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ácia stavby" sheetId="1" r:id="rId1"/>
    <sheet name="SO01.1B - SO01.1  Stavebn..." sheetId="2" r:id="rId2"/>
    <sheet name="SO01.1A - SO01.2 Stavebná..." sheetId="3" r:id="rId3"/>
    <sheet name="SO01.2B - SO01.B Zdravote..." sheetId="4" r:id="rId4"/>
    <sheet name="SO01.2A - SO01.2  Zdravot..." sheetId="5" r:id="rId5"/>
    <sheet name="SO01.3B - SO01.3  Vykurov..." sheetId="6" r:id="rId6"/>
    <sheet name="SO01.3 - SO01.3  Vykurova..." sheetId="7" r:id="rId7"/>
    <sheet name="SO01.5B - SO01.5  Elektro..." sheetId="8" r:id="rId8"/>
    <sheet name="SO01.4A - SO01.4A   Elekt..." sheetId="9" r:id="rId9"/>
    <sheet name="SO01.4B - SO01.4B   Elekt..." sheetId="10" r:id="rId10"/>
    <sheet name="SO01.6 - SO01.6  Vzduchot..." sheetId="11" r:id="rId11"/>
    <sheet name="SO01.7 - SO01.7  Vzduchot..." sheetId="12" r:id="rId12"/>
    <sheet name="SO01.8 - SO01.8   Elektri..." sheetId="13" r:id="rId13"/>
  </sheets>
  <definedNames>
    <definedName name="_xlnm.Print_Area" localSheetId="0">'Rekapitulácia stavby'!$C$4:$AP$70,'Rekapitulácia stavby'!$C$76:$AP$108</definedName>
    <definedName name="_xlnm.Print_Titles" localSheetId="0">'Rekapitulácia stavby'!$85:$85</definedName>
    <definedName name="_xlnm.Print_Area" localSheetId="1">'SO01.1B - SO01.1  Stavebn...'!$C$4:$Q$70,'SO01.1B - SO01.1  Stavebn...'!$C$76:$Q$109,'SO01.1B - SO01.1  Stavebn...'!$C$115:$Q$245</definedName>
    <definedName name="_xlnm.Print_Titles" localSheetId="1">'SO01.1B - SO01.1  Stavebn...'!$126:$126</definedName>
    <definedName name="_xlnm.Print_Area" localSheetId="2">'SO01.1A - SO01.2 Stavebná...'!$C$4:$Q$70,'SO01.1A - SO01.2 Stavebná...'!$C$76:$Q$122,'SO01.1A - SO01.2 Stavebná...'!$C$128:$Q$493</definedName>
    <definedName name="_xlnm.Print_Titles" localSheetId="2">'SO01.1A - SO01.2 Stavebná...'!$139:$139</definedName>
    <definedName name="_xlnm.Print_Area" localSheetId="3">'SO01.2B - SO01.B Zdravote...'!$C$4:$Q$70,'SO01.2B - SO01.B Zdravote...'!$C$76:$Q$106,'SO01.2B - SO01.B Zdravote...'!$C$112:$Q$159</definedName>
    <definedName name="_xlnm.Print_Titles" localSheetId="3">'SO01.2B - SO01.B Zdravote...'!$123:$123</definedName>
    <definedName name="_xlnm.Print_Area" localSheetId="4">'SO01.2A - SO01.2  Zdravot...'!$C$4:$Q$70,'SO01.2A - SO01.2  Zdravot...'!$C$76:$Q$112,'SO01.2A - SO01.2  Zdravot...'!$C$118:$Q$334</definedName>
    <definedName name="_xlnm.Print_Titles" localSheetId="4">'SO01.2A - SO01.2  Zdravot...'!$129:$129</definedName>
    <definedName name="_xlnm.Print_Area" localSheetId="5">'SO01.3B - SO01.3  Vykurov...'!$C$4:$Q$70,'SO01.3B - SO01.3  Vykurov...'!$C$76:$Q$107,'SO01.3B - SO01.3  Vykurov...'!$C$113:$Q$161</definedName>
    <definedName name="_xlnm.Print_Titles" localSheetId="5">'SO01.3B - SO01.3  Vykurov...'!$124:$124</definedName>
    <definedName name="_xlnm.Print_Area" localSheetId="6">'SO01.3 - SO01.3  Vykurova...'!$C$4:$Q$70,'SO01.3 - SO01.3  Vykurova...'!$C$76:$Q$111,'SO01.3 - SO01.3  Vykurova...'!$C$117:$Q$259</definedName>
    <definedName name="_xlnm.Print_Titles" localSheetId="6">'SO01.3 - SO01.3  Vykurova...'!$128:$128</definedName>
    <definedName name="_xlnm.Print_Area" localSheetId="7">'SO01.5B - SO01.5  Elektro...'!$C$4:$Q$70,'SO01.5B - SO01.5  Elektro...'!$C$76:$Q$102,'SO01.5B - SO01.5  Elektro...'!$C$108:$Q$129</definedName>
    <definedName name="_xlnm.Print_Titles" localSheetId="7">'SO01.5B - SO01.5  Elektro...'!$119:$119</definedName>
    <definedName name="_xlnm.Print_Area" localSheetId="8">'SO01.4A - SO01.4A   Elekt...'!$C$4:$Q$70,'SO01.4A - SO01.4A   Elekt...'!$C$76:$Q$104,'SO01.4A - SO01.4A   Elekt...'!$C$110:$Q$225</definedName>
    <definedName name="_xlnm.Print_Titles" localSheetId="8">'SO01.4A - SO01.4A   Elekt...'!$121:$121</definedName>
    <definedName name="_xlnm.Print_Area" localSheetId="9">'SO01.4B - SO01.4B   Elekt...'!$C$4:$Q$70,'SO01.4B - SO01.4B   Elekt...'!$C$76:$Q$104,'SO01.4B - SO01.4B   Elekt...'!$C$110:$Q$199</definedName>
    <definedName name="_xlnm.Print_Titles" localSheetId="9">'SO01.4B - SO01.4B   Elekt...'!$121:$121</definedName>
    <definedName name="_xlnm.Print_Area" localSheetId="10">'SO01.6 - SO01.6  Vzduchot...'!$C$4:$Q$70,'SO01.6 - SO01.6  Vzduchot...'!$C$76:$Q$102,'SO01.6 - SO01.6  Vzduchot...'!$C$108:$Q$150</definedName>
    <definedName name="_xlnm.Print_Titles" localSheetId="10">'SO01.6 - SO01.6  Vzduchot...'!$119:$119</definedName>
    <definedName name="_xlnm.Print_Area" localSheetId="11">'SO01.7 - SO01.7  Vzduchot...'!$C$4:$Q$70,'SO01.7 - SO01.7  Vzduchot...'!$C$76:$Q$103,'SO01.7 - SO01.7  Vzduchot...'!$C$109:$Q$303</definedName>
    <definedName name="_xlnm.Print_Titles" localSheetId="11">'SO01.7 - SO01.7  Vzduchot...'!$120:$120</definedName>
    <definedName name="_xlnm.Print_Area" localSheetId="12">'SO01.8 - SO01.8   Elektri...'!$C$4:$Q$70,'SO01.8 - SO01.8   Elektri...'!$C$76:$Q$107,'SO01.8 - SO01.8   Elektri...'!$C$113:$Q$161</definedName>
    <definedName name="_xlnm.Print_Titles" localSheetId="12">'SO01.8 - SO01.8   Elektri...'!$124:$124</definedName>
  </definedNames>
  <calcPr/>
</workbook>
</file>

<file path=xl/calcChain.xml><?xml version="1.0" encoding="utf-8"?>
<calcChain xmlns="http://schemas.openxmlformats.org/spreadsheetml/2006/main">
  <c i="13" r="N161"/>
  <c i="1" r="AY100"/>
  <c r="AX100"/>
  <c i="13" r="BI160"/>
  <c r="BH160"/>
  <c r="BG160"/>
  <c r="BE160"/>
  <c r="AA160"/>
  <c r="AA159"/>
  <c r="Y160"/>
  <c r="Y159"/>
  <c r="W160"/>
  <c r="W159"/>
  <c r="BK160"/>
  <c r="BK159"/>
  <c r="N159"/>
  <c r="N160"/>
  <c r="BF160"/>
  <c r="N97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AA152"/>
  <c r="Y153"/>
  <c r="Y152"/>
  <c r="W153"/>
  <c r="W152"/>
  <c r="BK153"/>
  <c r="BK152"/>
  <c r="N152"/>
  <c r="N153"/>
  <c r="BF153"/>
  <c r="N96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AA142"/>
  <c r="Y143"/>
  <c r="Y142"/>
  <c r="W143"/>
  <c r="W142"/>
  <c r="BK143"/>
  <c r="BK142"/>
  <c r="N142"/>
  <c r="N143"/>
  <c r="BF143"/>
  <c r="N95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AA134"/>
  <c r="Y135"/>
  <c r="Y134"/>
  <c r="W135"/>
  <c r="W134"/>
  <c r="BK135"/>
  <c r="BK134"/>
  <c r="N134"/>
  <c r="N135"/>
  <c r="BF135"/>
  <c r="N94"/>
  <c r="BI133"/>
  <c r="BH133"/>
  <c r="BG133"/>
  <c r="BE133"/>
  <c r="AA133"/>
  <c r="Y133"/>
  <c r="W133"/>
  <c r="BK133"/>
  <c r="N133"/>
  <c r="BF133"/>
  <c r="BI132"/>
  <c r="BH132"/>
  <c r="BG132"/>
  <c r="BE132"/>
  <c r="AA132"/>
  <c r="AA131"/>
  <c r="AA130"/>
  <c r="Y132"/>
  <c r="Y131"/>
  <c r="Y130"/>
  <c r="W132"/>
  <c r="W131"/>
  <c r="W130"/>
  <c r="BK132"/>
  <c r="BK131"/>
  <c r="N131"/>
  <c r="BK130"/>
  <c r="N130"/>
  <c r="N132"/>
  <c r="BF132"/>
  <c r="N93"/>
  <c r="N92"/>
  <c r="BI129"/>
  <c r="BH129"/>
  <c r="BG129"/>
  <c r="BE129"/>
  <c r="AA129"/>
  <c r="Y129"/>
  <c r="W129"/>
  <c r="BK129"/>
  <c r="N129"/>
  <c r="BF129"/>
  <c r="BI128"/>
  <c r="BH128"/>
  <c r="BG128"/>
  <c r="BE128"/>
  <c r="AA128"/>
  <c r="AA127"/>
  <c r="AA126"/>
  <c r="AA125"/>
  <c r="Y128"/>
  <c r="Y127"/>
  <c r="Y126"/>
  <c r="Y125"/>
  <c r="W128"/>
  <c r="W127"/>
  <c r="W126"/>
  <c r="W125"/>
  <c i="1" r="AU100"/>
  <c i="13" r="BK128"/>
  <c r="BK127"/>
  <c r="N127"/>
  <c r="BK126"/>
  <c r="N126"/>
  <c r="BK125"/>
  <c r="N125"/>
  <c r="N89"/>
  <c r="N128"/>
  <c r="BF128"/>
  <c r="N91"/>
  <c r="N90"/>
  <c r="M122"/>
  <c r="F122"/>
  <c r="M121"/>
  <c r="F121"/>
  <c r="F119"/>
  <c r="F117"/>
  <c r="BI105"/>
  <c r="BH105"/>
  <c r="BG105"/>
  <c r="BE105"/>
  <c r="N105"/>
  <c r="BF105"/>
  <c r="BI104"/>
  <c r="BH104"/>
  <c r="BG104"/>
  <c r="BE104"/>
  <c r="N104"/>
  <c r="BF104"/>
  <c r="BI103"/>
  <c r="BH103"/>
  <c r="BG103"/>
  <c r="BE103"/>
  <c r="N103"/>
  <c r="BF103"/>
  <c r="BI102"/>
  <c r="BH102"/>
  <c r="BG102"/>
  <c r="BE102"/>
  <c r="N102"/>
  <c r="BF102"/>
  <c r="BI101"/>
  <c r="BH101"/>
  <c r="BG101"/>
  <c r="BE101"/>
  <c r="N101"/>
  <c r="BF101"/>
  <c r="BI100"/>
  <c r="H37"/>
  <c i="1" r="BD100"/>
  <c i="13" r="BH100"/>
  <c r="H36"/>
  <c i="1" r="BC100"/>
  <c i="13" r="BG100"/>
  <c r="H35"/>
  <c i="1" r="BB100"/>
  <c i="13" r="BE100"/>
  <c r="M33"/>
  <c i="1" r="AV100"/>
  <c i="13" r="H33"/>
  <c i="1" r="AZ100"/>
  <c i="13" r="N100"/>
  <c r="N99"/>
  <c r="L107"/>
  <c r="BF100"/>
  <c r="M34"/>
  <c i="1" r="AW100"/>
  <c i="13" r="H34"/>
  <c i="1" r="BA100"/>
  <c i="13" r="M29"/>
  <c i="1" r="AS100"/>
  <c i="13" r="M28"/>
  <c r="M85"/>
  <c r="F85"/>
  <c r="M84"/>
  <c r="F84"/>
  <c r="F82"/>
  <c r="F80"/>
  <c r="M31"/>
  <c i="1" r="AG100"/>
  <c i="13" r="L39"/>
  <c r="O10"/>
  <c r="M119"/>
  <c r="M82"/>
  <c r="F6"/>
  <c r="F115"/>
  <c r="F78"/>
  <c i="12" r="N303"/>
  <c r="N122"/>
  <c i="1" r="AY99"/>
  <c r="AX99"/>
  <c i="12" r="BI302"/>
  <c r="BH302"/>
  <c r="BG302"/>
  <c r="BE302"/>
  <c r="AA302"/>
  <c r="Y302"/>
  <c r="W302"/>
  <c r="BK302"/>
  <c r="N302"/>
  <c r="BF302"/>
  <c r="BI301"/>
  <c r="BH301"/>
  <c r="BG301"/>
  <c r="BE301"/>
  <c r="AA301"/>
  <c r="Y301"/>
  <c r="W301"/>
  <c r="BK301"/>
  <c r="N301"/>
  <c r="BF301"/>
  <c r="BI300"/>
  <c r="BH300"/>
  <c r="BG300"/>
  <c r="BE300"/>
  <c r="AA300"/>
  <c r="Y300"/>
  <c r="W300"/>
  <c r="BK300"/>
  <c r="N300"/>
  <c r="BF300"/>
  <c r="BI299"/>
  <c r="BH299"/>
  <c r="BG299"/>
  <c r="BE299"/>
  <c r="AA299"/>
  <c r="Y299"/>
  <c r="W299"/>
  <c r="BK299"/>
  <c r="N299"/>
  <c r="BF299"/>
  <c r="BI298"/>
  <c r="BH298"/>
  <c r="BG298"/>
  <c r="BE298"/>
  <c r="AA298"/>
  <c r="Y298"/>
  <c r="W298"/>
  <c r="BK298"/>
  <c r="N298"/>
  <c r="BF298"/>
  <c r="BI297"/>
  <c r="BH297"/>
  <c r="BG297"/>
  <c r="BE297"/>
  <c r="AA297"/>
  <c r="Y297"/>
  <c r="W297"/>
  <c r="BK297"/>
  <c r="N297"/>
  <c r="BF297"/>
  <c r="BI296"/>
  <c r="BH296"/>
  <c r="BG296"/>
  <c r="BE296"/>
  <c r="AA296"/>
  <c r="Y296"/>
  <c r="W296"/>
  <c r="BK296"/>
  <c r="N296"/>
  <c r="BF296"/>
  <c r="BI295"/>
  <c r="BH295"/>
  <c r="BG295"/>
  <c r="BE295"/>
  <c r="AA295"/>
  <c r="Y295"/>
  <c r="W295"/>
  <c r="BK295"/>
  <c r="N295"/>
  <c r="BF295"/>
  <c r="BI281"/>
  <c r="BH281"/>
  <c r="BG281"/>
  <c r="BE281"/>
  <c r="AA281"/>
  <c r="Y281"/>
  <c r="W281"/>
  <c r="BK281"/>
  <c r="N281"/>
  <c r="BF281"/>
  <c r="BI267"/>
  <c r="BH267"/>
  <c r="BG267"/>
  <c r="BE267"/>
  <c r="AA267"/>
  <c r="Y267"/>
  <c r="W267"/>
  <c r="BK267"/>
  <c r="N267"/>
  <c r="BF267"/>
  <c r="BI255"/>
  <c r="BH255"/>
  <c r="BG255"/>
  <c r="BE255"/>
  <c r="AA255"/>
  <c r="Y255"/>
  <c r="W255"/>
  <c r="BK255"/>
  <c r="N255"/>
  <c r="BF255"/>
  <c r="BI243"/>
  <c r="BH243"/>
  <c r="BG243"/>
  <c r="BE243"/>
  <c r="AA243"/>
  <c r="Y243"/>
  <c r="W243"/>
  <c r="BK243"/>
  <c r="N243"/>
  <c r="BF243"/>
  <c r="BI230"/>
  <c r="BH230"/>
  <c r="BG230"/>
  <c r="BE230"/>
  <c r="AA230"/>
  <c r="Y230"/>
  <c r="W230"/>
  <c r="BK230"/>
  <c r="N230"/>
  <c r="BF230"/>
  <c r="BI229"/>
  <c r="BH229"/>
  <c r="BG229"/>
  <c r="BE229"/>
  <c r="AA229"/>
  <c r="Y229"/>
  <c r="W229"/>
  <c r="BK229"/>
  <c r="N229"/>
  <c r="BF229"/>
  <c r="BI228"/>
  <c r="BH228"/>
  <c r="BG228"/>
  <c r="BE228"/>
  <c r="AA228"/>
  <c r="Y228"/>
  <c r="W228"/>
  <c r="BK228"/>
  <c r="N228"/>
  <c r="BF228"/>
  <c r="BI227"/>
  <c r="BH227"/>
  <c r="BG227"/>
  <c r="BE227"/>
  <c r="AA227"/>
  <c r="Y227"/>
  <c r="W227"/>
  <c r="BK227"/>
  <c r="N227"/>
  <c r="BF227"/>
  <c r="BI226"/>
  <c r="BH226"/>
  <c r="BG226"/>
  <c r="BE226"/>
  <c r="AA226"/>
  <c r="Y226"/>
  <c r="W226"/>
  <c r="BK226"/>
  <c r="N226"/>
  <c r="BF226"/>
  <c r="BI225"/>
  <c r="BH225"/>
  <c r="BG225"/>
  <c r="BE225"/>
  <c r="AA225"/>
  <c r="Y225"/>
  <c r="W225"/>
  <c r="BK225"/>
  <c r="N225"/>
  <c r="BF225"/>
  <c r="BI224"/>
  <c r="BH224"/>
  <c r="BG224"/>
  <c r="BE224"/>
  <c r="AA224"/>
  <c r="Y224"/>
  <c r="W224"/>
  <c r="BK224"/>
  <c r="N224"/>
  <c r="BF224"/>
  <c r="BI223"/>
  <c r="BH223"/>
  <c r="BG223"/>
  <c r="BE223"/>
  <c r="AA223"/>
  <c r="Y223"/>
  <c r="W223"/>
  <c r="BK223"/>
  <c r="N223"/>
  <c r="BF223"/>
  <c r="BI222"/>
  <c r="BH222"/>
  <c r="BG222"/>
  <c r="BE222"/>
  <c r="AA222"/>
  <c r="Y222"/>
  <c r="W222"/>
  <c r="BK222"/>
  <c r="N222"/>
  <c r="BF222"/>
  <c r="BI221"/>
  <c r="BH221"/>
  <c r="BG221"/>
  <c r="BE221"/>
  <c r="AA221"/>
  <c r="Y221"/>
  <c r="W221"/>
  <c r="BK221"/>
  <c r="N221"/>
  <c r="BF221"/>
  <c r="BI220"/>
  <c r="BH220"/>
  <c r="BG220"/>
  <c r="BE220"/>
  <c r="AA220"/>
  <c r="Y220"/>
  <c r="W220"/>
  <c r="BK220"/>
  <c r="N220"/>
  <c r="BF220"/>
  <c r="BI219"/>
  <c r="BH219"/>
  <c r="BG219"/>
  <c r="BE219"/>
  <c r="AA219"/>
  <c r="Y219"/>
  <c r="W219"/>
  <c r="BK219"/>
  <c r="N219"/>
  <c r="BF219"/>
  <c r="BI215"/>
  <c r="BH215"/>
  <c r="BG215"/>
  <c r="BE215"/>
  <c r="AA215"/>
  <c r="AA214"/>
  <c r="Y215"/>
  <c r="Y214"/>
  <c r="W215"/>
  <c r="W214"/>
  <c r="BK215"/>
  <c r="BK214"/>
  <c r="N214"/>
  <c r="N215"/>
  <c r="BF215"/>
  <c r="N93"/>
  <c r="BI213"/>
  <c r="BH213"/>
  <c r="BG213"/>
  <c r="BE213"/>
  <c r="AA213"/>
  <c r="Y213"/>
  <c r="W213"/>
  <c r="BK213"/>
  <c r="N213"/>
  <c r="BF213"/>
  <c r="BI212"/>
  <c r="BH212"/>
  <c r="BG212"/>
  <c r="BE212"/>
  <c r="AA212"/>
  <c r="Y212"/>
  <c r="W212"/>
  <c r="BK212"/>
  <c r="N212"/>
  <c r="BF212"/>
  <c r="BI211"/>
  <c r="BH211"/>
  <c r="BG211"/>
  <c r="BE211"/>
  <c r="AA211"/>
  <c r="Y211"/>
  <c r="W211"/>
  <c r="BK211"/>
  <c r="N211"/>
  <c r="BF211"/>
  <c r="BI210"/>
  <c r="BH210"/>
  <c r="BG210"/>
  <c r="BE210"/>
  <c r="AA210"/>
  <c r="Y210"/>
  <c r="W210"/>
  <c r="BK210"/>
  <c r="N210"/>
  <c r="BF210"/>
  <c r="BI209"/>
  <c r="BH209"/>
  <c r="BG209"/>
  <c r="BE209"/>
  <c r="AA209"/>
  <c r="Y209"/>
  <c r="W209"/>
  <c r="BK209"/>
  <c r="N209"/>
  <c r="BF209"/>
  <c r="BI208"/>
  <c r="BH208"/>
  <c r="BG208"/>
  <c r="BE208"/>
  <c r="AA208"/>
  <c r="Y208"/>
  <c r="W208"/>
  <c r="BK208"/>
  <c r="N208"/>
  <c r="BF208"/>
  <c r="BI207"/>
  <c r="BH207"/>
  <c r="BG207"/>
  <c r="BE207"/>
  <c r="AA207"/>
  <c r="Y207"/>
  <c r="W207"/>
  <c r="BK207"/>
  <c r="N207"/>
  <c r="BF207"/>
  <c r="BI206"/>
  <c r="BH206"/>
  <c r="BG206"/>
  <c r="BE206"/>
  <c r="AA206"/>
  <c r="Y206"/>
  <c r="W206"/>
  <c r="BK206"/>
  <c r="N206"/>
  <c r="BF206"/>
  <c r="BI205"/>
  <c r="BH205"/>
  <c r="BG205"/>
  <c r="BE205"/>
  <c r="AA205"/>
  <c r="Y205"/>
  <c r="W205"/>
  <c r="BK205"/>
  <c r="N205"/>
  <c r="BF205"/>
  <c r="BI191"/>
  <c r="BH191"/>
  <c r="BG191"/>
  <c r="BE191"/>
  <c r="AA191"/>
  <c r="Y191"/>
  <c r="W191"/>
  <c r="BK191"/>
  <c r="N191"/>
  <c r="BF191"/>
  <c r="BI177"/>
  <c r="BH177"/>
  <c r="BG177"/>
  <c r="BE177"/>
  <c r="AA177"/>
  <c r="Y177"/>
  <c r="W177"/>
  <c r="BK177"/>
  <c r="N177"/>
  <c r="BF177"/>
  <c r="BI165"/>
  <c r="BH165"/>
  <c r="BG165"/>
  <c r="BE165"/>
  <c r="AA165"/>
  <c r="Y165"/>
  <c r="W165"/>
  <c r="BK165"/>
  <c r="N165"/>
  <c r="BF165"/>
  <c r="BI153"/>
  <c r="BH153"/>
  <c r="BG153"/>
  <c r="BE153"/>
  <c r="AA153"/>
  <c r="Y153"/>
  <c r="W153"/>
  <c r="BK153"/>
  <c r="N153"/>
  <c r="BF153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/>
  <c r="BI125"/>
  <c r="BH125"/>
  <c r="BG125"/>
  <c r="BE125"/>
  <c r="AA125"/>
  <c r="AA124"/>
  <c r="AA123"/>
  <c r="AA121"/>
  <c r="Y125"/>
  <c r="Y124"/>
  <c r="Y123"/>
  <c r="Y121"/>
  <c r="W125"/>
  <c r="W124"/>
  <c r="W123"/>
  <c r="W121"/>
  <c i="1" r="AU99"/>
  <c i="12" r="BK125"/>
  <c r="BK124"/>
  <c r="N124"/>
  <c r="BK123"/>
  <c r="N123"/>
  <c r="BK121"/>
  <c r="N121"/>
  <c r="N89"/>
  <c r="N125"/>
  <c r="BF125"/>
  <c r="N92"/>
  <c r="N91"/>
  <c r="N90"/>
  <c r="M118"/>
  <c r="F118"/>
  <c r="M117"/>
  <c r="F117"/>
  <c r="F115"/>
  <c r="F113"/>
  <c r="BI101"/>
  <c r="BH101"/>
  <c r="BG101"/>
  <c r="BE101"/>
  <c r="N101"/>
  <c r="BF101"/>
  <c r="BI100"/>
  <c r="BH100"/>
  <c r="BG100"/>
  <c r="BE100"/>
  <c r="N100"/>
  <c r="BF100"/>
  <c r="BI99"/>
  <c r="BH99"/>
  <c r="BG99"/>
  <c r="BE99"/>
  <c r="N99"/>
  <c r="BF99"/>
  <c r="BI98"/>
  <c r="BH98"/>
  <c r="BG98"/>
  <c r="BE98"/>
  <c r="N98"/>
  <c r="BF98"/>
  <c r="BI97"/>
  <c r="BH97"/>
  <c r="BG97"/>
  <c r="BE97"/>
  <c r="N97"/>
  <c r="BF97"/>
  <c r="BI96"/>
  <c r="H37"/>
  <c i="1" r="BD99"/>
  <c i="12" r="BH96"/>
  <c r="H36"/>
  <c i="1" r="BC99"/>
  <c i="12" r="BG96"/>
  <c r="H35"/>
  <c i="1" r="BB99"/>
  <c i="12" r="BE96"/>
  <c r="M33"/>
  <c i="1" r="AV99"/>
  <c i="12" r="H33"/>
  <c i="1" r="AZ99"/>
  <c i="12" r="N96"/>
  <c r="N95"/>
  <c r="L103"/>
  <c r="BF96"/>
  <c r="M34"/>
  <c i="1" r="AW99"/>
  <c i="12" r="H34"/>
  <c i="1" r="BA99"/>
  <c i="12" r="M29"/>
  <c i="1" r="AS99"/>
  <c i="12" r="M28"/>
  <c r="M85"/>
  <c r="F85"/>
  <c r="M84"/>
  <c r="F84"/>
  <c r="F82"/>
  <c r="F80"/>
  <c r="M31"/>
  <c i="1" r="AG99"/>
  <c i="12" r="L39"/>
  <c r="O10"/>
  <c r="M115"/>
  <c r="M82"/>
  <c r="F6"/>
  <c r="F111"/>
  <c r="F78"/>
  <c i="11" r="N150"/>
  <c i="1" r="AY98"/>
  <c r="AX98"/>
  <c i="11" r="BI149"/>
  <c r="BH149"/>
  <c r="BG149"/>
  <c r="BE149"/>
  <c r="AA149"/>
  <c r="AA148"/>
  <c r="Y149"/>
  <c r="Y148"/>
  <c r="W149"/>
  <c r="W148"/>
  <c r="BK149"/>
  <c r="BK148"/>
  <c r="N148"/>
  <c r="N149"/>
  <c r="BF149"/>
  <c r="N92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/>
  <c r="BI128"/>
  <c r="BH128"/>
  <c r="BG128"/>
  <c r="BE128"/>
  <c r="AA128"/>
  <c r="Y128"/>
  <c r="W128"/>
  <c r="BK128"/>
  <c r="N128"/>
  <c r="BF128"/>
  <c r="BI127"/>
  <c r="BH127"/>
  <c r="BG127"/>
  <c r="BE127"/>
  <c r="AA127"/>
  <c r="Y127"/>
  <c r="W127"/>
  <c r="BK127"/>
  <c r="N127"/>
  <c r="BF127"/>
  <c r="BI126"/>
  <c r="BH126"/>
  <c r="BG126"/>
  <c r="BE126"/>
  <c r="AA126"/>
  <c r="Y126"/>
  <c r="W126"/>
  <c r="BK126"/>
  <c r="N126"/>
  <c r="BF126"/>
  <c r="BI125"/>
  <c r="BH125"/>
  <c r="BG125"/>
  <c r="BE125"/>
  <c r="AA125"/>
  <c r="Y125"/>
  <c r="W125"/>
  <c r="BK125"/>
  <c r="N125"/>
  <c r="BF125"/>
  <c r="BI124"/>
  <c r="BH124"/>
  <c r="BG124"/>
  <c r="BE124"/>
  <c r="AA124"/>
  <c r="Y124"/>
  <c r="W124"/>
  <c r="BK124"/>
  <c r="N124"/>
  <c r="BF124"/>
  <c r="BI123"/>
  <c r="BH123"/>
  <c r="BG123"/>
  <c r="BE123"/>
  <c r="AA123"/>
  <c r="AA122"/>
  <c r="AA121"/>
  <c r="AA120"/>
  <c r="Y123"/>
  <c r="Y122"/>
  <c r="Y121"/>
  <c r="Y120"/>
  <c r="W123"/>
  <c r="W122"/>
  <c r="W121"/>
  <c r="W120"/>
  <c i="1" r="AU98"/>
  <c i="11" r="BK123"/>
  <c r="BK122"/>
  <c r="N122"/>
  <c r="BK121"/>
  <c r="N121"/>
  <c r="BK120"/>
  <c r="N120"/>
  <c r="N89"/>
  <c r="N123"/>
  <c r="BF123"/>
  <c r="N91"/>
  <c r="N90"/>
  <c r="M117"/>
  <c r="F117"/>
  <c r="M116"/>
  <c r="F116"/>
  <c r="F114"/>
  <c r="F112"/>
  <c r="BI100"/>
  <c r="BH100"/>
  <c r="BG100"/>
  <c r="BE100"/>
  <c r="N100"/>
  <c r="BF100"/>
  <c r="BI99"/>
  <c r="BH99"/>
  <c r="BG99"/>
  <c r="BE99"/>
  <c r="N99"/>
  <c r="BF99"/>
  <c r="BI98"/>
  <c r="BH98"/>
  <c r="BG98"/>
  <c r="BE98"/>
  <c r="N98"/>
  <c r="BF98"/>
  <c r="BI97"/>
  <c r="BH97"/>
  <c r="BG97"/>
  <c r="BE97"/>
  <c r="N97"/>
  <c r="BF97"/>
  <c r="BI96"/>
  <c r="BH96"/>
  <c r="BG96"/>
  <c r="BE96"/>
  <c r="N96"/>
  <c r="BF96"/>
  <c r="BI95"/>
  <c r="H37"/>
  <c i="1" r="BD98"/>
  <c i="11" r="BH95"/>
  <c r="H36"/>
  <c i="1" r="BC98"/>
  <c i="11" r="BG95"/>
  <c r="H35"/>
  <c i="1" r="BB98"/>
  <c i="11" r="BE95"/>
  <c r="M33"/>
  <c i="1" r="AV98"/>
  <c i="11" r="H33"/>
  <c i="1" r="AZ98"/>
  <c i="11" r="N95"/>
  <c r="N94"/>
  <c r="L102"/>
  <c r="BF95"/>
  <c r="M34"/>
  <c i="1" r="AW98"/>
  <c i="11" r="H34"/>
  <c i="1" r="BA98"/>
  <c i="11" r="M29"/>
  <c i="1" r="AS98"/>
  <c i="11" r="M28"/>
  <c r="M85"/>
  <c r="F85"/>
  <c r="M84"/>
  <c r="F84"/>
  <c r="F82"/>
  <c r="F80"/>
  <c r="M31"/>
  <c i="1" r="AG98"/>
  <c i="11" r="L39"/>
  <c r="O10"/>
  <c r="M114"/>
  <c r="M82"/>
  <c r="F6"/>
  <c r="F110"/>
  <c r="F78"/>
  <c i="10" r="N199"/>
  <c i="1" r="AY97"/>
  <c r="AX97"/>
  <c i="10" r="BI198"/>
  <c r="BH198"/>
  <c r="BG198"/>
  <c r="BE198"/>
  <c r="AA198"/>
  <c r="AA197"/>
  <c r="Y198"/>
  <c r="Y197"/>
  <c r="W198"/>
  <c r="W197"/>
  <c r="BK198"/>
  <c r="BK197"/>
  <c r="N197"/>
  <c r="N198"/>
  <c r="BF198"/>
  <c r="N94"/>
  <c r="BI194"/>
  <c r="BH194"/>
  <c r="BG194"/>
  <c r="BE194"/>
  <c r="AA194"/>
  <c r="Y194"/>
  <c r="W194"/>
  <c r="BK194"/>
  <c r="N194"/>
  <c r="BF194"/>
  <c r="BI193"/>
  <c r="BH193"/>
  <c r="BG193"/>
  <c r="BE193"/>
  <c r="AA193"/>
  <c r="Y193"/>
  <c r="W193"/>
  <c r="BK193"/>
  <c r="N193"/>
  <c r="BF193"/>
  <c r="BI192"/>
  <c r="BH192"/>
  <c r="BG192"/>
  <c r="BE192"/>
  <c r="AA192"/>
  <c r="Y192"/>
  <c r="W192"/>
  <c r="BK192"/>
  <c r="N192"/>
  <c r="BF192"/>
  <c r="BI191"/>
  <c r="BH191"/>
  <c r="BG191"/>
  <c r="BE191"/>
  <c r="AA191"/>
  <c r="AA190"/>
  <c r="Y191"/>
  <c r="Y190"/>
  <c r="W191"/>
  <c r="W190"/>
  <c r="BK191"/>
  <c r="BK190"/>
  <c r="N190"/>
  <c r="N191"/>
  <c r="BF191"/>
  <c r="N93"/>
  <c r="BI189"/>
  <c r="BH189"/>
  <c r="BG189"/>
  <c r="BE189"/>
  <c r="AA189"/>
  <c r="Y189"/>
  <c r="W189"/>
  <c r="BK189"/>
  <c r="N189"/>
  <c r="BF189"/>
  <c r="BI188"/>
  <c r="BH188"/>
  <c r="BG188"/>
  <c r="BE188"/>
  <c r="AA188"/>
  <c r="Y188"/>
  <c r="W188"/>
  <c r="BK188"/>
  <c r="N188"/>
  <c r="BF188"/>
  <c r="BI187"/>
  <c r="BH187"/>
  <c r="BG187"/>
  <c r="BE187"/>
  <c r="AA187"/>
  <c r="Y187"/>
  <c r="W187"/>
  <c r="BK187"/>
  <c r="N187"/>
  <c r="BF187"/>
  <c r="BI186"/>
  <c r="BH186"/>
  <c r="BG186"/>
  <c r="BE186"/>
  <c r="AA186"/>
  <c r="Y186"/>
  <c r="W186"/>
  <c r="BK186"/>
  <c r="N186"/>
  <c r="BF186"/>
  <c r="BI185"/>
  <c r="BH185"/>
  <c r="BG185"/>
  <c r="BE185"/>
  <c r="AA185"/>
  <c r="Y185"/>
  <c r="W185"/>
  <c r="BK185"/>
  <c r="N185"/>
  <c r="BF18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9"/>
  <c r="BH169"/>
  <c r="BG169"/>
  <c r="BE169"/>
  <c r="AA169"/>
  <c r="Y169"/>
  <c r="W169"/>
  <c r="BK169"/>
  <c r="N169"/>
  <c r="BF169"/>
  <c r="BI168"/>
  <c r="BH168"/>
  <c r="BG168"/>
  <c r="BE168"/>
  <c r="AA168"/>
  <c r="Y168"/>
  <c r="W168"/>
  <c r="BK168"/>
  <c r="N168"/>
  <c r="BF168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/>
  <c r="BI157"/>
  <c r="BH157"/>
  <c r="BG157"/>
  <c r="BE157"/>
  <c r="AA157"/>
  <c r="AA156"/>
  <c r="Y157"/>
  <c r="Y156"/>
  <c r="W157"/>
  <c r="W156"/>
  <c r="BK157"/>
  <c r="BK156"/>
  <c r="N156"/>
  <c r="N157"/>
  <c r="BF157"/>
  <c r="N92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/>
  <c r="BI128"/>
  <c r="BH128"/>
  <c r="BG128"/>
  <c r="BE128"/>
  <c r="AA128"/>
  <c r="Y128"/>
  <c r="W128"/>
  <c r="BK128"/>
  <c r="N128"/>
  <c r="BF128"/>
  <c r="BI127"/>
  <c r="BH127"/>
  <c r="BG127"/>
  <c r="BE127"/>
  <c r="AA127"/>
  <c r="Y127"/>
  <c r="W127"/>
  <c r="BK127"/>
  <c r="N127"/>
  <c r="BF127"/>
  <c r="BI126"/>
  <c r="BH126"/>
  <c r="BG126"/>
  <c r="BE126"/>
  <c r="AA126"/>
  <c r="Y126"/>
  <c r="W126"/>
  <c r="BK126"/>
  <c r="N126"/>
  <c r="BF126"/>
  <c r="BI125"/>
  <c r="BH125"/>
  <c r="BG125"/>
  <c r="BE125"/>
  <c r="AA125"/>
  <c r="AA124"/>
  <c r="AA123"/>
  <c r="AA122"/>
  <c r="Y125"/>
  <c r="Y124"/>
  <c r="Y123"/>
  <c r="Y122"/>
  <c r="W125"/>
  <c r="W124"/>
  <c r="W123"/>
  <c r="W122"/>
  <c i="1" r="AU97"/>
  <c i="10" r="BK125"/>
  <c r="BK124"/>
  <c r="N124"/>
  <c r="BK123"/>
  <c r="N123"/>
  <c r="BK122"/>
  <c r="N122"/>
  <c r="N89"/>
  <c r="N125"/>
  <c r="BF125"/>
  <c r="N91"/>
  <c r="N90"/>
  <c r="M119"/>
  <c r="F119"/>
  <c r="M118"/>
  <c r="F118"/>
  <c r="F116"/>
  <c r="F114"/>
  <c r="BI102"/>
  <c r="BH102"/>
  <c r="BG102"/>
  <c r="BE102"/>
  <c r="N102"/>
  <c r="BF102"/>
  <c r="BI101"/>
  <c r="BH101"/>
  <c r="BG101"/>
  <c r="BE101"/>
  <c r="N101"/>
  <c r="BF101"/>
  <c r="BI100"/>
  <c r="BH100"/>
  <c r="BG100"/>
  <c r="BE100"/>
  <c r="N100"/>
  <c r="BF100"/>
  <c r="BI99"/>
  <c r="BH99"/>
  <c r="BG99"/>
  <c r="BE99"/>
  <c r="N99"/>
  <c r="BF99"/>
  <c r="BI98"/>
  <c r="BH98"/>
  <c r="BG98"/>
  <c r="BE98"/>
  <c r="N98"/>
  <c r="BF98"/>
  <c r="BI97"/>
  <c r="H37"/>
  <c i="1" r="BD97"/>
  <c i="10" r="BH97"/>
  <c r="H36"/>
  <c i="1" r="BC97"/>
  <c i="10" r="BG97"/>
  <c r="H35"/>
  <c i="1" r="BB97"/>
  <c i="10" r="BE97"/>
  <c r="M33"/>
  <c i="1" r="AV97"/>
  <c i="10" r="H33"/>
  <c i="1" r="AZ97"/>
  <c i="10" r="N97"/>
  <c r="N96"/>
  <c r="L104"/>
  <c r="BF97"/>
  <c r="M34"/>
  <c i="1" r="AW97"/>
  <c i="10" r="H34"/>
  <c i="1" r="BA97"/>
  <c i="10" r="M29"/>
  <c i="1" r="AS97"/>
  <c i="10" r="M28"/>
  <c r="M85"/>
  <c r="F85"/>
  <c r="M84"/>
  <c r="F84"/>
  <c r="F82"/>
  <c r="F80"/>
  <c r="M31"/>
  <c i="1" r="AG97"/>
  <c i="10" r="L39"/>
  <c r="O10"/>
  <c r="M116"/>
  <c r="M82"/>
  <c r="F6"/>
  <c r="F112"/>
  <c r="F78"/>
  <c i="9" r="N225"/>
  <c i="1" r="AY96"/>
  <c r="AX96"/>
  <c i="9" r="BI224"/>
  <c r="BH224"/>
  <c r="BG224"/>
  <c r="BE224"/>
  <c r="AA224"/>
  <c r="AA223"/>
  <c r="Y224"/>
  <c r="Y223"/>
  <c r="W224"/>
  <c r="W223"/>
  <c r="BK224"/>
  <c r="BK223"/>
  <c r="N223"/>
  <c r="N224"/>
  <c r="BF224"/>
  <c r="N94"/>
  <c r="BI220"/>
  <c r="BH220"/>
  <c r="BG220"/>
  <c r="BE220"/>
  <c r="AA220"/>
  <c r="Y220"/>
  <c r="W220"/>
  <c r="BK220"/>
  <c r="N220"/>
  <c r="BF220"/>
  <c r="BI219"/>
  <c r="BH219"/>
  <c r="BG219"/>
  <c r="BE219"/>
  <c r="AA219"/>
  <c r="Y219"/>
  <c r="W219"/>
  <c r="BK219"/>
  <c r="N219"/>
  <c r="BF219"/>
  <c r="BI218"/>
  <c r="BH218"/>
  <c r="BG218"/>
  <c r="BE218"/>
  <c r="AA218"/>
  <c r="Y218"/>
  <c r="W218"/>
  <c r="BK218"/>
  <c r="N218"/>
  <c r="BF218"/>
  <c r="BI217"/>
  <c r="BH217"/>
  <c r="BG217"/>
  <c r="BE217"/>
  <c r="AA217"/>
  <c r="AA216"/>
  <c r="Y217"/>
  <c r="Y216"/>
  <c r="W217"/>
  <c r="W216"/>
  <c r="BK217"/>
  <c r="BK216"/>
  <c r="N216"/>
  <c r="N217"/>
  <c r="BF217"/>
  <c r="N93"/>
  <c r="BI215"/>
  <c r="BH215"/>
  <c r="BG215"/>
  <c r="BE215"/>
  <c r="AA215"/>
  <c r="Y215"/>
  <c r="W215"/>
  <c r="BK215"/>
  <c r="N215"/>
  <c r="BF215"/>
  <c r="BI214"/>
  <c r="BH214"/>
  <c r="BG214"/>
  <c r="BE214"/>
  <c r="AA214"/>
  <c r="Y214"/>
  <c r="W214"/>
  <c r="BK214"/>
  <c r="N214"/>
  <c r="BF214"/>
  <c r="BI213"/>
  <c r="BH213"/>
  <c r="BG213"/>
  <c r="BE213"/>
  <c r="AA213"/>
  <c r="Y213"/>
  <c r="W213"/>
  <c r="BK213"/>
  <c r="N213"/>
  <c r="BF213"/>
  <c r="BI212"/>
  <c r="BH212"/>
  <c r="BG212"/>
  <c r="BE212"/>
  <c r="AA212"/>
  <c r="Y212"/>
  <c r="W212"/>
  <c r="BK212"/>
  <c r="N212"/>
  <c r="BF212"/>
  <c r="BI211"/>
  <c r="BH211"/>
  <c r="BG211"/>
  <c r="BE211"/>
  <c r="AA211"/>
  <c r="Y211"/>
  <c r="W211"/>
  <c r="BK211"/>
  <c r="N211"/>
  <c r="BF211"/>
  <c r="BI210"/>
  <c r="BH210"/>
  <c r="BG210"/>
  <c r="BE210"/>
  <c r="AA210"/>
  <c r="Y210"/>
  <c r="W210"/>
  <c r="BK210"/>
  <c r="N210"/>
  <c r="BF210"/>
  <c r="BI209"/>
  <c r="BH209"/>
  <c r="BG209"/>
  <c r="BE209"/>
  <c r="AA209"/>
  <c r="Y209"/>
  <c r="W209"/>
  <c r="BK209"/>
  <c r="N209"/>
  <c r="BF209"/>
  <c r="BI206"/>
  <c r="BH206"/>
  <c r="BG206"/>
  <c r="BE206"/>
  <c r="AA206"/>
  <c r="Y206"/>
  <c r="W206"/>
  <c r="BK206"/>
  <c r="N206"/>
  <c r="BF206"/>
  <c r="BI203"/>
  <c r="BH203"/>
  <c r="BG203"/>
  <c r="BE203"/>
  <c r="AA203"/>
  <c r="Y203"/>
  <c r="W203"/>
  <c r="BK203"/>
  <c r="N203"/>
  <c r="BF203"/>
  <c r="BI200"/>
  <c r="BH200"/>
  <c r="BG200"/>
  <c r="BE200"/>
  <c r="AA200"/>
  <c r="Y200"/>
  <c r="W200"/>
  <c r="BK200"/>
  <c r="N200"/>
  <c r="BF200"/>
  <c r="BI197"/>
  <c r="BH197"/>
  <c r="BG197"/>
  <c r="BE197"/>
  <c r="AA197"/>
  <c r="Y197"/>
  <c r="W197"/>
  <c r="BK197"/>
  <c r="N197"/>
  <c r="BF197"/>
  <c r="BI194"/>
  <c r="BH194"/>
  <c r="BG194"/>
  <c r="BE194"/>
  <c r="AA194"/>
  <c r="Y194"/>
  <c r="W194"/>
  <c r="BK194"/>
  <c r="N194"/>
  <c r="BF194"/>
  <c r="BI191"/>
  <c r="BH191"/>
  <c r="BG191"/>
  <c r="BE191"/>
  <c r="AA191"/>
  <c r="Y191"/>
  <c r="W191"/>
  <c r="BK191"/>
  <c r="N191"/>
  <c r="BF191"/>
  <c r="BI188"/>
  <c r="BH188"/>
  <c r="BG188"/>
  <c r="BE188"/>
  <c r="AA188"/>
  <c r="Y188"/>
  <c r="W188"/>
  <c r="BK188"/>
  <c r="N188"/>
  <c r="BF188"/>
  <c r="BI187"/>
  <c r="BH187"/>
  <c r="BG187"/>
  <c r="BE187"/>
  <c r="AA187"/>
  <c r="Y187"/>
  <c r="W187"/>
  <c r="BK187"/>
  <c r="N187"/>
  <c r="BF187"/>
  <c r="BI186"/>
  <c r="BH186"/>
  <c r="BG186"/>
  <c r="BE186"/>
  <c r="AA186"/>
  <c r="Y186"/>
  <c r="W186"/>
  <c r="BK186"/>
  <c r="N186"/>
  <c r="BF186"/>
  <c r="BI185"/>
  <c r="BH185"/>
  <c r="BG185"/>
  <c r="BE185"/>
  <c r="AA185"/>
  <c r="Y185"/>
  <c r="W185"/>
  <c r="BK185"/>
  <c r="N185"/>
  <c r="BF18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AA169"/>
  <c r="Y170"/>
  <c r="Y169"/>
  <c r="W170"/>
  <c r="W169"/>
  <c r="BK170"/>
  <c r="BK169"/>
  <c r="N169"/>
  <c r="N170"/>
  <c r="BF170"/>
  <c r="N92"/>
  <c r="BI168"/>
  <c r="BH168"/>
  <c r="BG168"/>
  <c r="BE168"/>
  <c r="AA168"/>
  <c r="Y168"/>
  <c r="W168"/>
  <c r="BK168"/>
  <c r="N168"/>
  <c r="BF168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1"/>
  <c r="BH161"/>
  <c r="BG161"/>
  <c r="BE161"/>
  <c r="AA161"/>
  <c r="Y161"/>
  <c r="W161"/>
  <c r="BK161"/>
  <c r="N161"/>
  <c r="BF161"/>
  <c r="BI158"/>
  <c r="BH158"/>
  <c r="BG158"/>
  <c r="BE158"/>
  <c r="AA158"/>
  <c r="Y158"/>
  <c r="W158"/>
  <c r="BK158"/>
  <c r="N158"/>
  <c r="BF158"/>
  <c r="BI155"/>
  <c r="BH155"/>
  <c r="BG155"/>
  <c r="BE155"/>
  <c r="AA155"/>
  <c r="Y155"/>
  <c r="W155"/>
  <c r="BK155"/>
  <c r="N155"/>
  <c r="BF155"/>
  <c r="BI152"/>
  <c r="BH152"/>
  <c r="BG152"/>
  <c r="BE152"/>
  <c r="AA152"/>
  <c r="Y152"/>
  <c r="W152"/>
  <c r="BK152"/>
  <c r="N152"/>
  <c r="BF152"/>
  <c r="BI149"/>
  <c r="BH149"/>
  <c r="BG149"/>
  <c r="BE149"/>
  <c r="AA149"/>
  <c r="Y149"/>
  <c r="W149"/>
  <c r="BK149"/>
  <c r="N149"/>
  <c r="BF149"/>
  <c r="BI146"/>
  <c r="BH146"/>
  <c r="BG146"/>
  <c r="BE146"/>
  <c r="AA146"/>
  <c r="Y146"/>
  <c r="W146"/>
  <c r="BK146"/>
  <c r="N146"/>
  <c r="BF146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/>
  <c r="BI128"/>
  <c r="BH128"/>
  <c r="BG128"/>
  <c r="BE128"/>
  <c r="AA128"/>
  <c r="Y128"/>
  <c r="W128"/>
  <c r="BK128"/>
  <c r="N128"/>
  <c r="BF128"/>
  <c r="BI127"/>
  <c r="BH127"/>
  <c r="BG127"/>
  <c r="BE127"/>
  <c r="AA127"/>
  <c r="Y127"/>
  <c r="W127"/>
  <c r="BK127"/>
  <c r="N127"/>
  <c r="BF127"/>
  <c r="BI126"/>
  <c r="BH126"/>
  <c r="BG126"/>
  <c r="BE126"/>
  <c r="AA126"/>
  <c r="Y126"/>
  <c r="W126"/>
  <c r="BK126"/>
  <c r="N126"/>
  <c r="BF126"/>
  <c r="BI125"/>
  <c r="BH125"/>
  <c r="BG125"/>
  <c r="BE125"/>
  <c r="AA125"/>
  <c r="AA124"/>
  <c r="AA123"/>
  <c r="AA122"/>
  <c r="Y125"/>
  <c r="Y124"/>
  <c r="Y123"/>
  <c r="Y122"/>
  <c r="W125"/>
  <c r="W124"/>
  <c r="W123"/>
  <c r="W122"/>
  <c i="1" r="AU96"/>
  <c i="9" r="BK125"/>
  <c r="BK124"/>
  <c r="N124"/>
  <c r="BK123"/>
  <c r="N123"/>
  <c r="BK122"/>
  <c r="N122"/>
  <c r="N89"/>
  <c r="N125"/>
  <c r="BF125"/>
  <c r="N91"/>
  <c r="N90"/>
  <c r="M119"/>
  <c r="F119"/>
  <c r="M118"/>
  <c r="F118"/>
  <c r="F116"/>
  <c r="F114"/>
  <c r="BI102"/>
  <c r="BH102"/>
  <c r="BG102"/>
  <c r="BE102"/>
  <c r="N102"/>
  <c r="BF102"/>
  <c r="BI101"/>
  <c r="BH101"/>
  <c r="BG101"/>
  <c r="BE101"/>
  <c r="N101"/>
  <c r="BF101"/>
  <c r="BI100"/>
  <c r="BH100"/>
  <c r="BG100"/>
  <c r="BE100"/>
  <c r="N100"/>
  <c r="BF100"/>
  <c r="BI99"/>
  <c r="BH99"/>
  <c r="BG99"/>
  <c r="BE99"/>
  <c r="N99"/>
  <c r="BF99"/>
  <c r="BI98"/>
  <c r="BH98"/>
  <c r="BG98"/>
  <c r="BE98"/>
  <c r="N98"/>
  <c r="BF98"/>
  <c r="BI97"/>
  <c r="H37"/>
  <c i="1" r="BD96"/>
  <c i="9" r="BH97"/>
  <c r="H36"/>
  <c i="1" r="BC96"/>
  <c i="9" r="BG97"/>
  <c r="H35"/>
  <c i="1" r="BB96"/>
  <c i="9" r="BE97"/>
  <c r="M33"/>
  <c i="1" r="AV96"/>
  <c i="9" r="H33"/>
  <c i="1" r="AZ96"/>
  <c i="9" r="N97"/>
  <c r="N96"/>
  <c r="L104"/>
  <c r="BF97"/>
  <c r="M34"/>
  <c i="1" r="AW96"/>
  <c i="9" r="H34"/>
  <c i="1" r="BA96"/>
  <c i="9" r="M29"/>
  <c i="1" r="AS96"/>
  <c i="9" r="M28"/>
  <c r="M85"/>
  <c r="F85"/>
  <c r="M84"/>
  <c r="F84"/>
  <c r="F82"/>
  <c r="F80"/>
  <c r="M31"/>
  <c i="1" r="AG96"/>
  <c i="9" r="L39"/>
  <c r="O10"/>
  <c r="M116"/>
  <c r="M82"/>
  <c r="F6"/>
  <c r="F112"/>
  <c r="F78"/>
  <c i="8" r="N129"/>
  <c i="1" r="AY95"/>
  <c r="AX95"/>
  <c i="8" r="BI125"/>
  <c r="BH125"/>
  <c r="BG125"/>
  <c r="BE125"/>
  <c r="AA125"/>
  <c r="AA124"/>
  <c r="Y125"/>
  <c r="Y124"/>
  <c r="W125"/>
  <c r="W124"/>
  <c r="BK125"/>
  <c r="BK124"/>
  <c r="N124"/>
  <c r="N125"/>
  <c r="BF125"/>
  <c r="N92"/>
  <c r="BI123"/>
  <c r="BH123"/>
  <c r="BG123"/>
  <c r="BE123"/>
  <c r="AA123"/>
  <c r="AA122"/>
  <c r="AA121"/>
  <c r="AA120"/>
  <c r="Y123"/>
  <c r="Y122"/>
  <c r="Y121"/>
  <c r="Y120"/>
  <c r="W123"/>
  <c r="W122"/>
  <c r="W121"/>
  <c r="W120"/>
  <c i="1" r="AU95"/>
  <c i="8" r="BK123"/>
  <c r="BK122"/>
  <c r="N122"/>
  <c r="BK121"/>
  <c r="N121"/>
  <c r="BK120"/>
  <c r="N120"/>
  <c r="N89"/>
  <c r="N123"/>
  <c r="BF123"/>
  <c r="N91"/>
  <c r="N90"/>
  <c r="M117"/>
  <c r="F117"/>
  <c r="M116"/>
  <c r="F116"/>
  <c r="F114"/>
  <c r="F112"/>
  <c r="BI100"/>
  <c r="BH100"/>
  <c r="BG100"/>
  <c r="BE100"/>
  <c r="N100"/>
  <c r="BF100"/>
  <c r="BI99"/>
  <c r="BH99"/>
  <c r="BG99"/>
  <c r="BE99"/>
  <c r="N99"/>
  <c r="BF99"/>
  <c r="BI98"/>
  <c r="BH98"/>
  <c r="BG98"/>
  <c r="BE98"/>
  <c r="N98"/>
  <c r="BF98"/>
  <c r="BI97"/>
  <c r="BH97"/>
  <c r="BG97"/>
  <c r="BE97"/>
  <c r="N97"/>
  <c r="BF97"/>
  <c r="BI96"/>
  <c r="BH96"/>
  <c r="BG96"/>
  <c r="BE96"/>
  <c r="N96"/>
  <c r="BF96"/>
  <c r="BI95"/>
  <c r="H37"/>
  <c i="1" r="BD95"/>
  <c i="8" r="BH95"/>
  <c r="H36"/>
  <c i="1" r="BC95"/>
  <c i="8" r="BG95"/>
  <c r="H35"/>
  <c i="1" r="BB95"/>
  <c i="8" r="BE95"/>
  <c r="M33"/>
  <c i="1" r="AV95"/>
  <c i="8" r="H33"/>
  <c i="1" r="AZ95"/>
  <c i="8" r="N95"/>
  <c r="N94"/>
  <c r="L102"/>
  <c r="BF95"/>
  <c r="M34"/>
  <c i="1" r="AW95"/>
  <c i="8" r="H34"/>
  <c i="1" r="BA95"/>
  <c i="8" r="M29"/>
  <c i="1" r="AS95"/>
  <c i="8" r="M28"/>
  <c r="M85"/>
  <c r="F85"/>
  <c r="M84"/>
  <c r="F84"/>
  <c r="F82"/>
  <c r="F80"/>
  <c r="M31"/>
  <c i="1" r="AG95"/>
  <c i="8" r="L39"/>
  <c r="O10"/>
  <c r="M114"/>
  <c r="M82"/>
  <c r="F6"/>
  <c r="F110"/>
  <c r="F78"/>
  <c i="7" r="N259"/>
  <c r="N131"/>
  <c r="AA130"/>
  <c r="Y130"/>
  <c r="W130"/>
  <c r="BK130"/>
  <c r="N130"/>
  <c i="1" r="AY94"/>
  <c r="AX94"/>
  <c i="7" r="BI258"/>
  <c r="BH258"/>
  <c r="BG258"/>
  <c r="BE258"/>
  <c r="AA258"/>
  <c r="AA257"/>
  <c r="Y258"/>
  <c r="Y257"/>
  <c r="W258"/>
  <c r="W257"/>
  <c r="BK258"/>
  <c r="BK257"/>
  <c r="N257"/>
  <c r="N258"/>
  <c r="BF258"/>
  <c r="N101"/>
  <c r="BI256"/>
  <c r="BH256"/>
  <c r="BG256"/>
  <c r="BE256"/>
  <c r="AA256"/>
  <c r="AA255"/>
  <c r="AA254"/>
  <c r="Y256"/>
  <c r="Y255"/>
  <c r="Y254"/>
  <c r="W256"/>
  <c r="W255"/>
  <c r="W254"/>
  <c r="BK256"/>
  <c r="BK255"/>
  <c r="N255"/>
  <c r="BK254"/>
  <c r="N254"/>
  <c r="N256"/>
  <c r="BF256"/>
  <c r="N100"/>
  <c r="N99"/>
  <c r="BI253"/>
  <c r="BH253"/>
  <c r="BG253"/>
  <c r="BE253"/>
  <c r="AA253"/>
  <c r="Y253"/>
  <c r="W253"/>
  <c r="BK253"/>
  <c r="N253"/>
  <c r="BF253"/>
  <c r="BI252"/>
  <c r="BH252"/>
  <c r="BG252"/>
  <c r="BE252"/>
  <c r="AA252"/>
  <c r="AA251"/>
  <c r="Y252"/>
  <c r="Y251"/>
  <c r="W252"/>
  <c r="W251"/>
  <c r="BK252"/>
  <c r="BK251"/>
  <c r="N251"/>
  <c r="N252"/>
  <c r="BF252"/>
  <c r="N98"/>
  <c r="BI250"/>
  <c r="BH250"/>
  <c r="BG250"/>
  <c r="BE250"/>
  <c r="AA250"/>
  <c r="Y250"/>
  <c r="W250"/>
  <c r="BK250"/>
  <c r="N250"/>
  <c r="BF250"/>
  <c r="BI249"/>
  <c r="BH249"/>
  <c r="BG249"/>
  <c r="BE249"/>
  <c r="AA249"/>
  <c r="Y249"/>
  <c r="W249"/>
  <c r="BK249"/>
  <c r="N249"/>
  <c r="BF249"/>
  <c r="BI248"/>
  <c r="BH248"/>
  <c r="BG248"/>
  <c r="BE248"/>
  <c r="AA248"/>
  <c r="AA247"/>
  <c r="Y248"/>
  <c r="Y247"/>
  <c r="W248"/>
  <c r="W247"/>
  <c r="BK248"/>
  <c r="BK247"/>
  <c r="N247"/>
  <c r="N248"/>
  <c r="BF248"/>
  <c r="N97"/>
  <c r="BI246"/>
  <c r="BH246"/>
  <c r="BG246"/>
  <c r="BE246"/>
  <c r="AA246"/>
  <c r="Y246"/>
  <c r="W246"/>
  <c r="BK246"/>
  <c r="N246"/>
  <c r="BF246"/>
  <c r="BI245"/>
  <c r="BH245"/>
  <c r="BG245"/>
  <c r="BE245"/>
  <c r="AA245"/>
  <c r="Y245"/>
  <c r="W245"/>
  <c r="BK245"/>
  <c r="N245"/>
  <c r="BF245"/>
  <c r="BI244"/>
  <c r="BH244"/>
  <c r="BG244"/>
  <c r="BE244"/>
  <c r="AA244"/>
  <c r="Y244"/>
  <c r="W244"/>
  <c r="BK244"/>
  <c r="N244"/>
  <c r="BF244"/>
  <c r="BI243"/>
  <c r="BH243"/>
  <c r="BG243"/>
  <c r="BE243"/>
  <c r="AA243"/>
  <c r="Y243"/>
  <c r="W243"/>
  <c r="BK243"/>
  <c r="N243"/>
  <c r="BF243"/>
  <c r="BI242"/>
  <c r="BH242"/>
  <c r="BG242"/>
  <c r="BE242"/>
  <c r="AA242"/>
  <c r="Y242"/>
  <c r="W242"/>
  <c r="BK242"/>
  <c r="N242"/>
  <c r="BF242"/>
  <c r="BI241"/>
  <c r="BH241"/>
  <c r="BG241"/>
  <c r="BE241"/>
  <c r="AA241"/>
  <c r="Y241"/>
  <c r="W241"/>
  <c r="BK241"/>
  <c r="N241"/>
  <c r="BF241"/>
  <c r="BI237"/>
  <c r="BH237"/>
  <c r="BG237"/>
  <c r="BE237"/>
  <c r="AA237"/>
  <c r="Y237"/>
  <c r="W237"/>
  <c r="BK237"/>
  <c r="N237"/>
  <c r="BF237"/>
  <c r="BI231"/>
  <c r="BH231"/>
  <c r="BG231"/>
  <c r="BE231"/>
  <c r="AA231"/>
  <c r="Y231"/>
  <c r="W231"/>
  <c r="BK231"/>
  <c r="N231"/>
  <c r="BF231"/>
  <c r="BI230"/>
  <c r="BH230"/>
  <c r="BG230"/>
  <c r="BE230"/>
  <c r="AA230"/>
  <c r="Y230"/>
  <c r="W230"/>
  <c r="BK230"/>
  <c r="N230"/>
  <c r="BF230"/>
  <c r="BI229"/>
  <c r="BH229"/>
  <c r="BG229"/>
  <c r="BE229"/>
  <c r="AA229"/>
  <c r="Y229"/>
  <c r="W229"/>
  <c r="BK229"/>
  <c r="N229"/>
  <c r="BF229"/>
  <c r="BI228"/>
  <c r="BH228"/>
  <c r="BG228"/>
  <c r="BE228"/>
  <c r="AA228"/>
  <c r="Y228"/>
  <c r="W228"/>
  <c r="BK228"/>
  <c r="N228"/>
  <c r="BF228"/>
  <c r="BI227"/>
  <c r="BH227"/>
  <c r="BG227"/>
  <c r="BE227"/>
  <c r="AA227"/>
  <c r="Y227"/>
  <c r="W227"/>
  <c r="BK227"/>
  <c r="N227"/>
  <c r="BF227"/>
  <c r="BI226"/>
  <c r="BH226"/>
  <c r="BG226"/>
  <c r="BE226"/>
  <c r="AA226"/>
  <c r="Y226"/>
  <c r="W226"/>
  <c r="BK226"/>
  <c r="N226"/>
  <c r="BF226"/>
  <c r="BI225"/>
  <c r="BH225"/>
  <c r="BG225"/>
  <c r="BE225"/>
  <c r="AA225"/>
  <c r="Y225"/>
  <c r="W225"/>
  <c r="BK225"/>
  <c r="N225"/>
  <c r="BF225"/>
  <c r="BI224"/>
  <c r="BH224"/>
  <c r="BG224"/>
  <c r="BE224"/>
  <c r="AA224"/>
  <c r="Y224"/>
  <c r="W224"/>
  <c r="BK224"/>
  <c r="N224"/>
  <c r="BF224"/>
  <c r="BI223"/>
  <c r="BH223"/>
  <c r="BG223"/>
  <c r="BE223"/>
  <c r="AA223"/>
  <c r="Y223"/>
  <c r="W223"/>
  <c r="BK223"/>
  <c r="N223"/>
  <c r="BF223"/>
  <c r="BI222"/>
  <c r="BH222"/>
  <c r="BG222"/>
  <c r="BE222"/>
  <c r="AA222"/>
  <c r="Y222"/>
  <c r="W222"/>
  <c r="BK222"/>
  <c r="N222"/>
  <c r="BF222"/>
  <c r="BI221"/>
  <c r="BH221"/>
  <c r="BG221"/>
  <c r="BE221"/>
  <c r="AA221"/>
  <c r="Y221"/>
  <c r="W221"/>
  <c r="BK221"/>
  <c r="N221"/>
  <c r="BF221"/>
  <c r="BI220"/>
  <c r="BH220"/>
  <c r="BG220"/>
  <c r="BE220"/>
  <c r="AA220"/>
  <c r="Y220"/>
  <c r="W220"/>
  <c r="BK220"/>
  <c r="N220"/>
  <c r="BF220"/>
  <c r="BI219"/>
  <c r="BH219"/>
  <c r="BG219"/>
  <c r="BE219"/>
  <c r="AA219"/>
  <c r="Y219"/>
  <c r="W219"/>
  <c r="BK219"/>
  <c r="N219"/>
  <c r="BF219"/>
  <c r="BI218"/>
  <c r="BH218"/>
  <c r="BG218"/>
  <c r="BE218"/>
  <c r="AA218"/>
  <c r="Y218"/>
  <c r="W218"/>
  <c r="BK218"/>
  <c r="N218"/>
  <c r="BF218"/>
  <c r="BI217"/>
  <c r="BH217"/>
  <c r="BG217"/>
  <c r="BE217"/>
  <c r="AA217"/>
  <c r="Y217"/>
  <c r="W217"/>
  <c r="BK217"/>
  <c r="N217"/>
  <c r="BF217"/>
  <c r="BI216"/>
  <c r="BH216"/>
  <c r="BG216"/>
  <c r="BE216"/>
  <c r="AA216"/>
  <c r="Y216"/>
  <c r="W216"/>
  <c r="BK216"/>
  <c r="N216"/>
  <c r="BF216"/>
  <c r="BI215"/>
  <c r="BH215"/>
  <c r="BG215"/>
  <c r="BE215"/>
  <c r="AA215"/>
  <c r="Y215"/>
  <c r="W215"/>
  <c r="BK215"/>
  <c r="N215"/>
  <c r="BF215"/>
  <c r="BI214"/>
  <c r="BH214"/>
  <c r="BG214"/>
  <c r="BE214"/>
  <c r="AA214"/>
  <c r="Y214"/>
  <c r="W214"/>
  <c r="BK214"/>
  <c r="N214"/>
  <c r="BF214"/>
  <c r="BI213"/>
  <c r="BH213"/>
  <c r="BG213"/>
  <c r="BE213"/>
  <c r="AA213"/>
  <c r="Y213"/>
  <c r="W213"/>
  <c r="BK213"/>
  <c r="N213"/>
  <c r="BF213"/>
  <c r="BI210"/>
  <c r="BH210"/>
  <c r="BG210"/>
  <c r="BE210"/>
  <c r="AA210"/>
  <c r="Y210"/>
  <c r="W210"/>
  <c r="BK210"/>
  <c r="N210"/>
  <c r="BF210"/>
  <c r="BI209"/>
  <c r="BH209"/>
  <c r="BG209"/>
  <c r="BE209"/>
  <c r="AA209"/>
  <c r="Y209"/>
  <c r="W209"/>
  <c r="BK209"/>
  <c r="N209"/>
  <c r="BF209"/>
  <c r="BI208"/>
  <c r="BH208"/>
  <c r="BG208"/>
  <c r="BE208"/>
  <c r="AA208"/>
  <c r="Y208"/>
  <c r="W208"/>
  <c r="BK208"/>
  <c r="N208"/>
  <c r="BF208"/>
  <c r="BI207"/>
  <c r="BH207"/>
  <c r="BG207"/>
  <c r="BE207"/>
  <c r="AA207"/>
  <c r="AA206"/>
  <c r="Y207"/>
  <c r="Y206"/>
  <c r="W207"/>
  <c r="W206"/>
  <c r="BK207"/>
  <c r="BK206"/>
  <c r="N206"/>
  <c r="N207"/>
  <c r="BF207"/>
  <c r="N96"/>
  <c r="BI205"/>
  <c r="BH205"/>
  <c r="BG205"/>
  <c r="BE205"/>
  <c r="AA205"/>
  <c r="Y205"/>
  <c r="W205"/>
  <c r="BK205"/>
  <c r="N205"/>
  <c r="BF205"/>
  <c r="BI204"/>
  <c r="BH204"/>
  <c r="BG204"/>
  <c r="BE204"/>
  <c r="AA204"/>
  <c r="Y204"/>
  <c r="W204"/>
  <c r="BK204"/>
  <c r="N204"/>
  <c r="BF204"/>
  <c r="BI203"/>
  <c r="BH203"/>
  <c r="BG203"/>
  <c r="BE203"/>
  <c r="AA203"/>
  <c r="Y203"/>
  <c r="W203"/>
  <c r="BK203"/>
  <c r="N203"/>
  <c r="BF203"/>
  <c r="BI202"/>
  <c r="BH202"/>
  <c r="BG202"/>
  <c r="BE202"/>
  <c r="AA202"/>
  <c r="Y202"/>
  <c r="W202"/>
  <c r="BK202"/>
  <c r="N202"/>
  <c r="BF202"/>
  <c r="BI201"/>
  <c r="BH201"/>
  <c r="BG201"/>
  <c r="BE201"/>
  <c r="AA201"/>
  <c r="Y201"/>
  <c r="W201"/>
  <c r="BK201"/>
  <c r="N201"/>
  <c r="BF201"/>
  <c r="BI200"/>
  <c r="BH200"/>
  <c r="BG200"/>
  <c r="BE200"/>
  <c r="AA200"/>
  <c r="Y200"/>
  <c r="W200"/>
  <c r="BK200"/>
  <c r="N200"/>
  <c r="BF200"/>
  <c r="BI199"/>
  <c r="BH199"/>
  <c r="BG199"/>
  <c r="BE199"/>
  <c r="AA199"/>
  <c r="Y199"/>
  <c r="W199"/>
  <c r="BK199"/>
  <c r="N199"/>
  <c r="BF199"/>
  <c r="BI198"/>
  <c r="BH198"/>
  <c r="BG198"/>
  <c r="BE198"/>
  <c r="AA198"/>
  <c r="Y198"/>
  <c r="W198"/>
  <c r="BK198"/>
  <c r="N198"/>
  <c r="BF198"/>
  <c r="BI197"/>
  <c r="BH197"/>
  <c r="BG197"/>
  <c r="BE197"/>
  <c r="AA197"/>
  <c r="Y197"/>
  <c r="W197"/>
  <c r="BK197"/>
  <c r="N197"/>
  <c r="BF197"/>
  <c r="BI196"/>
  <c r="BH196"/>
  <c r="BG196"/>
  <c r="BE196"/>
  <c r="AA196"/>
  <c r="Y196"/>
  <c r="W196"/>
  <c r="BK196"/>
  <c r="N196"/>
  <c r="BF196"/>
  <c r="BI195"/>
  <c r="BH195"/>
  <c r="BG195"/>
  <c r="BE195"/>
  <c r="AA195"/>
  <c r="Y195"/>
  <c r="W195"/>
  <c r="BK195"/>
  <c r="N195"/>
  <c r="BF195"/>
  <c r="BI194"/>
  <c r="BH194"/>
  <c r="BG194"/>
  <c r="BE194"/>
  <c r="AA194"/>
  <c r="Y194"/>
  <c r="W194"/>
  <c r="BK194"/>
  <c r="N194"/>
  <c r="BF194"/>
  <c r="BI193"/>
  <c r="BH193"/>
  <c r="BG193"/>
  <c r="BE193"/>
  <c r="AA193"/>
  <c r="Y193"/>
  <c r="W193"/>
  <c r="BK193"/>
  <c r="N193"/>
  <c r="BF193"/>
  <c r="BI192"/>
  <c r="BH192"/>
  <c r="BG192"/>
  <c r="BE192"/>
  <c r="AA192"/>
  <c r="Y192"/>
  <c r="W192"/>
  <c r="BK192"/>
  <c r="N192"/>
  <c r="BF192"/>
  <c r="BI191"/>
  <c r="BH191"/>
  <c r="BG191"/>
  <c r="BE191"/>
  <c r="AA191"/>
  <c r="Y191"/>
  <c r="W191"/>
  <c r="BK191"/>
  <c r="N191"/>
  <c r="BF191"/>
  <c r="BI190"/>
  <c r="BH190"/>
  <c r="BG190"/>
  <c r="BE190"/>
  <c r="AA190"/>
  <c r="Y190"/>
  <c r="W190"/>
  <c r="BK190"/>
  <c r="N190"/>
  <c r="BF190"/>
  <c r="BI189"/>
  <c r="BH189"/>
  <c r="BG189"/>
  <c r="BE189"/>
  <c r="AA189"/>
  <c r="Y189"/>
  <c r="W189"/>
  <c r="BK189"/>
  <c r="N189"/>
  <c r="BF189"/>
  <c r="BI188"/>
  <c r="BH188"/>
  <c r="BG188"/>
  <c r="BE188"/>
  <c r="AA188"/>
  <c r="Y188"/>
  <c r="W188"/>
  <c r="BK188"/>
  <c r="N188"/>
  <c r="BF188"/>
  <c r="BI187"/>
  <c r="BH187"/>
  <c r="BG187"/>
  <c r="BE187"/>
  <c r="AA187"/>
  <c r="Y187"/>
  <c r="W187"/>
  <c r="BK187"/>
  <c r="N187"/>
  <c r="BF187"/>
  <c r="BI186"/>
  <c r="BH186"/>
  <c r="BG186"/>
  <c r="BE186"/>
  <c r="AA186"/>
  <c r="Y186"/>
  <c r="W186"/>
  <c r="BK186"/>
  <c r="N186"/>
  <c r="BF186"/>
  <c r="BI185"/>
  <c r="BH185"/>
  <c r="BG185"/>
  <c r="BE185"/>
  <c r="AA185"/>
  <c r="Y185"/>
  <c r="W185"/>
  <c r="BK185"/>
  <c r="N185"/>
  <c r="BF18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9"/>
  <c r="BH179"/>
  <c r="BG179"/>
  <c r="BE179"/>
  <c r="AA179"/>
  <c r="AA178"/>
  <c r="Y179"/>
  <c r="Y178"/>
  <c r="W179"/>
  <c r="W178"/>
  <c r="BK179"/>
  <c r="BK178"/>
  <c r="N178"/>
  <c r="N179"/>
  <c r="BF179"/>
  <c r="N95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9"/>
  <c r="BH169"/>
  <c r="BG169"/>
  <c r="BE169"/>
  <c r="AA169"/>
  <c r="Y169"/>
  <c r="W169"/>
  <c r="BK169"/>
  <c r="N169"/>
  <c r="BF169"/>
  <c r="BI168"/>
  <c r="BH168"/>
  <c r="BG168"/>
  <c r="BE168"/>
  <c r="AA168"/>
  <c r="Y168"/>
  <c r="W168"/>
  <c r="BK168"/>
  <c r="N168"/>
  <c r="BF168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7"/>
  <c r="BH157"/>
  <c r="BG157"/>
  <c r="BE157"/>
  <c r="AA157"/>
  <c r="Y157"/>
  <c r="W157"/>
  <c r="BK157"/>
  <c r="N157"/>
  <c r="BF157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AA149"/>
  <c r="Y150"/>
  <c r="Y149"/>
  <c r="W150"/>
  <c r="W149"/>
  <c r="BK150"/>
  <c r="BK149"/>
  <c r="N149"/>
  <c r="N150"/>
  <c r="BF150"/>
  <c r="N94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AA133"/>
  <c r="AA132"/>
  <c r="AA129"/>
  <c r="Y134"/>
  <c r="Y133"/>
  <c r="Y132"/>
  <c r="Y129"/>
  <c r="W134"/>
  <c r="W133"/>
  <c r="W132"/>
  <c r="W129"/>
  <c i="1" r="AU94"/>
  <c i="7" r="BK134"/>
  <c r="BK133"/>
  <c r="N133"/>
  <c r="BK132"/>
  <c r="N132"/>
  <c r="BK129"/>
  <c r="N129"/>
  <c r="N89"/>
  <c r="N134"/>
  <c r="BF134"/>
  <c r="N93"/>
  <c r="N92"/>
  <c r="N91"/>
  <c r="N90"/>
  <c r="M126"/>
  <c r="F126"/>
  <c r="M125"/>
  <c r="F125"/>
  <c r="F123"/>
  <c r="F121"/>
  <c r="BI109"/>
  <c r="BH109"/>
  <c r="BG109"/>
  <c r="BE109"/>
  <c r="N109"/>
  <c r="BF109"/>
  <c r="BI108"/>
  <c r="BH108"/>
  <c r="BG108"/>
  <c r="BE108"/>
  <c r="N108"/>
  <c r="BF108"/>
  <c r="BI107"/>
  <c r="BH107"/>
  <c r="BG107"/>
  <c r="BE107"/>
  <c r="N107"/>
  <c r="BF107"/>
  <c r="BI106"/>
  <c r="BH106"/>
  <c r="BG106"/>
  <c r="BE106"/>
  <c r="N106"/>
  <c r="BF106"/>
  <c r="BI105"/>
  <c r="BH105"/>
  <c r="BG105"/>
  <c r="BE105"/>
  <c r="N105"/>
  <c r="BF105"/>
  <c r="BI104"/>
  <c r="H37"/>
  <c i="1" r="BD94"/>
  <c i="7" r="BH104"/>
  <c r="H36"/>
  <c i="1" r="BC94"/>
  <c i="7" r="BG104"/>
  <c r="H35"/>
  <c i="1" r="BB94"/>
  <c i="7" r="BE104"/>
  <c r="M33"/>
  <c i="1" r="AV94"/>
  <c i="7" r="H33"/>
  <c i="1" r="AZ94"/>
  <c i="7" r="N104"/>
  <c r="N103"/>
  <c r="L111"/>
  <c r="BF104"/>
  <c r="M34"/>
  <c i="1" r="AW94"/>
  <c i="7" r="H34"/>
  <c i="1" r="BA94"/>
  <c i="7" r="M29"/>
  <c i="1" r="AS94"/>
  <c i="7" r="M28"/>
  <c r="M85"/>
  <c r="F85"/>
  <c r="M84"/>
  <c r="F84"/>
  <c r="F82"/>
  <c r="F80"/>
  <c r="M31"/>
  <c i="1" r="AG94"/>
  <c i="7" r="L39"/>
  <c r="O10"/>
  <c r="M123"/>
  <c r="M82"/>
  <c r="F6"/>
  <c r="F119"/>
  <c r="F78"/>
  <c i="6" r="N161"/>
  <c i="1" r="AY93"/>
  <c r="AX93"/>
  <c i="6" r="BI160"/>
  <c r="BH160"/>
  <c r="BG160"/>
  <c r="BE160"/>
  <c r="AA160"/>
  <c r="AA159"/>
  <c r="Y160"/>
  <c r="Y159"/>
  <c r="W160"/>
  <c r="W159"/>
  <c r="BK160"/>
  <c r="BK159"/>
  <c r="N159"/>
  <c r="N160"/>
  <c r="BF160"/>
  <c r="N97"/>
  <c r="BI158"/>
  <c r="BH158"/>
  <c r="BG158"/>
  <c r="BE158"/>
  <c r="AA158"/>
  <c r="Y158"/>
  <c r="W158"/>
  <c r="BK158"/>
  <c r="N158"/>
  <c r="BF158"/>
  <c r="BI157"/>
  <c r="BH157"/>
  <c r="BG157"/>
  <c r="BE157"/>
  <c r="AA157"/>
  <c r="AA156"/>
  <c r="Y157"/>
  <c r="Y156"/>
  <c r="W157"/>
  <c r="W156"/>
  <c r="BK157"/>
  <c r="BK156"/>
  <c r="N156"/>
  <c r="N157"/>
  <c r="BF157"/>
  <c r="N9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AA149"/>
  <c r="Y150"/>
  <c r="Y149"/>
  <c r="W150"/>
  <c r="W149"/>
  <c r="BK150"/>
  <c r="BK149"/>
  <c r="N149"/>
  <c r="N150"/>
  <c r="BF150"/>
  <c r="N95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AA144"/>
  <c r="Y145"/>
  <c r="Y144"/>
  <c r="W145"/>
  <c r="W144"/>
  <c r="BK145"/>
  <c r="BK144"/>
  <c r="N144"/>
  <c r="N145"/>
  <c r="BF145"/>
  <c r="N94"/>
  <c r="BI143"/>
  <c r="BH143"/>
  <c r="BG143"/>
  <c r="BE143"/>
  <c r="AA143"/>
  <c r="AA142"/>
  <c r="AA141"/>
  <c r="Y143"/>
  <c r="Y142"/>
  <c r="Y141"/>
  <c r="W143"/>
  <c r="W142"/>
  <c r="W141"/>
  <c r="BK143"/>
  <c r="BK142"/>
  <c r="N142"/>
  <c r="BK141"/>
  <c r="N141"/>
  <c r="N143"/>
  <c r="BF143"/>
  <c r="N93"/>
  <c r="N92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/>
  <c r="BI128"/>
  <c r="BH128"/>
  <c r="BG128"/>
  <c r="BE128"/>
  <c r="AA128"/>
  <c r="AA127"/>
  <c r="AA126"/>
  <c r="AA125"/>
  <c r="Y128"/>
  <c r="Y127"/>
  <c r="Y126"/>
  <c r="Y125"/>
  <c r="W128"/>
  <c r="W127"/>
  <c r="W126"/>
  <c r="W125"/>
  <c i="1" r="AU93"/>
  <c i="6" r="BK128"/>
  <c r="BK127"/>
  <c r="N127"/>
  <c r="BK126"/>
  <c r="N126"/>
  <c r="BK125"/>
  <c r="N125"/>
  <c r="N89"/>
  <c r="N128"/>
  <c r="BF128"/>
  <c r="N91"/>
  <c r="N90"/>
  <c r="M122"/>
  <c r="F122"/>
  <c r="M121"/>
  <c r="F121"/>
  <c r="F119"/>
  <c r="F117"/>
  <c r="BI105"/>
  <c r="BH105"/>
  <c r="BG105"/>
  <c r="BE105"/>
  <c r="N105"/>
  <c r="BF105"/>
  <c r="BI104"/>
  <c r="BH104"/>
  <c r="BG104"/>
  <c r="BE104"/>
  <c r="N104"/>
  <c r="BF104"/>
  <c r="BI103"/>
  <c r="BH103"/>
  <c r="BG103"/>
  <c r="BE103"/>
  <c r="N103"/>
  <c r="BF103"/>
  <c r="BI102"/>
  <c r="BH102"/>
  <c r="BG102"/>
  <c r="BE102"/>
  <c r="N102"/>
  <c r="BF102"/>
  <c r="BI101"/>
  <c r="BH101"/>
  <c r="BG101"/>
  <c r="BE101"/>
  <c r="N101"/>
  <c r="BF101"/>
  <c r="BI100"/>
  <c r="H37"/>
  <c i="1" r="BD93"/>
  <c i="6" r="BH100"/>
  <c r="H36"/>
  <c i="1" r="BC93"/>
  <c i="6" r="BG100"/>
  <c r="H35"/>
  <c i="1" r="BB93"/>
  <c i="6" r="BE100"/>
  <c r="M33"/>
  <c i="1" r="AV93"/>
  <c i="6" r="H33"/>
  <c i="1" r="AZ93"/>
  <c i="6" r="N100"/>
  <c r="N99"/>
  <c r="L107"/>
  <c r="BF100"/>
  <c r="M34"/>
  <c i="1" r="AW93"/>
  <c i="6" r="H34"/>
  <c i="1" r="BA93"/>
  <c i="6" r="M29"/>
  <c i="1" r="AS93"/>
  <c i="6" r="M28"/>
  <c r="M85"/>
  <c r="F85"/>
  <c r="M84"/>
  <c r="F84"/>
  <c r="F82"/>
  <c r="F80"/>
  <c r="M31"/>
  <c i="1" r="AG93"/>
  <c i="6" r="L39"/>
  <c r="O10"/>
  <c r="M119"/>
  <c r="M82"/>
  <c r="F6"/>
  <c r="F115"/>
  <c r="F78"/>
  <c i="5" r="N334"/>
  <c i="1" r="AY92"/>
  <c r="AX92"/>
  <c i="5" r="BI333"/>
  <c r="BH333"/>
  <c r="BG333"/>
  <c r="BE333"/>
  <c r="AA333"/>
  <c r="AA332"/>
  <c r="Y333"/>
  <c r="Y332"/>
  <c r="W333"/>
  <c r="W332"/>
  <c r="BK333"/>
  <c r="BK332"/>
  <c r="N332"/>
  <c r="N333"/>
  <c r="BF333"/>
  <c r="N102"/>
  <c r="BI331"/>
  <c r="BH331"/>
  <c r="BG331"/>
  <c r="BE331"/>
  <c r="AA331"/>
  <c r="AA330"/>
  <c r="Y331"/>
  <c r="Y330"/>
  <c r="W331"/>
  <c r="W330"/>
  <c r="BK331"/>
  <c r="BK330"/>
  <c r="N330"/>
  <c r="N331"/>
  <c r="BF331"/>
  <c r="N101"/>
  <c r="BI329"/>
  <c r="BH329"/>
  <c r="BG329"/>
  <c r="BE329"/>
  <c r="AA329"/>
  <c r="Y329"/>
  <c r="W329"/>
  <c r="BK329"/>
  <c r="N329"/>
  <c r="BF329"/>
  <c r="BI328"/>
  <c r="BH328"/>
  <c r="BG328"/>
  <c r="BE328"/>
  <c r="AA328"/>
  <c r="Y328"/>
  <c r="W328"/>
  <c r="BK328"/>
  <c r="N328"/>
  <c r="BF328"/>
  <c r="BI327"/>
  <c r="BH327"/>
  <c r="BG327"/>
  <c r="BE327"/>
  <c r="AA327"/>
  <c r="Y327"/>
  <c r="W327"/>
  <c r="BK327"/>
  <c r="N327"/>
  <c r="BF327"/>
  <c r="BI326"/>
  <c r="BH326"/>
  <c r="BG326"/>
  <c r="BE326"/>
  <c r="AA326"/>
  <c r="Y326"/>
  <c r="W326"/>
  <c r="BK326"/>
  <c r="N326"/>
  <c r="BF326"/>
  <c r="BI325"/>
  <c r="BH325"/>
  <c r="BG325"/>
  <c r="BE325"/>
  <c r="AA325"/>
  <c r="Y325"/>
  <c r="W325"/>
  <c r="BK325"/>
  <c r="N325"/>
  <c r="BF325"/>
  <c r="BI322"/>
  <c r="BH322"/>
  <c r="BG322"/>
  <c r="BE322"/>
  <c r="AA322"/>
  <c r="Y322"/>
  <c r="W322"/>
  <c r="BK322"/>
  <c r="N322"/>
  <c r="BF322"/>
  <c r="BI321"/>
  <c r="BH321"/>
  <c r="BG321"/>
  <c r="BE321"/>
  <c r="AA321"/>
  <c r="Y321"/>
  <c r="W321"/>
  <c r="BK321"/>
  <c r="N321"/>
  <c r="BF321"/>
  <c r="BI317"/>
  <c r="BH317"/>
  <c r="BG317"/>
  <c r="BE317"/>
  <c r="AA317"/>
  <c r="Y317"/>
  <c r="W317"/>
  <c r="BK317"/>
  <c r="N317"/>
  <c r="BF317"/>
  <c r="BI316"/>
  <c r="BH316"/>
  <c r="BG316"/>
  <c r="BE316"/>
  <c r="AA316"/>
  <c r="Y316"/>
  <c r="W316"/>
  <c r="BK316"/>
  <c r="N316"/>
  <c r="BF316"/>
  <c r="BI315"/>
  <c r="BH315"/>
  <c r="BG315"/>
  <c r="BE315"/>
  <c r="AA315"/>
  <c r="Y315"/>
  <c r="W315"/>
  <c r="BK315"/>
  <c r="N315"/>
  <c r="BF315"/>
  <c r="BI308"/>
  <c r="BH308"/>
  <c r="BG308"/>
  <c r="BE308"/>
  <c r="AA308"/>
  <c r="Y308"/>
  <c r="W308"/>
  <c r="BK308"/>
  <c r="N308"/>
  <c r="BF308"/>
  <c r="BI307"/>
  <c r="BH307"/>
  <c r="BG307"/>
  <c r="BE307"/>
  <c r="AA307"/>
  <c r="Y307"/>
  <c r="W307"/>
  <c r="BK307"/>
  <c r="N307"/>
  <c r="BF307"/>
  <c r="BI306"/>
  <c r="BH306"/>
  <c r="BG306"/>
  <c r="BE306"/>
  <c r="AA306"/>
  <c r="Y306"/>
  <c r="W306"/>
  <c r="BK306"/>
  <c r="N306"/>
  <c r="BF306"/>
  <c r="BI305"/>
  <c r="BH305"/>
  <c r="BG305"/>
  <c r="BE305"/>
  <c r="AA305"/>
  <c r="Y305"/>
  <c r="W305"/>
  <c r="BK305"/>
  <c r="N305"/>
  <c r="BF305"/>
  <c r="BI304"/>
  <c r="BH304"/>
  <c r="BG304"/>
  <c r="BE304"/>
  <c r="AA304"/>
  <c r="Y304"/>
  <c r="W304"/>
  <c r="BK304"/>
  <c r="N304"/>
  <c r="BF304"/>
  <c r="BI303"/>
  <c r="BH303"/>
  <c r="BG303"/>
  <c r="BE303"/>
  <c r="AA303"/>
  <c r="Y303"/>
  <c r="W303"/>
  <c r="BK303"/>
  <c r="N303"/>
  <c r="BF303"/>
  <c r="BI302"/>
  <c r="BH302"/>
  <c r="BG302"/>
  <c r="BE302"/>
  <c r="AA302"/>
  <c r="Y302"/>
  <c r="W302"/>
  <c r="BK302"/>
  <c r="N302"/>
  <c r="BF302"/>
  <c r="BI298"/>
  <c r="BH298"/>
  <c r="BG298"/>
  <c r="BE298"/>
  <c r="AA298"/>
  <c r="Y298"/>
  <c r="W298"/>
  <c r="BK298"/>
  <c r="N298"/>
  <c r="BF298"/>
  <c r="BI297"/>
  <c r="BH297"/>
  <c r="BG297"/>
  <c r="BE297"/>
  <c r="AA297"/>
  <c r="Y297"/>
  <c r="W297"/>
  <c r="BK297"/>
  <c r="N297"/>
  <c r="BF297"/>
  <c r="BI296"/>
  <c r="BH296"/>
  <c r="BG296"/>
  <c r="BE296"/>
  <c r="AA296"/>
  <c r="Y296"/>
  <c r="W296"/>
  <c r="BK296"/>
  <c r="N296"/>
  <c r="BF296"/>
  <c r="BI295"/>
  <c r="BH295"/>
  <c r="BG295"/>
  <c r="BE295"/>
  <c r="AA295"/>
  <c r="Y295"/>
  <c r="W295"/>
  <c r="BK295"/>
  <c r="N295"/>
  <c r="BF295"/>
  <c r="BI294"/>
  <c r="BH294"/>
  <c r="BG294"/>
  <c r="BE294"/>
  <c r="AA294"/>
  <c r="Y294"/>
  <c r="W294"/>
  <c r="BK294"/>
  <c r="N294"/>
  <c r="BF294"/>
  <c r="BI293"/>
  <c r="BH293"/>
  <c r="BG293"/>
  <c r="BE293"/>
  <c r="AA293"/>
  <c r="Y293"/>
  <c r="W293"/>
  <c r="BK293"/>
  <c r="N293"/>
  <c r="BF293"/>
  <c r="BI292"/>
  <c r="BH292"/>
  <c r="BG292"/>
  <c r="BE292"/>
  <c r="AA292"/>
  <c r="Y292"/>
  <c r="W292"/>
  <c r="BK292"/>
  <c r="N292"/>
  <c r="BF292"/>
  <c r="BI291"/>
  <c r="BH291"/>
  <c r="BG291"/>
  <c r="BE291"/>
  <c r="AA291"/>
  <c r="Y291"/>
  <c r="W291"/>
  <c r="BK291"/>
  <c r="N291"/>
  <c r="BF291"/>
  <c r="BI290"/>
  <c r="BH290"/>
  <c r="BG290"/>
  <c r="BE290"/>
  <c r="AA290"/>
  <c r="Y290"/>
  <c r="W290"/>
  <c r="BK290"/>
  <c r="N290"/>
  <c r="BF290"/>
  <c r="BI287"/>
  <c r="BH287"/>
  <c r="BG287"/>
  <c r="BE287"/>
  <c r="AA287"/>
  <c r="Y287"/>
  <c r="W287"/>
  <c r="BK287"/>
  <c r="N287"/>
  <c r="BF287"/>
  <c r="BI286"/>
  <c r="BH286"/>
  <c r="BG286"/>
  <c r="BE286"/>
  <c r="AA286"/>
  <c r="Y286"/>
  <c r="W286"/>
  <c r="BK286"/>
  <c r="N286"/>
  <c r="BF286"/>
  <c r="BI285"/>
  <c r="BH285"/>
  <c r="BG285"/>
  <c r="BE285"/>
  <c r="AA285"/>
  <c r="Y285"/>
  <c r="W285"/>
  <c r="BK285"/>
  <c r="N285"/>
  <c r="BF285"/>
  <c r="BI282"/>
  <c r="BH282"/>
  <c r="BG282"/>
  <c r="BE282"/>
  <c r="AA282"/>
  <c r="Y282"/>
  <c r="W282"/>
  <c r="BK282"/>
  <c r="N282"/>
  <c r="BF282"/>
  <c r="BI279"/>
  <c r="BH279"/>
  <c r="BG279"/>
  <c r="BE279"/>
  <c r="AA279"/>
  <c r="Y279"/>
  <c r="W279"/>
  <c r="BK279"/>
  <c r="N279"/>
  <c r="BF279"/>
  <c r="BI276"/>
  <c r="BH276"/>
  <c r="BG276"/>
  <c r="BE276"/>
  <c r="AA276"/>
  <c r="Y276"/>
  <c r="W276"/>
  <c r="BK276"/>
  <c r="N276"/>
  <c r="BF276"/>
  <c r="BI272"/>
  <c r="BH272"/>
  <c r="BG272"/>
  <c r="BE272"/>
  <c r="AA272"/>
  <c r="AA271"/>
  <c r="Y272"/>
  <c r="Y271"/>
  <c r="W272"/>
  <c r="W271"/>
  <c r="BK272"/>
  <c r="BK271"/>
  <c r="N271"/>
  <c r="N272"/>
  <c r="BF272"/>
  <c r="N100"/>
  <c r="BI270"/>
  <c r="BH270"/>
  <c r="BG270"/>
  <c r="BE270"/>
  <c r="AA270"/>
  <c r="Y270"/>
  <c r="W270"/>
  <c r="BK270"/>
  <c r="N270"/>
  <c r="BF270"/>
  <c r="BI269"/>
  <c r="BH269"/>
  <c r="BG269"/>
  <c r="BE269"/>
  <c r="AA269"/>
  <c r="Y269"/>
  <c r="W269"/>
  <c r="BK269"/>
  <c r="N269"/>
  <c r="BF269"/>
  <c r="BI268"/>
  <c r="BH268"/>
  <c r="BG268"/>
  <c r="BE268"/>
  <c r="AA268"/>
  <c r="Y268"/>
  <c r="W268"/>
  <c r="BK268"/>
  <c r="N268"/>
  <c r="BF268"/>
  <c r="BI267"/>
  <c r="BH267"/>
  <c r="BG267"/>
  <c r="BE267"/>
  <c r="AA267"/>
  <c r="Y267"/>
  <c r="W267"/>
  <c r="BK267"/>
  <c r="N267"/>
  <c r="BF267"/>
  <c r="BI266"/>
  <c r="BH266"/>
  <c r="BG266"/>
  <c r="BE266"/>
  <c r="AA266"/>
  <c r="Y266"/>
  <c r="W266"/>
  <c r="BK266"/>
  <c r="N266"/>
  <c r="BF266"/>
  <c r="BI265"/>
  <c r="BH265"/>
  <c r="BG265"/>
  <c r="BE265"/>
  <c r="AA265"/>
  <c r="Y265"/>
  <c r="W265"/>
  <c r="BK265"/>
  <c r="N265"/>
  <c r="BF265"/>
  <c r="BI264"/>
  <c r="BH264"/>
  <c r="BG264"/>
  <c r="BE264"/>
  <c r="AA264"/>
  <c r="Y264"/>
  <c r="W264"/>
  <c r="BK264"/>
  <c r="N264"/>
  <c r="BF264"/>
  <c r="BI263"/>
  <c r="BH263"/>
  <c r="BG263"/>
  <c r="BE263"/>
  <c r="AA263"/>
  <c r="Y263"/>
  <c r="W263"/>
  <c r="BK263"/>
  <c r="N263"/>
  <c r="BF263"/>
  <c r="BI262"/>
  <c r="BH262"/>
  <c r="BG262"/>
  <c r="BE262"/>
  <c r="AA262"/>
  <c r="Y262"/>
  <c r="W262"/>
  <c r="BK262"/>
  <c r="N262"/>
  <c r="BF262"/>
  <c r="BI261"/>
  <c r="BH261"/>
  <c r="BG261"/>
  <c r="BE261"/>
  <c r="AA261"/>
  <c r="Y261"/>
  <c r="W261"/>
  <c r="BK261"/>
  <c r="N261"/>
  <c r="BF261"/>
  <c r="BI260"/>
  <c r="BH260"/>
  <c r="BG260"/>
  <c r="BE260"/>
  <c r="AA260"/>
  <c r="Y260"/>
  <c r="W260"/>
  <c r="BK260"/>
  <c r="N260"/>
  <c r="BF260"/>
  <c r="BI259"/>
  <c r="BH259"/>
  <c r="BG259"/>
  <c r="BE259"/>
  <c r="AA259"/>
  <c r="Y259"/>
  <c r="W259"/>
  <c r="BK259"/>
  <c r="N259"/>
  <c r="BF259"/>
  <c r="BI258"/>
  <c r="BH258"/>
  <c r="BG258"/>
  <c r="BE258"/>
  <c r="AA258"/>
  <c r="Y258"/>
  <c r="W258"/>
  <c r="BK258"/>
  <c r="N258"/>
  <c r="BF258"/>
  <c r="BI257"/>
  <c r="BH257"/>
  <c r="BG257"/>
  <c r="BE257"/>
  <c r="AA257"/>
  <c r="Y257"/>
  <c r="W257"/>
  <c r="BK257"/>
  <c r="N257"/>
  <c r="BF257"/>
  <c r="BI256"/>
  <c r="BH256"/>
  <c r="BG256"/>
  <c r="BE256"/>
  <c r="AA256"/>
  <c r="Y256"/>
  <c r="W256"/>
  <c r="BK256"/>
  <c r="N256"/>
  <c r="BF256"/>
  <c r="BI255"/>
  <c r="BH255"/>
  <c r="BG255"/>
  <c r="BE255"/>
  <c r="AA255"/>
  <c r="Y255"/>
  <c r="W255"/>
  <c r="BK255"/>
  <c r="N255"/>
  <c r="BF255"/>
  <c r="BI254"/>
  <c r="BH254"/>
  <c r="BG254"/>
  <c r="BE254"/>
  <c r="AA254"/>
  <c r="Y254"/>
  <c r="W254"/>
  <c r="BK254"/>
  <c r="N254"/>
  <c r="BF254"/>
  <c r="BI253"/>
  <c r="BH253"/>
  <c r="BG253"/>
  <c r="BE253"/>
  <c r="AA253"/>
  <c r="Y253"/>
  <c r="W253"/>
  <c r="BK253"/>
  <c r="N253"/>
  <c r="BF253"/>
  <c r="BI252"/>
  <c r="BH252"/>
  <c r="BG252"/>
  <c r="BE252"/>
  <c r="AA252"/>
  <c r="Y252"/>
  <c r="W252"/>
  <c r="BK252"/>
  <c r="N252"/>
  <c r="BF252"/>
  <c r="BI251"/>
  <c r="BH251"/>
  <c r="BG251"/>
  <c r="BE251"/>
  <c r="AA251"/>
  <c r="Y251"/>
  <c r="W251"/>
  <c r="BK251"/>
  <c r="N251"/>
  <c r="BF251"/>
  <c r="BI250"/>
  <c r="BH250"/>
  <c r="BG250"/>
  <c r="BE250"/>
  <c r="AA250"/>
  <c r="Y250"/>
  <c r="W250"/>
  <c r="BK250"/>
  <c r="N250"/>
  <c r="BF250"/>
  <c r="BI249"/>
  <c r="BH249"/>
  <c r="BG249"/>
  <c r="BE249"/>
  <c r="AA249"/>
  <c r="Y249"/>
  <c r="W249"/>
  <c r="BK249"/>
  <c r="N249"/>
  <c r="BF249"/>
  <c r="BI248"/>
  <c r="BH248"/>
  <c r="BG248"/>
  <c r="BE248"/>
  <c r="AA248"/>
  <c r="Y248"/>
  <c r="W248"/>
  <c r="BK248"/>
  <c r="N248"/>
  <c r="BF248"/>
  <c r="BI247"/>
  <c r="BH247"/>
  <c r="BG247"/>
  <c r="BE247"/>
  <c r="AA247"/>
  <c r="Y247"/>
  <c r="W247"/>
  <c r="BK247"/>
  <c r="N247"/>
  <c r="BF247"/>
  <c r="BI246"/>
  <c r="BH246"/>
  <c r="BG246"/>
  <c r="BE246"/>
  <c r="AA246"/>
  <c r="Y246"/>
  <c r="W246"/>
  <c r="BK246"/>
  <c r="N246"/>
  <c r="BF246"/>
  <c r="BI245"/>
  <c r="BH245"/>
  <c r="BG245"/>
  <c r="BE245"/>
  <c r="AA245"/>
  <c r="Y245"/>
  <c r="W245"/>
  <c r="BK245"/>
  <c r="N245"/>
  <c r="BF245"/>
  <c r="BI244"/>
  <c r="BH244"/>
  <c r="BG244"/>
  <c r="BE244"/>
  <c r="AA244"/>
  <c r="Y244"/>
  <c r="W244"/>
  <c r="BK244"/>
  <c r="N244"/>
  <c r="BF244"/>
  <c r="BI243"/>
  <c r="BH243"/>
  <c r="BG243"/>
  <c r="BE243"/>
  <c r="AA243"/>
  <c r="Y243"/>
  <c r="W243"/>
  <c r="BK243"/>
  <c r="N243"/>
  <c r="BF243"/>
  <c r="BI242"/>
  <c r="BH242"/>
  <c r="BG242"/>
  <c r="BE242"/>
  <c r="AA242"/>
  <c r="Y242"/>
  <c r="W242"/>
  <c r="BK242"/>
  <c r="N242"/>
  <c r="BF242"/>
  <c r="BI241"/>
  <c r="BH241"/>
  <c r="BG241"/>
  <c r="BE241"/>
  <c r="AA241"/>
  <c r="Y241"/>
  <c r="W241"/>
  <c r="BK241"/>
  <c r="N241"/>
  <c r="BF241"/>
  <c r="BI240"/>
  <c r="BH240"/>
  <c r="BG240"/>
  <c r="BE240"/>
  <c r="AA240"/>
  <c r="Y240"/>
  <c r="W240"/>
  <c r="BK240"/>
  <c r="N240"/>
  <c r="BF240"/>
  <c r="BI239"/>
  <c r="BH239"/>
  <c r="BG239"/>
  <c r="BE239"/>
  <c r="AA239"/>
  <c r="Y239"/>
  <c r="W239"/>
  <c r="BK239"/>
  <c r="N239"/>
  <c r="BF239"/>
  <c r="BI238"/>
  <c r="BH238"/>
  <c r="BG238"/>
  <c r="BE238"/>
  <c r="AA238"/>
  <c r="Y238"/>
  <c r="W238"/>
  <c r="BK238"/>
  <c r="N238"/>
  <c r="BF238"/>
  <c r="BI237"/>
  <c r="BH237"/>
  <c r="BG237"/>
  <c r="BE237"/>
  <c r="AA237"/>
  <c r="Y237"/>
  <c r="W237"/>
  <c r="BK237"/>
  <c r="N237"/>
  <c r="BF237"/>
  <c r="BI236"/>
  <c r="BH236"/>
  <c r="BG236"/>
  <c r="BE236"/>
  <c r="AA236"/>
  <c r="Y236"/>
  <c r="W236"/>
  <c r="BK236"/>
  <c r="N236"/>
  <c r="BF236"/>
  <c r="BI235"/>
  <c r="BH235"/>
  <c r="BG235"/>
  <c r="BE235"/>
  <c r="AA235"/>
  <c r="Y235"/>
  <c r="W235"/>
  <c r="BK235"/>
  <c r="N235"/>
  <c r="BF235"/>
  <c r="BI234"/>
  <c r="BH234"/>
  <c r="BG234"/>
  <c r="BE234"/>
  <c r="AA234"/>
  <c r="Y234"/>
  <c r="W234"/>
  <c r="BK234"/>
  <c r="N234"/>
  <c r="BF234"/>
  <c r="BI233"/>
  <c r="BH233"/>
  <c r="BG233"/>
  <c r="BE233"/>
  <c r="AA233"/>
  <c r="Y233"/>
  <c r="W233"/>
  <c r="BK233"/>
  <c r="N233"/>
  <c r="BF233"/>
  <c r="BI232"/>
  <c r="BH232"/>
  <c r="BG232"/>
  <c r="BE232"/>
  <c r="AA232"/>
  <c r="Y232"/>
  <c r="W232"/>
  <c r="BK232"/>
  <c r="N232"/>
  <c r="BF232"/>
  <c r="BI231"/>
  <c r="BH231"/>
  <c r="BG231"/>
  <c r="BE231"/>
  <c r="AA231"/>
  <c r="AA230"/>
  <c r="Y231"/>
  <c r="Y230"/>
  <c r="W231"/>
  <c r="W230"/>
  <c r="BK231"/>
  <c r="BK230"/>
  <c r="N230"/>
  <c r="N231"/>
  <c r="BF231"/>
  <c r="N99"/>
  <c r="BI229"/>
  <c r="BH229"/>
  <c r="BG229"/>
  <c r="BE229"/>
  <c r="AA229"/>
  <c r="Y229"/>
  <c r="W229"/>
  <c r="BK229"/>
  <c r="N229"/>
  <c r="BF229"/>
  <c r="BI228"/>
  <c r="BH228"/>
  <c r="BG228"/>
  <c r="BE228"/>
  <c r="AA228"/>
  <c r="Y228"/>
  <c r="W228"/>
  <c r="BK228"/>
  <c r="N228"/>
  <c r="BF228"/>
  <c r="BI227"/>
  <c r="BH227"/>
  <c r="BG227"/>
  <c r="BE227"/>
  <c r="AA227"/>
  <c r="Y227"/>
  <c r="W227"/>
  <c r="BK227"/>
  <c r="N227"/>
  <c r="BF227"/>
  <c r="BI226"/>
  <c r="BH226"/>
  <c r="BG226"/>
  <c r="BE226"/>
  <c r="AA226"/>
  <c r="Y226"/>
  <c r="W226"/>
  <c r="BK226"/>
  <c r="N226"/>
  <c r="BF226"/>
  <c r="BI225"/>
  <c r="BH225"/>
  <c r="BG225"/>
  <c r="BE225"/>
  <c r="AA225"/>
  <c r="Y225"/>
  <c r="W225"/>
  <c r="BK225"/>
  <c r="N225"/>
  <c r="BF225"/>
  <c r="BI224"/>
  <c r="BH224"/>
  <c r="BG224"/>
  <c r="BE224"/>
  <c r="AA224"/>
  <c r="Y224"/>
  <c r="W224"/>
  <c r="BK224"/>
  <c r="N224"/>
  <c r="BF224"/>
  <c r="BI223"/>
  <c r="BH223"/>
  <c r="BG223"/>
  <c r="BE223"/>
  <c r="AA223"/>
  <c r="Y223"/>
  <c r="W223"/>
  <c r="BK223"/>
  <c r="N223"/>
  <c r="BF223"/>
  <c r="BI222"/>
  <c r="BH222"/>
  <c r="BG222"/>
  <c r="BE222"/>
  <c r="AA222"/>
  <c r="Y222"/>
  <c r="W222"/>
  <c r="BK222"/>
  <c r="N222"/>
  <c r="BF222"/>
  <c r="BI221"/>
  <c r="BH221"/>
  <c r="BG221"/>
  <c r="BE221"/>
  <c r="AA221"/>
  <c r="Y221"/>
  <c r="W221"/>
  <c r="BK221"/>
  <c r="N221"/>
  <c r="BF221"/>
  <c r="BI220"/>
  <c r="BH220"/>
  <c r="BG220"/>
  <c r="BE220"/>
  <c r="AA220"/>
  <c r="Y220"/>
  <c r="W220"/>
  <c r="BK220"/>
  <c r="N220"/>
  <c r="BF220"/>
  <c r="BI219"/>
  <c r="BH219"/>
  <c r="BG219"/>
  <c r="BE219"/>
  <c r="AA219"/>
  <c r="Y219"/>
  <c r="W219"/>
  <c r="BK219"/>
  <c r="N219"/>
  <c r="BF219"/>
  <c r="BI218"/>
  <c r="BH218"/>
  <c r="BG218"/>
  <c r="BE218"/>
  <c r="AA218"/>
  <c r="Y218"/>
  <c r="W218"/>
  <c r="BK218"/>
  <c r="N218"/>
  <c r="BF218"/>
  <c r="BI217"/>
  <c r="BH217"/>
  <c r="BG217"/>
  <c r="BE217"/>
  <c r="AA217"/>
  <c r="Y217"/>
  <c r="W217"/>
  <c r="BK217"/>
  <c r="N217"/>
  <c r="BF217"/>
  <c r="BI216"/>
  <c r="BH216"/>
  <c r="BG216"/>
  <c r="BE216"/>
  <c r="AA216"/>
  <c r="Y216"/>
  <c r="W216"/>
  <c r="BK216"/>
  <c r="N216"/>
  <c r="BF216"/>
  <c r="BI215"/>
  <c r="BH215"/>
  <c r="BG215"/>
  <c r="BE215"/>
  <c r="AA215"/>
  <c r="Y215"/>
  <c r="W215"/>
  <c r="BK215"/>
  <c r="N215"/>
  <c r="BF215"/>
  <c r="BI214"/>
  <c r="BH214"/>
  <c r="BG214"/>
  <c r="BE214"/>
  <c r="AA214"/>
  <c r="Y214"/>
  <c r="W214"/>
  <c r="BK214"/>
  <c r="N214"/>
  <c r="BF214"/>
  <c r="BI213"/>
  <c r="BH213"/>
  <c r="BG213"/>
  <c r="BE213"/>
  <c r="AA213"/>
  <c r="Y213"/>
  <c r="W213"/>
  <c r="BK213"/>
  <c r="N213"/>
  <c r="BF213"/>
  <c r="BI212"/>
  <c r="BH212"/>
  <c r="BG212"/>
  <c r="BE212"/>
  <c r="AA212"/>
  <c r="Y212"/>
  <c r="W212"/>
  <c r="BK212"/>
  <c r="N212"/>
  <c r="BF212"/>
  <c r="BI211"/>
  <c r="BH211"/>
  <c r="BG211"/>
  <c r="BE211"/>
  <c r="AA211"/>
  <c r="Y211"/>
  <c r="W211"/>
  <c r="BK211"/>
  <c r="N211"/>
  <c r="BF211"/>
  <c r="BI210"/>
  <c r="BH210"/>
  <c r="BG210"/>
  <c r="BE210"/>
  <c r="AA210"/>
  <c r="Y210"/>
  <c r="W210"/>
  <c r="BK210"/>
  <c r="N210"/>
  <c r="BF210"/>
  <c r="BI209"/>
  <c r="BH209"/>
  <c r="BG209"/>
  <c r="BE209"/>
  <c r="AA209"/>
  <c r="Y209"/>
  <c r="W209"/>
  <c r="BK209"/>
  <c r="N209"/>
  <c r="BF209"/>
  <c r="BI208"/>
  <c r="BH208"/>
  <c r="BG208"/>
  <c r="BE208"/>
  <c r="AA208"/>
  <c r="Y208"/>
  <c r="W208"/>
  <c r="BK208"/>
  <c r="N208"/>
  <c r="BF208"/>
  <c r="BI207"/>
  <c r="BH207"/>
  <c r="BG207"/>
  <c r="BE207"/>
  <c r="AA207"/>
  <c r="Y207"/>
  <c r="W207"/>
  <c r="BK207"/>
  <c r="N207"/>
  <c r="BF207"/>
  <c r="BI206"/>
  <c r="BH206"/>
  <c r="BG206"/>
  <c r="BE206"/>
  <c r="AA206"/>
  <c r="AA205"/>
  <c r="Y206"/>
  <c r="Y205"/>
  <c r="W206"/>
  <c r="W205"/>
  <c r="BK206"/>
  <c r="BK205"/>
  <c r="N205"/>
  <c r="N206"/>
  <c r="BF206"/>
  <c r="N98"/>
  <c r="BI204"/>
  <c r="BH204"/>
  <c r="BG204"/>
  <c r="BE204"/>
  <c r="AA204"/>
  <c r="Y204"/>
  <c r="W204"/>
  <c r="BK204"/>
  <c r="N204"/>
  <c r="BF204"/>
  <c r="BI203"/>
  <c r="BH203"/>
  <c r="BG203"/>
  <c r="BE203"/>
  <c r="AA203"/>
  <c r="Y203"/>
  <c r="W203"/>
  <c r="BK203"/>
  <c r="N203"/>
  <c r="BF203"/>
  <c r="BI202"/>
  <c r="BH202"/>
  <c r="BG202"/>
  <c r="BE202"/>
  <c r="AA202"/>
  <c r="Y202"/>
  <c r="W202"/>
  <c r="BK202"/>
  <c r="N202"/>
  <c r="BF202"/>
  <c r="BI201"/>
  <c r="BH201"/>
  <c r="BG201"/>
  <c r="BE201"/>
  <c r="AA201"/>
  <c r="Y201"/>
  <c r="W201"/>
  <c r="BK201"/>
  <c r="N201"/>
  <c r="BF201"/>
  <c r="BI200"/>
  <c r="BH200"/>
  <c r="BG200"/>
  <c r="BE200"/>
  <c r="AA200"/>
  <c r="Y200"/>
  <c r="W200"/>
  <c r="BK200"/>
  <c r="N200"/>
  <c r="BF200"/>
  <c r="BI199"/>
  <c r="BH199"/>
  <c r="BG199"/>
  <c r="BE199"/>
  <c r="AA199"/>
  <c r="Y199"/>
  <c r="W199"/>
  <c r="BK199"/>
  <c r="N199"/>
  <c r="BF199"/>
  <c r="BI198"/>
  <c r="BH198"/>
  <c r="BG198"/>
  <c r="BE198"/>
  <c r="AA198"/>
  <c r="Y198"/>
  <c r="W198"/>
  <c r="BK198"/>
  <c r="N198"/>
  <c r="BF198"/>
  <c r="BI197"/>
  <c r="BH197"/>
  <c r="BG197"/>
  <c r="BE197"/>
  <c r="AA197"/>
  <c r="Y197"/>
  <c r="W197"/>
  <c r="BK197"/>
  <c r="N197"/>
  <c r="BF197"/>
  <c r="BI196"/>
  <c r="BH196"/>
  <c r="BG196"/>
  <c r="BE196"/>
  <c r="AA196"/>
  <c r="Y196"/>
  <c r="W196"/>
  <c r="BK196"/>
  <c r="N196"/>
  <c r="BF196"/>
  <c r="BI195"/>
  <c r="BH195"/>
  <c r="BG195"/>
  <c r="BE195"/>
  <c r="AA195"/>
  <c r="Y195"/>
  <c r="W195"/>
  <c r="BK195"/>
  <c r="N195"/>
  <c r="BF195"/>
  <c r="BI194"/>
  <c r="BH194"/>
  <c r="BG194"/>
  <c r="BE194"/>
  <c r="AA194"/>
  <c r="Y194"/>
  <c r="W194"/>
  <c r="BK194"/>
  <c r="N194"/>
  <c r="BF194"/>
  <c r="BI193"/>
  <c r="BH193"/>
  <c r="BG193"/>
  <c r="BE193"/>
  <c r="AA193"/>
  <c r="Y193"/>
  <c r="W193"/>
  <c r="BK193"/>
  <c r="N193"/>
  <c r="BF193"/>
  <c r="BI192"/>
  <c r="BH192"/>
  <c r="BG192"/>
  <c r="BE192"/>
  <c r="AA192"/>
  <c r="Y192"/>
  <c r="W192"/>
  <c r="BK192"/>
  <c r="N192"/>
  <c r="BF192"/>
  <c r="BI191"/>
  <c r="BH191"/>
  <c r="BG191"/>
  <c r="BE191"/>
  <c r="AA191"/>
  <c r="AA190"/>
  <c r="AA189"/>
  <c r="Y191"/>
  <c r="Y190"/>
  <c r="Y189"/>
  <c r="W191"/>
  <c r="W190"/>
  <c r="W189"/>
  <c r="BK191"/>
  <c r="BK190"/>
  <c r="N190"/>
  <c r="BK189"/>
  <c r="N189"/>
  <c r="N191"/>
  <c r="BF191"/>
  <c r="N97"/>
  <c r="N96"/>
  <c r="BI188"/>
  <c r="BH188"/>
  <c r="BG188"/>
  <c r="BE188"/>
  <c r="AA188"/>
  <c r="AA187"/>
  <c r="Y188"/>
  <c r="Y187"/>
  <c r="W188"/>
  <c r="W187"/>
  <c r="BK188"/>
  <c r="BK187"/>
  <c r="N187"/>
  <c r="N188"/>
  <c r="BF188"/>
  <c r="N95"/>
  <c r="BI186"/>
  <c r="BH186"/>
  <c r="BG186"/>
  <c r="BE186"/>
  <c r="AA186"/>
  <c r="Y186"/>
  <c r="W186"/>
  <c r="BK186"/>
  <c r="N186"/>
  <c r="BF186"/>
  <c r="BI185"/>
  <c r="BH185"/>
  <c r="BG185"/>
  <c r="BE185"/>
  <c r="AA185"/>
  <c r="Y185"/>
  <c r="W185"/>
  <c r="BK185"/>
  <c r="N185"/>
  <c r="BF18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9"/>
  <c r="BH169"/>
  <c r="BG169"/>
  <c r="BE169"/>
  <c r="AA169"/>
  <c r="Y169"/>
  <c r="W169"/>
  <c r="BK169"/>
  <c r="N169"/>
  <c r="BF169"/>
  <c r="BI168"/>
  <c r="BH168"/>
  <c r="BG168"/>
  <c r="BE168"/>
  <c r="AA168"/>
  <c r="Y168"/>
  <c r="W168"/>
  <c r="BK168"/>
  <c r="N168"/>
  <c r="BF168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AA158"/>
  <c r="Y159"/>
  <c r="Y158"/>
  <c r="W159"/>
  <c r="W158"/>
  <c r="BK159"/>
  <c r="BK158"/>
  <c r="N158"/>
  <c r="N159"/>
  <c r="BF159"/>
  <c r="N94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AA152"/>
  <c r="Y153"/>
  <c r="Y152"/>
  <c r="W153"/>
  <c r="W152"/>
  <c r="BK153"/>
  <c r="BK152"/>
  <c r="N152"/>
  <c r="N153"/>
  <c r="BF153"/>
  <c r="N93"/>
  <c r="BI151"/>
  <c r="BH151"/>
  <c r="BG151"/>
  <c r="BE151"/>
  <c r="AA151"/>
  <c r="AA150"/>
  <c r="Y151"/>
  <c r="Y150"/>
  <c r="W151"/>
  <c r="W150"/>
  <c r="BK151"/>
  <c r="BK150"/>
  <c r="N150"/>
  <c r="N151"/>
  <c r="BF151"/>
  <c r="N92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39"/>
  <c r="BH139"/>
  <c r="BG139"/>
  <c r="BE139"/>
  <c r="AA139"/>
  <c r="Y139"/>
  <c r="W139"/>
  <c r="BK139"/>
  <c r="N139"/>
  <c r="BF139"/>
  <c r="BI136"/>
  <c r="BH136"/>
  <c r="BG136"/>
  <c r="BE136"/>
  <c r="AA136"/>
  <c r="Y136"/>
  <c r="W136"/>
  <c r="BK136"/>
  <c r="N136"/>
  <c r="BF136"/>
  <c r="BI133"/>
  <c r="BH133"/>
  <c r="BG133"/>
  <c r="BE133"/>
  <c r="AA133"/>
  <c r="AA132"/>
  <c r="AA131"/>
  <c r="AA130"/>
  <c r="Y133"/>
  <c r="Y132"/>
  <c r="Y131"/>
  <c r="Y130"/>
  <c r="W133"/>
  <c r="W132"/>
  <c r="W131"/>
  <c r="W130"/>
  <c i="1" r="AU92"/>
  <c i="5" r="BK133"/>
  <c r="BK132"/>
  <c r="N132"/>
  <c r="BK131"/>
  <c r="N131"/>
  <c r="BK130"/>
  <c r="N130"/>
  <c r="N89"/>
  <c r="N133"/>
  <c r="BF133"/>
  <c r="N91"/>
  <c r="N90"/>
  <c r="M127"/>
  <c r="F127"/>
  <c r="M126"/>
  <c r="F126"/>
  <c r="F124"/>
  <c r="F122"/>
  <c r="BI110"/>
  <c r="BH110"/>
  <c r="BG110"/>
  <c r="BE110"/>
  <c r="N110"/>
  <c r="BF110"/>
  <c r="BI109"/>
  <c r="BH109"/>
  <c r="BG109"/>
  <c r="BE109"/>
  <c r="N109"/>
  <c r="BF109"/>
  <c r="BI108"/>
  <c r="BH108"/>
  <c r="BG108"/>
  <c r="BE108"/>
  <c r="N108"/>
  <c r="BF108"/>
  <c r="BI107"/>
  <c r="BH107"/>
  <c r="BG107"/>
  <c r="BE107"/>
  <c r="N107"/>
  <c r="BF107"/>
  <c r="BI106"/>
  <c r="BH106"/>
  <c r="BG106"/>
  <c r="BE106"/>
  <c r="N106"/>
  <c r="BF106"/>
  <c r="BI105"/>
  <c r="H37"/>
  <c i="1" r="BD92"/>
  <c i="5" r="BH105"/>
  <c r="H36"/>
  <c i="1" r="BC92"/>
  <c i="5" r="BG105"/>
  <c r="H35"/>
  <c i="1" r="BB92"/>
  <c i="5" r="BE105"/>
  <c r="M33"/>
  <c i="1" r="AV92"/>
  <c i="5" r="H33"/>
  <c i="1" r="AZ92"/>
  <c i="5" r="N105"/>
  <c r="N104"/>
  <c r="L112"/>
  <c r="BF105"/>
  <c r="M34"/>
  <c i="1" r="AW92"/>
  <c i="5" r="H34"/>
  <c i="1" r="BA92"/>
  <c i="5" r="M29"/>
  <c i="1" r="AS92"/>
  <c i="5" r="M28"/>
  <c r="M85"/>
  <c r="F85"/>
  <c r="M84"/>
  <c r="F84"/>
  <c r="F82"/>
  <c r="F80"/>
  <c r="M31"/>
  <c i="1" r="AG92"/>
  <c i="5" r="L39"/>
  <c r="O10"/>
  <c r="M124"/>
  <c r="M82"/>
  <c r="F6"/>
  <c r="F120"/>
  <c r="F78"/>
  <c i="4" r="N159"/>
  <c i="1" r="AY91"/>
  <c r="AX91"/>
  <c i="4" r="BI157"/>
  <c r="BH157"/>
  <c r="BG157"/>
  <c r="BE157"/>
  <c r="AA157"/>
  <c r="Y157"/>
  <c r="W157"/>
  <c r="BK157"/>
  <c r="N157"/>
  <c r="BF157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2"/>
  <c r="BH152"/>
  <c r="BG152"/>
  <c r="BE152"/>
  <c r="AA152"/>
  <c r="Y152"/>
  <c r="W152"/>
  <c r="BK152"/>
  <c r="N152"/>
  <c r="BF152"/>
  <c r="BI150"/>
  <c r="BH150"/>
  <c r="BG150"/>
  <c r="BE150"/>
  <c r="AA150"/>
  <c r="Y150"/>
  <c r="W150"/>
  <c r="BK150"/>
  <c r="N150"/>
  <c r="BF150"/>
  <c r="BI148"/>
  <c r="BH148"/>
  <c r="BG148"/>
  <c r="BE148"/>
  <c r="AA148"/>
  <c r="Y148"/>
  <c r="W148"/>
  <c r="BK148"/>
  <c r="N148"/>
  <c r="BF148"/>
  <c r="BI146"/>
  <c r="BH146"/>
  <c r="BG146"/>
  <c r="BE146"/>
  <c r="AA146"/>
  <c r="Y146"/>
  <c r="W146"/>
  <c r="BK146"/>
  <c r="N146"/>
  <c r="BF146"/>
  <c r="BI144"/>
  <c r="BH144"/>
  <c r="BG144"/>
  <c r="BE144"/>
  <c r="AA144"/>
  <c r="AA143"/>
  <c r="Y144"/>
  <c r="Y143"/>
  <c r="W144"/>
  <c r="W143"/>
  <c r="BK144"/>
  <c r="BK143"/>
  <c r="N143"/>
  <c r="N144"/>
  <c r="BF144"/>
  <c r="N96"/>
  <c r="BI141"/>
  <c r="BH141"/>
  <c r="BG141"/>
  <c r="BE141"/>
  <c r="AA141"/>
  <c r="Y141"/>
  <c r="W141"/>
  <c r="BK141"/>
  <c r="N141"/>
  <c r="BF141"/>
  <c r="BI139"/>
  <c r="BH139"/>
  <c r="BG139"/>
  <c r="BE139"/>
  <c r="AA139"/>
  <c r="Y139"/>
  <c r="W139"/>
  <c r="BK139"/>
  <c r="N139"/>
  <c r="BF139"/>
  <c r="BI138"/>
  <c r="BH138"/>
  <c r="BG138"/>
  <c r="BE138"/>
  <c r="AA138"/>
  <c r="AA137"/>
  <c r="Y138"/>
  <c r="Y137"/>
  <c r="W138"/>
  <c r="W137"/>
  <c r="BK138"/>
  <c r="BK137"/>
  <c r="N137"/>
  <c r="N138"/>
  <c r="BF138"/>
  <c r="N95"/>
  <c r="BI136"/>
  <c r="BH136"/>
  <c r="BG136"/>
  <c r="BE136"/>
  <c r="AA136"/>
  <c r="AA135"/>
  <c r="AA134"/>
  <c r="Y136"/>
  <c r="Y135"/>
  <c r="Y134"/>
  <c r="W136"/>
  <c r="W135"/>
  <c r="W134"/>
  <c r="BK136"/>
  <c r="BK135"/>
  <c r="N135"/>
  <c r="BK134"/>
  <c r="N134"/>
  <c r="N136"/>
  <c r="BF136"/>
  <c r="N94"/>
  <c r="N93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AA130"/>
  <c r="Y131"/>
  <c r="Y130"/>
  <c r="W131"/>
  <c r="W130"/>
  <c r="BK131"/>
  <c r="BK130"/>
  <c r="N130"/>
  <c r="N131"/>
  <c r="BF131"/>
  <c r="N92"/>
  <c r="BI129"/>
  <c r="BH129"/>
  <c r="BG129"/>
  <c r="BE129"/>
  <c r="AA129"/>
  <c r="Y129"/>
  <c r="W129"/>
  <c r="BK129"/>
  <c r="N129"/>
  <c r="BF129"/>
  <c r="BI128"/>
  <c r="BH128"/>
  <c r="BG128"/>
  <c r="BE128"/>
  <c r="AA128"/>
  <c r="Y128"/>
  <c r="W128"/>
  <c r="BK128"/>
  <c r="N128"/>
  <c r="BF128"/>
  <c r="BI127"/>
  <c r="BH127"/>
  <c r="BG127"/>
  <c r="BE127"/>
  <c r="AA127"/>
  <c r="AA126"/>
  <c r="AA125"/>
  <c r="AA124"/>
  <c r="Y127"/>
  <c r="Y126"/>
  <c r="Y125"/>
  <c r="Y124"/>
  <c r="W127"/>
  <c r="W126"/>
  <c r="W125"/>
  <c r="W124"/>
  <c i="1" r="AU91"/>
  <c i="4" r="BK127"/>
  <c r="BK126"/>
  <c r="N126"/>
  <c r="BK125"/>
  <c r="N125"/>
  <c r="BK124"/>
  <c r="N124"/>
  <c r="N89"/>
  <c r="N127"/>
  <c r="BF127"/>
  <c r="N91"/>
  <c r="N90"/>
  <c r="M121"/>
  <c r="F121"/>
  <c r="M120"/>
  <c r="F120"/>
  <c r="F118"/>
  <c r="F116"/>
  <c r="BI104"/>
  <c r="BH104"/>
  <c r="BG104"/>
  <c r="BE104"/>
  <c r="N104"/>
  <c r="BF104"/>
  <c r="BI103"/>
  <c r="BH103"/>
  <c r="BG103"/>
  <c r="BE103"/>
  <c r="N103"/>
  <c r="BF103"/>
  <c r="BI102"/>
  <c r="BH102"/>
  <c r="BG102"/>
  <c r="BE102"/>
  <c r="N102"/>
  <c r="BF102"/>
  <c r="BI101"/>
  <c r="BH101"/>
  <c r="BG101"/>
  <c r="BE101"/>
  <c r="N101"/>
  <c r="BF101"/>
  <c r="BI100"/>
  <c r="BH100"/>
  <c r="BG100"/>
  <c r="BE100"/>
  <c r="N100"/>
  <c r="BF100"/>
  <c r="BI99"/>
  <c r="H37"/>
  <c i="1" r="BD91"/>
  <c i="4" r="BH99"/>
  <c r="H36"/>
  <c i="1" r="BC91"/>
  <c i="4" r="BG99"/>
  <c r="H35"/>
  <c i="1" r="BB91"/>
  <c i="4" r="BE99"/>
  <c r="M33"/>
  <c i="1" r="AV91"/>
  <c i="4" r="H33"/>
  <c i="1" r="AZ91"/>
  <c i="4" r="N99"/>
  <c r="N98"/>
  <c r="L106"/>
  <c r="BF99"/>
  <c r="M34"/>
  <c i="1" r="AW91"/>
  <c i="4" r="H34"/>
  <c i="1" r="BA91"/>
  <c i="4" r="M29"/>
  <c i="1" r="AS91"/>
  <c i="4" r="M28"/>
  <c r="M85"/>
  <c r="F85"/>
  <c r="M84"/>
  <c r="F84"/>
  <c r="F82"/>
  <c r="F80"/>
  <c r="M31"/>
  <c i="1" r="AG91"/>
  <c i="4" r="L39"/>
  <c r="O10"/>
  <c r="M118"/>
  <c r="M82"/>
  <c r="F6"/>
  <c r="F114"/>
  <c r="F78"/>
  <c i="3" r="N493"/>
  <c i="1" r="AY90"/>
  <c r="AX90"/>
  <c i="3" r="BI492"/>
  <c r="BH492"/>
  <c r="BG492"/>
  <c r="BE492"/>
  <c r="AA492"/>
  <c r="AA491"/>
  <c r="Y492"/>
  <c r="Y491"/>
  <c r="W492"/>
  <c r="W491"/>
  <c r="BK492"/>
  <c r="BK491"/>
  <c r="N491"/>
  <c r="N492"/>
  <c r="BF492"/>
  <c r="N112"/>
  <c r="BI488"/>
  <c r="BH488"/>
  <c r="BG488"/>
  <c r="BE488"/>
  <c r="AA488"/>
  <c r="AA487"/>
  <c r="Y488"/>
  <c r="Y487"/>
  <c r="W488"/>
  <c r="W487"/>
  <c r="BK488"/>
  <c r="BK487"/>
  <c r="N487"/>
  <c r="N488"/>
  <c r="BF488"/>
  <c r="N111"/>
  <c r="BI486"/>
  <c r="BH486"/>
  <c r="BG486"/>
  <c r="BE486"/>
  <c r="AA486"/>
  <c r="Y486"/>
  <c r="W486"/>
  <c r="BK486"/>
  <c r="N486"/>
  <c r="BF486"/>
  <c r="BI485"/>
  <c r="BH485"/>
  <c r="BG485"/>
  <c r="BE485"/>
  <c r="AA485"/>
  <c r="AA484"/>
  <c r="Y485"/>
  <c r="Y484"/>
  <c r="W485"/>
  <c r="W484"/>
  <c r="BK485"/>
  <c r="BK484"/>
  <c r="N484"/>
  <c r="N485"/>
  <c r="BF485"/>
  <c r="N110"/>
  <c r="BI483"/>
  <c r="BH483"/>
  <c r="BG483"/>
  <c r="BE483"/>
  <c r="AA483"/>
  <c r="Y483"/>
  <c r="W483"/>
  <c r="BK483"/>
  <c r="N483"/>
  <c r="BF483"/>
  <c r="BI476"/>
  <c r="BH476"/>
  <c r="BG476"/>
  <c r="BE476"/>
  <c r="AA476"/>
  <c r="AA475"/>
  <c r="Y476"/>
  <c r="Y475"/>
  <c r="W476"/>
  <c r="W475"/>
  <c r="BK476"/>
  <c r="BK475"/>
  <c r="N475"/>
  <c r="N476"/>
  <c r="BF476"/>
  <c r="N109"/>
  <c r="BI471"/>
  <c r="BH471"/>
  <c r="BG471"/>
  <c r="BE471"/>
  <c r="AA471"/>
  <c r="Y471"/>
  <c r="W471"/>
  <c r="BK471"/>
  <c r="N471"/>
  <c r="BF471"/>
  <c r="BI470"/>
  <c r="BH470"/>
  <c r="BG470"/>
  <c r="BE470"/>
  <c r="AA470"/>
  <c r="Y470"/>
  <c r="W470"/>
  <c r="BK470"/>
  <c r="N470"/>
  <c r="BF470"/>
  <c r="BI469"/>
  <c r="BH469"/>
  <c r="BG469"/>
  <c r="BE469"/>
  <c r="AA469"/>
  <c r="AA468"/>
  <c r="Y469"/>
  <c r="Y468"/>
  <c r="W469"/>
  <c r="W468"/>
  <c r="BK469"/>
  <c r="BK468"/>
  <c r="N468"/>
  <c r="N469"/>
  <c r="BF469"/>
  <c r="N108"/>
  <c r="BI467"/>
  <c r="BH467"/>
  <c r="BG467"/>
  <c r="BE467"/>
  <c r="AA467"/>
  <c r="Y467"/>
  <c r="W467"/>
  <c r="BK467"/>
  <c r="N467"/>
  <c r="BF467"/>
  <c r="BI466"/>
  <c r="BH466"/>
  <c r="BG466"/>
  <c r="BE466"/>
  <c r="AA466"/>
  <c r="Y466"/>
  <c r="W466"/>
  <c r="BK466"/>
  <c r="N466"/>
  <c r="BF466"/>
  <c r="BI462"/>
  <c r="BH462"/>
  <c r="BG462"/>
  <c r="BE462"/>
  <c r="AA462"/>
  <c r="AA461"/>
  <c r="Y462"/>
  <c r="Y461"/>
  <c r="W462"/>
  <c r="W461"/>
  <c r="BK462"/>
  <c r="BK461"/>
  <c r="N461"/>
  <c r="N462"/>
  <c r="BF462"/>
  <c r="N107"/>
  <c r="BI460"/>
  <c r="BH460"/>
  <c r="BG460"/>
  <c r="BE460"/>
  <c r="AA460"/>
  <c r="Y460"/>
  <c r="W460"/>
  <c r="BK460"/>
  <c r="N460"/>
  <c r="BF460"/>
  <c r="BI459"/>
  <c r="BH459"/>
  <c r="BG459"/>
  <c r="BE459"/>
  <c r="AA459"/>
  <c r="Y459"/>
  <c r="W459"/>
  <c r="BK459"/>
  <c r="N459"/>
  <c r="BF459"/>
  <c r="BI458"/>
  <c r="BH458"/>
  <c r="BG458"/>
  <c r="BE458"/>
  <c r="AA458"/>
  <c r="Y458"/>
  <c r="W458"/>
  <c r="BK458"/>
  <c r="N458"/>
  <c r="BF458"/>
  <c r="BI457"/>
  <c r="BH457"/>
  <c r="BG457"/>
  <c r="BE457"/>
  <c r="AA457"/>
  <c r="Y457"/>
  <c r="W457"/>
  <c r="BK457"/>
  <c r="N457"/>
  <c r="BF457"/>
  <c r="BI453"/>
  <c r="BH453"/>
  <c r="BG453"/>
  <c r="BE453"/>
  <c r="AA453"/>
  <c r="Y453"/>
  <c r="W453"/>
  <c r="BK453"/>
  <c r="N453"/>
  <c r="BF453"/>
  <c r="BI452"/>
  <c r="BH452"/>
  <c r="BG452"/>
  <c r="BE452"/>
  <c r="AA452"/>
  <c r="Y452"/>
  <c r="W452"/>
  <c r="BK452"/>
  <c r="N452"/>
  <c r="BF452"/>
  <c r="BI450"/>
  <c r="BH450"/>
  <c r="BG450"/>
  <c r="BE450"/>
  <c r="AA450"/>
  <c r="AA449"/>
  <c r="Y450"/>
  <c r="Y449"/>
  <c r="W450"/>
  <c r="W449"/>
  <c r="BK450"/>
  <c r="BK449"/>
  <c r="N449"/>
  <c r="N450"/>
  <c r="BF450"/>
  <c r="N106"/>
  <c r="BI448"/>
  <c r="BH448"/>
  <c r="BG448"/>
  <c r="BE448"/>
  <c r="AA448"/>
  <c r="Y448"/>
  <c r="W448"/>
  <c r="BK448"/>
  <c r="N448"/>
  <c r="BF448"/>
  <c r="BI445"/>
  <c r="BH445"/>
  <c r="BG445"/>
  <c r="BE445"/>
  <c r="AA445"/>
  <c r="Y445"/>
  <c r="W445"/>
  <c r="BK445"/>
  <c r="N445"/>
  <c r="BF445"/>
  <c r="BI442"/>
  <c r="BH442"/>
  <c r="BG442"/>
  <c r="BE442"/>
  <c r="AA442"/>
  <c r="Y442"/>
  <c r="W442"/>
  <c r="BK442"/>
  <c r="N442"/>
  <c r="BF442"/>
  <c r="BI434"/>
  <c r="BH434"/>
  <c r="BG434"/>
  <c r="BE434"/>
  <c r="AA434"/>
  <c r="Y434"/>
  <c r="W434"/>
  <c r="BK434"/>
  <c r="N434"/>
  <c r="BF434"/>
  <c r="BI431"/>
  <c r="BH431"/>
  <c r="BG431"/>
  <c r="BE431"/>
  <c r="AA431"/>
  <c r="Y431"/>
  <c r="W431"/>
  <c r="BK431"/>
  <c r="N431"/>
  <c r="BF431"/>
  <c r="BI427"/>
  <c r="BH427"/>
  <c r="BG427"/>
  <c r="BE427"/>
  <c r="AA427"/>
  <c r="AA426"/>
  <c r="Y427"/>
  <c r="Y426"/>
  <c r="W427"/>
  <c r="W426"/>
  <c r="BK427"/>
  <c r="BK426"/>
  <c r="N426"/>
  <c r="N427"/>
  <c r="BF427"/>
  <c r="N105"/>
  <c r="BI423"/>
  <c r="BH423"/>
  <c r="BG423"/>
  <c r="BE423"/>
  <c r="AA423"/>
  <c r="Y423"/>
  <c r="W423"/>
  <c r="BK423"/>
  <c r="N423"/>
  <c r="BF423"/>
  <c r="BI418"/>
  <c r="BH418"/>
  <c r="BG418"/>
  <c r="BE418"/>
  <c r="AA418"/>
  <c r="Y418"/>
  <c r="W418"/>
  <c r="BK418"/>
  <c r="N418"/>
  <c r="BF418"/>
  <c r="BI415"/>
  <c r="BH415"/>
  <c r="BG415"/>
  <c r="BE415"/>
  <c r="AA415"/>
  <c r="Y415"/>
  <c r="W415"/>
  <c r="BK415"/>
  <c r="N415"/>
  <c r="BF415"/>
  <c r="BI412"/>
  <c r="BH412"/>
  <c r="BG412"/>
  <c r="BE412"/>
  <c r="AA412"/>
  <c r="Y412"/>
  <c r="W412"/>
  <c r="BK412"/>
  <c r="N412"/>
  <c r="BF412"/>
  <c r="BI409"/>
  <c r="BH409"/>
  <c r="BG409"/>
  <c r="BE409"/>
  <c r="AA409"/>
  <c r="Y409"/>
  <c r="W409"/>
  <c r="BK409"/>
  <c r="N409"/>
  <c r="BF409"/>
  <c r="BI406"/>
  <c r="BH406"/>
  <c r="BG406"/>
  <c r="BE406"/>
  <c r="AA406"/>
  <c r="Y406"/>
  <c r="W406"/>
  <c r="BK406"/>
  <c r="N406"/>
  <c r="BF406"/>
  <c r="BI403"/>
  <c r="BH403"/>
  <c r="BG403"/>
  <c r="BE403"/>
  <c r="AA403"/>
  <c r="Y403"/>
  <c r="W403"/>
  <c r="BK403"/>
  <c r="N403"/>
  <c r="BF403"/>
  <c r="BI400"/>
  <c r="BH400"/>
  <c r="BG400"/>
  <c r="BE400"/>
  <c r="AA400"/>
  <c r="Y400"/>
  <c r="W400"/>
  <c r="BK400"/>
  <c r="N400"/>
  <c r="BF400"/>
  <c r="BI390"/>
  <c r="BH390"/>
  <c r="BG390"/>
  <c r="BE390"/>
  <c r="AA390"/>
  <c r="AA389"/>
  <c r="Y390"/>
  <c r="Y389"/>
  <c r="W390"/>
  <c r="W389"/>
  <c r="BK390"/>
  <c r="BK389"/>
  <c r="N389"/>
  <c r="N390"/>
  <c r="BF390"/>
  <c r="N104"/>
  <c r="BI386"/>
  <c r="BH386"/>
  <c r="BG386"/>
  <c r="BE386"/>
  <c r="AA386"/>
  <c r="Y386"/>
  <c r="W386"/>
  <c r="BK386"/>
  <c r="N386"/>
  <c r="BF386"/>
  <c r="BI378"/>
  <c r="BH378"/>
  <c r="BG378"/>
  <c r="BE378"/>
  <c r="AA378"/>
  <c r="Y378"/>
  <c r="W378"/>
  <c r="BK378"/>
  <c r="N378"/>
  <c r="BF378"/>
  <c r="BI375"/>
  <c r="BH375"/>
  <c r="BG375"/>
  <c r="BE375"/>
  <c r="AA375"/>
  <c r="AA374"/>
  <c r="Y375"/>
  <c r="Y374"/>
  <c r="W375"/>
  <c r="W374"/>
  <c r="BK375"/>
  <c r="BK374"/>
  <c r="N374"/>
  <c r="N375"/>
  <c r="BF375"/>
  <c r="N103"/>
  <c r="BI370"/>
  <c r="BH370"/>
  <c r="BG370"/>
  <c r="BE370"/>
  <c r="AA370"/>
  <c r="Y370"/>
  <c r="W370"/>
  <c r="BK370"/>
  <c r="N370"/>
  <c r="BF370"/>
  <c r="BI366"/>
  <c r="BH366"/>
  <c r="BG366"/>
  <c r="BE366"/>
  <c r="AA366"/>
  <c r="Y366"/>
  <c r="W366"/>
  <c r="BK366"/>
  <c r="N366"/>
  <c r="BF366"/>
  <c r="BI358"/>
  <c r="BH358"/>
  <c r="BG358"/>
  <c r="BE358"/>
  <c r="AA358"/>
  <c r="AA357"/>
  <c r="Y358"/>
  <c r="Y357"/>
  <c r="W358"/>
  <c r="W357"/>
  <c r="BK358"/>
  <c r="BK357"/>
  <c r="N357"/>
  <c r="N358"/>
  <c r="BF358"/>
  <c r="N102"/>
  <c r="BI356"/>
  <c r="BH356"/>
  <c r="BG356"/>
  <c r="BE356"/>
  <c r="AA356"/>
  <c r="Y356"/>
  <c r="W356"/>
  <c r="BK356"/>
  <c r="N356"/>
  <c r="BF356"/>
  <c r="BI351"/>
  <c r="BH351"/>
  <c r="BG351"/>
  <c r="BE351"/>
  <c r="AA351"/>
  <c r="Y351"/>
  <c r="W351"/>
  <c r="BK351"/>
  <c r="N351"/>
  <c r="BF351"/>
  <c r="BI347"/>
  <c r="BH347"/>
  <c r="BG347"/>
  <c r="BE347"/>
  <c r="AA347"/>
  <c r="AA346"/>
  <c r="Y347"/>
  <c r="Y346"/>
  <c r="W347"/>
  <c r="W346"/>
  <c r="BK347"/>
  <c r="BK346"/>
  <c r="N346"/>
  <c r="N347"/>
  <c r="BF347"/>
  <c r="N101"/>
  <c r="BI345"/>
  <c r="BH345"/>
  <c r="BG345"/>
  <c r="BE345"/>
  <c r="AA345"/>
  <c r="Y345"/>
  <c r="W345"/>
  <c r="BK345"/>
  <c r="N345"/>
  <c r="BF345"/>
  <c r="BI344"/>
  <c r="BH344"/>
  <c r="BG344"/>
  <c r="BE344"/>
  <c r="AA344"/>
  <c r="Y344"/>
  <c r="W344"/>
  <c r="BK344"/>
  <c r="N344"/>
  <c r="BF344"/>
  <c r="BI343"/>
  <c r="BH343"/>
  <c r="BG343"/>
  <c r="BE343"/>
  <c r="AA343"/>
  <c r="Y343"/>
  <c r="W343"/>
  <c r="BK343"/>
  <c r="N343"/>
  <c r="BF343"/>
  <c r="BI342"/>
  <c r="BH342"/>
  <c r="BG342"/>
  <c r="BE342"/>
  <c r="AA342"/>
  <c r="Y342"/>
  <c r="W342"/>
  <c r="BK342"/>
  <c r="N342"/>
  <c r="BF342"/>
  <c r="BI341"/>
  <c r="BH341"/>
  <c r="BG341"/>
  <c r="BE341"/>
  <c r="AA341"/>
  <c r="Y341"/>
  <c r="W341"/>
  <c r="BK341"/>
  <c r="N341"/>
  <c r="BF341"/>
  <c r="BI334"/>
  <c r="BH334"/>
  <c r="BG334"/>
  <c r="BE334"/>
  <c r="AA334"/>
  <c r="Y334"/>
  <c r="W334"/>
  <c r="BK334"/>
  <c r="N334"/>
  <c r="BF334"/>
  <c r="BI332"/>
  <c r="BH332"/>
  <c r="BG332"/>
  <c r="BE332"/>
  <c r="AA332"/>
  <c r="Y332"/>
  <c r="W332"/>
  <c r="BK332"/>
  <c r="N332"/>
  <c r="BF332"/>
  <c r="BI329"/>
  <c r="BH329"/>
  <c r="BG329"/>
  <c r="BE329"/>
  <c r="AA329"/>
  <c r="Y329"/>
  <c r="W329"/>
  <c r="BK329"/>
  <c r="N329"/>
  <c r="BF329"/>
  <c r="BI324"/>
  <c r="BH324"/>
  <c r="BG324"/>
  <c r="BE324"/>
  <c r="AA324"/>
  <c r="Y324"/>
  <c r="W324"/>
  <c r="BK324"/>
  <c r="N324"/>
  <c r="BF324"/>
  <c r="BI322"/>
  <c r="BH322"/>
  <c r="BG322"/>
  <c r="BE322"/>
  <c r="AA322"/>
  <c r="Y322"/>
  <c r="W322"/>
  <c r="BK322"/>
  <c r="N322"/>
  <c r="BF322"/>
  <c r="BI321"/>
  <c r="BH321"/>
  <c r="BG321"/>
  <c r="BE321"/>
  <c r="AA321"/>
  <c r="AA320"/>
  <c r="Y321"/>
  <c r="Y320"/>
  <c r="W321"/>
  <c r="W320"/>
  <c r="BK321"/>
  <c r="BK320"/>
  <c r="N320"/>
  <c r="N321"/>
  <c r="BF321"/>
  <c r="N100"/>
  <c r="BI319"/>
  <c r="BH319"/>
  <c r="BG319"/>
  <c r="BE319"/>
  <c r="AA319"/>
  <c r="Y319"/>
  <c r="W319"/>
  <c r="BK319"/>
  <c r="N319"/>
  <c r="BF319"/>
  <c r="BI318"/>
  <c r="BH318"/>
  <c r="BG318"/>
  <c r="BE318"/>
  <c r="AA318"/>
  <c r="Y318"/>
  <c r="W318"/>
  <c r="BK318"/>
  <c r="N318"/>
  <c r="BF318"/>
  <c r="BI313"/>
  <c r="BH313"/>
  <c r="BG313"/>
  <c r="BE313"/>
  <c r="AA313"/>
  <c r="Y313"/>
  <c r="W313"/>
  <c r="BK313"/>
  <c r="N313"/>
  <c r="BF313"/>
  <c r="BI311"/>
  <c r="BH311"/>
  <c r="BG311"/>
  <c r="BE311"/>
  <c r="AA311"/>
  <c r="AA310"/>
  <c r="Y311"/>
  <c r="Y310"/>
  <c r="W311"/>
  <c r="W310"/>
  <c r="BK311"/>
  <c r="BK310"/>
  <c r="N310"/>
  <c r="N311"/>
  <c r="BF311"/>
  <c r="N99"/>
  <c r="BI309"/>
  <c r="BH309"/>
  <c r="BG309"/>
  <c r="BE309"/>
  <c r="AA309"/>
  <c r="Y309"/>
  <c r="W309"/>
  <c r="BK309"/>
  <c r="N309"/>
  <c r="BF309"/>
  <c r="BI304"/>
  <c r="BH304"/>
  <c r="BG304"/>
  <c r="BE304"/>
  <c r="AA304"/>
  <c r="Y304"/>
  <c r="W304"/>
  <c r="BK304"/>
  <c r="N304"/>
  <c r="BF304"/>
  <c r="BI300"/>
  <c r="BH300"/>
  <c r="BG300"/>
  <c r="BE300"/>
  <c r="AA300"/>
  <c r="AA299"/>
  <c r="Y300"/>
  <c r="Y299"/>
  <c r="W300"/>
  <c r="W299"/>
  <c r="BK300"/>
  <c r="BK299"/>
  <c r="N299"/>
  <c r="N300"/>
  <c r="BF300"/>
  <c r="N98"/>
  <c r="BI298"/>
  <c r="BH298"/>
  <c r="BG298"/>
  <c r="BE298"/>
  <c r="AA298"/>
  <c r="Y298"/>
  <c r="W298"/>
  <c r="BK298"/>
  <c r="N298"/>
  <c r="BF298"/>
  <c r="BI297"/>
  <c r="BH297"/>
  <c r="BG297"/>
  <c r="BE297"/>
  <c r="AA297"/>
  <c r="Y297"/>
  <c r="W297"/>
  <c r="BK297"/>
  <c r="N297"/>
  <c r="BF297"/>
  <c r="BI296"/>
  <c r="BH296"/>
  <c r="BG296"/>
  <c r="BE296"/>
  <c r="AA296"/>
  <c r="Y296"/>
  <c r="W296"/>
  <c r="BK296"/>
  <c r="N296"/>
  <c r="BF296"/>
  <c r="BI295"/>
  <c r="BH295"/>
  <c r="BG295"/>
  <c r="BE295"/>
  <c r="AA295"/>
  <c r="Y295"/>
  <c r="W295"/>
  <c r="BK295"/>
  <c r="N295"/>
  <c r="BF295"/>
  <c r="BI293"/>
  <c r="BH293"/>
  <c r="BG293"/>
  <c r="BE293"/>
  <c r="AA293"/>
  <c r="Y293"/>
  <c r="W293"/>
  <c r="BK293"/>
  <c r="N293"/>
  <c r="BF293"/>
  <c r="BI289"/>
  <c r="BH289"/>
  <c r="BG289"/>
  <c r="BE289"/>
  <c r="AA289"/>
  <c r="Y289"/>
  <c r="W289"/>
  <c r="BK289"/>
  <c r="N289"/>
  <c r="BF289"/>
  <c r="BI288"/>
  <c r="BH288"/>
  <c r="BG288"/>
  <c r="BE288"/>
  <c r="AA288"/>
  <c r="Y288"/>
  <c r="W288"/>
  <c r="BK288"/>
  <c r="N288"/>
  <c r="BF288"/>
  <c r="BI285"/>
  <c r="BH285"/>
  <c r="BG285"/>
  <c r="BE285"/>
  <c r="AA285"/>
  <c r="Y285"/>
  <c r="W285"/>
  <c r="BK285"/>
  <c r="N285"/>
  <c r="BF285"/>
  <c r="BI284"/>
  <c r="BH284"/>
  <c r="BG284"/>
  <c r="BE284"/>
  <c r="AA284"/>
  <c r="Y284"/>
  <c r="W284"/>
  <c r="BK284"/>
  <c r="N284"/>
  <c r="BF284"/>
  <c r="BI280"/>
  <c r="BH280"/>
  <c r="BG280"/>
  <c r="BE280"/>
  <c r="AA280"/>
  <c r="AA279"/>
  <c r="Y280"/>
  <c r="Y279"/>
  <c r="W280"/>
  <c r="W279"/>
  <c r="BK280"/>
  <c r="BK279"/>
  <c r="N279"/>
  <c r="N280"/>
  <c r="BF280"/>
  <c r="N97"/>
  <c r="BI278"/>
  <c r="BH278"/>
  <c r="BG278"/>
  <c r="BE278"/>
  <c r="AA278"/>
  <c r="Y278"/>
  <c r="W278"/>
  <c r="BK278"/>
  <c r="N278"/>
  <c r="BF278"/>
  <c r="BI274"/>
  <c r="BH274"/>
  <c r="BG274"/>
  <c r="BE274"/>
  <c r="AA274"/>
  <c r="Y274"/>
  <c r="W274"/>
  <c r="BK274"/>
  <c r="N274"/>
  <c r="BF274"/>
  <c r="BI272"/>
  <c r="BH272"/>
  <c r="BG272"/>
  <c r="BE272"/>
  <c r="AA272"/>
  <c r="Y272"/>
  <c r="W272"/>
  <c r="BK272"/>
  <c r="N272"/>
  <c r="BF272"/>
  <c r="BI270"/>
  <c r="BH270"/>
  <c r="BG270"/>
  <c r="BE270"/>
  <c r="AA270"/>
  <c r="AA269"/>
  <c r="AA268"/>
  <c r="Y270"/>
  <c r="Y269"/>
  <c r="Y268"/>
  <c r="W270"/>
  <c r="W269"/>
  <c r="W268"/>
  <c r="BK270"/>
  <c r="BK269"/>
  <c r="N269"/>
  <c r="BK268"/>
  <c r="N268"/>
  <c r="N270"/>
  <c r="BF270"/>
  <c r="N96"/>
  <c r="N95"/>
  <c r="BI267"/>
  <c r="BH267"/>
  <c r="BG267"/>
  <c r="BE267"/>
  <c r="AA267"/>
  <c r="AA266"/>
  <c r="Y267"/>
  <c r="Y266"/>
  <c r="W267"/>
  <c r="W266"/>
  <c r="BK267"/>
  <c r="BK266"/>
  <c r="N266"/>
  <c r="N267"/>
  <c r="BF267"/>
  <c r="N94"/>
  <c r="BI265"/>
  <c r="BH265"/>
  <c r="BG265"/>
  <c r="BE265"/>
  <c r="AA265"/>
  <c r="Y265"/>
  <c r="W265"/>
  <c r="BK265"/>
  <c r="N265"/>
  <c r="BF265"/>
  <c r="BI264"/>
  <c r="BH264"/>
  <c r="BG264"/>
  <c r="BE264"/>
  <c r="AA264"/>
  <c r="AA263"/>
  <c r="Y264"/>
  <c r="Y263"/>
  <c r="W264"/>
  <c r="W263"/>
  <c r="BK264"/>
  <c r="BK263"/>
  <c r="N263"/>
  <c r="N264"/>
  <c r="BF264"/>
  <c r="N93"/>
  <c r="BI260"/>
  <c r="BH260"/>
  <c r="BG260"/>
  <c r="BE260"/>
  <c r="AA260"/>
  <c r="Y260"/>
  <c r="W260"/>
  <c r="BK260"/>
  <c r="N260"/>
  <c r="BF260"/>
  <c r="BI257"/>
  <c r="BH257"/>
  <c r="BG257"/>
  <c r="BE257"/>
  <c r="AA257"/>
  <c r="Y257"/>
  <c r="W257"/>
  <c r="BK257"/>
  <c r="N257"/>
  <c r="BF257"/>
  <c r="BI254"/>
  <c r="BH254"/>
  <c r="BG254"/>
  <c r="BE254"/>
  <c r="AA254"/>
  <c r="Y254"/>
  <c r="W254"/>
  <c r="BK254"/>
  <c r="N254"/>
  <c r="BF254"/>
  <c r="BI251"/>
  <c r="BH251"/>
  <c r="BG251"/>
  <c r="BE251"/>
  <c r="AA251"/>
  <c r="Y251"/>
  <c r="W251"/>
  <c r="BK251"/>
  <c r="N251"/>
  <c r="BF251"/>
  <c r="BI248"/>
  <c r="BH248"/>
  <c r="BG248"/>
  <c r="BE248"/>
  <c r="AA248"/>
  <c r="Y248"/>
  <c r="W248"/>
  <c r="BK248"/>
  <c r="N248"/>
  <c r="BF248"/>
  <c r="BI245"/>
  <c r="BH245"/>
  <c r="BG245"/>
  <c r="BE245"/>
  <c r="AA245"/>
  <c r="Y245"/>
  <c r="W245"/>
  <c r="BK245"/>
  <c r="N245"/>
  <c r="BF245"/>
  <c r="BI241"/>
  <c r="BH241"/>
  <c r="BG241"/>
  <c r="BE241"/>
  <c r="AA241"/>
  <c r="Y241"/>
  <c r="W241"/>
  <c r="BK241"/>
  <c r="N241"/>
  <c r="BF241"/>
  <c r="BI236"/>
  <c r="BH236"/>
  <c r="BG236"/>
  <c r="BE236"/>
  <c r="AA236"/>
  <c r="Y236"/>
  <c r="W236"/>
  <c r="BK236"/>
  <c r="N236"/>
  <c r="BF236"/>
  <c r="BI235"/>
  <c r="BH235"/>
  <c r="BG235"/>
  <c r="BE235"/>
  <c r="AA235"/>
  <c r="Y235"/>
  <c r="W235"/>
  <c r="BK235"/>
  <c r="N235"/>
  <c r="BF235"/>
  <c r="BI227"/>
  <c r="BH227"/>
  <c r="BG227"/>
  <c r="BE227"/>
  <c r="AA227"/>
  <c r="Y227"/>
  <c r="W227"/>
  <c r="BK227"/>
  <c r="N227"/>
  <c r="BF227"/>
  <c r="BI223"/>
  <c r="BH223"/>
  <c r="BG223"/>
  <c r="BE223"/>
  <c r="AA223"/>
  <c r="Y223"/>
  <c r="W223"/>
  <c r="BK223"/>
  <c r="N223"/>
  <c r="BF223"/>
  <c r="BI220"/>
  <c r="BH220"/>
  <c r="BG220"/>
  <c r="BE220"/>
  <c r="AA220"/>
  <c r="Y220"/>
  <c r="W220"/>
  <c r="BK220"/>
  <c r="N220"/>
  <c r="BF220"/>
  <c r="BI218"/>
  <c r="BH218"/>
  <c r="BG218"/>
  <c r="BE218"/>
  <c r="AA218"/>
  <c r="Y218"/>
  <c r="W218"/>
  <c r="BK218"/>
  <c r="N218"/>
  <c r="BF218"/>
  <c r="BI212"/>
  <c r="BH212"/>
  <c r="BG212"/>
  <c r="BE212"/>
  <c r="AA212"/>
  <c r="Y212"/>
  <c r="W212"/>
  <c r="BK212"/>
  <c r="N212"/>
  <c r="BF212"/>
  <c r="BI195"/>
  <c r="BH195"/>
  <c r="BG195"/>
  <c r="BE195"/>
  <c r="AA195"/>
  <c r="Y195"/>
  <c r="W195"/>
  <c r="BK195"/>
  <c r="N195"/>
  <c r="BF195"/>
  <c r="BI192"/>
  <c r="BH192"/>
  <c r="BG192"/>
  <c r="BE192"/>
  <c r="AA192"/>
  <c r="Y192"/>
  <c r="W192"/>
  <c r="BK192"/>
  <c r="N192"/>
  <c r="BF192"/>
  <c r="BI189"/>
  <c r="BH189"/>
  <c r="BG189"/>
  <c r="BE189"/>
  <c r="AA189"/>
  <c r="Y189"/>
  <c r="W189"/>
  <c r="BK189"/>
  <c r="N189"/>
  <c r="BF189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77"/>
  <c r="BH177"/>
  <c r="BG177"/>
  <c r="BE177"/>
  <c r="AA177"/>
  <c r="Y177"/>
  <c r="W177"/>
  <c r="BK177"/>
  <c r="N177"/>
  <c r="BF177"/>
  <c r="BI174"/>
  <c r="BH174"/>
  <c r="BG174"/>
  <c r="BE174"/>
  <c r="AA174"/>
  <c r="AA173"/>
  <c r="Y174"/>
  <c r="Y173"/>
  <c r="W174"/>
  <c r="W173"/>
  <c r="BK174"/>
  <c r="BK173"/>
  <c r="N173"/>
  <c r="N174"/>
  <c r="BF174"/>
  <c r="N92"/>
  <c r="BI169"/>
  <c r="BH169"/>
  <c r="BG169"/>
  <c r="BE169"/>
  <c r="AA169"/>
  <c r="Y169"/>
  <c r="W169"/>
  <c r="BK169"/>
  <c r="N169"/>
  <c r="BF169"/>
  <c r="BI158"/>
  <c r="BH158"/>
  <c r="BG158"/>
  <c r="BE158"/>
  <c r="AA158"/>
  <c r="Y158"/>
  <c r="W158"/>
  <c r="BK158"/>
  <c r="N158"/>
  <c r="BF158"/>
  <c r="BI154"/>
  <c r="BH154"/>
  <c r="BG154"/>
  <c r="BE154"/>
  <c r="AA154"/>
  <c r="Y154"/>
  <c r="W154"/>
  <c r="BK154"/>
  <c r="N154"/>
  <c r="BF154"/>
  <c r="BI152"/>
  <c r="BH152"/>
  <c r="BG152"/>
  <c r="BE152"/>
  <c r="AA152"/>
  <c r="Y152"/>
  <c r="W152"/>
  <c r="BK152"/>
  <c r="N152"/>
  <c r="BF152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AA142"/>
  <c r="AA141"/>
  <c r="AA140"/>
  <c r="Y143"/>
  <c r="Y142"/>
  <c r="Y141"/>
  <c r="Y140"/>
  <c r="W143"/>
  <c r="W142"/>
  <c r="W141"/>
  <c r="W140"/>
  <c i="1" r="AU90"/>
  <c i="3" r="BK143"/>
  <c r="BK142"/>
  <c r="N142"/>
  <c r="BK141"/>
  <c r="N141"/>
  <c r="BK140"/>
  <c r="N140"/>
  <c r="N89"/>
  <c r="N143"/>
  <c r="BF143"/>
  <c r="N91"/>
  <c r="N90"/>
  <c r="M137"/>
  <c r="F137"/>
  <c r="M136"/>
  <c r="F136"/>
  <c r="F134"/>
  <c r="F132"/>
  <c r="BI120"/>
  <c r="BH120"/>
  <c r="BG120"/>
  <c r="BE120"/>
  <c r="N120"/>
  <c r="BF120"/>
  <c r="BI119"/>
  <c r="BH119"/>
  <c r="BG119"/>
  <c r="BE119"/>
  <c r="N119"/>
  <c r="BF119"/>
  <c r="BI118"/>
  <c r="BH118"/>
  <c r="BG118"/>
  <c r="BE118"/>
  <c r="N118"/>
  <c r="BF118"/>
  <c r="BI117"/>
  <c r="BH117"/>
  <c r="BG117"/>
  <c r="BE117"/>
  <c r="N117"/>
  <c r="BF117"/>
  <c r="BI116"/>
  <c r="BH116"/>
  <c r="BG116"/>
  <c r="BE116"/>
  <c r="N116"/>
  <c r="BF116"/>
  <c r="BI115"/>
  <c r="H37"/>
  <c i="1" r="BD90"/>
  <c i="3" r="BH115"/>
  <c r="H36"/>
  <c i="1" r="BC90"/>
  <c i="3" r="BG115"/>
  <c r="H35"/>
  <c i="1" r="BB90"/>
  <c i="3" r="BE115"/>
  <c r="M33"/>
  <c i="1" r="AV90"/>
  <c i="3" r="H33"/>
  <c i="1" r="AZ90"/>
  <c i="3" r="N115"/>
  <c r="N114"/>
  <c r="L122"/>
  <c r="BF115"/>
  <c r="M34"/>
  <c i="1" r="AW90"/>
  <c i="3" r="H34"/>
  <c i="1" r="BA90"/>
  <c i="3" r="M29"/>
  <c i="1" r="AS90"/>
  <c i="3" r="M28"/>
  <c r="M85"/>
  <c r="F85"/>
  <c r="M84"/>
  <c r="F84"/>
  <c r="F82"/>
  <c r="F80"/>
  <c r="M31"/>
  <c i="1" r="AG90"/>
  <c i="3" r="L39"/>
  <c r="O10"/>
  <c r="M134"/>
  <c r="M82"/>
  <c r="F6"/>
  <c r="F130"/>
  <c r="F78"/>
  <c i="2" r="N245"/>
  <c i="1" r="AY89"/>
  <c r="AX89"/>
  <c i="2" r="BI244"/>
  <c r="BH244"/>
  <c r="BG244"/>
  <c r="BE244"/>
  <c r="AA244"/>
  <c r="Y244"/>
  <c r="W244"/>
  <c r="BK244"/>
  <c r="N244"/>
  <c r="BF244"/>
  <c r="BI242"/>
  <c r="BH242"/>
  <c r="BG242"/>
  <c r="BE242"/>
  <c r="AA242"/>
  <c r="AA241"/>
  <c r="Y242"/>
  <c r="Y241"/>
  <c r="W242"/>
  <c r="W241"/>
  <c r="BK242"/>
  <c r="BK241"/>
  <c r="N241"/>
  <c r="N242"/>
  <c r="BF242"/>
  <c r="N99"/>
  <c r="BI239"/>
  <c r="BH239"/>
  <c r="BG239"/>
  <c r="BE239"/>
  <c r="AA239"/>
  <c r="AA238"/>
  <c r="Y239"/>
  <c r="Y238"/>
  <c r="W239"/>
  <c r="W238"/>
  <c r="BK239"/>
  <c r="BK238"/>
  <c r="N238"/>
  <c r="N239"/>
  <c r="BF239"/>
  <c r="N98"/>
  <c r="BI235"/>
  <c r="BH235"/>
  <c r="BG235"/>
  <c r="BE235"/>
  <c r="AA235"/>
  <c r="AA234"/>
  <c r="Y235"/>
  <c r="Y234"/>
  <c r="W235"/>
  <c r="W234"/>
  <c r="BK235"/>
  <c r="BK234"/>
  <c r="N234"/>
  <c r="N235"/>
  <c r="BF235"/>
  <c r="N97"/>
  <c r="BI232"/>
  <c r="BH232"/>
  <c r="BG232"/>
  <c r="BE232"/>
  <c r="AA232"/>
  <c r="Y232"/>
  <c r="W232"/>
  <c r="BK232"/>
  <c r="N232"/>
  <c r="BF232"/>
  <c r="BI224"/>
  <c r="BH224"/>
  <c r="BG224"/>
  <c r="BE224"/>
  <c r="AA224"/>
  <c r="AA223"/>
  <c r="Y224"/>
  <c r="Y223"/>
  <c r="W224"/>
  <c r="W223"/>
  <c r="BK224"/>
  <c r="BK223"/>
  <c r="N223"/>
  <c r="N224"/>
  <c r="BF224"/>
  <c r="N96"/>
  <c r="BI221"/>
  <c r="BH221"/>
  <c r="BG221"/>
  <c r="BE221"/>
  <c r="AA221"/>
  <c r="Y221"/>
  <c r="W221"/>
  <c r="BK221"/>
  <c r="N221"/>
  <c r="BF221"/>
  <c r="BI219"/>
  <c r="BH219"/>
  <c r="BG219"/>
  <c r="BE219"/>
  <c r="AA219"/>
  <c r="AA218"/>
  <c r="Y219"/>
  <c r="Y218"/>
  <c r="W219"/>
  <c r="W218"/>
  <c r="BK219"/>
  <c r="BK218"/>
  <c r="N218"/>
  <c r="N219"/>
  <c r="BF219"/>
  <c r="N95"/>
  <c r="BI217"/>
  <c r="BH217"/>
  <c r="BG217"/>
  <c r="BE217"/>
  <c r="AA217"/>
  <c r="Y217"/>
  <c r="W217"/>
  <c r="BK217"/>
  <c r="N217"/>
  <c r="BF217"/>
  <c r="BI216"/>
  <c r="BH216"/>
  <c r="BG216"/>
  <c r="BE216"/>
  <c r="AA216"/>
  <c r="AA215"/>
  <c r="AA214"/>
  <c r="Y216"/>
  <c r="Y215"/>
  <c r="Y214"/>
  <c r="W216"/>
  <c r="W215"/>
  <c r="W214"/>
  <c r="BK216"/>
  <c r="BK215"/>
  <c r="N215"/>
  <c r="BK214"/>
  <c r="N214"/>
  <c r="N216"/>
  <c r="BF216"/>
  <c r="N94"/>
  <c r="N93"/>
  <c r="BI213"/>
  <c r="BH213"/>
  <c r="BG213"/>
  <c r="BE213"/>
  <c r="AA213"/>
  <c r="Y213"/>
  <c r="W213"/>
  <c r="BK213"/>
  <c r="N213"/>
  <c r="BF213"/>
  <c r="BI212"/>
  <c r="BH212"/>
  <c r="BG212"/>
  <c r="BE212"/>
  <c r="AA212"/>
  <c r="Y212"/>
  <c r="W212"/>
  <c r="BK212"/>
  <c r="N212"/>
  <c r="BF212"/>
  <c r="BI211"/>
  <c r="BH211"/>
  <c r="BG211"/>
  <c r="BE211"/>
  <c r="AA211"/>
  <c r="Y211"/>
  <c r="W211"/>
  <c r="BK211"/>
  <c r="N211"/>
  <c r="BF211"/>
  <c r="BI210"/>
  <c r="BH210"/>
  <c r="BG210"/>
  <c r="BE210"/>
  <c r="AA210"/>
  <c r="Y210"/>
  <c r="W210"/>
  <c r="BK210"/>
  <c r="N210"/>
  <c r="BF210"/>
  <c r="BI209"/>
  <c r="BH209"/>
  <c r="BG209"/>
  <c r="BE209"/>
  <c r="AA209"/>
  <c r="Y209"/>
  <c r="W209"/>
  <c r="BK209"/>
  <c r="N209"/>
  <c r="BF209"/>
  <c r="BI208"/>
  <c r="BH208"/>
  <c r="BG208"/>
  <c r="BE208"/>
  <c r="AA208"/>
  <c r="Y208"/>
  <c r="W208"/>
  <c r="BK208"/>
  <c r="N208"/>
  <c r="BF208"/>
  <c r="BI207"/>
  <c r="BH207"/>
  <c r="BG207"/>
  <c r="BE207"/>
  <c r="AA207"/>
  <c r="Y207"/>
  <c r="W207"/>
  <c r="BK207"/>
  <c r="N207"/>
  <c r="BF207"/>
  <c r="BI206"/>
  <c r="BH206"/>
  <c r="BG206"/>
  <c r="BE206"/>
  <c r="AA206"/>
  <c r="Y206"/>
  <c r="W206"/>
  <c r="BK206"/>
  <c r="N206"/>
  <c r="BF206"/>
  <c r="BI205"/>
  <c r="BH205"/>
  <c r="BG205"/>
  <c r="BE205"/>
  <c r="AA205"/>
  <c r="Y205"/>
  <c r="W205"/>
  <c r="BK205"/>
  <c r="N205"/>
  <c r="BF205"/>
  <c r="BI204"/>
  <c r="BH204"/>
  <c r="BG204"/>
  <c r="BE204"/>
  <c r="AA204"/>
  <c r="Y204"/>
  <c r="W204"/>
  <c r="BK204"/>
  <c r="N204"/>
  <c r="BF204"/>
  <c r="BI200"/>
  <c r="BH200"/>
  <c r="BG200"/>
  <c r="BE200"/>
  <c r="AA200"/>
  <c r="Y200"/>
  <c r="W200"/>
  <c r="BK200"/>
  <c r="N200"/>
  <c r="BF200"/>
  <c r="BI198"/>
  <c r="BH198"/>
  <c r="BG198"/>
  <c r="BE198"/>
  <c r="AA198"/>
  <c r="Y198"/>
  <c r="W198"/>
  <c r="BK198"/>
  <c r="N198"/>
  <c r="BF198"/>
  <c r="BI196"/>
  <c r="BH196"/>
  <c r="BG196"/>
  <c r="BE196"/>
  <c r="AA196"/>
  <c r="Y196"/>
  <c r="W196"/>
  <c r="BK196"/>
  <c r="N196"/>
  <c r="BF196"/>
  <c r="BI193"/>
  <c r="BH193"/>
  <c r="BG193"/>
  <c r="BE193"/>
  <c r="AA193"/>
  <c r="Y193"/>
  <c r="W193"/>
  <c r="BK193"/>
  <c r="N193"/>
  <c r="BF193"/>
  <c r="BI191"/>
  <c r="BH191"/>
  <c r="BG191"/>
  <c r="BE191"/>
  <c r="AA191"/>
  <c r="Y191"/>
  <c r="W191"/>
  <c r="BK191"/>
  <c r="N191"/>
  <c r="BF191"/>
  <c r="BI189"/>
  <c r="BH189"/>
  <c r="BG189"/>
  <c r="BE189"/>
  <c r="AA189"/>
  <c r="Y189"/>
  <c r="W189"/>
  <c r="BK189"/>
  <c r="N189"/>
  <c r="BF189"/>
  <c r="BI187"/>
  <c r="BH187"/>
  <c r="BG187"/>
  <c r="BE187"/>
  <c r="AA187"/>
  <c r="Y187"/>
  <c r="W187"/>
  <c r="BK187"/>
  <c r="N187"/>
  <c r="BF187"/>
  <c r="BI185"/>
  <c r="BH185"/>
  <c r="BG185"/>
  <c r="BE185"/>
  <c r="AA185"/>
  <c r="Y185"/>
  <c r="W185"/>
  <c r="BK185"/>
  <c r="N185"/>
  <c r="BF185"/>
  <c r="BI181"/>
  <c r="BH181"/>
  <c r="BG181"/>
  <c r="BE181"/>
  <c r="AA181"/>
  <c r="Y181"/>
  <c r="W181"/>
  <c r="BK181"/>
  <c r="N181"/>
  <c r="BF181"/>
  <c r="BI179"/>
  <c r="BH179"/>
  <c r="BG179"/>
  <c r="BE179"/>
  <c r="AA179"/>
  <c r="Y179"/>
  <c r="W179"/>
  <c r="BK179"/>
  <c r="N179"/>
  <c r="BF179"/>
  <c r="BI177"/>
  <c r="BH177"/>
  <c r="BG177"/>
  <c r="BE177"/>
  <c r="AA177"/>
  <c r="Y177"/>
  <c r="W177"/>
  <c r="BK177"/>
  <c r="N177"/>
  <c r="BF177"/>
  <c r="BI173"/>
  <c r="BH173"/>
  <c r="BG173"/>
  <c r="BE173"/>
  <c r="AA173"/>
  <c r="Y173"/>
  <c r="W173"/>
  <c r="BK173"/>
  <c r="N173"/>
  <c r="BF173"/>
  <c r="BI167"/>
  <c r="BH167"/>
  <c r="BG167"/>
  <c r="BE167"/>
  <c r="AA167"/>
  <c r="Y167"/>
  <c r="W167"/>
  <c r="BK167"/>
  <c r="N167"/>
  <c r="BF167"/>
  <c r="BI161"/>
  <c r="BH161"/>
  <c r="BG161"/>
  <c r="BE161"/>
  <c r="AA161"/>
  <c r="Y161"/>
  <c r="W161"/>
  <c r="BK161"/>
  <c r="N161"/>
  <c r="BF161"/>
  <c r="BI157"/>
  <c r="BH157"/>
  <c r="BG157"/>
  <c r="BE157"/>
  <c r="AA157"/>
  <c r="Y157"/>
  <c r="W157"/>
  <c r="BK157"/>
  <c r="N157"/>
  <c r="BF157"/>
  <c r="BI155"/>
  <c r="BH155"/>
  <c r="BG155"/>
  <c r="BE155"/>
  <c r="AA155"/>
  <c r="Y155"/>
  <c r="W155"/>
  <c r="BK155"/>
  <c r="N155"/>
  <c r="BF155"/>
  <c r="BI145"/>
  <c r="BH145"/>
  <c r="BG145"/>
  <c r="BE145"/>
  <c r="AA145"/>
  <c r="Y145"/>
  <c r="W145"/>
  <c r="BK145"/>
  <c r="N145"/>
  <c r="BF145"/>
  <c r="BI144"/>
  <c r="BH144"/>
  <c r="BG144"/>
  <c r="BE144"/>
  <c r="AA144"/>
  <c r="AA143"/>
  <c r="Y144"/>
  <c r="Y143"/>
  <c r="W144"/>
  <c r="W143"/>
  <c r="BK144"/>
  <c r="BK143"/>
  <c r="N143"/>
  <c r="N144"/>
  <c r="BF144"/>
  <c r="N92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AA139"/>
  <c r="Y140"/>
  <c r="Y139"/>
  <c r="W140"/>
  <c r="W139"/>
  <c r="BK140"/>
  <c r="BK139"/>
  <c r="N139"/>
  <c r="N140"/>
  <c r="BF140"/>
  <c r="N91"/>
  <c r="BI136"/>
  <c r="BH136"/>
  <c r="BG136"/>
  <c r="BE136"/>
  <c r="AA136"/>
  <c r="Y136"/>
  <c r="W136"/>
  <c r="BK136"/>
  <c r="N136"/>
  <c r="BF136"/>
  <c r="BI129"/>
  <c r="BH129"/>
  <c r="BG129"/>
  <c r="BE129"/>
  <c r="AA129"/>
  <c r="AA128"/>
  <c r="AA127"/>
  <c r="Y129"/>
  <c r="Y128"/>
  <c r="Y127"/>
  <c r="W129"/>
  <c r="W128"/>
  <c r="W127"/>
  <c i="1" r="AU89"/>
  <c i="2" r="BK129"/>
  <c r="BK128"/>
  <c r="N128"/>
  <c r="BK127"/>
  <c r="N127"/>
  <c r="N89"/>
  <c r="N129"/>
  <c r="BF129"/>
  <c r="N90"/>
  <c r="M124"/>
  <c r="F124"/>
  <c r="M123"/>
  <c r="F123"/>
  <c r="F121"/>
  <c r="F119"/>
  <c r="BI107"/>
  <c r="BH107"/>
  <c r="BG107"/>
  <c r="BE107"/>
  <c r="N107"/>
  <c r="BF107"/>
  <c r="BI106"/>
  <c r="BH106"/>
  <c r="BG106"/>
  <c r="BE106"/>
  <c r="N106"/>
  <c r="BF106"/>
  <c r="BI105"/>
  <c r="BH105"/>
  <c r="BG105"/>
  <c r="BE105"/>
  <c r="N105"/>
  <c r="BF105"/>
  <c r="BI104"/>
  <c r="BH104"/>
  <c r="BG104"/>
  <c r="BE104"/>
  <c r="N104"/>
  <c r="BF104"/>
  <c r="BI103"/>
  <c r="BH103"/>
  <c r="BG103"/>
  <c r="BE103"/>
  <c r="N103"/>
  <c r="BF103"/>
  <c r="BI102"/>
  <c r="H37"/>
  <c i="1" r="BD89"/>
  <c i="2" r="BH102"/>
  <c r="H36"/>
  <c i="1" r="BC89"/>
  <c i="2" r="BG102"/>
  <c r="H35"/>
  <c i="1" r="BB89"/>
  <c i="2" r="BE102"/>
  <c r="M33"/>
  <c i="1" r="AV89"/>
  <c i="2" r="H33"/>
  <c i="1" r="AZ89"/>
  <c i="2" r="N102"/>
  <c r="N101"/>
  <c r="L109"/>
  <c r="BF102"/>
  <c r="M34"/>
  <c i="1" r="AW89"/>
  <c i="2" r="H34"/>
  <c i="1" r="BA89"/>
  <c i="2" r="M29"/>
  <c i="1" r="AS89"/>
  <c i="2" r="M28"/>
  <c r="M85"/>
  <c r="F85"/>
  <c r="M84"/>
  <c r="F84"/>
  <c r="F82"/>
  <c r="F80"/>
  <c r="M31"/>
  <c i="1" r="AG89"/>
  <c i="2" r="L39"/>
  <c r="O10"/>
  <c r="M121"/>
  <c r="M82"/>
  <c r="F6"/>
  <c r="F117"/>
  <c r="F78"/>
  <c i="1" r="CK106"/>
  <c r="CJ106"/>
  <c r="CI106"/>
  <c r="CC106"/>
  <c r="CH106"/>
  <c r="CB106"/>
  <c r="CG106"/>
  <c r="CA106"/>
  <c r="CF106"/>
  <c r="BZ106"/>
  <c r="CE106"/>
  <c r="CK105"/>
  <c r="CJ105"/>
  <c r="CI105"/>
  <c r="CC105"/>
  <c r="CH105"/>
  <c r="CB105"/>
  <c r="CG105"/>
  <c r="CA105"/>
  <c r="CF105"/>
  <c r="BZ105"/>
  <c r="CE105"/>
  <c r="CK104"/>
  <c r="CJ104"/>
  <c r="CI104"/>
  <c r="CC104"/>
  <c r="CH104"/>
  <c r="CB104"/>
  <c r="CG104"/>
  <c r="CA104"/>
  <c r="CF104"/>
  <c r="BZ104"/>
  <c r="CE104"/>
  <c r="CK103"/>
  <c r="CJ103"/>
  <c r="CI103"/>
  <c r="CH103"/>
  <c r="CG103"/>
  <c r="CF103"/>
  <c r="BZ103"/>
  <c r="CE103"/>
  <c r="BD88"/>
  <c r="BC88"/>
  <c r="BB88"/>
  <c r="BA88"/>
  <c r="AZ88"/>
  <c r="AY88"/>
  <c r="AX88"/>
  <c r="AW88"/>
  <c r="AV88"/>
  <c r="AU88"/>
  <c r="AT88"/>
  <c r="AS88"/>
  <c r="AG88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106"/>
  <c r="CD106"/>
  <c r="AV106"/>
  <c r="BY106"/>
  <c r="AN106"/>
  <c r="AG105"/>
  <c r="CD105"/>
  <c r="AV105"/>
  <c r="BY105"/>
  <c r="AN105"/>
  <c r="AG104"/>
  <c r="CD104"/>
  <c r="AV104"/>
  <c r="BY104"/>
  <c r="AN104"/>
  <c r="AG103"/>
  <c r="AG102"/>
  <c r="AK27"/>
  <c r="AG108"/>
  <c r="CD103"/>
  <c r="W31"/>
  <c r="AV103"/>
  <c r="BY103"/>
  <c r="AK31"/>
  <c r="AN103"/>
  <c r="AN102"/>
  <c r="AT100"/>
  <c r="AN100"/>
  <c r="AT99"/>
  <c r="AN99"/>
  <c r="AT98"/>
  <c r="AN98"/>
  <c r="AT97"/>
  <c r="AN97"/>
  <c r="AT96"/>
  <c r="AN96"/>
  <c r="AT95"/>
  <c r="AN95"/>
  <c r="AT94"/>
  <c r="AN94"/>
  <c r="AT93"/>
  <c r="AN93"/>
  <c r="AT92"/>
  <c r="AN92"/>
  <c r="AT91"/>
  <c r="AN91"/>
  <c r="AT90"/>
  <c r="AN90"/>
  <c r="AT89"/>
  <c r="AN89"/>
  <c r="AN88"/>
  <c r="AN87"/>
  <c r="AN108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<sst xmlns="http://schemas.openxmlformats.org/spreadsheetml/2006/main">
  <si>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</si>
  <si>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</si>
  <si>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</si>
  <si>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</si>
  <si>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</si>
  <si>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</si>
  <si>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</si>
  <si>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</si>
  <si>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 xml:space="preserve">&gt;&gt;  skryté stĺpce  &lt;&lt;</t>
  </si>
  <si>
    <t>0,01</t>
  </si>
  <si>
    <t>20</t>
  </si>
  <si>
    <t>SÚHRNNÝ LIST STAVBY</t>
  </si>
  <si>
    <t xml:space="preserve">v ---  nižšie sa nachádzajú doplnkové a pomocné údaje k zostavám  --- v</t>
  </si>
  <si>
    <t>Návod na vyplnenie</t>
  </si>
  <si>
    <t>0,001</t>
  </si>
  <si>
    <t>Kód:</t>
  </si>
  <si>
    <t>222018A1</t>
  </si>
  <si>
    <t xml:space="preserve"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</si>
  <si>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</si>
  <si>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REKONŠTRUKCIA ŠD HORSKÝ PARK  EU BRATISLAVA , BLOK A</t>
  </si>
  <si>
    <t>JKSO:</t>
  </si>
  <si>
    <t>KS:</t>
  </si>
  <si>
    <t>Miesto:</t>
  </si>
  <si>
    <t>Prokopa Veľkého 41,Bratislava</t>
  </si>
  <si>
    <t>Dátum:</t>
  </si>
  <si>
    <t>11. 6. 2018</t>
  </si>
  <si>
    <t>Objednávateľ:</t>
  </si>
  <si>
    <t>IČO:</t>
  </si>
  <si>
    <t xml:space="preserve">EU,Dolnozemská  cesta 1,Bratislava</t>
  </si>
  <si>
    <t>IČO DPH:</t>
  </si>
  <si>
    <t>Zhotoviteľ:</t>
  </si>
  <si>
    <t>Vyplň údaj</t>
  </si>
  <si>
    <t>Projektant:</t>
  </si>
  <si>
    <t>Ing.Arch.Fukatsová G.,Atelier Modulor,Bratislava</t>
  </si>
  <si>
    <t>True</t>
  </si>
  <si>
    <t>Spracovateľ:</t>
  </si>
  <si>
    <t xml:space="preserve">Ing.Simonides Pavol, Katarína Šinská, 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</si>
  <si>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</si>
  <si>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</si>
  <si>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</si>
  <si>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</si>
  <si>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</si>
  <si>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</si>
  <si>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</si>
  <si>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</si>
  <si>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</si>
  <si>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</si>
  <si>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</si>
  <si>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</si>
  <si>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</si>
  <si>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</si>
  <si>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</si>
  <si>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</si>
  <si>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</si>
  <si>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</si>
  <si>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</si>
  <si>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</si>
  <si>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</si>
  <si>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</si>
  <si>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</si>
  <si>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</si>
  <si>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</si>
  <si>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</si>
  <si>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</si>
  <si>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</si>
  <si>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</si>
  <si>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</si>
  <si>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</si>
  <si>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</si>
  <si>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</si>
  <si>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</si>
  <si>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</si>
  <si>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</si>
  <si>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</si>
  <si>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</si>
  <si>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</si>
  <si>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</si>
  <si>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</si>
  <si>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</si>
  <si>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</si>
  <si>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{4d4b31f7-1fd8-4868-9d22-025189a1c7be}</t>
  </si>
  <si>
    <t>{00000000-0000-0000-0000-000000000000}</t>
  </si>
  <si>
    <t>SO01</t>
  </si>
  <si>
    <t xml:space="preserve">SO01 REKONŠTRUKCIA ŠD Horský Park EU Bratislava, BLOK   A</t>
  </si>
  <si>
    <t>1</t>
  </si>
  <si>
    <t>{359f4a3f-fa7c-488e-93f3-057480abdff4}</t>
  </si>
  <si>
    <t>/</t>
  </si>
  <si>
    <t>SO01.1B</t>
  </si>
  <si>
    <t xml:space="preserve">SO01.1  Stavebná časť - búracie práce A</t>
  </si>
  <si>
    <t>2</t>
  </si>
  <si>
    <t>{da27cf23-ef8f-4c7f-a3bf-7b8cf3d7a0fe}</t>
  </si>
  <si>
    <t>SO01.1A</t>
  </si>
  <si>
    <t>SO01.2 Stavebná časť A</t>
  </si>
  <si>
    <t>{88d76d38-b21b-496a-8708-370cc8c0952b}</t>
  </si>
  <si>
    <t>SO01.2B</t>
  </si>
  <si>
    <t>SO01.B Zdravotechnika - buracie práce A</t>
  </si>
  <si>
    <t>{06242a5b-a0a1-41ce-9be8-98f2441f4161}</t>
  </si>
  <si>
    <t>SO01.2A</t>
  </si>
  <si>
    <t xml:space="preserve">SO01.2  Zdravotechnika A</t>
  </si>
  <si>
    <t>{9d5ada65-158e-448b-9c25-b6af4376551d}</t>
  </si>
  <si>
    <t>SO01.3B</t>
  </si>
  <si>
    <t xml:space="preserve">SO01.3  Vykurovanie - búracie práce A</t>
  </si>
  <si>
    <t>{0db11ca5-92f9-4fda-93ac-d8d3b001135b}</t>
  </si>
  <si>
    <t>SO01.3</t>
  </si>
  <si>
    <t xml:space="preserve">SO01.3  Vykurovanie A</t>
  </si>
  <si>
    <t>{a3373f26-ae71-4ec2-959f-c0151e98180a}</t>
  </si>
  <si>
    <t>SO01.5B</t>
  </si>
  <si>
    <t xml:space="preserve">SO01.5  Elektroinštalácia - búracie práce A</t>
  </si>
  <si>
    <t>{00ec10cc-9ade-4deb-b405-257fd9cf378c}</t>
  </si>
  <si>
    <t>SO01.4A</t>
  </si>
  <si>
    <t xml:space="preserve">SO01.4A   Elektroinštalácia - 1-4  NP + byt A</t>
  </si>
  <si>
    <t>{c3a27ee3-2631-4ed4-bc4f-b7195dec661a}</t>
  </si>
  <si>
    <t>SO01.4B</t>
  </si>
  <si>
    <t xml:space="preserve">SO01.4B   Elektroinštalácia - 1PP (suteren) A</t>
  </si>
  <si>
    <t>{8c4c7eca-9030-48f1-abc9-4422d6e8ed89}</t>
  </si>
  <si>
    <t>SO01.6</t>
  </si>
  <si>
    <t xml:space="preserve">SO01.6  Vzduchotechnika - 1-4 NP +byt A</t>
  </si>
  <si>
    <t>{ebce32b4-58aa-4c7a-9d16-3599db322066}</t>
  </si>
  <si>
    <t>SO01.7</t>
  </si>
  <si>
    <t xml:space="preserve">SO01.7  Vzduchotechnika - Kuchyna 1PP A</t>
  </si>
  <si>
    <t>{6efa0a38-def1-4cd3-acc3-67b1c75ecef7}</t>
  </si>
  <si>
    <t>SO01.8</t>
  </si>
  <si>
    <t xml:space="preserve">SO01.8   Elektrická požiarna signalizácia A</t>
  </si>
  <si>
    <t>{2124f512-32da-418e-98ec-6ba39b24cce3}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</si>
  <si>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</si>
  <si>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</si>
  <si>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</si>
  <si>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</si>
  <si>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</si>
  <si>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</si>
  <si>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</si>
  <si>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</si>
  <si>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</si>
  <si>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</si>
  <si>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</si>
  <si>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</si>
  <si>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</si>
  <si>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</si>
  <si>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</si>
  <si>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</si>
  <si>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 xml:space="preserve">SO01 - SO01 REKONŠTRUKCIA ŠD Horský Park EU Bratislava, BLOK   A</t>
  </si>
  <si>
    <t>Časť:</t>
  </si>
  <si>
    <t xml:space="preserve">SO01.1B - SO01.1  Stavebná časť - búracie práce A</t>
  </si>
  <si>
    <t>Orintačný rozpočet</t>
  </si>
  <si>
    <t>Ing.Simonides Pavol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</si>
  <si>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</si>
  <si>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</si>
  <si>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</si>
  <si>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</si>
  <si>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</si>
  <si>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</si>
  <si>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</si>
  <si>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</si>
  <si>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</si>
  <si>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>PSV - Práce a dodávky PSV</t>
  </si>
  <si>
    <t xml:space="preserve">    762 - Konštrukcie tesárske</t>
  </si>
  <si>
    <t xml:space="preserve">    766 - Konštrukcie stolárske</t>
  </si>
  <si>
    <t xml:space="preserve">    776 - Podlahy povlakové</t>
  </si>
  <si>
    <t xml:space="preserve">    783 - Dokončovacie práce - nátery</t>
  </si>
  <si>
    <t xml:space="preserve">    786 - Dokončovacie práce - čalúnnicke</t>
  </si>
  <si>
    <t xml:space="preserve">    787 - Dokončovacie práce - zasklievanie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</si>
  <si>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</si>
  <si>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</si>
  <si>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</si>
  <si>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</si>
  <si>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</si>
  <si>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</si>
  <si>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</si>
  <si>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</si>
  <si>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</si>
  <si>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</si>
  <si>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</si>
  <si>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</si>
  <si>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</si>
  <si>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</si>
  <si>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</si>
  <si>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</si>
  <si>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</si>
  <si>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</si>
  <si>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</si>
  <si>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</si>
  <si>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</si>
  <si>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</si>
  <si>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</si>
  <si>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</si>
  <si>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</si>
  <si>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HZS000199</t>
  </si>
  <si>
    <t xml:space="preserve">Vypratanie, presun, odvoz, likvidácia jestv. nábytku a zariadenia,  vr. poplatku odovzdanie na reg. skladku</t>
  </si>
  <si>
    <t>hod</t>
  </si>
  <si>
    <t>4</t>
  </si>
  <si>
    <t>519085027</t>
  </si>
  <si>
    <t xml:space="preserve">20 " príprava  presunutie nábytku  azariadenia počas rekonštrukcie  1np</t>
  </si>
  <si>
    <t>VV</t>
  </si>
  <si>
    <t xml:space="preserve">20 " príprava  presunutie nábytku  azariadenia počas rekonštrukcie  2np</t>
  </si>
  <si>
    <t xml:space="preserve">20 " príprava  presunutie nábytku  azariadenia počas rekonštrukcie  3np</t>
  </si>
  <si>
    <t xml:space="preserve">20 " príprava  presunutie nábytku  azariadenia počas rekonštrukcie  4np</t>
  </si>
  <si>
    <t xml:space="preserve">20 " príprava  presunutie nábytku  azariadenia počas rekonštrukcie  5np</t>
  </si>
  <si>
    <t>Súčet</t>
  </si>
  <si>
    <t>97908971R</t>
  </si>
  <si>
    <t xml:space="preserve">Prenájom kontajneru 16 m3 na drevenný nabytok </t>
  </si>
  <si>
    <t>ks</t>
  </si>
  <si>
    <t>-1742156575</t>
  </si>
  <si>
    <t>7</t>
  </si>
  <si>
    <t>3</t>
  </si>
  <si>
    <t>113107125</t>
  </si>
  <si>
    <t>Odstránenie podkladu alebo krytu do 200 m2 z kameniva hrubého drveného, hr.400-500mm, 0,720 t</t>
  </si>
  <si>
    <t>m2</t>
  </si>
  <si>
    <t>-1145452998</t>
  </si>
  <si>
    <t>113107131</t>
  </si>
  <si>
    <t>Odstránenie podkladu alebo krytu do 200 m2 z betónu prostého, hr. vrstvy do 150 mm 0,225 t</t>
  </si>
  <si>
    <t>-881775215</t>
  </si>
  <si>
    <t>5</t>
  </si>
  <si>
    <t>113107143</t>
  </si>
  <si>
    <t>Odstránenie podkladu alebo krytu asfaltového do 200 m2,hr.nad 100 do 150 mm 0,316 t</t>
  </si>
  <si>
    <t>-1285444442</t>
  </si>
  <si>
    <t>6</t>
  </si>
  <si>
    <t>919735113</t>
  </si>
  <si>
    <t>Rezanie existujúceho asfaltového krytu alebo podkladu hľbky nad 100 do 150 mm</t>
  </si>
  <si>
    <t>m</t>
  </si>
  <si>
    <t>-1133396579</t>
  </si>
  <si>
    <t>962031132</t>
  </si>
  <si>
    <t xml:space="preserve">Búranie priečok z tehál pálených, plných alebo dutých hr. do 150 mm,  -0,19600t</t>
  </si>
  <si>
    <t>-732075326</t>
  </si>
  <si>
    <t>2,10*1,30*4*11</t>
  </si>
  <si>
    <t>4,625*3,0*4*4</t>
  </si>
  <si>
    <t>-0,7*2,0*4</t>
  </si>
  <si>
    <t>3,0*(2,0+1,8+1,80+3,13+1,5+1,5)*4</t>
  </si>
  <si>
    <t>-0,7*2*2*4</t>
  </si>
  <si>
    <t>3,0*(4,625+3,70+2,90+0,84+1,4+1,4)*4</t>
  </si>
  <si>
    <t>-0,7*2*7*4</t>
  </si>
  <si>
    <t>4*0,40*0,25*8</t>
  </si>
  <si>
    <t>8</t>
  </si>
  <si>
    <t>962081141</t>
  </si>
  <si>
    <t xml:space="preserve">Búranie muriva zo sklenených tvárnic, hr. do 150 mm,  -0,08200t</t>
  </si>
  <si>
    <t>819359790</t>
  </si>
  <si>
    <t>12,665*2,52</t>
  </si>
  <si>
    <t>9</t>
  </si>
  <si>
    <t>965043341</t>
  </si>
  <si>
    <t xml:space="preserve">Búranie podkladov pod dlažby, liatych dlažieb a mazanín,betón s poterom,teracom hr.do 100 mm, plochy nad 4 m2  -2,20000t</t>
  </si>
  <si>
    <t>m3</t>
  </si>
  <si>
    <t>1977649104</t>
  </si>
  <si>
    <t>246,080*0,050</t>
  </si>
  <si>
    <t>4*11,57*0,050</t>
  </si>
  <si>
    <t>10</t>
  </si>
  <si>
    <t>965043441</t>
  </si>
  <si>
    <t xml:space="preserve">Búranie podkladov pod dlažby, liatych dlažieb a mazanín,betón s poterom,teracom hr.do 150 mm,  plochy nad 4 m2 -2,20000t</t>
  </si>
  <si>
    <t>-429938612</t>
  </si>
  <si>
    <t>4*90,39*0,120</t>
  </si>
  <si>
    <t>4*(16,08*7)*0,12</t>
  </si>
  <si>
    <t>4*2,80*0,12</t>
  </si>
  <si>
    <t>Medzisúčet</t>
  </si>
  <si>
    <t>11</t>
  </si>
  <si>
    <t>965081712</t>
  </si>
  <si>
    <t xml:space="preserve">Búranie dlažieb, bez podklad. lôžka z xylolit., alebo keramických dlaždíc hr. do 10 mm,  -0,02000t</t>
  </si>
  <si>
    <t>-727645811</t>
  </si>
  <si>
    <t>4*(5,40+18,22+1,9+2,38+13,97+3,55+5,9+10,20)</t>
  </si>
  <si>
    <t>954,0</t>
  </si>
  <si>
    <t>12</t>
  </si>
  <si>
    <t>968061112</t>
  </si>
  <si>
    <t>Vyvesenie dreveného okenného krídla do suti plochy do 1, 5 m2, -0,01200t</t>
  </si>
  <si>
    <t>651152979</t>
  </si>
  <si>
    <t>114*2</t>
  </si>
  <si>
    <t>13</t>
  </si>
  <si>
    <t>968061125</t>
  </si>
  <si>
    <t>Vyvesenie dreveného dverného krídla do suti plochy do 2 m2, -0,02400t</t>
  </si>
  <si>
    <t>519859714</t>
  </si>
  <si>
    <t>30+26+52+30+6+2</t>
  </si>
  <si>
    <t>14</t>
  </si>
  <si>
    <t>968061126</t>
  </si>
  <si>
    <t>Vyvesenie dreveného dverného krídla do suti plochy nad 2 m2, -0,02700t</t>
  </si>
  <si>
    <t>355592595</t>
  </si>
  <si>
    <t>2+8</t>
  </si>
  <si>
    <t>15</t>
  </si>
  <si>
    <t>968062356</t>
  </si>
  <si>
    <t xml:space="preserve">Vybúranie drevených rámov okien dvojitých alebo zdvojených, plochy do 4 m2,  -0,05400t</t>
  </si>
  <si>
    <t>-2097130384</t>
  </si>
  <si>
    <t>1,32*1,68*114</t>
  </si>
  <si>
    <t>1,5*1,3</t>
  </si>
  <si>
    <t>16</t>
  </si>
  <si>
    <t>968072455</t>
  </si>
  <si>
    <t xml:space="preserve">Vybúranie kovových dverových zárubní plochy do 2 m2,  -0,07600t</t>
  </si>
  <si>
    <t>-1544549730</t>
  </si>
  <si>
    <t>17</t>
  </si>
  <si>
    <t>968072456</t>
  </si>
  <si>
    <t xml:space="preserve">Vybúranie kovových dverových zárubní plochy nad 2 m2,  -0,06300t</t>
  </si>
  <si>
    <t>1565492407</t>
  </si>
  <si>
    <t>1,5*2,2</t>
  </si>
  <si>
    <t>18</t>
  </si>
  <si>
    <t>972055341</t>
  </si>
  <si>
    <t xml:space="preserve">Vybúranie otvoru v stropoch z dutých prefabr. plochy do 0, 25 m2, nad 120 mm,  -0,07500t</t>
  </si>
  <si>
    <t>1815456505</t>
  </si>
  <si>
    <t>8*5</t>
  </si>
  <si>
    <t>19</t>
  </si>
  <si>
    <t>973031151</t>
  </si>
  <si>
    <t xml:space="preserve">Vysekanie v murive z tehál výklenkov pohľadovej plochy väčších než 0, 25 m2,  -1,80000t</t>
  </si>
  <si>
    <t>-400093965</t>
  </si>
  <si>
    <t>0,90*1,45*0,14*115</t>
  </si>
  <si>
    <t>974031153</t>
  </si>
  <si>
    <t xml:space="preserve">Vysekávanie rýh v akomkoľvek murive tehlovom - ZTI,ÚK,ELI </t>
  </si>
  <si>
    <t>bm</t>
  </si>
  <si>
    <t>-1022225650</t>
  </si>
  <si>
    <t>1800</t>
  </si>
  <si>
    <t>21</t>
  </si>
  <si>
    <t>976066111</t>
  </si>
  <si>
    <t xml:space="preserve">Vybúranie schránok pre zvinovacie rolety alebo firemné štíty,  -0,01300t</t>
  </si>
  <si>
    <t>-2131524080</t>
  </si>
  <si>
    <t>1,32*114</t>
  </si>
  <si>
    <t>22</t>
  </si>
  <si>
    <t>978012191</t>
  </si>
  <si>
    <t xml:space="preserve">Otlčenie omietok stropov vnútorných rákosovaných vápenných alebo vápennocementových v rozsahu do 100 %,  -0,05000t</t>
  </si>
  <si>
    <t>-1660133117</t>
  </si>
  <si>
    <t>(90,39+15,29+16,08+16,08+16,08+16,08+16,08+16,08+16,08+16,08+16,08+16,03+15,29+16,08+16,08+16,08+16,08+20,39)*4</t>
  </si>
  <si>
    <t>23</t>
  </si>
  <si>
    <t>978059531</t>
  </si>
  <si>
    <t xml:space="preserve">Odsekanie a odobratie stien z obkladačiek vnútorných nad 2 m2,  -0,06800t</t>
  </si>
  <si>
    <t>640124994</t>
  </si>
  <si>
    <t>4*2,10*(3,95+4,625+3,95+6,17+6,17+3,63+3,63+4,30)</t>
  </si>
  <si>
    <t>-4*0,7*2,10</t>
  </si>
  <si>
    <t>24</t>
  </si>
  <si>
    <t>979011111</t>
  </si>
  <si>
    <t>Zvislá doprava sutiny a vybúraných hmôt za prvé podlažie nad alebo pod základným podlažím</t>
  </si>
  <si>
    <t>t</t>
  </si>
  <si>
    <t>1316725473</t>
  </si>
  <si>
    <t>25</t>
  </si>
  <si>
    <t>979011121</t>
  </si>
  <si>
    <t>Zvislá doprava sutiny a vybúraných hmôt za každé ďalšie podlažie (4x príplatok)</t>
  </si>
  <si>
    <t>-268081424</t>
  </si>
  <si>
    <t>26</t>
  </si>
  <si>
    <t>979011201</t>
  </si>
  <si>
    <t>Plastový sklz na stavebnú suť výšky do 10 m</t>
  </si>
  <si>
    <t>1378195690</t>
  </si>
  <si>
    <t>27</t>
  </si>
  <si>
    <t>979011202</t>
  </si>
  <si>
    <t>Príplatok k cene za každý ďalší meter výšky</t>
  </si>
  <si>
    <t>-401809369</t>
  </si>
  <si>
    <t>28</t>
  </si>
  <si>
    <t>979011232</t>
  </si>
  <si>
    <t>Demontáž sklzu na stavebnú suť výšky do 20 m</t>
  </si>
  <si>
    <t>721715596</t>
  </si>
  <si>
    <t>29</t>
  </si>
  <si>
    <t>979081111</t>
  </si>
  <si>
    <t>Odvoz sutiny a vybúraných hmôt na skládku do 1 km</t>
  </si>
  <si>
    <t>1265284345</t>
  </si>
  <si>
    <t>30</t>
  </si>
  <si>
    <t>979081121</t>
  </si>
  <si>
    <t>Odvoz sutiny a vybúraných hmôt na skládku za každý ďalší 1 km - 10 km</t>
  </si>
  <si>
    <t>-66271436</t>
  </si>
  <si>
    <t>31</t>
  </si>
  <si>
    <t>979082111</t>
  </si>
  <si>
    <t>Vnútrostavenisková doprava sutiny a vybúraných hmôt do 10 m</t>
  </si>
  <si>
    <t>-2055133908</t>
  </si>
  <si>
    <t>32</t>
  </si>
  <si>
    <t>979089012</t>
  </si>
  <si>
    <t>Poplatok za skladovanie - betón, tehly, dlaždice (17 01 ), ostatné</t>
  </si>
  <si>
    <t>1091205263</t>
  </si>
  <si>
    <t>33</t>
  </si>
  <si>
    <t>979089713</t>
  </si>
  <si>
    <t>Prenájom kontajneru 7 m3</t>
  </si>
  <si>
    <t>207201866</t>
  </si>
  <si>
    <t>34</t>
  </si>
  <si>
    <t>762841811</t>
  </si>
  <si>
    <t xml:space="preserve">Demont.podbíjania obkladov stropov a striech sklonu do 60st., z dosiek hr.do 35 mm bez omietky,  -0.01400t</t>
  </si>
  <si>
    <t>-1622741683</t>
  </si>
  <si>
    <t>35</t>
  </si>
  <si>
    <t>998762203</t>
  </si>
  <si>
    <t>Presun hmôt pre konštrukcie tesárske v objektoch výšky od 12 do 24 m</t>
  </si>
  <si>
    <t>%</t>
  </si>
  <si>
    <t>-1508916232</t>
  </si>
  <si>
    <t>36</t>
  </si>
  <si>
    <t>766694980</t>
  </si>
  <si>
    <t>Demontáž parapetnej dosky drevenej šírky do 300 mm, dĺžky do 1600 mm, -0,003t</t>
  </si>
  <si>
    <t>-1754712336</t>
  </si>
  <si>
    <t>84+30</t>
  </si>
  <si>
    <t>37</t>
  </si>
  <si>
    <t>766821821</t>
  </si>
  <si>
    <t xml:space="preserve">Demontáž vstavanej skrine - dvojkrídlových   -0,11000t   </t>
  </si>
  <si>
    <t>-1988330190</t>
  </si>
  <si>
    <t>4*32</t>
  </si>
  <si>
    <t>38</t>
  </si>
  <si>
    <t>776401800</t>
  </si>
  <si>
    <t>Demontáž soklíkov alebo líšt PVC</t>
  </si>
  <si>
    <t>1746796829</t>
  </si>
  <si>
    <t>4*(3,50+4,625)*2*14</t>
  </si>
  <si>
    <t>4*(3,24+4,625)*2</t>
  </si>
  <si>
    <t>4*(3,28+4,625)*2</t>
  </si>
  <si>
    <t>4*(4,42+4,625)*2</t>
  </si>
  <si>
    <t>4*(2,58+4,625)*2</t>
  </si>
  <si>
    <t>-4*0,90*18</t>
  </si>
  <si>
    <t>39</t>
  </si>
  <si>
    <t>776511820</t>
  </si>
  <si>
    <t xml:space="preserve">Odstránenie povlakových podláh z nášľapnej plochy lepených s podložkou,  -0,00100t</t>
  </si>
  <si>
    <t>-2147192680</t>
  </si>
  <si>
    <t>(90,39+15,29+16,08+16,08+16,08+16,08+16,08+16,08+16,08+16,08+16,08+16,03+15,29+16,08+16,08+16,08+16,08+20,39+11,57)*4</t>
  </si>
  <si>
    <t>40</t>
  </si>
  <si>
    <t>783801812</t>
  </si>
  <si>
    <t>Odstránenie starých náterov z omietok oškrabaním s obrúsením stien</t>
  </si>
  <si>
    <t>-586618463</t>
  </si>
  <si>
    <t>3500</t>
  </si>
  <si>
    <t>41</t>
  </si>
  <si>
    <t>786611030</t>
  </si>
  <si>
    <t>Demontáž exteriérových roliet, -0,005t</t>
  </si>
  <si>
    <t>709492960</t>
  </si>
  <si>
    <t>42</t>
  </si>
  <si>
    <t>787100802</t>
  </si>
  <si>
    <t xml:space="preserve">Vysklievanie stien a priečok, balkón. zábradlia, výťahových šachiet skla plochého nad 1 do 3 m2,  -0,01400t</t>
  </si>
  <si>
    <t>-624944882</t>
  </si>
  <si>
    <t>2,5*2,9*4</t>
  </si>
  <si>
    <t>43</t>
  </si>
  <si>
    <t>787101822</t>
  </si>
  <si>
    <t>Vysklievanie stien, príplatok k cene za konštrukcie s hliníkovými lištami obojstrannými</t>
  </si>
  <si>
    <t>-1434242762</t>
  </si>
  <si>
    <t>VP - Práce naviac</t>
  </si>
  <si>
    <t>PN</t>
  </si>
  <si>
    <t>Parapetint</t>
  </si>
  <si>
    <t>parapet interierový</t>
  </si>
  <si>
    <t>167,4</t>
  </si>
  <si>
    <t>SO01.1A - SO01.2 Stavebná časť A</t>
  </si>
  <si>
    <t xml:space="preserve">    3 - Zvislé a kompletné konštrukcie</t>
  </si>
  <si>
    <t xml:space="preserve">    6 - Úpravy povrchov, podlahy, osadenie</t>
  </si>
  <si>
    <t xml:space="preserve">    99 - Presun hmôt HSV</t>
  </si>
  <si>
    <t xml:space="preserve">    711 - Izolácie proti vode a vlhkosti</t>
  </si>
  <si>
    <t xml:space="preserve">    713 - Izolácie tepelné</t>
  </si>
  <si>
    <t xml:space="preserve">    763 - Konštrukcie - drevostavby</t>
  </si>
  <si>
    <t xml:space="preserve">    764 - Konštrukcie klampiarske</t>
  </si>
  <si>
    <t xml:space="preserve">    767 - Konštrukcie doplnkové kovové</t>
  </si>
  <si>
    <t xml:space="preserve">    767Hext - HLINIKOVÉ VÝPLNE - exterier</t>
  </si>
  <si>
    <t xml:space="preserve">    767Ž - VONKAJŠIE  ŽALÚZIE</t>
  </si>
  <si>
    <t xml:space="preserve">    768 - PLASTOVÉ VÝPLNE- STN730540-2 syst.stred.tesnenia</t>
  </si>
  <si>
    <t xml:space="preserve">    771 - Podlahy z dlaždíc</t>
  </si>
  <si>
    <t xml:space="preserve">    781 - Dokončovacie práce a obklady</t>
  </si>
  <si>
    <t xml:space="preserve">    783 - Nátery</t>
  </si>
  <si>
    <t xml:space="preserve">    784 - Dokončovacie práce - maľby</t>
  </si>
  <si>
    <t>OST - Ostatné práce</t>
  </si>
  <si>
    <t>VRN - Vedľajšie rozpočtové náklady</t>
  </si>
  <si>
    <t xml:space="preserve">    VRN06 - Zariadenie staveniska</t>
  </si>
  <si>
    <t>317165101</t>
  </si>
  <si>
    <t>Prekladový trámec YTONG šírky 125 mm, výšky 124 mm, dĺžky 1150 mm</t>
  </si>
  <si>
    <t>-923638682</t>
  </si>
  <si>
    <t>317165102</t>
  </si>
  <si>
    <t>Prekladový trámec YTONG šírky 125 mm, výšky 124 mm, dĺžky 1300 mm</t>
  </si>
  <si>
    <t>-1853760608</t>
  </si>
  <si>
    <t>317165103</t>
  </si>
  <si>
    <t>Prekladový trámec YTONG šírky 125 mm, výšky 124 mm, dĺžky 1500 mm</t>
  </si>
  <si>
    <t>-1205288500</t>
  </si>
  <si>
    <t>317165122</t>
  </si>
  <si>
    <t>Prekladový trámec YTONG šírky 150 mm, výšky 124 mm, dĺžky 1300 mm</t>
  </si>
  <si>
    <t>-1072823173</t>
  </si>
  <si>
    <t>317165123</t>
  </si>
  <si>
    <t>Prekladový trámec YTONG šírky 150 mm, výšky 124 mm, dĺžky 1500 mm</t>
  </si>
  <si>
    <t>434582252</t>
  </si>
  <si>
    <t>317165301</t>
  </si>
  <si>
    <t>Nenosný preklad YTONG šírky 100 mm, výšky 249 mm, dĺžky 1250 mm</t>
  </si>
  <si>
    <t>-1015861906</t>
  </si>
  <si>
    <t>340238231</t>
  </si>
  <si>
    <t>Zamurovanie otvorov plochy od 0,25 do 1 m2 tvárnicami YTONG (50x599x249)</t>
  </si>
  <si>
    <t>2092063066</t>
  </si>
  <si>
    <t>0,50*(2*1,67)*114</t>
  </si>
  <si>
    <t>340238235</t>
  </si>
  <si>
    <t>Zamurovanie otvorov plochy od 0,25 do 1 m2 tvárnicami YTONG (150x599x249)</t>
  </si>
  <si>
    <t>-1501910280</t>
  </si>
  <si>
    <t>4*0,4*2,10*12</t>
  </si>
  <si>
    <t>340239233</t>
  </si>
  <si>
    <t>Zamurovanie otvorov plochy nad 1 do 4 m2 tvárnicami YTONG (100x599x249)</t>
  </si>
  <si>
    <t>-2118488229</t>
  </si>
  <si>
    <t>4*0,90*2,1*12</t>
  </si>
  <si>
    <t>342272103</t>
  </si>
  <si>
    <t>Priečky z tvárnic YTONG hr. 125 mm P2-500 hladkých, na MVC a maltu YTONG (125x249x599)</t>
  </si>
  <si>
    <t>-574460681</t>
  </si>
  <si>
    <t>2*3,0*(2,6+0,9+0,9+0,7+2,10+2,0+1,9)*7</t>
  </si>
  <si>
    <t>4*3,0*(1,9+0,50+2,0+0,90)</t>
  </si>
  <si>
    <t>-2*0,8*2,0*7</t>
  </si>
  <si>
    <t>-2*0,7*2,0*8</t>
  </si>
  <si>
    <t>2*3,0*(2,6+0,9+0,9+0,7+2,1+2,0+1,9)*6</t>
  </si>
  <si>
    <t>2*3,0*(3,50+0,9+0,9+0,5)</t>
  </si>
  <si>
    <t>-2*0,8*2,0*6</t>
  </si>
  <si>
    <t>-2*0,70*2,0*7</t>
  </si>
  <si>
    <t>-2*1,0*2,0</t>
  </si>
  <si>
    <t>342272122</t>
  </si>
  <si>
    <t>Priečky z tvárnic YTONG hr. 150 mm P2-500 PD, na MVC a maltu YTONG (150x249x599)</t>
  </si>
  <si>
    <t>-560430797</t>
  </si>
  <si>
    <t>4*3,10*(4,625*3)</t>
  </si>
  <si>
    <t>-4*0,90*2,0*2</t>
  </si>
  <si>
    <t>612423631</t>
  </si>
  <si>
    <t xml:space="preserve">Omietka rýh  maltou vápennou šírky ryhy nad 150 do 300 mm omietkou štukovou - ZTI, ÚK, ELI</t>
  </si>
  <si>
    <t>1342614605</t>
  </si>
  <si>
    <t>280</t>
  </si>
  <si>
    <t>612425931</t>
  </si>
  <si>
    <t>Omietka vápenná vnútorného ostenia okenného alebo dverného štuková</t>
  </si>
  <si>
    <t>477092041</t>
  </si>
  <si>
    <t>0,50*(1,45+1,67)*2*114</t>
  </si>
  <si>
    <t>0,50*(1,50+1,30)*21</t>
  </si>
  <si>
    <t>0,50*(2,52+12,665)*2</t>
  </si>
  <si>
    <t>612451431</t>
  </si>
  <si>
    <t>Oprava vnútorných cement. omietok stien v množstve opravovanej plochy 30-50 % štuk.plsťou hladených</t>
  </si>
  <si>
    <t>-739492172</t>
  </si>
  <si>
    <t>612465114</t>
  </si>
  <si>
    <t>Príprava vnútorného podkladu stien BAUMIT, Regulátor nasiakavosti (Baumit SaugAusgleich)</t>
  </si>
  <si>
    <t>1068733090</t>
  </si>
  <si>
    <t>4*0,4*2,10*12*2</t>
  </si>
  <si>
    <t>93,92*2</t>
  </si>
  <si>
    <t>876,6*2</t>
  </si>
  <si>
    <t>157,65*2</t>
  </si>
  <si>
    <t>612465136</t>
  </si>
  <si>
    <t>Vnútorná omietka stien BAUMIT, vápennocementová, strojné miešanie, ručné nanášanie, Baumit MVR Uni (Baumit MVR Uni) hr. 10 mm</t>
  </si>
  <si>
    <t>-1227798219</t>
  </si>
  <si>
    <t>600</t>
  </si>
  <si>
    <t>612481119x</t>
  </si>
  <si>
    <t>Potiahnutie vnútorných stien sklotextílnou mriežkou s celoplošným prilepením- NOVE MURIVO</t>
  </si>
  <si>
    <t>-1597045823</t>
  </si>
  <si>
    <t>1890</t>
  </si>
  <si>
    <t>612465181</t>
  </si>
  <si>
    <t>Vnútorná omietka stien štuková BAUMIT, strojné miešanie, ručné nanášanie, Baumit VivaMaxima hr. 3 mm</t>
  </si>
  <si>
    <t>-555471855</t>
  </si>
  <si>
    <t>2336,98</t>
  </si>
  <si>
    <t>-2*0,6*1,70*7</t>
  </si>
  <si>
    <t>-4*0,6*1,12</t>
  </si>
  <si>
    <t>-2*0,6*1,5</t>
  </si>
  <si>
    <t>-2*2,10*(1,60+1,60+0,8+1,9+1,9+1,10+1,0+2,10)*7</t>
  </si>
  <si>
    <t>-2*2,10*(1,60+1,60+0,8+1,9+1,9+1,10+1,0+2,1)*6</t>
  </si>
  <si>
    <t>-4*2,10*(1,90+1,0+0,5+1,0+1,40+2,0)</t>
  </si>
  <si>
    <t>-2*2,10*(3,50+3,50+2,60+2,60+1,10+1,10)</t>
  </si>
  <si>
    <t>-2*2,10*(0,90+0,90+1,5+1,5)*7</t>
  </si>
  <si>
    <t>-2*2,10*(0,90+0,9+1,5+1,5)*6</t>
  </si>
  <si>
    <t>612481119</t>
  </si>
  <si>
    <t>Potiahnutie vnútorných stien sklotextílnou mriežkou s celoplošným prilepením</t>
  </si>
  <si>
    <t>660197246</t>
  </si>
  <si>
    <t>40,32*2,10</t>
  </si>
  <si>
    <t>93,92*2,10</t>
  </si>
  <si>
    <t>400,27</t>
  </si>
  <si>
    <t>625250153</t>
  </si>
  <si>
    <t>Doteplenie konštrukcie hr. 50 mm, systém XPS STYRODUR 2800 C - PCI, lepený rámovo s prikotvením</t>
  </si>
  <si>
    <t>-1189319663</t>
  </si>
  <si>
    <t>0,40*1,45*114</t>
  </si>
  <si>
    <t>631312121</t>
  </si>
  <si>
    <t>Doplnenie existujúcich mazanín prostým betónom bez poteru po prierazoch+ debnenie + Kari rohož</t>
  </si>
  <si>
    <t>-1003573876</t>
  </si>
  <si>
    <t>631312651</t>
  </si>
  <si>
    <t>Mazanina z betónu prostého (m2) hladená dreveným hladidlom, betón tr. C 20/25 hr. do 64 mm</t>
  </si>
  <si>
    <t>1532023055</t>
  </si>
  <si>
    <t>4*(16,08*7)</t>
  </si>
  <si>
    <t>4*2,80</t>
  </si>
  <si>
    <t>631312671</t>
  </si>
  <si>
    <t>Mazanina z betónu prostého (m2) hladená dreveným hladidlom, betón tr. C 20/25 hr. 66 mm</t>
  </si>
  <si>
    <t>-382651561</t>
  </si>
  <si>
    <t>4*90,39</t>
  </si>
  <si>
    <t>631362422</t>
  </si>
  <si>
    <t>Výstuž mazanín z betónov (z kameniva) a z ľahkých betónov, zo zváraných sietí KARI, priemer drôtu 6/6 mm, veľkosť oka 150x150 mm</t>
  </si>
  <si>
    <t>1247433818</t>
  </si>
  <si>
    <t>632477401</t>
  </si>
  <si>
    <t>Samonivelizačná stierka UZIN, na vnútorné použitie, hr. 3 mm</t>
  </si>
  <si>
    <t>-1890333340</t>
  </si>
  <si>
    <t>361,56</t>
  </si>
  <si>
    <t>4*(15,96+3,92+5,06+16,08+15,96+3,92+5,06+16,08+15,96+3,92+5,06+16,08+16,08+3,92+5,06+15,29+14,89+3,92+5,06+16,08+16,08+3,92+5,06+16,08+16,08+3,92)</t>
  </si>
  <si>
    <t>4*(5,06+16,08+10,21)</t>
  </si>
  <si>
    <t>632477434</t>
  </si>
  <si>
    <t>Samonivelizačná stierka CEMIX Nivela PROFI 20 MPa, ozn. 260, na vnútorné použitie, hr. 15 mm</t>
  </si>
  <si>
    <t>1802598831</t>
  </si>
  <si>
    <t>4*(4,44+1,29)*7</t>
  </si>
  <si>
    <t>4*2,77</t>
  </si>
  <si>
    <t>642942111</t>
  </si>
  <si>
    <t>Osadenie oceľovej dverovej zárubne alebo rámu, plochy otvoru do 2,5 m2</t>
  </si>
  <si>
    <t>-250355932</t>
  </si>
  <si>
    <t>30+26+2+82+6</t>
  </si>
  <si>
    <t>M</t>
  </si>
  <si>
    <t>5533194000</t>
  </si>
  <si>
    <t xml:space="preserve">Zárubňa oceľová CgU 60x197x12cm  vr. náterov 1xZ,2xV</t>
  </si>
  <si>
    <t>-1445885832</t>
  </si>
  <si>
    <t>5533194200</t>
  </si>
  <si>
    <t>Zárubňa oceľová CgU 70x197x12cm vr.náterov 1xZ, 2xV</t>
  </si>
  <si>
    <t>-1428847576</t>
  </si>
  <si>
    <t>5533194600</t>
  </si>
  <si>
    <t>Zárubňa oceľová CgU 90x197x12 cm vr. náterov 1xZ, 2xV</t>
  </si>
  <si>
    <t>-1401641183</t>
  </si>
  <si>
    <t>5533198400</t>
  </si>
  <si>
    <t>Zárubňa oceľová CgU 80x197x16cm vr. náterov 1x Z, 2xV</t>
  </si>
  <si>
    <t>-1794412967</t>
  </si>
  <si>
    <t>52+30</t>
  </si>
  <si>
    <t>5533198700</t>
  </si>
  <si>
    <t>Zárubňa oceľová CgU 90x197x16cm vr.náterov 1x Z, 2xV</t>
  </si>
  <si>
    <t>-2035018181</t>
  </si>
  <si>
    <t>4+2</t>
  </si>
  <si>
    <t>941955002</t>
  </si>
  <si>
    <t>Lešenie ľahké pracovné pomocné s výškou lešeňovej podlahy nad 1,20 do 1,90 m</t>
  </si>
  <si>
    <t>1226566835</t>
  </si>
  <si>
    <t>952901111</t>
  </si>
  <si>
    <t>Vyčistenie budov pri výške podlaží do 4m</t>
  </si>
  <si>
    <t>-83788785</t>
  </si>
  <si>
    <t>999281111</t>
  </si>
  <si>
    <t>Presun hmôt pre opravy a údržbu objektov vrátane vonkajších plášťov výšky do 25 m</t>
  </si>
  <si>
    <t>1148624497</t>
  </si>
  <si>
    <t>711211501</t>
  </si>
  <si>
    <t xml:space="preserve">Jednozlož. hydroizolačná hmota VANDEX BB 75, kúpeľňová hydroizolácia dvojnásobná,  vodorová</t>
  </si>
  <si>
    <t>516714430</t>
  </si>
  <si>
    <t>3*171,52*1,15</t>
  </si>
  <si>
    <t>711212501</t>
  </si>
  <si>
    <t xml:space="preserve">Jednozlož. hydroizolačná hmota VANDEX BB 75, kúpeľňová hydroizolácia dvojnásobna,  zvislá</t>
  </si>
  <si>
    <t>-1893406823</t>
  </si>
  <si>
    <t>3*4*1,20*3,0*8</t>
  </si>
  <si>
    <t>711712013</t>
  </si>
  <si>
    <t>Utesnenie drážok 25/25 mm + 30/30 mm tesniacou maltou UNI 1</t>
  </si>
  <si>
    <t>671974303</t>
  </si>
  <si>
    <t>4*3*8</t>
  </si>
  <si>
    <t>4*0,15*4*8</t>
  </si>
  <si>
    <t>998711103</t>
  </si>
  <si>
    <t>Presun hmôt pre izoláciu proti vode v objektoch výšky nad 12 do 60 m</t>
  </si>
  <si>
    <t>-1071587078</t>
  </si>
  <si>
    <t>713111111</t>
  </si>
  <si>
    <t>Montáž tepelnej izolácie stropov minerálnou vlnou, vrchom kladenou voľne</t>
  </si>
  <si>
    <t>-1350963449</t>
  </si>
  <si>
    <t>429</t>
  </si>
  <si>
    <t>6313670200</t>
  </si>
  <si>
    <t>Unirol Plus sklená vlna hrúbka 200 mm</t>
  </si>
  <si>
    <t>-1258824388</t>
  </si>
  <si>
    <t>713120010</t>
  </si>
  <si>
    <t xml:space="preserve">Zakrývanie tepelnej izolácie podláh fóliou </t>
  </si>
  <si>
    <t>-1142794039</t>
  </si>
  <si>
    <t>823</t>
  </si>
  <si>
    <t>2837577008</t>
  </si>
  <si>
    <t>Krycia PE fólia 0,12 mm, šírka 2 m, balenie 100 m2, podlahové vykurovanie - izolácie, UNIVENTA</t>
  </si>
  <si>
    <t>1345345820</t>
  </si>
  <si>
    <t>44</t>
  </si>
  <si>
    <t>713122111</t>
  </si>
  <si>
    <t>Montáž tepelnej izolácie podláh polystyrénom, kladeným voľne v jednej vrstve</t>
  </si>
  <si>
    <t>-1571408683</t>
  </si>
  <si>
    <t>461,44</t>
  </si>
  <si>
    <t>45</t>
  </si>
  <si>
    <t>2837653416</t>
  </si>
  <si>
    <t>EPS 100S penový polystyrén hrúbka 20 mm</t>
  </si>
  <si>
    <t>-1126106778</t>
  </si>
  <si>
    <t>171,52</t>
  </si>
  <si>
    <t>46</t>
  </si>
  <si>
    <t>2837653417</t>
  </si>
  <si>
    <t>EPS 100S penový polystyrén hrúbka 30 mm</t>
  </si>
  <si>
    <t>-1819197351</t>
  </si>
  <si>
    <t>47</t>
  </si>
  <si>
    <t>713131143</t>
  </si>
  <si>
    <t xml:space="preserve">Montáž parotesnej fólie na strop,steny </t>
  </si>
  <si>
    <t>-1278604026</t>
  </si>
  <si>
    <t>48</t>
  </si>
  <si>
    <t>2832208027</t>
  </si>
  <si>
    <t>Parozábrana JUTAFOL N AL 170 SPECIAL A.P. (1,5 x 50bm), množstvo v 1 role:75m2</t>
  </si>
  <si>
    <t>49126000</t>
  </si>
  <si>
    <t>49</t>
  </si>
  <si>
    <t>998713103</t>
  </si>
  <si>
    <t>Presun hmôt pre izolácie tepelné v objektoch výšky nad 12 m do 24 m</t>
  </si>
  <si>
    <t>94609593</t>
  </si>
  <si>
    <t>50</t>
  </si>
  <si>
    <t>763138220</t>
  </si>
  <si>
    <t>Podhľad SDK Rigips RB 12.5 mm závesný, dvojúrovňová oceľová podkonštrukcia CD</t>
  </si>
  <si>
    <t>-464000840</t>
  </si>
  <si>
    <t>4*(90,39+15,96+3,92+5,06+16,08+15,96+3,92+5,06+16,08+15,96+3,92+5,06+16,08+16,08+3,92+5,06+15,29+14,89+3,92+5,06+16,08+16,08+3,92+5,06+16,08+16,08)</t>
  </si>
  <si>
    <t>4*(3,92+5,06+16,08+10,21)</t>
  </si>
  <si>
    <t>51</t>
  </si>
  <si>
    <t>763138222</t>
  </si>
  <si>
    <t>Podhľad SDK Rigips RBI 12.5 mm závesný, dvojúrovňová oceľová podkonštrukcia CD</t>
  </si>
  <si>
    <t>485723191</t>
  </si>
  <si>
    <t>2*2,13</t>
  </si>
  <si>
    <t>52</t>
  </si>
  <si>
    <t>998763303</t>
  </si>
  <si>
    <t>Presun hmôt pre sádrokartónové konštrukcie v objektoch výšky od 7 do 24 m</t>
  </si>
  <si>
    <t>1575224704</t>
  </si>
  <si>
    <t>53</t>
  </si>
  <si>
    <t>764339210</t>
  </si>
  <si>
    <t>Lemovanie z pozinkovaného PZ plechu,vetracieho potrubia VZT v ploche na vlnitej, šablónovej alebo tvrdej krytine, r.š. 400 mm</t>
  </si>
  <si>
    <t>1360598297</t>
  </si>
  <si>
    <t>1,30*16</t>
  </si>
  <si>
    <t>54</t>
  </si>
  <si>
    <t>764410430</t>
  </si>
  <si>
    <t>Oplechovanie parapetov z pozinkovaného farbeného PZf plechu, vrátane rohov r.š. 200 mm</t>
  </si>
  <si>
    <t>944077107</t>
  </si>
  <si>
    <t>98*1,45</t>
  </si>
  <si>
    <t>1,45*16</t>
  </si>
  <si>
    <t>2,1*1</t>
  </si>
  <si>
    <t>55</t>
  </si>
  <si>
    <t>764454254</t>
  </si>
  <si>
    <t>Zvodové rúry z pozinkovaného PZ plechu, kruhové priemer 120 mm</t>
  </si>
  <si>
    <t>-1450267675</t>
  </si>
  <si>
    <t>56</t>
  </si>
  <si>
    <t>998764103</t>
  </si>
  <si>
    <t>Presun hmôt pre konštrukcie klampiarske v objektoch výšky nad 12 do 24 m</t>
  </si>
  <si>
    <t>1725690273</t>
  </si>
  <si>
    <t>57</t>
  </si>
  <si>
    <t>611R9</t>
  </si>
  <si>
    <t xml:space="preserve">Systém generálneho klúča pre blog A -  vstupy do izieb</t>
  </si>
  <si>
    <t>-1901448282</t>
  </si>
  <si>
    <t>58</t>
  </si>
  <si>
    <t>766662112</t>
  </si>
  <si>
    <t>Montáž dverového krídla otočného jednokrídlového poldrážkového, do existujúcej zárubne, vrátane kovania</t>
  </si>
  <si>
    <t>-2020516653</t>
  </si>
  <si>
    <t>59</t>
  </si>
  <si>
    <t>5491502040</t>
  </si>
  <si>
    <t>Kovanie - 2x kľučka, povrch nerez brúsený, 2x rozeta BB, FAB</t>
  </si>
  <si>
    <t>1246442821</t>
  </si>
  <si>
    <t>146</t>
  </si>
  <si>
    <t xml:space="preserve">" dvere do WC a kúpelní interierový zámok , vstup do bunky gula klučka </t>
  </si>
  <si>
    <t xml:space="preserve">" vstup do izieb klučka   vid PD</t>
  </si>
  <si>
    <t>60</t>
  </si>
  <si>
    <t>6116201960</t>
  </si>
  <si>
    <t>Dvere vnútorné jednokrídlové, výplň DTD doska, povrch dyha M10, plné, šírka 600-900 mm orech</t>
  </si>
  <si>
    <t>-59359886</t>
  </si>
  <si>
    <t>30+26+52+6+30+2</t>
  </si>
  <si>
    <t>61</t>
  </si>
  <si>
    <t>766694153</t>
  </si>
  <si>
    <t>Montáž parapetnej dosky plastovej šírky nad 300 mm, dĺžky 1400-2600 mm</t>
  </si>
  <si>
    <t>1212843582</t>
  </si>
  <si>
    <t>62+30</t>
  </si>
  <si>
    <t>62</t>
  </si>
  <si>
    <t>6119000990</t>
  </si>
  <si>
    <t xml:space="preserve">Vnútorné parapetné dosky plastové komôrkové,B=350mm  BIELE </t>
  </si>
  <si>
    <t>879367533</t>
  </si>
  <si>
    <t>62*1,45</t>
  </si>
  <si>
    <t>30*1,45</t>
  </si>
  <si>
    <t>63</t>
  </si>
  <si>
    <t>766811002</t>
  </si>
  <si>
    <t>Montáž kuchynskej linky drevenej 1350(1120)/ 600 mm</t>
  </si>
  <si>
    <t>-1479530591</t>
  </si>
  <si>
    <t>64</t>
  </si>
  <si>
    <t>6156205010</t>
  </si>
  <si>
    <t>Minikuchyňa 1350/ 600 mm s hornými skrinkami orech</t>
  </si>
  <si>
    <t>-1714123490</t>
  </si>
  <si>
    <t>65</t>
  </si>
  <si>
    <t>6156205011</t>
  </si>
  <si>
    <t xml:space="preserve">Minikuchyňa 1120/ 600 mm hornými skrinkami orech </t>
  </si>
  <si>
    <t>2134383672</t>
  </si>
  <si>
    <t>66</t>
  </si>
  <si>
    <t>6156205012</t>
  </si>
  <si>
    <t xml:space="preserve">Minikuchyňa 1350/ 600 mm hornými skrinkami orech </t>
  </si>
  <si>
    <t>2048198837</t>
  </si>
  <si>
    <t>67</t>
  </si>
  <si>
    <t>998766103</t>
  </si>
  <si>
    <t>Presun hmot pre konštrukcie stolárske v objektoch výšky nad 12 do 24 m</t>
  </si>
  <si>
    <t>1164743317</t>
  </si>
  <si>
    <t>68</t>
  </si>
  <si>
    <t>767583703</t>
  </si>
  <si>
    <t xml:space="preserve">Montáž podhľadov lamelový systém HUNTER DOUGLAS  dodávka + montaž alebo ekv.</t>
  </si>
  <si>
    <t>115194752</t>
  </si>
  <si>
    <t xml:space="preserve">620,83 " 1pp  jedálen  A</t>
  </si>
  <si>
    <t xml:space="preserve">farba:  HD 7163 strieborná Ral 9006  perforácia: bez perforácie obvodový profil: Al.l-profil 45x19mm, farba HD 7163, Ral9006 </t>
  </si>
  <si>
    <t>69</t>
  </si>
  <si>
    <t>767662R1</t>
  </si>
  <si>
    <t>Demontaž a spätná montáž mreží pevných skrutkovaním, Opieskovanie, náter 1xZ,2xV</t>
  </si>
  <si>
    <t>-8833881</t>
  </si>
  <si>
    <t>1,3*2,5*16</t>
  </si>
  <si>
    <t>1,3*1,65*6</t>
  </si>
  <si>
    <t>2,1*2,5*1</t>
  </si>
  <si>
    <t>70</t>
  </si>
  <si>
    <t>998767103</t>
  </si>
  <si>
    <t>Presun hmôt pre kovové stavebné doplnkové konštrukcie v objektoch výšky nad 12 do 24 m</t>
  </si>
  <si>
    <t>-1070335254</t>
  </si>
  <si>
    <t>71</t>
  </si>
  <si>
    <t>767646121.1</t>
  </si>
  <si>
    <t xml:space="preserve">Montáž exterierovych hlinikovych  výplní do stien  tesniacim systemom ISO 3  vr.mimost.doparavy, presun, </t>
  </si>
  <si>
    <t>-2068019817</t>
  </si>
  <si>
    <t xml:space="preserve">" hlinik </t>
  </si>
  <si>
    <t>(2,52+12,665)*2</t>
  </si>
  <si>
    <t xml:space="preserve">Medzisúčet  fasada JV</t>
  </si>
  <si>
    <t>(1,5+1,5+2,3+2,3)*1</t>
  </si>
  <si>
    <t>(1,5+1,5+1,5+1,5)*1</t>
  </si>
  <si>
    <t>Medzisúčet fasada JV</t>
  </si>
  <si>
    <t xml:space="preserve">Súčet  </t>
  </si>
  <si>
    <t>72</t>
  </si>
  <si>
    <t>6118302060</t>
  </si>
  <si>
    <t>HLINIK- Ex.Presklená stena hliníková priebežná,izolač.3sklo, P+ 4x vetracie okná 2520 x12665 mm / na fasade JV</t>
  </si>
  <si>
    <t>-1672030060</t>
  </si>
  <si>
    <t>2,52*12,665</t>
  </si>
  <si>
    <t xml:space="preserve">Súčet  fasada JV</t>
  </si>
  <si>
    <t>73</t>
  </si>
  <si>
    <t>6118302061</t>
  </si>
  <si>
    <t xml:space="preserve">HLINIK- Ex.Presklenné dvere 2kr. s nadsvetlikom  priebežná,izolač.3sklo,1500x2250+1500x1500 / na fasade JV</t>
  </si>
  <si>
    <t>-295415812</t>
  </si>
  <si>
    <t>1,5*2,25+1,5*1,5</t>
  </si>
  <si>
    <t>74</t>
  </si>
  <si>
    <t>76766015CP</t>
  </si>
  <si>
    <t xml:space="preserve">Montáž hliníkovej ZAPUSTENEJ  žalúzie  do podomietkovej schránky</t>
  </si>
  <si>
    <t>1010298256</t>
  </si>
  <si>
    <t>98</t>
  </si>
  <si>
    <t>75</t>
  </si>
  <si>
    <t>5534302531</t>
  </si>
  <si>
    <t>Exterierová žalúzia hliníková C-80 PC podla výb. investora</t>
  </si>
  <si>
    <t>-1756199420</t>
  </si>
  <si>
    <t xml:space="preserve">" žalúzie </t>
  </si>
  <si>
    <t>" žalúzie so zaomietacim boxom</t>
  </si>
  <si>
    <t xml:space="preserve">" typ K-Systém Prominent S-90 vrátane púzdra (3y) na dojazd žalúzií pod krycí profil, zaomietaný vrátane izolácie </t>
  </si>
  <si>
    <t xml:space="preserve">" vodiace lišty bočné na celú šírku otvorov, farba antracit </t>
  </si>
  <si>
    <t>" elektrické ovládanie z centrálne skrinky pre všetky žalúzie</t>
  </si>
  <si>
    <t>1,32*1,65*98</t>
  </si>
  <si>
    <t>76</t>
  </si>
  <si>
    <t>998767ž</t>
  </si>
  <si>
    <t>Mimostavenisková doprava, presun na stavenisku</t>
  </si>
  <si>
    <t>kpl</t>
  </si>
  <si>
    <t>804060673</t>
  </si>
  <si>
    <t>77</t>
  </si>
  <si>
    <t>766621400</t>
  </si>
  <si>
    <t>Montáž okien plastových s hydroizolačnými ISO páskami (exteriérová a interiérová) vr.mimostav.dopravy , presun hmôt</t>
  </si>
  <si>
    <t>-1435306730</t>
  </si>
  <si>
    <t>92*(1,45+1,67+1,45+1,67)</t>
  </si>
  <si>
    <t xml:space="preserve">Medzisúčet  1-4NP</t>
  </si>
  <si>
    <t>(1,320+1,32+2,5+2,5)*16</t>
  </si>
  <si>
    <t>Medzisúčet suteren 1PP</t>
  </si>
  <si>
    <t>(2,1+2,1+2,5+2,5)*1</t>
  </si>
  <si>
    <t xml:space="preserve">Medzisúčet  1PP  jedálen</t>
  </si>
  <si>
    <t>(1,32+2,31+1,68+1,68)*6</t>
  </si>
  <si>
    <t xml:space="preserve">Medzisúčet 1PP  jedálen</t>
  </si>
  <si>
    <t>78</t>
  </si>
  <si>
    <t>2832301230</t>
  </si>
  <si>
    <t>Tesniaca fólia CX exteriér 290 mm/30 m, pre okenné konštrukcie</t>
  </si>
  <si>
    <t>474857375</t>
  </si>
  <si>
    <t>747,46</t>
  </si>
  <si>
    <t>79</t>
  </si>
  <si>
    <t>2832301250</t>
  </si>
  <si>
    <t>Tesniaca fólia CX interiér 90 mm/30 m, pre okenné konštrukcie</t>
  </si>
  <si>
    <t>-1455155704</t>
  </si>
  <si>
    <t>80</t>
  </si>
  <si>
    <t>61141237704</t>
  </si>
  <si>
    <t>Plastové okno 2 kr.OS+O, rozmer 1450x1670 mm , izolačné trojsklo,</t>
  </si>
  <si>
    <t>1859220702</t>
  </si>
  <si>
    <t>92</t>
  </si>
  <si>
    <t>81</t>
  </si>
  <si>
    <t>61141237701</t>
  </si>
  <si>
    <t>Plastové okno 2kr.OS+OS, rozmer 1450x1670 mm vr. stredového stlpika , izolačné trojsklo</t>
  </si>
  <si>
    <t>-1162528144</t>
  </si>
  <si>
    <t>82</t>
  </si>
  <si>
    <t>61141237702</t>
  </si>
  <si>
    <t xml:space="preserve">Plastové okno 2kr.OS+O s nadsv., rozmer š1320xv2500mm  , izolačné trojsklo</t>
  </si>
  <si>
    <t>-62459848</t>
  </si>
  <si>
    <t>83</t>
  </si>
  <si>
    <t>61141237703</t>
  </si>
  <si>
    <t xml:space="preserve">Plastové okno 3kr.OS+OS+OS s nadsv., rozmer š2100xv2500mm  , izolačné trojsklo</t>
  </si>
  <si>
    <t>208975807</t>
  </si>
  <si>
    <t>84</t>
  </si>
  <si>
    <t>767631parapet</t>
  </si>
  <si>
    <t>Montáž -parapetov s krytkami</t>
  </si>
  <si>
    <t>-1033170987</t>
  </si>
  <si>
    <t>1,45*98</t>
  </si>
  <si>
    <t>85</t>
  </si>
  <si>
    <t>286/parapet</t>
  </si>
  <si>
    <t xml:space="preserve">Interierové parapetné dosky š.250mm hr.2cm  biele skrytkami</t>
  </si>
  <si>
    <t>1191050458</t>
  </si>
  <si>
    <t>Parapetint*1,02</t>
  </si>
  <si>
    <t>86</t>
  </si>
  <si>
    <t>771415016</t>
  </si>
  <si>
    <t>Montáž soklíkov z obkladačiek do tmelu veľ. 100 x 400 mm vr. škárovania</t>
  </si>
  <si>
    <t>-1116899678</t>
  </si>
  <si>
    <t>4*(36,32+36,32+2,50)</t>
  </si>
  <si>
    <t>-4*0,9*7</t>
  </si>
  <si>
    <t>87</t>
  </si>
  <si>
    <t>5976498290</t>
  </si>
  <si>
    <t xml:space="preserve">Dlaždice keramické  hr.10mm</t>
  </si>
  <si>
    <t>1063155312</t>
  </si>
  <si>
    <t>275,36*0,1*1,05</t>
  </si>
  <si>
    <t>88</t>
  </si>
  <si>
    <t>771576110</t>
  </si>
  <si>
    <t xml:space="preserve">Montáž podláh z dlaždíc keramických do tmelu flexibilného mrazuvzdorného vr.škárovania </t>
  </si>
  <si>
    <t>-434552948</t>
  </si>
  <si>
    <t>200</t>
  </si>
  <si>
    <t xml:space="preserve">690  " dlažby kuchyne </t>
  </si>
  <si>
    <t>89</t>
  </si>
  <si>
    <t>59764982901</t>
  </si>
  <si>
    <t xml:space="preserve">Dlaždice keramické   hr.10mm </t>
  </si>
  <si>
    <t>-6853560</t>
  </si>
  <si>
    <t>733,08*1,05</t>
  </si>
  <si>
    <t>90</t>
  </si>
  <si>
    <t>5976498299</t>
  </si>
  <si>
    <t xml:space="preserve">Dlaždice keramické - protišmykové, mrazuvzdorné, (kuchynská podlaha  odolné voči nárazu) hr.10mm</t>
  </si>
  <si>
    <t>246669305</t>
  </si>
  <si>
    <t>690*1,05</t>
  </si>
  <si>
    <t>91</t>
  </si>
  <si>
    <t>998771103</t>
  </si>
  <si>
    <t>Presun hmôt pre podlahy z dlaždíc v objektoch výšky nad 12 do 24 m</t>
  </si>
  <si>
    <t>-1993107404</t>
  </si>
  <si>
    <t>776420010</t>
  </si>
  <si>
    <t>Lepenie podlahových soklov z PVC</t>
  </si>
  <si>
    <t>-1589013243</t>
  </si>
  <si>
    <t>4*(3,50+4,63)*2*22</t>
  </si>
  <si>
    <t>93</t>
  </si>
  <si>
    <t>2841291840</t>
  </si>
  <si>
    <t>Soklová lišta PVC</t>
  </si>
  <si>
    <t>1108767474</t>
  </si>
  <si>
    <t>94</t>
  </si>
  <si>
    <t>776541100</t>
  </si>
  <si>
    <t>Lepenie povlakových podláh PVC heterogénnych v pásoch</t>
  </si>
  <si>
    <t>2027690106</t>
  </si>
  <si>
    <t>95</t>
  </si>
  <si>
    <t>28413011101</t>
  </si>
  <si>
    <t>PVC podlaha Ecoplan Delta 2mm</t>
  </si>
  <si>
    <t>-747893970</t>
  </si>
  <si>
    <t>96</t>
  </si>
  <si>
    <t>776990110</t>
  </si>
  <si>
    <t>Penetrovanie podkladu pred kladením povlakovýck podláh</t>
  </si>
  <si>
    <t>-1687362219</t>
  </si>
  <si>
    <t>97</t>
  </si>
  <si>
    <t>776992200</t>
  </si>
  <si>
    <t>Príprava podkladu prebrúsením strojne brúskou na betón</t>
  </si>
  <si>
    <t>-870531904</t>
  </si>
  <si>
    <t>998776103</t>
  </si>
  <si>
    <t>Presun hmôt pre podlahy povlakové v objektoch výšky nad 12 do 24 m</t>
  </si>
  <si>
    <t>-733021876</t>
  </si>
  <si>
    <t>99</t>
  </si>
  <si>
    <t>781445207</t>
  </si>
  <si>
    <t>Montáž obkladov vnútor. stien z obkladačiek kladených do tmelu flexibilného veľ. 300x200 mm</t>
  </si>
  <si>
    <t>-399361296</t>
  </si>
  <si>
    <t>-1274,932</t>
  </si>
  <si>
    <t>100</t>
  </si>
  <si>
    <t>5976582000</t>
  </si>
  <si>
    <t>Obkladačky keramické glazované jednofarebné hladké B 300x200 Ia</t>
  </si>
  <si>
    <t>-1411672110</t>
  </si>
  <si>
    <t>101</t>
  </si>
  <si>
    <t>998781103</t>
  </si>
  <si>
    <t>Presun hmôt pre obklady keramické v objektoch výšky nad 12 do 24 m</t>
  </si>
  <si>
    <t>1166683799</t>
  </si>
  <si>
    <t>102</t>
  </si>
  <si>
    <t>783812110</t>
  </si>
  <si>
    <t>Nátery olejové omietok stien dvojnás. 1x email a 2x plným tmel.</t>
  </si>
  <si>
    <t>1746466794</t>
  </si>
  <si>
    <t>103</t>
  </si>
  <si>
    <t>783812190</t>
  </si>
  <si>
    <t>Nátery olejové omietok stien napustením</t>
  </si>
  <si>
    <t>-1819761221</t>
  </si>
  <si>
    <t>104</t>
  </si>
  <si>
    <t>783894112</t>
  </si>
  <si>
    <t>Náter farbami ekologickými riediteľnými vodou PAMLATEXOM univerzálnym stropov dvojnásobný</t>
  </si>
  <si>
    <t>920063901</t>
  </si>
  <si>
    <t>1544,96</t>
  </si>
  <si>
    <t>175,78</t>
  </si>
  <si>
    <t>105</t>
  </si>
  <si>
    <t>784410100</t>
  </si>
  <si>
    <t>Penetrovanie jednonásobné jemnozrnných podkladov výšky do 3, 80 m</t>
  </si>
  <si>
    <t>614626726</t>
  </si>
  <si>
    <t>1274,932</t>
  </si>
  <si>
    <t>2*429,12</t>
  </si>
  <si>
    <t>2*429,48</t>
  </si>
  <si>
    <t>4*3*(3,50+4,63)*2*12</t>
  </si>
  <si>
    <t>4*1,5*(36,32+36,32)</t>
  </si>
  <si>
    <t>106</t>
  </si>
  <si>
    <t>784452471</t>
  </si>
  <si>
    <t xml:space="preserve">Maľby z maliarskych zmesí Primalex, Farmal, ručne nanášané tónované s bielym stropom dvojnásobné na jemnozrnný podklad výšky do 3, 80 m   </t>
  </si>
  <si>
    <t>-571192028</t>
  </si>
  <si>
    <t>107</t>
  </si>
  <si>
    <t>012</t>
  </si>
  <si>
    <t>Demontáž + Dodávka a montáž hasiacich prístrojov práškových</t>
  </si>
  <si>
    <t>512</t>
  </si>
  <si>
    <t>-2046191098</t>
  </si>
  <si>
    <t>108</t>
  </si>
  <si>
    <t>0121</t>
  </si>
  <si>
    <t>Protokol - meranie intenzity umelého osvetlenia</t>
  </si>
  <si>
    <t>-920675401</t>
  </si>
  <si>
    <t>109</t>
  </si>
  <si>
    <t>000400022</t>
  </si>
  <si>
    <t>Projektové práce - stavebná časť (stavebné objekty vrátane ich technického vybavenia). náklady na dokumentáciu skutočného zhotovenia stavby</t>
  </si>
  <si>
    <t>eur</t>
  </si>
  <si>
    <t>1024</t>
  </si>
  <si>
    <t>-1225573963</t>
  </si>
  <si>
    <t>110</t>
  </si>
  <si>
    <t>000600011</t>
  </si>
  <si>
    <t>Zariadenie staveniska - prevádzkové kancelárie,sklad na mater., výťah na presun materiálu aj osôb</t>
  </si>
  <si>
    <t>1124157056</t>
  </si>
  <si>
    <t>SO01.2B - SO01.B Zdravotechnika - buracie práce A</t>
  </si>
  <si>
    <t>Ing.Kalina</t>
  </si>
  <si>
    <t xml:space="preserve">    721 - Zdravotech. vnútorná kanalizácia</t>
  </si>
  <si>
    <t xml:space="preserve">    725 - Zdravotechnika - zariaď. predmety</t>
  </si>
  <si>
    <t>1837661188</t>
  </si>
  <si>
    <t>-1706470885</t>
  </si>
  <si>
    <t>-1717171946</t>
  </si>
  <si>
    <t>104522238</t>
  </si>
  <si>
    <t>969011131</t>
  </si>
  <si>
    <t>Vybúranie vodovodného, plynového a pod. vedenia,DN do 125 mm -0,037 t</t>
  </si>
  <si>
    <t>1224616257</t>
  </si>
  <si>
    <t>969021111</t>
  </si>
  <si>
    <t>Vybúranie kanalizačného potrubia DN do 100 mm -0,037 t</t>
  </si>
  <si>
    <t>-575468728</t>
  </si>
  <si>
    <t>713400811</t>
  </si>
  <si>
    <t xml:space="preserve">Odstránenie tepelnej izolácie potrubia povrchové úpravy  oplechovanie potrubie  0,00510t</t>
  </si>
  <si>
    <t>-199576015</t>
  </si>
  <si>
    <t>721140802</t>
  </si>
  <si>
    <t xml:space="preserve">Demontáž potrubia z liatinových rúr odpadového alebo dažďového do DN 100  0,01492t</t>
  </si>
  <si>
    <t>-486143123</t>
  </si>
  <si>
    <t>721140806</t>
  </si>
  <si>
    <t xml:space="preserve">Demontáž potrubia z liatinových rúr odpadového alebo dažďového nad 100 do DN 200,  -0,03065t</t>
  </si>
  <si>
    <t>1079549031</t>
  </si>
  <si>
    <t>20*7</t>
  </si>
  <si>
    <t>721171809</t>
  </si>
  <si>
    <t xml:space="preserve">Demontáž potrubia z novodurových rúr odpadového alebo vetracieho  nad 100 do D160,  -0,00263t</t>
  </si>
  <si>
    <t>15399609</t>
  </si>
  <si>
    <t>2,0*14</t>
  </si>
  <si>
    <t>725110814</t>
  </si>
  <si>
    <t xml:space="preserve">Demontáž záchoda odsávacieho alebo kombi,  -0,03420t</t>
  </si>
  <si>
    <t>súb.</t>
  </si>
  <si>
    <t>-444879486</t>
  </si>
  <si>
    <t>4*6</t>
  </si>
  <si>
    <t>725210821</t>
  </si>
  <si>
    <t xml:space="preserve">Demontáž umývadiel alebo umývadielok bez výtokovej armatúry,  -0,01946t</t>
  </si>
  <si>
    <t>-441633112</t>
  </si>
  <si>
    <t>4*9</t>
  </si>
  <si>
    <t>725240812</t>
  </si>
  <si>
    <t xml:space="preserve">Demontáž sprchovej kabíny a misy bez výtokových armatúr mís,  -0,02450t</t>
  </si>
  <si>
    <t>556531308</t>
  </si>
  <si>
    <t>4*5</t>
  </si>
  <si>
    <t>725820810</t>
  </si>
  <si>
    <t xml:space="preserve">Demontáž batérie drezovej, umývadlovej nástennej,  -0,0026t</t>
  </si>
  <si>
    <t>-269101524</t>
  </si>
  <si>
    <t>725840870</t>
  </si>
  <si>
    <t xml:space="preserve">Demontáž batérie vaňovej, sprchovej nástennej,  -0,00225t</t>
  </si>
  <si>
    <t>-209870552</t>
  </si>
  <si>
    <t>725840873</t>
  </si>
  <si>
    <t xml:space="preserve">Demontáž príslušenstva pre sprchové batérie, držiak na sprchu,  -0,00113t</t>
  </si>
  <si>
    <t>2076585582</t>
  </si>
  <si>
    <t>725860820</t>
  </si>
  <si>
    <t xml:space="preserve">Demontáž jednoduchej  zápachovej uzávierky pre zariaďovacie predmety, umývadlá, drezy, práčky  -0,00085t</t>
  </si>
  <si>
    <t>-1160194060</t>
  </si>
  <si>
    <t>725860822</t>
  </si>
  <si>
    <t xml:space="preserve">Demontáž zápachovej uzávierky pre zariaďovacie predmety, vane, sprchy  -0,00122t</t>
  </si>
  <si>
    <t>-1180438962</t>
  </si>
  <si>
    <t xml:space="preserve">SO01.2A - SO01.2  Zdravotechnika A</t>
  </si>
  <si>
    <t>HSV - HSV</t>
  </si>
  <si>
    <t xml:space="preserve">    4 - Vodorovné konštrukcie</t>
  </si>
  <si>
    <t xml:space="preserve">    5 - Komunikácie</t>
  </si>
  <si>
    <t xml:space="preserve">    8 - Rúrové vedenie</t>
  </si>
  <si>
    <t xml:space="preserve">    722 - Zdravotechnika - vnútorný vodovod</t>
  </si>
  <si>
    <t>132201102</t>
  </si>
  <si>
    <t>Výkop ryhy do šírky 600 mm v horn.3 nad 100 m3</t>
  </si>
  <si>
    <t>-367277308</t>
  </si>
  <si>
    <t>92,5</t>
  </si>
  <si>
    <t>132201109</t>
  </si>
  <si>
    <t>Príplatok k cene za lepivosť horniny 3</t>
  </si>
  <si>
    <t>1880741381</t>
  </si>
  <si>
    <t>92,5*0,3</t>
  </si>
  <si>
    <t>162601102</t>
  </si>
  <si>
    <t>Vodorovné premiestnenie výkopku tr.1-4 do 5000 m</t>
  </si>
  <si>
    <t>-58778474</t>
  </si>
  <si>
    <t>171201201</t>
  </si>
  <si>
    <t>Uloženie sypaniny na skládky do 100 m3</t>
  </si>
  <si>
    <t>1374357227</t>
  </si>
  <si>
    <t>174101101</t>
  </si>
  <si>
    <t>Zásyp sypaninou so zhutnením jám, šachiet, rýh, zárezov alebo okolo objektov v týchto vykopávkach</t>
  </si>
  <si>
    <t>M3</t>
  </si>
  <si>
    <t>1475898003</t>
  </si>
  <si>
    <t>5833755100</t>
  </si>
  <si>
    <t xml:space="preserve">Štrkopiesok preddrvený 0-63 B   výkop v ceste, v hosp.budove</t>
  </si>
  <si>
    <t>-1747952379</t>
  </si>
  <si>
    <t>175101101</t>
  </si>
  <si>
    <t>Obsyp potrubia sypaninou z vhodných hornín 1 až 4 bez prehodenia sypaniny</t>
  </si>
  <si>
    <t>676663789</t>
  </si>
  <si>
    <t>5833743700</t>
  </si>
  <si>
    <t>Štrkopiesok preddrvený 0-16 N</t>
  </si>
  <si>
    <t>1985101756</t>
  </si>
  <si>
    <t>MAG 011</t>
  </si>
  <si>
    <t>Poplatok za skládkovanie zeminy</t>
  </si>
  <si>
    <t>475393332</t>
  </si>
  <si>
    <t>92,5*1,3*1,4</t>
  </si>
  <si>
    <t>451572111</t>
  </si>
  <si>
    <t>Lôžko pod potrubie, stoky a drobné objekty, v otvorenom výkope z kameniva drobného ťaženého 0-4 mm</t>
  </si>
  <si>
    <t>145816279</t>
  </si>
  <si>
    <t>564861111</t>
  </si>
  <si>
    <t>Podklad zo štrkodrviny s rozprestrením a zhutnením,hr.po zhutnení 200 mm</t>
  </si>
  <si>
    <t>1394096489</t>
  </si>
  <si>
    <t>564871111</t>
  </si>
  <si>
    <t>Podklad zo štrkodrviny s rozprestrením a zhutnením,hr.po zhutnení 250 mm</t>
  </si>
  <si>
    <t>1757297571</t>
  </si>
  <si>
    <t>565171211</t>
  </si>
  <si>
    <t>Podklad z kam. obal. asfaltom v pruhu šírky nad 3 m tr. I. po zhutnení hr. 100 mm</t>
  </si>
  <si>
    <t>M2</t>
  </si>
  <si>
    <t>-1314530252</t>
  </si>
  <si>
    <t>567115113</t>
  </si>
  <si>
    <t>Podklad z prostého betónu tr. C 8/10 hr.100 mm</t>
  </si>
  <si>
    <t>-953476933</t>
  </si>
  <si>
    <t>573111111</t>
  </si>
  <si>
    <t>Postrek asfaltový infiltračný s posypom kamenivom z asfaltu cestného v množstve 0,60 kg/m2</t>
  </si>
  <si>
    <t>2106810091</t>
  </si>
  <si>
    <t>47645454</t>
  </si>
  <si>
    <t>MONTAZ A DODAVKA BETONO. LAPAČ TUKOV A OLEJOV Q=4L/S typ Klartec + podkladna žel.bet.doska resp.ekvivalent</t>
  </si>
  <si>
    <t>-1369186969</t>
  </si>
  <si>
    <t>857241121</t>
  </si>
  <si>
    <t>Montáž liatin. tvarovky jednoosovej na potrubí z rúr hrdlových DN 80</t>
  </si>
  <si>
    <t>-2112637681</t>
  </si>
  <si>
    <t>422845333555</t>
  </si>
  <si>
    <t xml:space="preserve">Vodárenské armatúry   navrtavcí pás s prírubou DN80-D63 (DN50)</t>
  </si>
  <si>
    <t>-1759341252</t>
  </si>
  <si>
    <t>3194900139</t>
  </si>
  <si>
    <t xml:space="preserve">Vodárenské armatúry   špeciálna priruba-Systém 2000 DN 50/63</t>
  </si>
  <si>
    <t>345022391</t>
  </si>
  <si>
    <t>871211121</t>
  </si>
  <si>
    <t>Montáž potrubia z tlakových polyetylénových rúrok priemeru 63 mm</t>
  </si>
  <si>
    <t>-1411428836</t>
  </si>
  <si>
    <t>2861118300</t>
  </si>
  <si>
    <t>Rúrka novodurová ťahaná RPE 63x10,5 mm</t>
  </si>
  <si>
    <t>-1878833160</t>
  </si>
  <si>
    <t>871313121</t>
  </si>
  <si>
    <t>Montáž potrubia z kanalizačných rúr z tvrdého PVC tesn. gumovým krúžkom v skl. do 20% DN 150</t>
  </si>
  <si>
    <t>249099498</t>
  </si>
  <si>
    <t>2861103400</t>
  </si>
  <si>
    <t xml:space="preserve">Rúrka kanalizačná hrdlová z PVC 150x4,2x5000 mm  SN4</t>
  </si>
  <si>
    <t>-1203509072</t>
  </si>
  <si>
    <t>871353121</t>
  </si>
  <si>
    <t>Montáž potrubia z kanalizačných rúr z tvrdého PVC tesn. gumovým krúžkom v skl. do 20% DN 200</t>
  </si>
  <si>
    <t>2143952523</t>
  </si>
  <si>
    <t>28611034001</t>
  </si>
  <si>
    <t xml:space="preserve">Rúrka kanalizačná hrdlová z PVC 200x4,9x5000 mm  SN4</t>
  </si>
  <si>
    <t>-1635084121</t>
  </si>
  <si>
    <t>877355122</t>
  </si>
  <si>
    <t>Montáž nalepovacej odbočnej tvarovky na potrubí z kanalizačných rúr z PVC DN 200</t>
  </si>
  <si>
    <t>828626596</t>
  </si>
  <si>
    <t>2862300500</t>
  </si>
  <si>
    <t>PVC-vsadená odbočka DN200 do potrubia max.DN300(podla skutočnosti)</t>
  </si>
  <si>
    <t>-659394995</t>
  </si>
  <si>
    <t>891241111</t>
  </si>
  <si>
    <t>Montáž vodovodného posúvača s osadením zemnej súpravy (bez poklopov) DN 80</t>
  </si>
  <si>
    <t>-132324546</t>
  </si>
  <si>
    <t>422236261</t>
  </si>
  <si>
    <t>Šupatko do zeme DN50</t>
  </si>
  <si>
    <t>-1266262558</t>
  </si>
  <si>
    <t>4229135200</t>
  </si>
  <si>
    <t>Poklop Y 4504 - posúvačový</t>
  </si>
  <si>
    <t>-118820880</t>
  </si>
  <si>
    <t>422913520</t>
  </si>
  <si>
    <t>Poklop Y 4504 - posúvačový-pre signal.kábel</t>
  </si>
  <si>
    <t>419543525</t>
  </si>
  <si>
    <t>4229123000</t>
  </si>
  <si>
    <t>Súprava zemná posúvačová Y 1020 D 80 mm</t>
  </si>
  <si>
    <t>1264115847</t>
  </si>
  <si>
    <t>892241111</t>
  </si>
  <si>
    <t>Ostatné práce na rúrovom vedení, tlakové skúšky vodovodného potrubia DN do 80</t>
  </si>
  <si>
    <t>1340960073</t>
  </si>
  <si>
    <t>892273111</t>
  </si>
  <si>
    <t>Preplach a dezinfekcia vodovodného potrubia DN od 80 do 125</t>
  </si>
  <si>
    <t>-1369671754</t>
  </si>
  <si>
    <t>892351000</t>
  </si>
  <si>
    <t>Skúška tesnosti kanalizácie D 200</t>
  </si>
  <si>
    <t>656919932</t>
  </si>
  <si>
    <t>892372111</t>
  </si>
  <si>
    <t>Zabezpečenie koncov vodovodného potrubia pri tlakových skúškach DN do 300</t>
  </si>
  <si>
    <t>1700899122</t>
  </si>
  <si>
    <t>894411121</t>
  </si>
  <si>
    <t>Zhotovenie šachty kanalizačnej s obložením dna betónom tr. C 25/30 DN n. 200-300</t>
  </si>
  <si>
    <t>787672921</t>
  </si>
  <si>
    <t>5922470220</t>
  </si>
  <si>
    <t xml:space="preserve">Vyrovnávací prstenec TBW 625/100    TECHNO TIP</t>
  </si>
  <si>
    <t>1550701671</t>
  </si>
  <si>
    <t>592243800</t>
  </si>
  <si>
    <t>Prefabrikát betónový-vstupná šachta DN1000, výška500mm</t>
  </si>
  <si>
    <t>kus</t>
  </si>
  <si>
    <t>1706634952</t>
  </si>
  <si>
    <t>592246500</t>
  </si>
  <si>
    <t>Prefabrikát betónový-kónus TBS 1-57 Ms 57,6x100/60x9</t>
  </si>
  <si>
    <t>213777809</t>
  </si>
  <si>
    <t>899104111</t>
  </si>
  <si>
    <t>Osadenie poklopu liatinového a oceľového vrátane rámu hmotn. nad 150 kg</t>
  </si>
  <si>
    <t>-1060539245</t>
  </si>
  <si>
    <t>552421510</t>
  </si>
  <si>
    <t>Poklop vstupný-nosnosť 40T D60 vr. náteru 1x Z, 2xV</t>
  </si>
  <si>
    <t>1574481946</t>
  </si>
  <si>
    <t>899721111</t>
  </si>
  <si>
    <t>Vyhľadávací vodič na potrubí PVC DN do 150 mm</t>
  </si>
  <si>
    <t>82434572</t>
  </si>
  <si>
    <t>998276101</t>
  </si>
  <si>
    <t>Presun hmôt pre rúrové vedenie hĺbené z rúr z plast. hmôt alebo sklolamin. v otvorenom výkope</t>
  </si>
  <si>
    <t>1323427839</t>
  </si>
  <si>
    <t>713482142569</t>
  </si>
  <si>
    <t>Montáž trubíc z EPDM,hr.-10-32,vnút.priemer 16-73</t>
  </si>
  <si>
    <t>-1988764210</t>
  </si>
  <si>
    <t>28377415551</t>
  </si>
  <si>
    <t xml:space="preserve">Izolácia  Trubice napr.Tubolit 28/13-DG (60)  ARC-0052  Armacell  AZ FLEX          po</t>
  </si>
  <si>
    <t>906050737</t>
  </si>
  <si>
    <t>2837741583</t>
  </si>
  <si>
    <t xml:space="preserve">Izolácia  Trubice  napr.Tubolit 48/13-DG (24)  ARC-0067  Armacell  AZ FLEX           po</t>
  </si>
  <si>
    <t>249456500</t>
  </si>
  <si>
    <t>28377415421</t>
  </si>
  <si>
    <t xml:space="preserve">Izolácia  Trubice  napr.Tubolit 16/10-DG (72)  ARC-0051  Armacell  AZ FLEX            ph</t>
  </si>
  <si>
    <t>-321480646</t>
  </si>
  <si>
    <t>283774154298998</t>
  </si>
  <si>
    <t xml:space="preserve">Izolácia  Trubice  napr.Tubolit 22/13-DG (72)  ARC-0051  Armacell  AZ FLEX         ph</t>
  </si>
  <si>
    <t>-32467227</t>
  </si>
  <si>
    <t>283774155544448988</t>
  </si>
  <si>
    <t xml:space="preserve">Izolácia  Trubice napr.Tubolit 28/18-DG (60)  ARC-0052  Armacell  AZ FLEX          ph</t>
  </si>
  <si>
    <t>-2107135528</t>
  </si>
  <si>
    <t>2837741571</t>
  </si>
  <si>
    <t xml:space="preserve">Izolácia  Trubice  Tubolit 35/30-DG (28)  ARC-0066  Armacell  AZ FLEX                   ph</t>
  </si>
  <si>
    <t>-586993699</t>
  </si>
  <si>
    <t>28377415831</t>
  </si>
  <si>
    <t xml:space="preserve">Izolácia  Trubice  napr.Tubolit 48/25-DG (24)  ARC-0067  Armacell  AZ FLEX           ph</t>
  </si>
  <si>
    <t>1674362986</t>
  </si>
  <si>
    <t>2837741542</t>
  </si>
  <si>
    <t xml:space="preserve">Izolácia  Trubice  napr.Tubolit 22/13-DG (72)  ARC-0051  Armacell  AZ FLEX               n</t>
  </si>
  <si>
    <t>1657341247</t>
  </si>
  <si>
    <t>28377415554</t>
  </si>
  <si>
    <t xml:space="preserve">Izolácia  Trubice napr.Tubolit 28/18-DG (60)  ARC-0052  Armacell  AZ FLEX          n</t>
  </si>
  <si>
    <t>-559285659</t>
  </si>
  <si>
    <t>28377415711</t>
  </si>
  <si>
    <t xml:space="preserve">Izolácia  Trubice  Tubolit 35/30-DG (28)  ARC-0066  Armacell  AZ FLEX                n</t>
  </si>
  <si>
    <t>-1789196617</t>
  </si>
  <si>
    <t>28377415831141</t>
  </si>
  <si>
    <t xml:space="preserve">Izolácia  Trubice  napr.Tubolit 48/25-DG (24)  ARC-0067  Armacell  AZ FLEX          n</t>
  </si>
  <si>
    <t>-293904464</t>
  </si>
  <si>
    <t>2837741599</t>
  </si>
  <si>
    <t xml:space="preserve">Izolácia  Trubice  Tubolit 54/30-DG (22)  ARC-0069  Armacell  AZ FLEX               n</t>
  </si>
  <si>
    <t>1117218143</t>
  </si>
  <si>
    <t>1907528137</t>
  </si>
  <si>
    <t>721171308</t>
  </si>
  <si>
    <t xml:space="preserve">Potrubie z rúr PE  110/4,3 odpadné v zemi</t>
  </si>
  <si>
    <t>325473340</t>
  </si>
  <si>
    <t>721171309</t>
  </si>
  <si>
    <t>Potrubie z rúr PE 125/4,9 odpadné v zemi</t>
  </si>
  <si>
    <t>956016742</t>
  </si>
  <si>
    <t>721171310</t>
  </si>
  <si>
    <t>Potrubie z rúr PE 160/6,2 odpadné v zemi</t>
  </si>
  <si>
    <t>1158604458</t>
  </si>
  <si>
    <t>721171311</t>
  </si>
  <si>
    <t>Potrubie z rúr PE 200/6,2 odpadné v zemi</t>
  </si>
  <si>
    <t>-1772733104</t>
  </si>
  <si>
    <t>721171502</t>
  </si>
  <si>
    <t xml:space="preserve">Potrubie z rúr PE   40/3  odpadné prípojné</t>
  </si>
  <si>
    <t>283656</t>
  </si>
  <si>
    <t>721171503</t>
  </si>
  <si>
    <t xml:space="preserve">Potrubie z rúr PE   50/3  odpadné prípojné</t>
  </si>
  <si>
    <t>-7429597</t>
  </si>
  <si>
    <t>721171506</t>
  </si>
  <si>
    <t xml:space="preserve">Potrubie z rúr PE  75/3  odpadné prípojné</t>
  </si>
  <si>
    <t>1697018492</t>
  </si>
  <si>
    <t>721171508</t>
  </si>
  <si>
    <t xml:space="preserve">Potrubie z rúr PE  110/4,3 odpadné prípojné</t>
  </si>
  <si>
    <t>-891582490</t>
  </si>
  <si>
    <t>721171653</t>
  </si>
  <si>
    <t xml:space="preserve">Potrubie z rúr PP Poloplast 3S trojvrstv. odhlučnené  125/5,3  odpadné zavesené</t>
  </si>
  <si>
    <t>190703221</t>
  </si>
  <si>
    <t>721171654</t>
  </si>
  <si>
    <t xml:space="preserve">Potrubie z rúr PP Poloplast 3S trojvrstv. odhlučnené  160/4,9  odpadné zavesené</t>
  </si>
  <si>
    <t>576896934</t>
  </si>
  <si>
    <t>7211716555</t>
  </si>
  <si>
    <t xml:space="preserve">Potrubie z rúr PP Poloplast 3S trojvrstv. odhlučnené  200/6,9  odpadné zavesené</t>
  </si>
  <si>
    <t>-2135917334</t>
  </si>
  <si>
    <t>721171662</t>
  </si>
  <si>
    <t xml:space="preserve">Potrubie z rúr PP Poloplast 3S trojvrstv. odhlučnené  110/4.8  odpadné zvislé</t>
  </si>
  <si>
    <t>-1797933656</t>
  </si>
  <si>
    <t>721194104</t>
  </si>
  <si>
    <t>Zriadenie prípojky na potrubí vyvedenie a upevnenie odpadových výpustiek D 40x1,8</t>
  </si>
  <si>
    <t>894320997</t>
  </si>
  <si>
    <t>721194105</t>
  </si>
  <si>
    <t>Zriadenie prípojky na potrubí vyvedenie a upevnenie odpadových výpustiek D 50x1,8</t>
  </si>
  <si>
    <t>892794107</t>
  </si>
  <si>
    <t>721194107</t>
  </si>
  <si>
    <t>Zriadenie prípojky na potrubí vyvedenie a upevnenie odpadových výpustiek D 75x1,9</t>
  </si>
  <si>
    <t>-439317194</t>
  </si>
  <si>
    <t>721194109</t>
  </si>
  <si>
    <t>Zriadenie prípojky na potrubí vyvedenie a upevnenie odpadových výpustiek D 110x2,3</t>
  </si>
  <si>
    <t>-415030523</t>
  </si>
  <si>
    <t>7211941097887</t>
  </si>
  <si>
    <t>Suchá zapachová uzávierka</t>
  </si>
  <si>
    <t>-330681367</t>
  </si>
  <si>
    <t>69661</t>
  </si>
  <si>
    <t xml:space="preserve">HL905 - Privzdušňovací ventil  EN 12 380-1 s masivní pryžovou membránou DN50</t>
  </si>
  <si>
    <t>-696728043</t>
  </si>
  <si>
    <t>721212303</t>
  </si>
  <si>
    <t xml:space="preserve">Podlahová vpusť sprcha  nerez</t>
  </si>
  <si>
    <t>1273412751</t>
  </si>
  <si>
    <t>721212303858</t>
  </si>
  <si>
    <t>Podlahový vpust práčovní s bočným odpadom zo šedej liatiny DN 75</t>
  </si>
  <si>
    <t>-726215615</t>
  </si>
  <si>
    <t>721273145</t>
  </si>
  <si>
    <t xml:space="preserve">Ventilačná hlavica  D 110/600</t>
  </si>
  <si>
    <t>-1078765140</t>
  </si>
  <si>
    <t>721290112</t>
  </si>
  <si>
    <t>Ostatné - skúška tesnosti kanalizácie v objektoch vodou DN 150 alebo DN 200</t>
  </si>
  <si>
    <t>792028280</t>
  </si>
  <si>
    <t>721290123</t>
  </si>
  <si>
    <t>Ostatné - skúška tesnosti kanalizácie v objektoch dymom do DN 300</t>
  </si>
  <si>
    <t>-757628249</t>
  </si>
  <si>
    <t>998721103</t>
  </si>
  <si>
    <t>Presun hmôt pre vnútornú kanalizáciu v objektoch výšky nad 12 do 24 m</t>
  </si>
  <si>
    <t>381156839</t>
  </si>
  <si>
    <t>72213080545</t>
  </si>
  <si>
    <t>Spätná montáž potrubia do DN80</t>
  </si>
  <si>
    <t>-1740335040</t>
  </si>
  <si>
    <t>72217</t>
  </si>
  <si>
    <t>Oprava vodovodného potrubia z PE rúrok osadenie odbočky do potrubia do DN80</t>
  </si>
  <si>
    <t>918577796</t>
  </si>
  <si>
    <t>722130213</t>
  </si>
  <si>
    <t>Potrubie z oceľ.rúr pozink.bezšvík.bežných-11 353.0,10 004.0 zvarov. bežných-11 343.00 DN 25</t>
  </si>
  <si>
    <t>1318353136</t>
  </si>
  <si>
    <t>722130215</t>
  </si>
  <si>
    <t>Potrubie z oceľ.rúr pozink.bezšvík.bežných-11 353.0,10 004.0 zvarov. bežných-11 343.00 DN 40</t>
  </si>
  <si>
    <t>1330817964</t>
  </si>
  <si>
    <t>7221712110</t>
  </si>
  <si>
    <t>Potrubie z PE AL dodávka, montáž, fitingy, uchytenie- závesy D 16</t>
  </si>
  <si>
    <t>1215571127</t>
  </si>
  <si>
    <t>7221712111</t>
  </si>
  <si>
    <t>Potrubie z PE AL dodávka, montáž, fitingy, uchytenie- závesy D 20</t>
  </si>
  <si>
    <t>-342163713</t>
  </si>
  <si>
    <t>7221712112</t>
  </si>
  <si>
    <t>Potrubie z PE AL dodávka, montáž, fitingy, uchytenie- závesy D 25</t>
  </si>
  <si>
    <t>1507599731</t>
  </si>
  <si>
    <t>7221712113</t>
  </si>
  <si>
    <t>Potrubie z PE AL dodávka, montáž, fitingy, uchytenie- závesy D 32</t>
  </si>
  <si>
    <t>-1760751294</t>
  </si>
  <si>
    <t>7221712114</t>
  </si>
  <si>
    <t>Potrubie z PE AL dodávka, montáž, fitingy, uchytenie- závesy D 40</t>
  </si>
  <si>
    <t>782897238</t>
  </si>
  <si>
    <t>72217121141</t>
  </si>
  <si>
    <t>Potrubie z nerez pre pit.vodu dodávka, montáž, fitingy, uchytenie- závesy 22/1,2</t>
  </si>
  <si>
    <t>-1639159563</t>
  </si>
  <si>
    <t>72217121142</t>
  </si>
  <si>
    <t>Potrubie z nerez pre pit.vodu dodávka, montáž, fitingy, uchytenie- závesy 28/1,2</t>
  </si>
  <si>
    <t>-1176977747</t>
  </si>
  <si>
    <t>72217121143</t>
  </si>
  <si>
    <t>Potrubie z nerez pre pit.vodu dodávka, montáž, fitingy, uchytenie- závesy 35/1,5 (30m potrubia sa bude montovať v prieleznom kanale)</t>
  </si>
  <si>
    <t>1564557102</t>
  </si>
  <si>
    <t>72217121144</t>
  </si>
  <si>
    <t>Potrubie z nerez pre pit.vodu dodávka, montáž, fitingy, uchytenie- závesy 42/1,5</t>
  </si>
  <si>
    <t>991151397</t>
  </si>
  <si>
    <t>72217121145</t>
  </si>
  <si>
    <t>Potrubie z nerez pre pit.vodu dodávka, montáž, fitingy, uchytenie- závesy 54/1,5 (30m potrubia sa bude montovať v prieleznom kanale)</t>
  </si>
  <si>
    <t>-696655487</t>
  </si>
  <si>
    <t>72219</t>
  </si>
  <si>
    <t>Krycie dvierka pre uzavry 250x250mm dodvaka a montáž</t>
  </si>
  <si>
    <t>-250046330</t>
  </si>
  <si>
    <t>722190401</t>
  </si>
  <si>
    <t xml:space="preserve">Vyvedenie a upevnenie výpustky   DN 15</t>
  </si>
  <si>
    <t>907535022</t>
  </si>
  <si>
    <t>722190402</t>
  </si>
  <si>
    <t xml:space="preserve">Vyvedenie a upevnenie výpustky   DN 20</t>
  </si>
  <si>
    <t>1026185282</t>
  </si>
  <si>
    <t>722220112</t>
  </si>
  <si>
    <t>Montáž armatúry závitovej s jedným závitom,nástenka pre výtokový ventil G 3/4</t>
  </si>
  <si>
    <t>-881322919</t>
  </si>
  <si>
    <t>55174015701</t>
  </si>
  <si>
    <t xml:space="preserve">Armatúry a príslušenstvo     ventil vypúšťací KFE 3/4"</t>
  </si>
  <si>
    <t>-417487200</t>
  </si>
  <si>
    <t>722220863</t>
  </si>
  <si>
    <t xml:space="preserve">Demontáž armatúry závitovej s dvomi závitmi  G 6/4     0,00146 t</t>
  </si>
  <si>
    <t>699410602</t>
  </si>
  <si>
    <t>722231041</t>
  </si>
  <si>
    <t>Montáž armatúry s dvoma závitmi,posúvač klinový G 1/2</t>
  </si>
  <si>
    <t>376774445</t>
  </si>
  <si>
    <t>5514544</t>
  </si>
  <si>
    <t>Uzatv. ventil pod umývadlo drez DN10-15</t>
  </si>
  <si>
    <t>-796361198</t>
  </si>
  <si>
    <t>55178933</t>
  </si>
  <si>
    <t xml:space="preserve">Termostatický ventil do cirkulácie Oventrop Aquastrom T plus resp.ekvivalent  1/2"</t>
  </si>
  <si>
    <t>1266966239</t>
  </si>
  <si>
    <t>722231042</t>
  </si>
  <si>
    <t>Montáž armatúry s dvoma závitmi,posúvač klinový G 3/4</t>
  </si>
  <si>
    <t>-849019084</t>
  </si>
  <si>
    <t>5512626800</t>
  </si>
  <si>
    <t>Gulový uzáver vody 3/4"</t>
  </si>
  <si>
    <t>460473854</t>
  </si>
  <si>
    <t>551262680011</t>
  </si>
  <si>
    <t>Gulový uzáver vody so zab.spätnou klapkou 3/4"</t>
  </si>
  <si>
    <t>-1222784189</t>
  </si>
  <si>
    <t>55126245545</t>
  </si>
  <si>
    <t xml:space="preserve">Ventil  kuchyna - uzáver 3/4"</t>
  </si>
  <si>
    <t>1016742420</t>
  </si>
  <si>
    <t>722231043</t>
  </si>
  <si>
    <t>Montáž armatúry s dvoma závitmi,posúvač klinový G 1</t>
  </si>
  <si>
    <t>1261098549</t>
  </si>
  <si>
    <t>111</t>
  </si>
  <si>
    <t>5512628911111</t>
  </si>
  <si>
    <t>Gulový uzáver 1"</t>
  </si>
  <si>
    <t>277632490</t>
  </si>
  <si>
    <t>112</t>
  </si>
  <si>
    <t>722231044</t>
  </si>
  <si>
    <t>Montáž armatúry s dvoma závitmi,posúvač klinový G 5/4</t>
  </si>
  <si>
    <t>2132494112</t>
  </si>
  <si>
    <t>113</t>
  </si>
  <si>
    <t>5512628911</t>
  </si>
  <si>
    <t>Gulový uzáver 5/4"</t>
  </si>
  <si>
    <t>-1052004788</t>
  </si>
  <si>
    <t>114</t>
  </si>
  <si>
    <t>722231045</t>
  </si>
  <si>
    <t>Montáž armatúry s dvoma závitmi,posúvač klinový G 6/4</t>
  </si>
  <si>
    <t>601169785</t>
  </si>
  <si>
    <t>115</t>
  </si>
  <si>
    <t>55174006201</t>
  </si>
  <si>
    <t xml:space="preserve">Armatúry a príslušenstvo     guľový K ohút 6/4" vnútorný-vonkajší voda</t>
  </si>
  <si>
    <t>959508569</t>
  </si>
  <si>
    <t>116</t>
  </si>
  <si>
    <t>722231046</t>
  </si>
  <si>
    <t>Montáž armatúry s dvoma závitmi,posúvač klinový G 2</t>
  </si>
  <si>
    <t>-342053265</t>
  </si>
  <si>
    <t>117</t>
  </si>
  <si>
    <t>5517400720</t>
  </si>
  <si>
    <t xml:space="preserve">Armatúry a príslušenstvo     guľový K ohút 2" vnútorný-vonkajší voda</t>
  </si>
  <si>
    <t>-917278680</t>
  </si>
  <si>
    <t>118</t>
  </si>
  <si>
    <t>5518400346</t>
  </si>
  <si>
    <t xml:space="preserve">Armatúry závitové - voda  Filter závitový  2"    IVAR   č.08412200</t>
  </si>
  <si>
    <t>-956087235</t>
  </si>
  <si>
    <t>119</t>
  </si>
  <si>
    <t>722251124</t>
  </si>
  <si>
    <t>Hydrant komplet 25/30m</t>
  </si>
  <si>
    <t>súb</t>
  </si>
  <si>
    <t>-892446905</t>
  </si>
  <si>
    <t>120</t>
  </si>
  <si>
    <t>722290226</t>
  </si>
  <si>
    <t>Tlaková skúška vodovodného potrubia závitového do DN 50</t>
  </si>
  <si>
    <t>494373121</t>
  </si>
  <si>
    <t>121</t>
  </si>
  <si>
    <t>722290234</t>
  </si>
  <si>
    <t>Prepláchnutie a dezinfekcia vodovodného potrubia do DN 80</t>
  </si>
  <si>
    <t>-1118586881</t>
  </si>
  <si>
    <t>122</t>
  </si>
  <si>
    <t>998722103</t>
  </si>
  <si>
    <t>Presun hmôt pre vnútorný vodovod v objektoch výšky nad 12 do 24 m</t>
  </si>
  <si>
    <t>726015191</t>
  </si>
  <si>
    <t>123</t>
  </si>
  <si>
    <t>725119106</t>
  </si>
  <si>
    <t>Montáž splachovacej nádržky s rohovým ventilom vysoko alebo nízkopoložených</t>
  </si>
  <si>
    <t>1232207186</t>
  </si>
  <si>
    <t>124</t>
  </si>
  <si>
    <t>55211</t>
  </si>
  <si>
    <t>Záchod zavesený s nizkoploženou nadžkou-za stenou , závesná konštrukcia</t>
  </si>
  <si>
    <t>-1851059816</t>
  </si>
  <si>
    <t>125</t>
  </si>
  <si>
    <t>55211545454</t>
  </si>
  <si>
    <t xml:space="preserve">Záchod so zabudovanou  nadžkou-imobilný</t>
  </si>
  <si>
    <t>1025610131</t>
  </si>
  <si>
    <t>126</t>
  </si>
  <si>
    <t>552115454541</t>
  </si>
  <si>
    <t>Záchod - madlo</t>
  </si>
  <si>
    <t>-1017997611</t>
  </si>
  <si>
    <t>127</t>
  </si>
  <si>
    <t>725129201</t>
  </si>
  <si>
    <t>Montáž pisoárového záchodku z bieleho diturvitu bez splachovacej nádrže</t>
  </si>
  <si>
    <t>-1912040306</t>
  </si>
  <si>
    <t>128</t>
  </si>
  <si>
    <t>6425211400</t>
  </si>
  <si>
    <t xml:space="preserve">Pisoár  so splachovaním s uzaverom</t>
  </si>
  <si>
    <t>-397715573</t>
  </si>
  <si>
    <t>129</t>
  </si>
  <si>
    <t>725219201</t>
  </si>
  <si>
    <t>Montáž umývadla bez výtokovej armatúry z bieleho diturvitu so zápachovou uzávierkou na konzoly</t>
  </si>
  <si>
    <t>-1344181415</t>
  </si>
  <si>
    <t>130</t>
  </si>
  <si>
    <t>552114477</t>
  </si>
  <si>
    <t>Umývadlo</t>
  </si>
  <si>
    <t>-300191376</t>
  </si>
  <si>
    <t>132</t>
  </si>
  <si>
    <t>55211447711</t>
  </si>
  <si>
    <t>Umývadlo - imobilný</t>
  </si>
  <si>
    <t>1561556636</t>
  </si>
  <si>
    <t>133</t>
  </si>
  <si>
    <t>5521154545411</t>
  </si>
  <si>
    <t>Umývadlo - madlo</t>
  </si>
  <si>
    <t>1751471174</t>
  </si>
  <si>
    <t>134</t>
  </si>
  <si>
    <t>725229102</t>
  </si>
  <si>
    <t>Montáž vane bez výtokových armatúr so zápachovou uzávierkou oceľových</t>
  </si>
  <si>
    <t>-1265509703</t>
  </si>
  <si>
    <t>135</t>
  </si>
  <si>
    <t>551545458888</t>
  </si>
  <si>
    <t>Vana</t>
  </si>
  <si>
    <t>-672280435</t>
  </si>
  <si>
    <t>136</t>
  </si>
  <si>
    <t>7252491111</t>
  </si>
  <si>
    <t>Montáž dodávka Sprchovacia vanička s dvierkami a rozostupový modul</t>
  </si>
  <si>
    <t>-50583637</t>
  </si>
  <si>
    <t>137</t>
  </si>
  <si>
    <t>725319101</t>
  </si>
  <si>
    <t>Montáž drezu jednoduchého bez výtokovej armatúry z bieleho diturvitu so zápachovou uzávierkou</t>
  </si>
  <si>
    <t>-394087800</t>
  </si>
  <si>
    <t>138</t>
  </si>
  <si>
    <t>64281211054554045477</t>
  </si>
  <si>
    <t>Drez pre imob.</t>
  </si>
  <si>
    <t>1531185551</t>
  </si>
  <si>
    <t>157</t>
  </si>
  <si>
    <t>725319120</t>
  </si>
  <si>
    <t>Montáž kuchynských drezov jednoduchých, ostatných typov okrúhlych , bez výtokových armatúr okrúhlych</t>
  </si>
  <si>
    <t>671560842</t>
  </si>
  <si>
    <t xml:space="preserve">" 24 ks  dodá investor</t>
  </si>
  <si>
    <t>158</t>
  </si>
  <si>
    <t>552310000800</t>
  </si>
  <si>
    <t xml:space="preserve">Kuchynský drez nerezový  na zapustenie do dosky s odkvapkávacou plochou, 835x440 mm, hĺbka 150 mm, sifón,</t>
  </si>
  <si>
    <t>-2010231166</t>
  </si>
  <si>
    <t>139</t>
  </si>
  <si>
    <t>725333350</t>
  </si>
  <si>
    <t>Montáž výlevky s výtok. armatúrou a splachovacej nádrže,liatinová</t>
  </si>
  <si>
    <t>1173539686</t>
  </si>
  <si>
    <t>140</t>
  </si>
  <si>
    <t>55154545</t>
  </si>
  <si>
    <t>Vylevka liatinová a bateria</t>
  </si>
  <si>
    <t>-1743024309</t>
  </si>
  <si>
    <t>141</t>
  </si>
  <si>
    <t>725590813</t>
  </si>
  <si>
    <t>Vnútrostav. premiestnenie vybúr. hmôt zariaď. predmetov vodorovne do 100 m z budov s výš. do 24 m</t>
  </si>
  <si>
    <t>1459832398</t>
  </si>
  <si>
    <t>142</t>
  </si>
  <si>
    <t>725819401</t>
  </si>
  <si>
    <t>Montáž ventilu rohového s pripojovacou rúrkou G 1/2</t>
  </si>
  <si>
    <t>-2143115535</t>
  </si>
  <si>
    <t>143</t>
  </si>
  <si>
    <t>5514105000</t>
  </si>
  <si>
    <t xml:space="preserve">Ventil pre hygienické a zdravotech. zaridenia rohový  1/2"  s prip. rúrkou</t>
  </si>
  <si>
    <t>-1939731154</t>
  </si>
  <si>
    <t>144</t>
  </si>
  <si>
    <t>725829201</t>
  </si>
  <si>
    <t>Montáž batérie umývadlovej a drezovej nástennej chromovanej</t>
  </si>
  <si>
    <t>-516373303</t>
  </si>
  <si>
    <t>7+24</t>
  </si>
  <si>
    <t>145</t>
  </si>
  <si>
    <t>5514427600</t>
  </si>
  <si>
    <t>Batéria umyvadlová</t>
  </si>
  <si>
    <t>1294048430</t>
  </si>
  <si>
    <t>551442760099</t>
  </si>
  <si>
    <t>Batéria umyvadlová - pre imobilných</t>
  </si>
  <si>
    <t>-1652959487</t>
  </si>
  <si>
    <t>147</t>
  </si>
  <si>
    <t>55144276005444554</t>
  </si>
  <si>
    <t>Batéria drezová</t>
  </si>
  <si>
    <t>1448637193</t>
  </si>
  <si>
    <t>148</t>
  </si>
  <si>
    <t>551442760054445514</t>
  </si>
  <si>
    <t>Batéria drezová - kuchyna</t>
  </si>
  <si>
    <t>1722692282</t>
  </si>
  <si>
    <t>149</t>
  </si>
  <si>
    <t>5514427600544455141</t>
  </si>
  <si>
    <t>Batéria drezová - imobilny</t>
  </si>
  <si>
    <t>-2128925165</t>
  </si>
  <si>
    <t>150</t>
  </si>
  <si>
    <t>725839203</t>
  </si>
  <si>
    <t>Montáž batérie vaňovej nástennej G 1/2</t>
  </si>
  <si>
    <t>180608327</t>
  </si>
  <si>
    <t>151</t>
  </si>
  <si>
    <t>5514512300</t>
  </si>
  <si>
    <t>Batéria vaňová</t>
  </si>
  <si>
    <t>-195504823</t>
  </si>
  <si>
    <t>152</t>
  </si>
  <si>
    <t>725849201</t>
  </si>
  <si>
    <t>Montáž batérie sprchovej nástennej s pevnou výškou sprchy</t>
  </si>
  <si>
    <t>176610244</t>
  </si>
  <si>
    <t>153</t>
  </si>
  <si>
    <t>55145131001</t>
  </si>
  <si>
    <t>Batéria sprchová s ruč.sprchou komplet dodávka</t>
  </si>
  <si>
    <t>-2083985652</t>
  </si>
  <si>
    <t>154</t>
  </si>
  <si>
    <t>998725103</t>
  </si>
  <si>
    <t>Presun hmôt pre zariaďovacie predmety v objektoch výšky nad 12 do 24 m</t>
  </si>
  <si>
    <t>352732448</t>
  </si>
  <si>
    <t>155</t>
  </si>
  <si>
    <t>0122</t>
  </si>
  <si>
    <t>Protokol - fyzikálnochemický rozbor pitnej vody</t>
  </si>
  <si>
    <t>1292944235</t>
  </si>
  <si>
    <t>156</t>
  </si>
  <si>
    <t>-1219411427</t>
  </si>
  <si>
    <t xml:space="preserve">SO01.3B - SO01.3  Vykurovanie - búracie práce A</t>
  </si>
  <si>
    <t>Ing.Čislák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</si>
  <si>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</si>
  <si>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</si>
  <si>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</si>
  <si>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>969011121</t>
  </si>
  <si>
    <t xml:space="preserve">Vybúranie vodovodného vedenia DN do 52 mm,  -0,01300t</t>
  </si>
  <si>
    <t>-197551781</t>
  </si>
  <si>
    <t>972054341</t>
  </si>
  <si>
    <t xml:space="preserve">Vybúranie otvoru v stropoch a klenbách železob. plochy do 0, 25 m2, hr.nad 120 mm,  -0,09000t</t>
  </si>
  <si>
    <t>-1555078708</t>
  </si>
  <si>
    <t>974031132</t>
  </si>
  <si>
    <t xml:space="preserve">Vysekanie rýh v akomkoľvek murive tehlovom na akúkoľvek maltu do hĺbky 50 mm a š. do 70 mm,  -0,00600t</t>
  </si>
  <si>
    <t>-929649537</t>
  </si>
  <si>
    <t>974031155</t>
  </si>
  <si>
    <t xml:space="preserve">Vysekávanie rýh v akomkoľvek murive tehlovom na akúkoľvek maltu do hĺbky 100 mm a š. do 200 mm,  -0,03800t</t>
  </si>
  <si>
    <t>-1992539611</t>
  </si>
  <si>
    <t>974042555</t>
  </si>
  <si>
    <t xml:space="preserve">Vysekanie rýh v betónovej dlažbe do hĺbky 100mm a šírky do 200mm,  -0,04600t</t>
  </si>
  <si>
    <t>-1870426284</t>
  </si>
  <si>
    <t>1451396081</t>
  </si>
  <si>
    <t>Zvislá doprava sutiny a vybúraných hmôt za každé ďalšie podlažie</t>
  </si>
  <si>
    <t>-218824550</t>
  </si>
  <si>
    <t>-1562537383</t>
  </si>
  <si>
    <t>Odvoz sutiny a vybúraných hmôt na skládku za každý ďalší 1 km</t>
  </si>
  <si>
    <t>-138804379</t>
  </si>
  <si>
    <t>1788099423</t>
  </si>
  <si>
    <t>979087213</t>
  </si>
  <si>
    <t>Nakladanie na dopravné prostriedky pre vodorovnú dopravu vybúraných hmôt</t>
  </si>
  <si>
    <t>-187813610</t>
  </si>
  <si>
    <t>979089011</t>
  </si>
  <si>
    <t>Poplatok za skladovanie - betón, tehly, dlaždice, (17 01) nebezpečné</t>
  </si>
  <si>
    <t>-1889439434</t>
  </si>
  <si>
    <t>979093111</t>
  </si>
  <si>
    <t>Uloženie sutiny na skládku s hrubým urovnaním bez zhutnenia</t>
  </si>
  <si>
    <t>-1172216660</t>
  </si>
  <si>
    <t>713400843</t>
  </si>
  <si>
    <t xml:space="preserve">Odstránenie tepelnej izolácie potrubia bez konštrukcie bez povrchovej úpravy,  -0,01850t</t>
  </si>
  <si>
    <t>-309125611</t>
  </si>
  <si>
    <t>733110803</t>
  </si>
  <si>
    <t xml:space="preserve">Demontáž potrubia z oceľových rúrok závitových do DN 15,  -0,00100t</t>
  </si>
  <si>
    <t>-64142462</t>
  </si>
  <si>
    <t>733110806</t>
  </si>
  <si>
    <t xml:space="preserve">Demontáž potrubia z oceľových rúrok závitových nad 15 do DN 32,  -0,00320t</t>
  </si>
  <si>
    <t>801330631</t>
  </si>
  <si>
    <t>733110808</t>
  </si>
  <si>
    <t xml:space="preserve">Demontáž potrubia z oceľových rúrok závitových nad 32 do DN 50,  -0,00532t</t>
  </si>
  <si>
    <t>820125788</t>
  </si>
  <si>
    <t>733890803</t>
  </si>
  <si>
    <t>Vnútrostav. premiestnenie vybúraných hmôt rozvodov potrubia vodorovne do 100 m z obj. výš. do 24m</t>
  </si>
  <si>
    <t>-1989652909</t>
  </si>
  <si>
    <t>734200811</t>
  </si>
  <si>
    <t>Demontáž armatúry závitovej s jedným závitom do G 1/2 -0,00045t</t>
  </si>
  <si>
    <t>377749354</t>
  </si>
  <si>
    <t>734200821</t>
  </si>
  <si>
    <t>Demontáž armatúry závitovej s dvomi závitmi do G 1/2 -0,00045t</t>
  </si>
  <si>
    <t>-1810409969</t>
  </si>
  <si>
    <t>734200822</t>
  </si>
  <si>
    <t xml:space="preserve">Demontáž armatúry závitovej s dvomi závitmi nad 1/2 do G 1,  -0,00110t</t>
  </si>
  <si>
    <t>-1300947225</t>
  </si>
  <si>
    <t>734200823</t>
  </si>
  <si>
    <t xml:space="preserve">Demontáž armatúry závitovej s dvomi závitmi nad 1 do G 6/4,  -0,00200t</t>
  </si>
  <si>
    <t>704868444</t>
  </si>
  <si>
    <t>734200824</t>
  </si>
  <si>
    <t xml:space="preserve">Demontáž armatúry závitovej s dvomi závitmi nad 6/4 do G 2,  -0,00350t</t>
  </si>
  <si>
    <t>-281995701</t>
  </si>
  <si>
    <t>734890803</t>
  </si>
  <si>
    <t>Vnútrostaveniskové premiestnenie vybúraných hmôt armatúr do 24m</t>
  </si>
  <si>
    <t>1619782314</t>
  </si>
  <si>
    <t>735121810</t>
  </si>
  <si>
    <t xml:space="preserve">Demontáž radiátorov oceľových článkových,  -0,01057t</t>
  </si>
  <si>
    <t>1951674812</t>
  </si>
  <si>
    <t>735890803</t>
  </si>
  <si>
    <t>Vnútrostaveniskové premiestnenie vybúraných hmôt vykurovacích telies do 24m</t>
  </si>
  <si>
    <t>-593826579</t>
  </si>
  <si>
    <t>767996801</t>
  </si>
  <si>
    <t xml:space="preserve">Demontáž ostatných doplnkov stavieb s hmotnosťou jednotlivých dielov konštrukcií do 50 kg,  -0,00100t</t>
  </si>
  <si>
    <t>kg</t>
  </si>
  <si>
    <t>806867353</t>
  </si>
  <si>
    <t xml:space="preserve">SO01.3 - SO01.3  Vykurovanie A</t>
  </si>
  <si>
    <t>Ostatné - Ostatné</t>
  </si>
  <si>
    <t xml:space="preserve">    HZS - Hodinové zúčtovacie sadzby</t>
  </si>
  <si>
    <t>71341112102</t>
  </si>
  <si>
    <t>Montáž izolácie tepelnej potrubia a ohybov skružami LSP jednovrstvová</t>
  </si>
  <si>
    <t>71315214</t>
  </si>
  <si>
    <t>631912645901</t>
  </si>
  <si>
    <t>Potrubné púzdrá PIPO ALS dĺžky 1000 mm, hrúbky 40 mm, pr. 76 mm</t>
  </si>
  <si>
    <t>-334771413</t>
  </si>
  <si>
    <t>71348211101</t>
  </si>
  <si>
    <t>Montáž trubíc z PE, hr.do 10 mm,vnút.priemer do 38</t>
  </si>
  <si>
    <t>-1368204568</t>
  </si>
  <si>
    <t>2837741534</t>
  </si>
  <si>
    <t>TUBOLIT izolácia - trubica 18/9</t>
  </si>
  <si>
    <t>-926146312</t>
  </si>
  <si>
    <t>2837741547</t>
  </si>
  <si>
    <t>TUBOLIT izolácia - trubica 22/9</t>
  </si>
  <si>
    <t>890320300</t>
  </si>
  <si>
    <t>2837741560</t>
  </si>
  <si>
    <t>TUBOLIT izolácia - trubica 28/9</t>
  </si>
  <si>
    <t>-1332745198</t>
  </si>
  <si>
    <t>71348212101</t>
  </si>
  <si>
    <t>Montáž trubíc z PE, hr.15-20 mm,vnút.priemer do 38</t>
  </si>
  <si>
    <t>1005322945</t>
  </si>
  <si>
    <t>TUBOLIT izolácia - trubica 22/20</t>
  </si>
  <si>
    <t>2130416756</t>
  </si>
  <si>
    <t>2837741555</t>
  </si>
  <si>
    <t>TUBOLIT izolácia - trubica 28/20</t>
  </si>
  <si>
    <t>-58612109</t>
  </si>
  <si>
    <t>2837741568</t>
  </si>
  <si>
    <t>TUBOLIT izolácia - trubica 35/20</t>
  </si>
  <si>
    <t>439160577</t>
  </si>
  <si>
    <t>71348212201</t>
  </si>
  <si>
    <t>Montáž trubíc z PE, hr.15-20 mm,vnút.priemer 42-70</t>
  </si>
  <si>
    <t>2130975130</t>
  </si>
  <si>
    <t>2837741581</t>
  </si>
  <si>
    <t>TUBOLIT izolácia - trubica 42/20</t>
  </si>
  <si>
    <t>1444349392</t>
  </si>
  <si>
    <t>283774158901</t>
  </si>
  <si>
    <t>TUBOLIT izolácia - trubica 48/20</t>
  </si>
  <si>
    <t>-1861852614</t>
  </si>
  <si>
    <t>2837741604</t>
  </si>
  <si>
    <t>TUBOLIT Izolácia - trubica 64/20</t>
  </si>
  <si>
    <t>-1324677813</t>
  </si>
  <si>
    <t>998713203</t>
  </si>
  <si>
    <t>765548163</t>
  </si>
  <si>
    <t>733111113</t>
  </si>
  <si>
    <t>Potrubie z rúrok závitových oceľových bezšvových bežných strednotlakových DN 15</t>
  </si>
  <si>
    <t>2130815203</t>
  </si>
  <si>
    <t>733111114</t>
  </si>
  <si>
    <t>Potrubie z rúrok závitových oceľových bezšvových bežných strednotlakových DN 20</t>
  </si>
  <si>
    <t>-579635532</t>
  </si>
  <si>
    <t>733111115</t>
  </si>
  <si>
    <t>Potrubie z rúrok závitových oceľových bezšvových bežných strednotlakových DN 25</t>
  </si>
  <si>
    <t>-997124267</t>
  </si>
  <si>
    <t>733111116</t>
  </si>
  <si>
    <t>Potrubie z rúrok závitových oceľových bezšvových bežných strednotlakových DN 32</t>
  </si>
  <si>
    <t>-1488254832</t>
  </si>
  <si>
    <t>733111117</t>
  </si>
  <si>
    <t>Potrubie z rúrok závitových oceľových bezšvových bežných strednotlakových DN 40</t>
  </si>
  <si>
    <t>-216520303</t>
  </si>
  <si>
    <t>37+50</t>
  </si>
  <si>
    <t>733111118</t>
  </si>
  <si>
    <t>Potrubie z rúrok závitových oceľových bezšvových bežných strednotlakových DN 50</t>
  </si>
  <si>
    <t>-1561013186</t>
  </si>
  <si>
    <t>90+50</t>
  </si>
  <si>
    <t>733113113</t>
  </si>
  <si>
    <t>Potrubie z rúrok závitových Príplatok k cene za zhotovenie prípojky z oceľ. rúrok závitových DN 15</t>
  </si>
  <si>
    <t>-410712023</t>
  </si>
  <si>
    <t>733121122</t>
  </si>
  <si>
    <t>Potrubie z rúrok hladkých bezšvových nízkotlakových priemer 76/3,2</t>
  </si>
  <si>
    <t>-334708533</t>
  </si>
  <si>
    <t>7331241131</t>
  </si>
  <si>
    <t>Zhotovenie rúrkového prechodu z rúrok hladkých kovaním 20/15</t>
  </si>
  <si>
    <t>-1634570782</t>
  </si>
  <si>
    <t>7331241141</t>
  </si>
  <si>
    <t>Zhotovenie rúrkového prechodu z rúrok hladkých kovaním 25/20</t>
  </si>
  <si>
    <t>-2089150681</t>
  </si>
  <si>
    <t>7331241151</t>
  </si>
  <si>
    <t>Zhotovenie rúrkového prechodu z rúrok hladkých kovaním 40/32</t>
  </si>
  <si>
    <t>2081107022</t>
  </si>
  <si>
    <t>7331241161</t>
  </si>
  <si>
    <t>Zhotovenie rúrkového prechodu z rúrok hladkých kovaním 32/25</t>
  </si>
  <si>
    <t>-707132177</t>
  </si>
  <si>
    <t>7331241171</t>
  </si>
  <si>
    <t>Zhotovenie rúrkového prechodu z rúrok hladkých kovaním 50/40</t>
  </si>
  <si>
    <t>1346850608</t>
  </si>
  <si>
    <t>7331241181</t>
  </si>
  <si>
    <t>Zhotovenie rúrkového prechodu z rúrok hladkých kovaním 50/20</t>
  </si>
  <si>
    <t>533982650</t>
  </si>
  <si>
    <t>73313091901</t>
  </si>
  <si>
    <t>Oprava potrubia -prerezanie oceľovej rúrky nad 50 do DN 100</t>
  </si>
  <si>
    <t>-1780722541</t>
  </si>
  <si>
    <t>733161512</t>
  </si>
  <si>
    <t>Potrubie plasthliníkové GABOTHERM PE-RT 18x2 mm z rúrok rovných</t>
  </si>
  <si>
    <t>-1855698658</t>
  </si>
  <si>
    <t>484890044102</t>
  </si>
  <si>
    <t>Prechod závitový presovací 18x2-1/2" vonk. závit</t>
  </si>
  <si>
    <t>-804625603</t>
  </si>
  <si>
    <t>733161513</t>
  </si>
  <si>
    <t>Potrubie plasthliníkové GABOTHERM PE-RT 20x2 mm z rúrok rovných</t>
  </si>
  <si>
    <t>1013553221</t>
  </si>
  <si>
    <t>484890044106</t>
  </si>
  <si>
    <t>Prechod závitový presovací 26x3-3/4" vonk. závit</t>
  </si>
  <si>
    <t>507331670</t>
  </si>
  <si>
    <t>733161514</t>
  </si>
  <si>
    <t>Potrubie plasthliníkové GABOTHERM PE-RT 26x3 mm z rúrok rovných</t>
  </si>
  <si>
    <t>-2113960115</t>
  </si>
  <si>
    <t>733190107</t>
  </si>
  <si>
    <t>Tlaková skúška potrubia z oceľových rúrok závitových</t>
  </si>
  <si>
    <t>1075487745</t>
  </si>
  <si>
    <t>733190217</t>
  </si>
  <si>
    <t>Tlaková skúška potrubia z oceľových rúrok do priem. 89/5</t>
  </si>
  <si>
    <t>-588725693</t>
  </si>
  <si>
    <t>733191301</t>
  </si>
  <si>
    <t>Tlaková skúška plastového potrubia do 32 mm</t>
  </si>
  <si>
    <t>668877712</t>
  </si>
  <si>
    <t>73319492201</t>
  </si>
  <si>
    <t>Oprava rozvodov potrubí -napojenie na existujúce potrubie priemer 76/3, 2</t>
  </si>
  <si>
    <t>1177965946</t>
  </si>
  <si>
    <t>998733203</t>
  </si>
  <si>
    <t>Presun hmôt pre rozvody potrubia v objektoch výšky nad 6 do 24 m</t>
  </si>
  <si>
    <t>-1491634121</t>
  </si>
  <si>
    <t>7342091011</t>
  </si>
  <si>
    <t>Montáž závitovej armatúry s 1 závitom do G 1/2</t>
  </si>
  <si>
    <t>631989574</t>
  </si>
  <si>
    <t>484890578001</t>
  </si>
  <si>
    <t>Vypúšťací guľový uzáver s hadicovým vývodom a uzáver.,mosadz 1/2</t>
  </si>
  <si>
    <t>1561373371</t>
  </si>
  <si>
    <t>484890683001</t>
  </si>
  <si>
    <t>Automatický odvzdušňovací ventil, zvislý + spätný ventil mosadz 1/2</t>
  </si>
  <si>
    <t>-892408806</t>
  </si>
  <si>
    <t>7342091121</t>
  </si>
  <si>
    <t>Montáž závitovej armatúry s 2 závitmi do G 1/2</t>
  </si>
  <si>
    <t>824222315</t>
  </si>
  <si>
    <t>484921203001</t>
  </si>
  <si>
    <t>HERZ Pripájací diel -3000, priamy bez prednastavenia G 1/2"</t>
  </si>
  <si>
    <t>466003863</t>
  </si>
  <si>
    <t>484890158001</t>
  </si>
  <si>
    <t>Vsuvka mosadzná 1/2"x3/4"E</t>
  </si>
  <si>
    <t>2080277504</t>
  </si>
  <si>
    <t>422846102501</t>
  </si>
  <si>
    <t>Herz ventil priamy TS-90-V 1/2"</t>
  </si>
  <si>
    <t>-4256328</t>
  </si>
  <si>
    <t>422846102502</t>
  </si>
  <si>
    <t>Herz ventil rohový TS-90-V 1/2"</t>
  </si>
  <si>
    <t>1458941272</t>
  </si>
  <si>
    <t>422846108701</t>
  </si>
  <si>
    <t>Herz ventil spiatočkový RL-5, priamy 1/2</t>
  </si>
  <si>
    <t>1542852770</t>
  </si>
  <si>
    <t>422846109001</t>
  </si>
  <si>
    <t>Herz ventil spiatočkový RL-5, rohový 1/2</t>
  </si>
  <si>
    <t>1677702141</t>
  </si>
  <si>
    <t>484921203101</t>
  </si>
  <si>
    <t>HERZ Prechodky pre plastové rúrky PeX</t>
  </si>
  <si>
    <t>pár</t>
  </si>
  <si>
    <t>523152192</t>
  </si>
  <si>
    <t>5517400470</t>
  </si>
  <si>
    <t>Guľový kohút 1/2"voda</t>
  </si>
  <si>
    <t>-1424105447</t>
  </si>
  <si>
    <t>484921275501</t>
  </si>
  <si>
    <t>HERZ Priamy vyvažovací ventil STRÖMAX-GM DN 15</t>
  </si>
  <si>
    <t>1821569822</t>
  </si>
  <si>
    <t>7342091141</t>
  </si>
  <si>
    <t>Montáž závitovej armatúry s 2 závitmi G 3/4</t>
  </si>
  <si>
    <t>-632721460</t>
  </si>
  <si>
    <t>5517400500</t>
  </si>
  <si>
    <t>Guľový kohút 3/4"voda</t>
  </si>
  <si>
    <t>290007427</t>
  </si>
  <si>
    <t>4849212760</t>
  </si>
  <si>
    <t>HERZ Priamy vyvažovací ventil STRÖMAX-GM DN 20</t>
  </si>
  <si>
    <t>-344595643</t>
  </si>
  <si>
    <t>7342091181</t>
  </si>
  <si>
    <t>Montáž závitovej armatúry s 2 závitmi G 2</t>
  </si>
  <si>
    <t>588857712</t>
  </si>
  <si>
    <t>5517400710</t>
  </si>
  <si>
    <t>Guľový kohút 2"voda</t>
  </si>
  <si>
    <t>1378463214</t>
  </si>
  <si>
    <t>4849212780</t>
  </si>
  <si>
    <t>HERZ Priamy vyvažovací ventil STRÖMAX-GM DN 50</t>
  </si>
  <si>
    <t>1114230649</t>
  </si>
  <si>
    <t>7342091191</t>
  </si>
  <si>
    <t>Montáž závitovej armatúry s 2 závitmi G 2 1/2</t>
  </si>
  <si>
    <t>755470362</t>
  </si>
  <si>
    <t>5517400740</t>
  </si>
  <si>
    <t>Guľový kohút 2 1/2" voda</t>
  </si>
  <si>
    <t>1540133137</t>
  </si>
  <si>
    <t>734299951</t>
  </si>
  <si>
    <t>Montáž hlavice termostatického ovládania</t>
  </si>
  <si>
    <t>1976488889</t>
  </si>
  <si>
    <t>484921100601</t>
  </si>
  <si>
    <t>HERZ - Termostatická hlavica HERZ "MINI", 6 - 28 °C M 28x1,5</t>
  </si>
  <si>
    <t>-1796748548</t>
  </si>
  <si>
    <t>484921100602</t>
  </si>
  <si>
    <t>HERZ - Termostatická hlavica HERZ "MINI", 6 - 28 °C M 30x1,5</t>
  </si>
  <si>
    <t>1438040861</t>
  </si>
  <si>
    <t>484922103611</t>
  </si>
  <si>
    <t>Hlavica radiátorová - Poistka proti odcudzeniu</t>
  </si>
  <si>
    <t>1474729723</t>
  </si>
  <si>
    <t>734494213</t>
  </si>
  <si>
    <t>Ostatné meracie armatúry, návarok s rúrkovým závitom akosť mat. 22 353.0 G 1/2</t>
  </si>
  <si>
    <t>11683894</t>
  </si>
  <si>
    <t>998734203</t>
  </si>
  <si>
    <t>Presun hmôt pre armatúry v objektoch výšky nad 6 do 24 m</t>
  </si>
  <si>
    <t>-1350662700</t>
  </si>
  <si>
    <t>735000912</t>
  </si>
  <si>
    <t>Vyregulovanie dvojregulačného ventilu s termostatickým ovládaním</t>
  </si>
  <si>
    <t>1176367676</t>
  </si>
  <si>
    <t>735158110</t>
  </si>
  <si>
    <t>Vykurovacie telesá panelové, tlaková skúška telesa vodou VSŽ Košice jednoradového</t>
  </si>
  <si>
    <t>-1220875140</t>
  </si>
  <si>
    <t>735158120</t>
  </si>
  <si>
    <t>Vykurovacie telesá panelové, tlaková skúška telesa vodou VSŽ Košice dvojradového</t>
  </si>
  <si>
    <t>27160344</t>
  </si>
  <si>
    <t>735159514</t>
  </si>
  <si>
    <t>Montáž vykurovacieho telesa VSŽ P90 jednoradového s odvzdušnením do 2040mm</t>
  </si>
  <si>
    <t>-1685236877</t>
  </si>
  <si>
    <t>484539100001</t>
  </si>
  <si>
    <t>Vykurovacie teleso doskové oceľové KORAD VKP 11K 900x0700</t>
  </si>
  <si>
    <t>-906813095</t>
  </si>
  <si>
    <t>48485417011</t>
  </si>
  <si>
    <t>Vykurovacie telesá KORAD Konzola nástenná</t>
  </si>
  <si>
    <t>sada</t>
  </si>
  <si>
    <t>1684053200</t>
  </si>
  <si>
    <t>48485417021</t>
  </si>
  <si>
    <t>Vykurovacie telesá KORAD Odvzdušnenie 1/2" + Zátka 1/2"</t>
  </si>
  <si>
    <t>179450875</t>
  </si>
  <si>
    <t>735159523</t>
  </si>
  <si>
    <t>Montáž vykurovacieho telesa VSŽ P90 dvojradového s odvzdušnením do 1200 mm</t>
  </si>
  <si>
    <t>-367133856</t>
  </si>
  <si>
    <t>484538030001</t>
  </si>
  <si>
    <t>Vykurovacie teleso doskové oceľové KORAD 22K 600x0500</t>
  </si>
  <si>
    <t>1357114534</t>
  </si>
  <si>
    <t>484538035001</t>
  </si>
  <si>
    <t>Vykurovacie teleso doskové oceľové KORAD 22K 600x0600</t>
  </si>
  <si>
    <t>814305624</t>
  </si>
  <si>
    <t>484538040001</t>
  </si>
  <si>
    <t>Vykurovacie teleso doskové oceľové KORAD 22K 600x0700</t>
  </si>
  <si>
    <t>-755190458</t>
  </si>
  <si>
    <t>4845380450</t>
  </si>
  <si>
    <t>Vykurovacie teleso doskové oceľové KORAD 22K 600x0800</t>
  </si>
  <si>
    <t>-407710611</t>
  </si>
  <si>
    <t>4845380500</t>
  </si>
  <si>
    <t>Vykurovacie teleso doskové oceľové KORAD 22K 600x0900</t>
  </si>
  <si>
    <t>1597409483</t>
  </si>
  <si>
    <t>4845380550</t>
  </si>
  <si>
    <t>Vykurovacie teleso doskové oceľové KORAD 22K 600x1000</t>
  </si>
  <si>
    <t>-2114859848</t>
  </si>
  <si>
    <t>4845380650</t>
  </si>
  <si>
    <t>Vykurovacie teleso doskové oceľové KORAD 22K 600x1200</t>
  </si>
  <si>
    <t>2014699714</t>
  </si>
  <si>
    <t>484538150001</t>
  </si>
  <si>
    <t>Vykurovacie teleso doskové oceľové KORAD 22K 900x0600</t>
  </si>
  <si>
    <t>-722378054</t>
  </si>
  <si>
    <t>4845385250</t>
  </si>
  <si>
    <t>Vykurovacie teleso doskové oceľové KORAD 33K 600x0800</t>
  </si>
  <si>
    <t>1043982746</t>
  </si>
  <si>
    <t>484538530001</t>
  </si>
  <si>
    <t>Vykurovacie teleso doskové oceľové KORAD 33K 600x0900</t>
  </si>
  <si>
    <t>1352534400</t>
  </si>
  <si>
    <t>484538535001</t>
  </si>
  <si>
    <t>Vykurovacie teleso doskové oceľové KORAD 33K 600x1000</t>
  </si>
  <si>
    <t>2053137322</t>
  </si>
  <si>
    <t>484538545001</t>
  </si>
  <si>
    <t>Vykurovacie teleso doskové oceľové KORAD 33K 600x1200</t>
  </si>
  <si>
    <t>650836216</t>
  </si>
  <si>
    <t>1360566174</t>
  </si>
  <si>
    <t>1111588333</t>
  </si>
  <si>
    <t>735169311</t>
  </si>
  <si>
    <t>Montáž vykurovacieho telesa rúrkového dĺžky do 2050 mm</t>
  </si>
  <si>
    <t>sub</t>
  </si>
  <si>
    <t>-682941968</t>
  </si>
  <si>
    <t>5+26</t>
  </si>
  <si>
    <t>484550233104</t>
  </si>
  <si>
    <t>Vykurovací rebrík oblúk KTO-PT 450/1680 - Prípojky krajné</t>
  </si>
  <si>
    <t>-1545887162</t>
  </si>
  <si>
    <t>484550233105</t>
  </si>
  <si>
    <t>Vykurovací rebrík oblúk KTO-PT 450/1850 - Prípojky krajné</t>
  </si>
  <si>
    <t>-789070378</t>
  </si>
  <si>
    <t>484550233115</t>
  </si>
  <si>
    <t>Vykurovací rebrík oblúk KTO-PT 600/1850 - Prípojky krajné</t>
  </si>
  <si>
    <t>1706285545</t>
  </si>
  <si>
    <t>484550233125</t>
  </si>
  <si>
    <t>Vykurovací rebrík oblúk KTO-PT 750/1850 - Prípojky krajné</t>
  </si>
  <si>
    <t>-1074628249</t>
  </si>
  <si>
    <t>735191910</t>
  </si>
  <si>
    <t>Napustenie vody do vykurovacieho systému vrátane potrubia o v. pl. vykurovacích telies</t>
  </si>
  <si>
    <t>-752325058</t>
  </si>
  <si>
    <t>735494811</t>
  </si>
  <si>
    <t>Vypúšťanie vody z vykurovacích sústav o v. pl. vykurovacích telies</t>
  </si>
  <si>
    <t>1099220095</t>
  </si>
  <si>
    <t>998735203</t>
  </si>
  <si>
    <t>Presun hmôt pre vykurovacie telesá v objektoch výšky nad 12 do 24 m</t>
  </si>
  <si>
    <t>1939948679</t>
  </si>
  <si>
    <t>767995101</t>
  </si>
  <si>
    <t>Montáž ostatných atypických kovových stavebných doplnkových konštrukcií do 5 kg</t>
  </si>
  <si>
    <t>-354782659</t>
  </si>
  <si>
    <t>132103100001</t>
  </si>
  <si>
    <t>Doplnkové konštrukcia</t>
  </si>
  <si>
    <t>-787307331</t>
  </si>
  <si>
    <t>998767203</t>
  </si>
  <si>
    <t>183241181</t>
  </si>
  <si>
    <t>783424140</t>
  </si>
  <si>
    <t>Nátery kov.potr.a armatúr syntet. do DN 50 mm farby bielej dvojnás. so základným náterom</t>
  </si>
  <si>
    <t>322065604</t>
  </si>
  <si>
    <t>783425150</t>
  </si>
  <si>
    <t>Nátery kov.potr.a armatúr syntetické potrubie do DN 100 mm dvojnásobné so základným náterom</t>
  </si>
  <si>
    <t>-1665549376</t>
  </si>
  <si>
    <t>HZS01</t>
  </si>
  <si>
    <t>Vykurovacia skúška 2. prac. á. 72 hod</t>
  </si>
  <si>
    <t>262144</t>
  </si>
  <si>
    <t>-227120440</t>
  </si>
  <si>
    <t>-1553716596</t>
  </si>
  <si>
    <t xml:space="preserve">SO01.5B - SO01.5  Elektroinštalácia - búracie práce A</t>
  </si>
  <si>
    <t>Ing.Dušička</t>
  </si>
  <si>
    <t>HZS - Hodinové zúčtovacie sadzby</t>
  </si>
  <si>
    <t>979089714</t>
  </si>
  <si>
    <t>Prenájom kontajneru 10 m3</t>
  </si>
  <si>
    <t>2120322160</t>
  </si>
  <si>
    <t>HZS000111B</t>
  </si>
  <si>
    <t>Búracie práce elektroinštalácia , odvoz a likv.svieditiel a el. materialu</t>
  </si>
  <si>
    <t>1552935187</t>
  </si>
  <si>
    <t>100*4</t>
  </si>
  <si>
    <t xml:space="preserve">SO01.4A - SO01.4A   Elektroinštalácia - 1-4  NP + byt A</t>
  </si>
  <si>
    <t>M - Práce a dodávky M</t>
  </si>
  <si>
    <t xml:space="preserve">    21-Mat - Elektromontáže- MATERIAL</t>
  </si>
  <si>
    <t xml:space="preserve">    21-M - Elektromontáže -  MONTAŽ</t>
  </si>
  <si>
    <t xml:space="preserve">    22-M - Montáže oznam. a zabezp. zariadení</t>
  </si>
  <si>
    <t>Pol1MAT</t>
  </si>
  <si>
    <t>SPÍNAČ na 400/V</t>
  </si>
  <si>
    <t>-948009611</t>
  </si>
  <si>
    <t>Pol2Mat</t>
  </si>
  <si>
    <t>SVIETIDLO STROPNÉ - IP20, max.24W</t>
  </si>
  <si>
    <t>1693532060</t>
  </si>
  <si>
    <t>Pol3Mat</t>
  </si>
  <si>
    <t>SVIETIDLO Linearne</t>
  </si>
  <si>
    <t>-451081595</t>
  </si>
  <si>
    <t>Pol4Mat</t>
  </si>
  <si>
    <t xml:space="preserve">Senzor  IP23  230V</t>
  </si>
  <si>
    <t>529909384</t>
  </si>
  <si>
    <t>Pol5Mat</t>
  </si>
  <si>
    <t>SVIETIDLO EXT. NÁSTENNÉ - "EK ", IP44</t>
  </si>
  <si>
    <t>-258268916</t>
  </si>
  <si>
    <t>6Mat</t>
  </si>
  <si>
    <t>SPÍNAČ č.1 V KU68 POD OMIETKOU, 10A/250V</t>
  </si>
  <si>
    <t>1336708760</t>
  </si>
  <si>
    <t>7Mat</t>
  </si>
  <si>
    <t>SPÍNAČ č.6 V KU68 POD OMIETKOU, 10A/250V</t>
  </si>
  <si>
    <t>-1014984552</t>
  </si>
  <si>
    <t>8Mat</t>
  </si>
  <si>
    <t>SPÍNAČ č.5 V KU68 POD OMIETKOU, 10A/250V</t>
  </si>
  <si>
    <t>-626848109</t>
  </si>
  <si>
    <t>9Mat</t>
  </si>
  <si>
    <t>SPÍNAČ č.5B V KU68 POD OMIETKOU, 10A/250V</t>
  </si>
  <si>
    <t>-1754933588</t>
  </si>
  <si>
    <t>10Mat</t>
  </si>
  <si>
    <t>ZÁSUVKA V KU68 POD OMIETKOU, 16A/250V</t>
  </si>
  <si>
    <t>828411867</t>
  </si>
  <si>
    <t>11Mat</t>
  </si>
  <si>
    <t>ROZVÁDZAČ RS 1,2,3</t>
  </si>
  <si>
    <t>458250474</t>
  </si>
  <si>
    <t>12Mat</t>
  </si>
  <si>
    <t>ROZVÁDZAČ R 0</t>
  </si>
  <si>
    <t>1528971054</t>
  </si>
  <si>
    <t>13Mat</t>
  </si>
  <si>
    <t>REPRO 1X 110V</t>
  </si>
  <si>
    <t>2095346789</t>
  </si>
  <si>
    <t>14Mat</t>
  </si>
  <si>
    <t>REGULATOR HL.</t>
  </si>
  <si>
    <t>1018492200</t>
  </si>
  <si>
    <t>15Mat</t>
  </si>
  <si>
    <t>SVIETIDLO Nudzove</t>
  </si>
  <si>
    <t>-1175976530</t>
  </si>
  <si>
    <t>17Mat</t>
  </si>
  <si>
    <t>RÁMIK JEDNONÁSOBNÝ</t>
  </si>
  <si>
    <t>-671287553</t>
  </si>
  <si>
    <t>18Mat</t>
  </si>
  <si>
    <t>RÁMIK DVOJNÁSOBNÝ</t>
  </si>
  <si>
    <t>-1381209823</t>
  </si>
  <si>
    <t>19Mat</t>
  </si>
  <si>
    <t>RÁMIK TROJNÁSOBNÝ</t>
  </si>
  <si>
    <t>1994313126</t>
  </si>
  <si>
    <t>20Mat</t>
  </si>
  <si>
    <t>Kábel CXKE-R/O 3X1,5</t>
  </si>
  <si>
    <t>-106309093</t>
  </si>
  <si>
    <t>430*4</t>
  </si>
  <si>
    <t>21Mat</t>
  </si>
  <si>
    <t>Kábel CXKE-R/J 3x1,5</t>
  </si>
  <si>
    <t>-1798646981</t>
  </si>
  <si>
    <t>1150*4</t>
  </si>
  <si>
    <t>22Mat</t>
  </si>
  <si>
    <t>Kábel CYKY-R/J 5x4</t>
  </si>
  <si>
    <t>-1802503675</t>
  </si>
  <si>
    <t>56*4</t>
  </si>
  <si>
    <t>23Mat</t>
  </si>
  <si>
    <t>Kábel CXKE-R/J 2x1,5</t>
  </si>
  <si>
    <t>-1251812257</t>
  </si>
  <si>
    <t>370*4</t>
  </si>
  <si>
    <t>24Mat</t>
  </si>
  <si>
    <t>Kábel CYKY-R/J 5x2,5</t>
  </si>
  <si>
    <t>-971795431</t>
  </si>
  <si>
    <t>94*4</t>
  </si>
  <si>
    <t>25Mat</t>
  </si>
  <si>
    <t>Kábel CXKE-R/J 3x2,5</t>
  </si>
  <si>
    <t>1808286653</t>
  </si>
  <si>
    <t>1860*4</t>
  </si>
  <si>
    <t>26Mat</t>
  </si>
  <si>
    <t>Kábel CYKY-R/J 5x1,5</t>
  </si>
  <si>
    <t>-884933584</t>
  </si>
  <si>
    <t>320*4</t>
  </si>
  <si>
    <t>28Mat</t>
  </si>
  <si>
    <t>Kábel CHAH 6</t>
  </si>
  <si>
    <t>330168347</t>
  </si>
  <si>
    <t>29Mat</t>
  </si>
  <si>
    <t>Rúrka ohybná FXP 20+ clipy</t>
  </si>
  <si>
    <t>-2019896244</t>
  </si>
  <si>
    <t>30Mat</t>
  </si>
  <si>
    <t>Krabica montážna pre prístroje</t>
  </si>
  <si>
    <t>1713562146</t>
  </si>
  <si>
    <t>31Mat</t>
  </si>
  <si>
    <t>Krabica montážna rozbočovacia</t>
  </si>
  <si>
    <t>-1701353514</t>
  </si>
  <si>
    <t>33mat</t>
  </si>
  <si>
    <t>Podružný materiál</t>
  </si>
  <si>
    <t>574382893</t>
  </si>
  <si>
    <t>Pol1</t>
  </si>
  <si>
    <t>730008663</t>
  </si>
  <si>
    <t>Pol2</t>
  </si>
  <si>
    <t>536503159</t>
  </si>
  <si>
    <t>Pol3</t>
  </si>
  <si>
    <t>1242671113</t>
  </si>
  <si>
    <t>Pol4</t>
  </si>
  <si>
    <t>910014562</t>
  </si>
  <si>
    <t>Pol5</t>
  </si>
  <si>
    <t>1109884438</t>
  </si>
  <si>
    <t>363538871</t>
  </si>
  <si>
    <t>-1847796038</t>
  </si>
  <si>
    <t>-983682104</t>
  </si>
  <si>
    <t>-1121510005</t>
  </si>
  <si>
    <t>1236039949</t>
  </si>
  <si>
    <t>-2058811667</t>
  </si>
  <si>
    <t>-1897618722</t>
  </si>
  <si>
    <t>-1844778393</t>
  </si>
  <si>
    <t>682783251</t>
  </si>
  <si>
    <t>243953658</t>
  </si>
  <si>
    <t>-1274794519</t>
  </si>
  <si>
    <t>1485692226</t>
  </si>
  <si>
    <t>2071847270</t>
  </si>
  <si>
    <t>-1842507544</t>
  </si>
  <si>
    <t>1005723766</t>
  </si>
  <si>
    <t>-1146366367</t>
  </si>
  <si>
    <t>-502945435</t>
  </si>
  <si>
    <t>1748754945</t>
  </si>
  <si>
    <t>-1285002794</t>
  </si>
  <si>
    <t>1134717193</t>
  </si>
  <si>
    <t>1927162829</t>
  </si>
  <si>
    <t>-999480628</t>
  </si>
  <si>
    <t>1246161294</t>
  </si>
  <si>
    <t>400802017</t>
  </si>
  <si>
    <t>Frézovanie drážok 32x32mm</t>
  </si>
  <si>
    <t>-477522587</t>
  </si>
  <si>
    <t>-56396687</t>
  </si>
  <si>
    <t>34RS</t>
  </si>
  <si>
    <t>Revízna správa</t>
  </si>
  <si>
    <t>pol</t>
  </si>
  <si>
    <t>-906107230</t>
  </si>
  <si>
    <t>2202LAN1</t>
  </si>
  <si>
    <t>Montaž LAN zásuviek 2xRJ45</t>
  </si>
  <si>
    <t>539783146</t>
  </si>
  <si>
    <t>383150000400</t>
  </si>
  <si>
    <t>Zásuvka dátová RJ45 Cat 6 UTP, LOGUS 90</t>
  </si>
  <si>
    <t>1797610730</t>
  </si>
  <si>
    <t>2202S1</t>
  </si>
  <si>
    <t>Dátového kábla</t>
  </si>
  <si>
    <t>393555635</t>
  </si>
  <si>
    <t>341230001300</t>
  </si>
  <si>
    <t>Kábel medený dátový FTP-AWG LSOH 4x2x24 mm2</t>
  </si>
  <si>
    <t>256</t>
  </si>
  <si>
    <t>-1824574654</t>
  </si>
  <si>
    <t>3820</t>
  </si>
  <si>
    <t>-1588907116</t>
  </si>
  <si>
    <t xml:space="preserve">SO01.4B - SO01.4B   Elektroinštalácia - 1PP (suteren) A</t>
  </si>
  <si>
    <t>Pol3MatAL</t>
  </si>
  <si>
    <t>SVIETIDLO Liniové LED , dl.2500mm (do hliníkového podhladu jedalen)</t>
  </si>
  <si>
    <t>-1396466189</t>
  </si>
  <si>
    <t>12MatHL</t>
  </si>
  <si>
    <t>ROZVÁDZAČ R 0 - Hlavný rozvádzač</t>
  </si>
  <si>
    <t>Pol3AL</t>
  </si>
  <si>
    <t xml:space="preserve"> Liniového svietidla do AL podhladu (jedalen)</t>
  </si>
  <si>
    <t>1672609840</t>
  </si>
  <si>
    <t>12HL</t>
  </si>
  <si>
    <t xml:space="preserve">ROZVÁDZAČ R 0- Hlavný rozvádzač </t>
  </si>
  <si>
    <t>-562537886</t>
  </si>
  <si>
    <t>-897495672</t>
  </si>
  <si>
    <t>1667237676</t>
  </si>
  <si>
    <t>2018663505</t>
  </si>
  <si>
    <t>720</t>
  </si>
  <si>
    <t>155475192</t>
  </si>
  <si>
    <t xml:space="preserve">SO01.6 - SO01.6  Vzduchotechnika - 1-4 NP +byt A</t>
  </si>
  <si>
    <t>Ing.Sokol</t>
  </si>
  <si>
    <t xml:space="preserve">    769 - Montáže vzduchotechnických zariad.</t>
  </si>
  <si>
    <t>1.1A</t>
  </si>
  <si>
    <t xml:space="preserve">Montaž - Odsávací  radiálny ventilátor zabudovaný do podhľadu s časovým dobehom VORTICE VORTICE QUADRO MEDIO IT El.napájanie: 230V, Max.Spotreba el. energie:60W</t>
  </si>
  <si>
    <t>897696928</t>
  </si>
  <si>
    <t>1.1Ad</t>
  </si>
  <si>
    <t>Dodávka - Odsávací radiálny ventilátor zabudovaný do podhľadu s časovým dobehom Vortice Vortice Quadro Medio IT , el.napájanie 230V, max.spotreba el.energie 60W</t>
  </si>
  <si>
    <t>1846158190</t>
  </si>
  <si>
    <t>1.2A</t>
  </si>
  <si>
    <t xml:space="preserve">Montaž -Odsávací radiálny  ventilátor zaudovaný do podhľadu s časovým dobehom VORTICE QUDRO MICRO 100IT El.napájanie 230V, max.spotreba el.energie 35W</t>
  </si>
  <si>
    <t>1990325966</t>
  </si>
  <si>
    <t>1.2Ad</t>
  </si>
  <si>
    <t xml:space="preserve">Dodávka - Odsávací radiálny  ventilátor zaudovaný do podhľadu s časovým dobehom VORTICE QUDRO MICRO 100IT El.napájanie 230V, max.spotreba el.energie 35W</t>
  </si>
  <si>
    <t>-2020931822</t>
  </si>
  <si>
    <t>1.3A</t>
  </si>
  <si>
    <t>Montaž -Nerpiehľadná hliníková mriežka s pevnými lamelami NOVA -D-325x125-UR1</t>
  </si>
  <si>
    <t>-951893722</t>
  </si>
  <si>
    <t>1.3Ad</t>
  </si>
  <si>
    <t>Dodávka - Nerpiehľadná hliníková mriežka s pevnými lamelami NOVA -D-325x125-UR1</t>
  </si>
  <si>
    <t>2066128500</t>
  </si>
  <si>
    <t>1.4A</t>
  </si>
  <si>
    <t>Montaž - Výfuková strešná ventilačná hlavica z PZ plechu VHK160</t>
  </si>
  <si>
    <t>731352882</t>
  </si>
  <si>
    <t>1.4Ad</t>
  </si>
  <si>
    <t>Dodávka - Výfuková strešná ventilačná hlavica z PZ plechu VHK 160</t>
  </si>
  <si>
    <t>2050534306</t>
  </si>
  <si>
    <t>1.5A</t>
  </si>
  <si>
    <t>Montaž - Výfuková strešná ventilačná hlavica z Pz plechu VHK 125</t>
  </si>
  <si>
    <t>-341873525</t>
  </si>
  <si>
    <t>1.5Ad</t>
  </si>
  <si>
    <t xml:space="preserve">Dodávka - Výfuková  strešná ventilačná hlavica z Pz plechu VHK 125</t>
  </si>
  <si>
    <t>-1116958103</t>
  </si>
  <si>
    <t>1.6A</t>
  </si>
  <si>
    <t>Montaž - Výfuková pretlaková klapka PER 100</t>
  </si>
  <si>
    <t>995522620</t>
  </si>
  <si>
    <t>1.6Ad</t>
  </si>
  <si>
    <t xml:space="preserve">Dodávka - Výfuková   pretlaková klapka PER 100</t>
  </si>
  <si>
    <t>-109619743</t>
  </si>
  <si>
    <t>1.10Aa</t>
  </si>
  <si>
    <t>Montaž - Krohové SPIRO potrubie do pr.160mm vr. 30% tvaroviek</t>
  </si>
  <si>
    <t>1884333649</t>
  </si>
  <si>
    <t>1.10Aad</t>
  </si>
  <si>
    <t>Dodávka - Kruhové SPIRO potrubie do pr.160mm vrátane 30% tvaroviek</t>
  </si>
  <si>
    <t>1720823791</t>
  </si>
  <si>
    <t>1.10Ab</t>
  </si>
  <si>
    <t>Montaž - Kruhové SPIRO potrubie do pr125mm vrátane 30% tvaroviek</t>
  </si>
  <si>
    <t>1641082317</t>
  </si>
  <si>
    <t>1.10Abd</t>
  </si>
  <si>
    <t>Dodávka - Kruhové SPIRO potrubie do pr.125mm vrátane 30% tvaroviek</t>
  </si>
  <si>
    <t>-845723954</t>
  </si>
  <si>
    <t>1.10Ac</t>
  </si>
  <si>
    <t>Montaž - Kruhové SPIRO potrubie do pr100mm vrátane 30% tvaroviek</t>
  </si>
  <si>
    <t>-434856031</t>
  </si>
  <si>
    <t>1.10Acd</t>
  </si>
  <si>
    <t>Dodávka - Kruhové SPIRO potrubie do pr.100mm vrátane 30% tvaroviek</t>
  </si>
  <si>
    <t>625920515</t>
  </si>
  <si>
    <t>1.11A</t>
  </si>
  <si>
    <t>Montaž - Flexibilné potrubie ALUFLEX MI 102</t>
  </si>
  <si>
    <t>147663429</t>
  </si>
  <si>
    <t>1.11Ad</t>
  </si>
  <si>
    <t>Dodávka - Flexibilné potrubie ALUFLEX MI 102</t>
  </si>
  <si>
    <t>586508702</t>
  </si>
  <si>
    <t>1.12A</t>
  </si>
  <si>
    <t xml:space="preserve">Montaž - tepelná izolácia  VZT potrubia Izoflex PL-AL hr.15mm</t>
  </si>
  <si>
    <t>-1345957900</t>
  </si>
  <si>
    <t>1.12Ad</t>
  </si>
  <si>
    <t xml:space="preserve">Dodávka - tepelná izolácia  VZT potrubia Izoflex PL-AL hr.15mm</t>
  </si>
  <si>
    <t>-1239200554</t>
  </si>
  <si>
    <t>1.13A</t>
  </si>
  <si>
    <t xml:space="preserve">Montaž montážny materiál </t>
  </si>
  <si>
    <t>-1343221540</t>
  </si>
  <si>
    <t>1.13G</t>
  </si>
  <si>
    <t>Dodávka - montážny materiál</t>
  </si>
  <si>
    <t>2104930688</t>
  </si>
  <si>
    <t>1.14G</t>
  </si>
  <si>
    <t xml:space="preserve">Mimostavenisková doprava  ,presun</t>
  </si>
  <si>
    <t>-2112645105</t>
  </si>
  <si>
    <t>1484259985</t>
  </si>
  <si>
    <t xml:space="preserve">SO01.7 - SO01.7  Vzduchotechnika - Kuchyna 1PP A</t>
  </si>
  <si>
    <t>D1 - S. O. 03 - Rekonštrukcia kuchyne</t>
  </si>
  <si>
    <t xml:space="preserve">    769D - DODAVKA vzduchotechnických zariad.</t>
  </si>
  <si>
    <t>1.1k1</t>
  </si>
  <si>
    <t>Kuchynský ventilátor , zabudovaný termo-kontakt, 3f, 400V,2,5kW,5,04A, max.1440ot./min KUB 560-4-L3 T120, Vmax: 10000m3/h</t>
  </si>
  <si>
    <t>-133536934</t>
  </si>
  <si>
    <t>" Vmax: 10000 m3/h</t>
  </si>
  <si>
    <t>1.1k2</t>
  </si>
  <si>
    <t>Frekvenčný menič otáčok, 4,0kW, 9,5A, IP66 ODE -3-240095-3F4X</t>
  </si>
  <si>
    <t>1.1.k3</t>
  </si>
  <si>
    <t>Nástenný regulátor otáčok 4,0kW,9,5A, IP66ODE-3-240095-3F4X</t>
  </si>
  <si>
    <t>1.1.k4</t>
  </si>
  <si>
    <t>Tlmiaca vložka sanie/výfuk</t>
  </si>
  <si>
    <t>-289684559</t>
  </si>
  <si>
    <t>1.1k5</t>
  </si>
  <si>
    <t xml:space="preserve">Uzatváracia klapka tesná s prípravou na servopohon  KRT-1000x500-S</t>
  </si>
  <si>
    <t>1.1k6</t>
  </si>
  <si>
    <t>Servopohon LM 230A</t>
  </si>
  <si>
    <t>1.2k1</t>
  </si>
  <si>
    <t>Kuchynský ventilátor, zabudovaný termo-kontakt; 3f; 400V; 1,44kW; 3,08A; max. 1430ot./min. KUB 500-4-L3T120 Vmax:6500m3/h</t>
  </si>
  <si>
    <t>1.2k2</t>
  </si>
  <si>
    <t>Frekvenčný menič otáčok, 1,5kW, 4,1A, IP66 ODE-3-140041-3FX</t>
  </si>
  <si>
    <t>1.2k3</t>
  </si>
  <si>
    <t>Nástenný regulátor otáčok MTP010</t>
  </si>
  <si>
    <t>1806723925</t>
  </si>
  <si>
    <t>1.2k4</t>
  </si>
  <si>
    <t>Tlmiaca vložka sanie /výfuk</t>
  </si>
  <si>
    <t>-1340615292</t>
  </si>
  <si>
    <t>1.2k5</t>
  </si>
  <si>
    <t xml:space="preserve">Uzatváracia klapka tesná s prípravou na servopohon  KRT-1000x315-S</t>
  </si>
  <si>
    <t>50581772</t>
  </si>
  <si>
    <t>1.2k6</t>
  </si>
  <si>
    <t xml:space="preserve">Servopohon LM 230A </t>
  </si>
  <si>
    <t>-191575694</t>
  </si>
  <si>
    <t>1.3k1</t>
  </si>
  <si>
    <t>Odsávací ostrovčekový digestor vrátane lapačov tuku a osvetlenia v nerezovom vyhotovení(Digetor sa skladá z 3 ks(pravá ,stredový a lava strana)</t>
  </si>
  <si>
    <t>" Digestor sa skladá z troch kusov (ľavá strana, stredový a pravá strana)</t>
  </si>
  <si>
    <t xml:space="preserve">"  Odvodný ostrovčekový digestor od CLIMECON, typ: StandardPlus, dodávateľ KLEMENS (ponuka č. PLC1800066).</t>
  </si>
  <si>
    <t>" Umiestnenie: ostrovček na ľavej strane:</t>
  </si>
  <si>
    <t xml:space="preserve">"  CHU-2000x2200x400-R2(2x400)-834l/s-E1-V3-FT=8-AR</t>
  </si>
  <si>
    <t xml:space="preserve">"  Technické parametre digestora:</t>
  </si>
  <si>
    <t xml:space="preserve">"  Odvod: 3.000m3/h, 28Pa, 44dBA</t>
  </si>
  <si>
    <t xml:space="preserve">"  Pripojenie: 2x400mm (odvod)</t>
  </si>
  <si>
    <t xml:space="preserve">"  Celkový rozmer DxŠxV : 2000x2200x400mm</t>
  </si>
  <si>
    <t xml:space="preserve">"  Osvetlenie LED</t>
  </si>
  <si>
    <t xml:space="preserve">"  8ks štandardných tukových filtrov umývateľných v umývačke riadu</t>
  </si>
  <si>
    <t>1.3k2</t>
  </si>
  <si>
    <t>Odvodný ostrovčekový digestor vrátane lapačov tuku a osvetlenia v nerezovom vyhotovení(Digetor sa skladá z 3 ks(pravá ,stredový a lava strana)</t>
  </si>
  <si>
    <t>" CHU-2000x2200x400-R2(2x400)-834l/s-E1-V3-FT=8-AR</t>
  </si>
  <si>
    <t>" Technické parametre digestora:</t>
  </si>
  <si>
    <t>" Odvod: 3.000m3/h, 28Pa, 44dBA</t>
  </si>
  <si>
    <t>" Pripojenie: 2x400mm (odvod)</t>
  </si>
  <si>
    <t>1.3k3</t>
  </si>
  <si>
    <t xml:space="preserve"> "  Odvodný ostrovčekový digestor od CLIMECON, typ: StandardPlus, dodávateľ KLEMENS (ponuka č. PLC1800066).</t>
  </si>
  <si>
    <t xml:space="preserve">"  Umiestnenie: ostrovček v strede</t>
  </si>
  <si>
    <t xml:space="preserve">"  CHU-2000x2200x400-R2(2x400)-834l_s-E1-V3-FT=8-AL_AR</t>
  </si>
  <si>
    <t>" Celkový rozmer DxŠxV : 2000x2200x400mm</t>
  </si>
  <si>
    <t>1.3k4</t>
  </si>
  <si>
    <t>Odvodný ostrovčekový digestorvrátane lapačov tuku a osvetlenia v nerezovom vyhotovení(Digetor sa skladá z 3 ks(pravá ,stredový a lava strana)</t>
  </si>
  <si>
    <t>" Odsávací ostrovčekový digestor vrátane lapačov tuku a osvetlenia v nerezovom vyhotovení</t>
  </si>
  <si>
    <t xml:space="preserve">"  Digestor sa skladá z dvoch kusov (ľavá strana a pravá strana)</t>
  </si>
  <si>
    <t xml:space="preserve">"  Umiestnenie: ostrovček na pravej strane</t>
  </si>
  <si>
    <t xml:space="preserve">"  CHU-2500x2000x400-R2(2x400)-834l_s-E1-V3-FT=10-AR</t>
  </si>
  <si>
    <t xml:space="preserve">"  Odvod: 3500m3/h,18Pa,38dBA</t>
  </si>
  <si>
    <t>" Celkový rozmer DxŠxV : 2500x200x400mm</t>
  </si>
  <si>
    <t xml:space="preserve">"  10ks štandardných tukových filtrov umývateľných v umývačke riadu</t>
  </si>
  <si>
    <t>1.3k5</t>
  </si>
  <si>
    <t>-1850887636</t>
  </si>
  <si>
    <t>1.5k</t>
  </si>
  <si>
    <t>Výfukový kus so sitom proti hmyzu a strieškou VKS 1000x500-S</t>
  </si>
  <si>
    <t>1.6k</t>
  </si>
  <si>
    <t xml:space="preserve">Výfukový kus so sitom proti hmyzu a strieškou VKS 1000x315-S </t>
  </si>
  <si>
    <t>1.7k</t>
  </si>
  <si>
    <t xml:space="preserve">Tlmič hluku štvorhranný  THP 1250x710/1000</t>
  </si>
  <si>
    <t>1.8k</t>
  </si>
  <si>
    <t>Tlmič hluku štvorhranný THP 1000x560/1000</t>
  </si>
  <si>
    <t>1.11k</t>
  </si>
  <si>
    <t>4-hranné VZT potrubie Do obvodu 3200mm vrátane 30% tvaroviek</t>
  </si>
  <si>
    <t>1.11.k2</t>
  </si>
  <si>
    <t>4-hranné potrubie VZT potrubie Do obvodu 2520mm vrátane 30% tvaroviek</t>
  </si>
  <si>
    <t>1.12k</t>
  </si>
  <si>
    <t>Tepelná izolácia VZT potrubia Izoflex PL-AL hr. 15mm</t>
  </si>
  <si>
    <t>1.13Mat</t>
  </si>
  <si>
    <t>Montážny materiál</t>
  </si>
  <si>
    <t>1.14D</t>
  </si>
  <si>
    <t>Doprava</t>
  </si>
  <si>
    <t>1.1k1MAT</t>
  </si>
  <si>
    <t>Kuchynský ventilátor, zabudovaný termo-kontakt; 3f; 400V; 2,5kW; 5,04A; max. 1440ot./min. KUB 560-4-L3 T120, Vmax:1000m3/h</t>
  </si>
  <si>
    <t>"Kuchynský ventilátor, zabudovaný termo-kontakt; 3f; 400V; 2,5kW; 5,04A; max. 1440ot./min. KUB 560-4-L3 T120, Vmax:1000m3/h</t>
  </si>
  <si>
    <t>1.1.k2MAT</t>
  </si>
  <si>
    <t>Frekvenčný menič otáčok, 4,0kW,9,5A,IP66 ODE -3-240095-3F4X</t>
  </si>
  <si>
    <t>-1504416292</t>
  </si>
  <si>
    <t>1.1.k3MAT</t>
  </si>
  <si>
    <t>415922096</t>
  </si>
  <si>
    <t>1.1.k4MAT</t>
  </si>
  <si>
    <t>-184851747</t>
  </si>
  <si>
    <t>1.1k5MAT</t>
  </si>
  <si>
    <t>1322687771</t>
  </si>
  <si>
    <t>1.1k6MAT</t>
  </si>
  <si>
    <t>1676527796</t>
  </si>
  <si>
    <t>1.2k1MAT</t>
  </si>
  <si>
    <t>766230810</t>
  </si>
  <si>
    <t>1.2k2MAT</t>
  </si>
  <si>
    <t>558681780</t>
  </si>
  <si>
    <t>1.2k3MAT</t>
  </si>
  <si>
    <t>-1678008115</t>
  </si>
  <si>
    <t>1.2k4MAT</t>
  </si>
  <si>
    <t>743125342</t>
  </si>
  <si>
    <t>1.2k5MAT</t>
  </si>
  <si>
    <t>1688927811</t>
  </si>
  <si>
    <t>1.2k6MAT</t>
  </si>
  <si>
    <t>-62005530</t>
  </si>
  <si>
    <t>1.3k1MAT1</t>
  </si>
  <si>
    <t>Odsávací ostrovčekový digestor od CLIMECON, typ: StandardPlus</t>
  </si>
  <si>
    <t>-578106211</t>
  </si>
  <si>
    <t>1.3k2MAT2</t>
  </si>
  <si>
    <t>Odvodný ostrovčekový digestor od CLIMECON, typ: StandardPlus</t>
  </si>
  <si>
    <t>-2091542926</t>
  </si>
  <si>
    <t xml:space="preserve">" Umiestnenie: ostrovček v strede: </t>
  </si>
  <si>
    <t>1.3k3MAT3</t>
  </si>
  <si>
    <t>Odvodný ostrovčekový digestor od CLIMECON, typ: StandardPlus,</t>
  </si>
  <si>
    <t>-1801490199</t>
  </si>
  <si>
    <t xml:space="preserve">"  CHU-1500x2200x400-R2(2x400)-750l-s-E1-V3-FT=6=AL</t>
  </si>
  <si>
    <t xml:space="preserve">"  Odvod: 2700m3/h,40Pa, 49dBA</t>
  </si>
  <si>
    <t>" Celkový rozmer DxŠxV : 1500x2200x400mm</t>
  </si>
  <si>
    <t xml:space="preserve">"  6ks štandardných tukových filtrov umývateľných v umývačke riadu</t>
  </si>
  <si>
    <t>1.3k4MAT4</t>
  </si>
  <si>
    <t xml:space="preserve">Odvodný ostrovčekový digestor od CLIMECON, typ: StandardPlus, </t>
  </si>
  <si>
    <t>1939914929</t>
  </si>
  <si>
    <t xml:space="preserve">"  Umiestnenie: ostrovček na lavej strane</t>
  </si>
  <si>
    <t>" Celkový rozmer DxŠxV : 2500x2000x400mm</t>
  </si>
  <si>
    <t>1.3k5MAT5</t>
  </si>
  <si>
    <t>-70780273</t>
  </si>
  <si>
    <t xml:space="preserve">"  Digestor </t>
  </si>
  <si>
    <t xml:space="preserve">"  Umiestnenie: ostrovček na ľavej strane</t>
  </si>
  <si>
    <t xml:space="preserve">"  CHU-2500x2000x400-R2(2x400)-834l_s-E1-V3-FT=10-AL</t>
  </si>
  <si>
    <t>1.5kMAT</t>
  </si>
  <si>
    <t>-1372030169</t>
  </si>
  <si>
    <t>1.6kMAT</t>
  </si>
  <si>
    <t>1076584694</t>
  </si>
  <si>
    <t>1.7kMAT</t>
  </si>
  <si>
    <t>1364624254</t>
  </si>
  <si>
    <t>1.8kMAT</t>
  </si>
  <si>
    <t>-655604334</t>
  </si>
  <si>
    <t>1.11kMAT</t>
  </si>
  <si>
    <t>-1831858018</t>
  </si>
  <si>
    <t>1.11.k2MAT</t>
  </si>
  <si>
    <t>1699825846</t>
  </si>
  <si>
    <t>1.12kMAT</t>
  </si>
  <si>
    <t>-434774215</t>
  </si>
  <si>
    <t>1.13MatD</t>
  </si>
  <si>
    <t>-440136325</t>
  </si>
  <si>
    <t xml:space="preserve">SO01.8 - SO01.8   Elektrická požiarna signalizácia A</t>
  </si>
  <si>
    <t xml:space="preserve">    2.1 - Prestupy cez konštrukcie</t>
  </si>
  <si>
    <t>22-M - Montáže oznam. a zabezp. zariadení</t>
  </si>
  <si>
    <t xml:space="preserve">    1 - Montaž zariadení EPS </t>
  </si>
  <si>
    <t xml:space="preserve">    2 - Montáž</t>
  </si>
  <si>
    <t xml:space="preserve">    22Mat - DODAVKA MATERIAL</t>
  </si>
  <si>
    <t xml:space="preserve">    02.10.2018 - Technicko- inžinierske práce a služby</t>
  </si>
  <si>
    <t>02.08.2018</t>
  </si>
  <si>
    <t>Prierazy steny do hr. 35cm</t>
  </si>
  <si>
    <t>-1918300013</t>
  </si>
  <si>
    <t>02.09.2018</t>
  </si>
  <si>
    <t>Prieraz cez stropy a podlahy do hr. 35cm</t>
  </si>
  <si>
    <t>1537681348</t>
  </si>
  <si>
    <t>01.01.2018</t>
  </si>
  <si>
    <t>Hlásič opticko - dymový/ tepelný 830PH ZETTLER</t>
  </si>
  <si>
    <t>1115618341</t>
  </si>
  <si>
    <t>01.02.2018</t>
  </si>
  <si>
    <t>4" zásuvka s izolátorom 4B-I 4B-I ZETTLER</t>
  </si>
  <si>
    <t>-1334396016</t>
  </si>
  <si>
    <t>02.01.2018</t>
  </si>
  <si>
    <t>Kábel JE-H(St)H-V 1x2x0,8, funkč. 30 min. JE-H(St)H-V 1x2x0,8</t>
  </si>
  <si>
    <t>1209103192</t>
  </si>
  <si>
    <t>02.02.2018</t>
  </si>
  <si>
    <t>Trubka elektroinštalačná SUPER MONOFLEX 1216E KOPOS</t>
  </si>
  <si>
    <t>1819212073</t>
  </si>
  <si>
    <t>02.03.2018</t>
  </si>
  <si>
    <t>Žĺab PVC LHD 17x17 KOPOS</t>
  </si>
  <si>
    <t>1533918044</t>
  </si>
  <si>
    <t>02.04.2018</t>
  </si>
  <si>
    <t>Príchytka 5316E KOPOS</t>
  </si>
  <si>
    <t>-1144738741</t>
  </si>
  <si>
    <t>02.05.2018</t>
  </si>
  <si>
    <t>Hmoždinka so skrutkou</t>
  </si>
  <si>
    <t>963889256</t>
  </si>
  <si>
    <t>02.06.2018</t>
  </si>
  <si>
    <t>Požiarny tmel HILTI HILTI</t>
  </si>
  <si>
    <t>-295582619</t>
  </si>
  <si>
    <t>02.07.2018</t>
  </si>
  <si>
    <t>Drobný elektroinštalačný materiál</t>
  </si>
  <si>
    <t>292251750</t>
  </si>
  <si>
    <t>2092409783</t>
  </si>
  <si>
    <t>-943257508</t>
  </si>
  <si>
    <t>-1792304361</t>
  </si>
  <si>
    <t>-461862996</t>
  </si>
  <si>
    <t>697599550</t>
  </si>
  <si>
    <t>-1382142182</t>
  </si>
  <si>
    <t>233082846</t>
  </si>
  <si>
    <t>152308469</t>
  </si>
  <si>
    <t>1714025630</t>
  </si>
  <si>
    <t>02.11.2018</t>
  </si>
  <si>
    <t>Doprogramovanie ústredne EPS + hlásiče</t>
  </si>
  <si>
    <t>-819131062</t>
  </si>
  <si>
    <t>02.12.2018</t>
  </si>
  <si>
    <t>Funkčné skúšky EPS + vystavenie protokolu</t>
  </si>
  <si>
    <t>1065939672</t>
  </si>
  <si>
    <t>01.02.2013</t>
  </si>
  <si>
    <t>Projektová dokumentácia skutočného stavu</t>
  </si>
  <si>
    <t>326080411</t>
  </si>
  <si>
    <t>01.02.2014</t>
  </si>
  <si>
    <t>Zaškolenie obsluhy</t>
  </si>
  <si>
    <t>124015540</t>
  </si>
  <si>
    <t>01.02.2015</t>
  </si>
  <si>
    <t>Odborná prehliadka a skúška</t>
  </si>
  <si>
    <t>1577907492</t>
  </si>
  <si>
    <t>01.02.2016</t>
  </si>
  <si>
    <t>Doprava, zabezpečovacie a režijné náklady</t>
  </si>
  <si>
    <t>km</t>
  </si>
  <si>
    <t>-149603985</t>
  </si>
  <si>
    <t>785318858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</si>
</sst>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000000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8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6" xfId="0" applyBorder="1"/>
    <xf numFmtId="0" fontId="21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horizontal="right" vertical="center"/>
    </xf>
    <xf numFmtId="4" fontId="30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6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166" fontId="24" fillId="0" borderId="17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0" fontId="27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4" fontId="27" fillId="6" borderId="0" xfId="0" applyNumberFormat="1" applyFont="1" applyFill="1" applyBorder="1" applyAlignment="1">
      <alignment vertical="center"/>
    </xf>
    <xf numFmtId="0" fontId="0" fillId="2" borderId="0" xfId="0" applyFill="1" applyProtection="1"/>
    <xf numFmtId="0" fontId="15" fillId="2" borderId="0" xfId="1" applyFont="1" applyFill="1" applyAlignment="1" applyProtection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4" fontId="34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7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4" fontId="7" fillId="0" borderId="17" xfId="0" applyNumberFormat="1" applyFont="1" applyBorder="1" applyAlignment="1"/>
    <xf numFmtId="4" fontId="7" fillId="0" borderId="17" xfId="0" applyNumberFormat="1" applyFont="1" applyBorder="1" applyAlignment="1">
      <alignment vertical="center"/>
    </xf>
    <xf numFmtId="4" fontId="7" fillId="0" borderId="23" xfId="0" applyNumberFormat="1" applyFont="1" applyBorder="1" applyAlignment="1"/>
    <xf numFmtId="4" fontId="7" fillId="0" borderId="23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4" fontId="6" fillId="0" borderId="0" xfId="0" applyNumberFormat="1" applyFont="1" applyBorder="1" applyAlignment="1"/>
    <xf numFmtId="0" fontId="39" fillId="0" borderId="25" xfId="0" applyFont="1" applyBorder="1" applyAlignment="1" applyProtection="1">
      <alignment horizontal="center" vertical="center"/>
      <protection locked="0"/>
    </xf>
    <xf numFmtId="49" fontId="39" fillId="0" borderId="25" xfId="0" applyNumberFormat="1" applyFont="1" applyBorder="1" applyAlignment="1" applyProtection="1">
      <alignment horizontal="left" vertical="center" wrapText="1"/>
      <protection locked="0"/>
    </xf>
    <xf numFmtId="0" fontId="39" fillId="0" borderId="25" xfId="0" applyFont="1" applyBorder="1" applyAlignment="1" applyProtection="1">
      <alignment horizontal="left" vertical="center" wrapText="1"/>
      <protection locked="0"/>
    </xf>
    <xf numFmtId="0" fontId="39" fillId="0" borderId="25" xfId="0" applyFont="1" applyBorder="1" applyAlignment="1" applyProtection="1">
      <alignment horizontal="center" vertical="center" wrapText="1"/>
      <protection locked="0"/>
    </xf>
    <xf numFmtId="167" fontId="39" fillId="0" borderId="25" xfId="0" applyNumberFormat="1" applyFont="1" applyBorder="1" applyAlignment="1" applyProtection="1">
      <alignment vertical="center"/>
      <protection locked="0"/>
    </xf>
    <xf numFmtId="4" fontId="39" fillId="4" borderId="25" xfId="0" applyNumberFormat="1" applyFont="1" applyFill="1" applyBorder="1" applyAlignment="1" applyProtection="1">
      <alignment vertical="center"/>
      <protection locked="0"/>
    </xf>
    <xf numFmtId="4" fontId="39" fillId="0" borderId="25" xfId="0" applyNumberFormat="1" applyFont="1" applyBorder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7" fillId="0" borderId="0" xfId="0" applyNumberFormat="1" applyFont="1" applyBorder="1" applyAlignment="1"/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theme" Target="theme/theme1.xml" /><Relationship Id="rId16" Type="http://schemas.openxmlformats.org/officeDocument/2006/relationships/calcChain" Target="calcChain.xml" /><Relationship Id="rId1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6"/>
      <c r="AH1" s="16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</row>
    <row r="2" ht="36.96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R2" s="24" t="s">
        <v>8</v>
      </c>
      <c r="BS2" s="25" t="s">
        <v>9</v>
      </c>
      <c r="BT2" s="25" t="s">
        <v>10</v>
      </c>
    </row>
    <row r="3" ht="6.96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9</v>
      </c>
      <c r="BT3" s="25" t="s">
        <v>10</v>
      </c>
    </row>
    <row r="4" ht="36.96" customHeight="1">
      <c r="B4" s="29"/>
      <c r="C4" s="30" t="s">
        <v>11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2"/>
      <c r="AS4" s="23" t="s">
        <v>12</v>
      </c>
      <c r="BE4" s="33" t="s">
        <v>13</v>
      </c>
      <c r="BS4" s="25" t="s">
        <v>14</v>
      </c>
    </row>
    <row r="5" ht="14.4" customHeight="1">
      <c r="B5" s="29"/>
      <c r="C5" s="34"/>
      <c r="D5" s="35" t="s">
        <v>15</v>
      </c>
      <c r="E5" s="34"/>
      <c r="F5" s="34"/>
      <c r="G5" s="34"/>
      <c r="H5" s="34"/>
      <c r="I5" s="34"/>
      <c r="J5" s="34"/>
      <c r="K5" s="36" t="s">
        <v>16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2"/>
      <c r="BE5" s="37" t="s">
        <v>17</v>
      </c>
      <c r="BS5" s="25" t="s">
        <v>9</v>
      </c>
    </row>
    <row r="6" ht="36.96" customHeight="1">
      <c r="B6" s="29"/>
      <c r="C6" s="34"/>
      <c r="D6" s="38" t="s">
        <v>18</v>
      </c>
      <c r="E6" s="34"/>
      <c r="F6" s="34"/>
      <c r="G6" s="34"/>
      <c r="H6" s="34"/>
      <c r="I6" s="34"/>
      <c r="J6" s="34"/>
      <c r="K6" s="39" t="s">
        <v>19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2"/>
      <c r="BE6" s="40"/>
      <c r="BS6" s="25" t="s">
        <v>9</v>
      </c>
    </row>
    <row r="7" ht="14.4" customHeight="1">
      <c r="B7" s="29"/>
      <c r="C7" s="34"/>
      <c r="D7" s="41" t="s">
        <v>20</v>
      </c>
      <c r="E7" s="34"/>
      <c r="F7" s="34"/>
      <c r="G7" s="34"/>
      <c r="H7" s="34"/>
      <c r="I7" s="34"/>
      <c r="J7" s="34"/>
      <c r="K7" s="36" t="s">
        <v>5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41" t="s">
        <v>21</v>
      </c>
      <c r="AL7" s="34"/>
      <c r="AM7" s="34"/>
      <c r="AN7" s="36" t="s">
        <v>5</v>
      </c>
      <c r="AO7" s="34"/>
      <c r="AP7" s="34"/>
      <c r="AQ7" s="32"/>
      <c r="BE7" s="40"/>
      <c r="BS7" s="25" t="s">
        <v>9</v>
      </c>
    </row>
    <row r="8" ht="14.4" customHeight="1">
      <c r="B8" s="29"/>
      <c r="C8" s="34"/>
      <c r="D8" s="41" t="s">
        <v>22</v>
      </c>
      <c r="E8" s="34"/>
      <c r="F8" s="34"/>
      <c r="G8" s="34"/>
      <c r="H8" s="34"/>
      <c r="I8" s="34"/>
      <c r="J8" s="34"/>
      <c r="K8" s="36" t="s">
        <v>23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41" t="s">
        <v>24</v>
      </c>
      <c r="AL8" s="34"/>
      <c r="AM8" s="34"/>
      <c r="AN8" s="42" t="s">
        <v>25</v>
      </c>
      <c r="AO8" s="34"/>
      <c r="AP8" s="34"/>
      <c r="AQ8" s="32"/>
      <c r="BE8" s="40"/>
      <c r="BS8" s="25" t="s">
        <v>9</v>
      </c>
    </row>
    <row r="9" ht="14.4" customHeight="1">
      <c r="B9" s="29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2"/>
      <c r="BE9" s="40"/>
      <c r="BS9" s="25" t="s">
        <v>9</v>
      </c>
    </row>
    <row r="10" ht="14.4" customHeight="1">
      <c r="B10" s="29"/>
      <c r="C10" s="34"/>
      <c r="D10" s="41" t="s">
        <v>26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41" t="s">
        <v>27</v>
      </c>
      <c r="AL10" s="34"/>
      <c r="AM10" s="34"/>
      <c r="AN10" s="36" t="s">
        <v>5</v>
      </c>
      <c r="AO10" s="34"/>
      <c r="AP10" s="34"/>
      <c r="AQ10" s="32"/>
      <c r="BE10" s="40"/>
      <c r="BS10" s="25" t="s">
        <v>9</v>
      </c>
    </row>
    <row r="11" ht="18.48" customHeight="1">
      <c r="B11" s="29"/>
      <c r="C11" s="34"/>
      <c r="D11" s="34"/>
      <c r="E11" s="36" t="s">
        <v>28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41" t="s">
        <v>29</v>
      </c>
      <c r="AL11" s="34"/>
      <c r="AM11" s="34"/>
      <c r="AN11" s="36" t="s">
        <v>5</v>
      </c>
      <c r="AO11" s="34"/>
      <c r="AP11" s="34"/>
      <c r="AQ11" s="32"/>
      <c r="BE11" s="40"/>
      <c r="BS11" s="25" t="s">
        <v>9</v>
      </c>
    </row>
    <row r="12" ht="6.96" customHeight="1">
      <c r="B12" s="29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2"/>
      <c r="BE12" s="40"/>
      <c r="BS12" s="25" t="s">
        <v>9</v>
      </c>
    </row>
    <row r="13" ht="14.4" customHeight="1">
      <c r="B13" s="29"/>
      <c r="C13" s="34"/>
      <c r="D13" s="41" t="s">
        <v>30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41" t="s">
        <v>27</v>
      </c>
      <c r="AL13" s="34"/>
      <c r="AM13" s="34"/>
      <c r="AN13" s="43" t="s">
        <v>31</v>
      </c>
      <c r="AO13" s="34"/>
      <c r="AP13" s="34"/>
      <c r="AQ13" s="32"/>
      <c r="BE13" s="40"/>
      <c r="BS13" s="25" t="s">
        <v>9</v>
      </c>
    </row>
    <row r="14">
      <c r="B14" s="29"/>
      <c r="C14" s="34"/>
      <c r="D14" s="34"/>
      <c r="E14" s="43" t="s">
        <v>31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29</v>
      </c>
      <c r="AL14" s="34"/>
      <c r="AM14" s="34"/>
      <c r="AN14" s="43" t="s">
        <v>31</v>
      </c>
      <c r="AO14" s="34"/>
      <c r="AP14" s="34"/>
      <c r="AQ14" s="32"/>
      <c r="BE14" s="40"/>
      <c r="BS14" s="25" t="s">
        <v>9</v>
      </c>
    </row>
    <row r="15" ht="6.96" customHeight="1">
      <c r="B15" s="29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2"/>
      <c r="BE15" s="40"/>
      <c r="BS15" s="25" t="s">
        <v>6</v>
      </c>
    </row>
    <row r="16" ht="14.4" customHeight="1">
      <c r="B16" s="29"/>
      <c r="C16" s="34"/>
      <c r="D16" s="41" t="s">
        <v>32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41" t="s">
        <v>27</v>
      </c>
      <c r="AL16" s="34"/>
      <c r="AM16" s="34"/>
      <c r="AN16" s="36" t="s">
        <v>5</v>
      </c>
      <c r="AO16" s="34"/>
      <c r="AP16" s="34"/>
      <c r="AQ16" s="32"/>
      <c r="BE16" s="40"/>
      <c r="BS16" s="25" t="s">
        <v>6</v>
      </c>
    </row>
    <row r="17" ht="18.48" customHeight="1">
      <c r="B17" s="29"/>
      <c r="C17" s="34"/>
      <c r="D17" s="34"/>
      <c r="E17" s="36" t="s">
        <v>33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41" t="s">
        <v>29</v>
      </c>
      <c r="AL17" s="34"/>
      <c r="AM17" s="34"/>
      <c r="AN17" s="36" t="s">
        <v>5</v>
      </c>
      <c r="AO17" s="34"/>
      <c r="AP17" s="34"/>
      <c r="AQ17" s="32"/>
      <c r="BE17" s="40"/>
      <c r="BS17" s="25" t="s">
        <v>34</v>
      </c>
    </row>
    <row r="18" ht="6.96" customHeight="1">
      <c r="B18" s="29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2"/>
      <c r="BE18" s="40"/>
      <c r="BS18" s="25" t="s">
        <v>9</v>
      </c>
    </row>
    <row r="19" ht="14.4" customHeight="1">
      <c r="B19" s="29"/>
      <c r="C19" s="34"/>
      <c r="D19" s="41" t="s">
        <v>35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41" t="s">
        <v>27</v>
      </c>
      <c r="AL19" s="34"/>
      <c r="AM19" s="34"/>
      <c r="AN19" s="36" t="s">
        <v>5</v>
      </c>
      <c r="AO19" s="34"/>
      <c r="AP19" s="34"/>
      <c r="AQ19" s="32"/>
      <c r="BE19" s="40"/>
      <c r="BS19" s="25" t="s">
        <v>9</v>
      </c>
    </row>
    <row r="20" ht="18.48" customHeight="1">
      <c r="B20" s="29"/>
      <c r="C20" s="34"/>
      <c r="D20" s="34"/>
      <c r="E20" s="36" t="s">
        <v>36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41" t="s">
        <v>29</v>
      </c>
      <c r="AL20" s="34"/>
      <c r="AM20" s="34"/>
      <c r="AN20" s="36" t="s">
        <v>5</v>
      </c>
      <c r="AO20" s="34"/>
      <c r="AP20" s="34"/>
      <c r="AQ20" s="32"/>
      <c r="BE20" s="40"/>
    </row>
    <row r="21" ht="6.96" customHeight="1">
      <c r="B21" s="29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2"/>
      <c r="BE21" s="40"/>
    </row>
    <row r="22">
      <c r="B22" s="29"/>
      <c r="C22" s="34"/>
      <c r="D22" s="41" t="s">
        <v>37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2"/>
      <c r="BE22" s="40"/>
    </row>
    <row r="23" ht="16.5" customHeight="1">
      <c r="B23" s="29"/>
      <c r="C23" s="34"/>
      <c r="D23" s="34"/>
      <c r="E23" s="45" t="s">
        <v>5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34"/>
      <c r="AP23" s="34"/>
      <c r="AQ23" s="32"/>
      <c r="BE23" s="40"/>
    </row>
    <row r="24" ht="6.96" customHeight="1">
      <c r="B24" s="29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2"/>
      <c r="BE24" s="40"/>
    </row>
    <row r="25" ht="6.96" customHeight="1">
      <c r="B25" s="29"/>
      <c r="C25" s="34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34"/>
      <c r="AQ25" s="32"/>
      <c r="BE25" s="40"/>
    </row>
    <row r="26" ht="14.4" customHeight="1">
      <c r="B26" s="29"/>
      <c r="C26" s="34"/>
      <c r="D26" s="47" t="s">
        <v>38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48">
        <f>ROUND(AG87,2)</f>
        <v>0</v>
      </c>
      <c r="AL26" s="34"/>
      <c r="AM26" s="34"/>
      <c r="AN26" s="34"/>
      <c r="AO26" s="34"/>
      <c r="AP26" s="34"/>
      <c r="AQ26" s="32"/>
      <c r="BE26" s="40"/>
    </row>
    <row r="27" ht="14.4" customHeight="1">
      <c r="B27" s="29"/>
      <c r="C27" s="34"/>
      <c r="D27" s="47" t="s">
        <v>39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48">
        <f>ROUND(AG102,2)</f>
        <v>0</v>
      </c>
      <c r="AL27" s="48"/>
      <c r="AM27" s="48"/>
      <c r="AN27" s="48"/>
      <c r="AO27" s="48"/>
      <c r="AP27" s="34"/>
      <c r="AQ27" s="32"/>
      <c r="BE27" s="40"/>
    </row>
    <row r="28" s="1" customFormat="1" ht="6.96" customHeight="1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1"/>
      <c r="BE28" s="40"/>
    </row>
    <row r="29" s="1" customFormat="1" ht="25.92" customHeight="1">
      <c r="B29" s="49"/>
      <c r="C29" s="50"/>
      <c r="D29" s="52" t="s">
        <v>40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4">
        <f>ROUND(AK26+AK27,2)</f>
        <v>0</v>
      </c>
      <c r="AL29" s="53"/>
      <c r="AM29" s="53"/>
      <c r="AN29" s="53"/>
      <c r="AO29" s="53"/>
      <c r="AP29" s="50"/>
      <c r="AQ29" s="51"/>
      <c r="BE29" s="40"/>
    </row>
    <row r="30" s="1" customFormat="1" ht="6.96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1"/>
      <c r="BE30" s="40"/>
    </row>
    <row r="31" s="2" customFormat="1" ht="14.4" customHeight="1">
      <c r="B31" s="55"/>
      <c r="C31" s="56"/>
      <c r="D31" s="57" t="s">
        <v>41</v>
      </c>
      <c r="E31" s="56"/>
      <c r="F31" s="57" t="s">
        <v>42</v>
      </c>
      <c r="G31" s="56"/>
      <c r="H31" s="56"/>
      <c r="I31" s="56"/>
      <c r="J31" s="56"/>
      <c r="K31" s="56"/>
      <c r="L31" s="58">
        <v>0.20000000000000001</v>
      </c>
      <c r="M31" s="56"/>
      <c r="N31" s="56"/>
      <c r="O31" s="56"/>
      <c r="P31" s="56"/>
      <c r="Q31" s="56"/>
      <c r="R31" s="56"/>
      <c r="S31" s="56"/>
      <c r="T31" s="59" t="s">
        <v>43</v>
      </c>
      <c r="U31" s="56"/>
      <c r="V31" s="56"/>
      <c r="W31" s="60">
        <f>ROUND(AZ87+SUM(CD103:CD107),2)</f>
        <v>0</v>
      </c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60">
        <f>ROUND(AV87+SUM(BY103:BY107),2)</f>
        <v>0</v>
      </c>
      <c r="AL31" s="56"/>
      <c r="AM31" s="56"/>
      <c r="AN31" s="56"/>
      <c r="AO31" s="56"/>
      <c r="AP31" s="56"/>
      <c r="AQ31" s="61"/>
      <c r="BE31" s="40"/>
    </row>
    <row r="32" s="2" customFormat="1" ht="14.4" customHeight="1">
      <c r="B32" s="55"/>
      <c r="C32" s="56"/>
      <c r="D32" s="56"/>
      <c r="E32" s="56"/>
      <c r="F32" s="57" t="s">
        <v>44</v>
      </c>
      <c r="G32" s="56"/>
      <c r="H32" s="56"/>
      <c r="I32" s="56"/>
      <c r="J32" s="56"/>
      <c r="K32" s="56"/>
      <c r="L32" s="58">
        <v>0.20000000000000001</v>
      </c>
      <c r="M32" s="56"/>
      <c r="N32" s="56"/>
      <c r="O32" s="56"/>
      <c r="P32" s="56"/>
      <c r="Q32" s="56"/>
      <c r="R32" s="56"/>
      <c r="S32" s="56"/>
      <c r="T32" s="59" t="s">
        <v>43</v>
      </c>
      <c r="U32" s="56"/>
      <c r="V32" s="56"/>
      <c r="W32" s="60">
        <f>ROUND(BA87+SUM(CE103:CE107),2)</f>
        <v>0</v>
      </c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60">
        <f>ROUND(AW87+SUM(BZ103:BZ107),2)</f>
        <v>0</v>
      </c>
      <c r="AL32" s="56"/>
      <c r="AM32" s="56"/>
      <c r="AN32" s="56"/>
      <c r="AO32" s="56"/>
      <c r="AP32" s="56"/>
      <c r="AQ32" s="61"/>
      <c r="BE32" s="40"/>
    </row>
    <row r="33" hidden="1" s="2" customFormat="1" ht="14.4" customHeight="1">
      <c r="B33" s="55"/>
      <c r="C33" s="56"/>
      <c r="D33" s="56"/>
      <c r="E33" s="56"/>
      <c r="F33" s="57" t="s">
        <v>45</v>
      </c>
      <c r="G33" s="56"/>
      <c r="H33" s="56"/>
      <c r="I33" s="56"/>
      <c r="J33" s="56"/>
      <c r="K33" s="56"/>
      <c r="L33" s="58">
        <v>0.20000000000000001</v>
      </c>
      <c r="M33" s="56"/>
      <c r="N33" s="56"/>
      <c r="O33" s="56"/>
      <c r="P33" s="56"/>
      <c r="Q33" s="56"/>
      <c r="R33" s="56"/>
      <c r="S33" s="56"/>
      <c r="T33" s="59" t="s">
        <v>43</v>
      </c>
      <c r="U33" s="56"/>
      <c r="V33" s="56"/>
      <c r="W33" s="60">
        <f>ROUND(BB87+SUM(CF103:CF107),2)</f>
        <v>0</v>
      </c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60">
        <v>0</v>
      </c>
      <c r="AL33" s="56"/>
      <c r="AM33" s="56"/>
      <c r="AN33" s="56"/>
      <c r="AO33" s="56"/>
      <c r="AP33" s="56"/>
      <c r="AQ33" s="61"/>
      <c r="BE33" s="40"/>
    </row>
    <row r="34" hidden="1" s="2" customFormat="1" ht="14.4" customHeight="1">
      <c r="B34" s="55"/>
      <c r="C34" s="56"/>
      <c r="D34" s="56"/>
      <c r="E34" s="56"/>
      <c r="F34" s="57" t="s">
        <v>46</v>
      </c>
      <c r="G34" s="56"/>
      <c r="H34" s="56"/>
      <c r="I34" s="56"/>
      <c r="J34" s="56"/>
      <c r="K34" s="56"/>
      <c r="L34" s="58">
        <v>0.20000000000000001</v>
      </c>
      <c r="M34" s="56"/>
      <c r="N34" s="56"/>
      <c r="O34" s="56"/>
      <c r="P34" s="56"/>
      <c r="Q34" s="56"/>
      <c r="R34" s="56"/>
      <c r="S34" s="56"/>
      <c r="T34" s="59" t="s">
        <v>43</v>
      </c>
      <c r="U34" s="56"/>
      <c r="V34" s="56"/>
      <c r="W34" s="60">
        <f>ROUND(BC87+SUM(CG103:CG107),2)</f>
        <v>0</v>
      </c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60">
        <v>0</v>
      </c>
      <c r="AL34" s="56"/>
      <c r="AM34" s="56"/>
      <c r="AN34" s="56"/>
      <c r="AO34" s="56"/>
      <c r="AP34" s="56"/>
      <c r="AQ34" s="61"/>
      <c r="BE34" s="40"/>
    </row>
    <row r="35" hidden="1" s="2" customFormat="1" ht="14.4" customHeight="1">
      <c r="B35" s="55"/>
      <c r="C35" s="56"/>
      <c r="D35" s="56"/>
      <c r="E35" s="56"/>
      <c r="F35" s="57" t="s">
        <v>47</v>
      </c>
      <c r="G35" s="56"/>
      <c r="H35" s="56"/>
      <c r="I35" s="56"/>
      <c r="J35" s="56"/>
      <c r="K35" s="56"/>
      <c r="L35" s="58">
        <v>0</v>
      </c>
      <c r="M35" s="56"/>
      <c r="N35" s="56"/>
      <c r="O35" s="56"/>
      <c r="P35" s="56"/>
      <c r="Q35" s="56"/>
      <c r="R35" s="56"/>
      <c r="S35" s="56"/>
      <c r="T35" s="59" t="s">
        <v>43</v>
      </c>
      <c r="U35" s="56"/>
      <c r="V35" s="56"/>
      <c r="W35" s="60">
        <f>ROUND(BD87+SUM(CH103:CH107),2)</f>
        <v>0</v>
      </c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60">
        <v>0</v>
      </c>
      <c r="AL35" s="56"/>
      <c r="AM35" s="56"/>
      <c r="AN35" s="56"/>
      <c r="AO35" s="56"/>
      <c r="AP35" s="56"/>
      <c r="AQ35" s="61"/>
    </row>
    <row r="36" s="1" customFormat="1" ht="6.96" customHeight="1"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1"/>
    </row>
    <row r="37" s="1" customFormat="1" ht="25.92" customHeight="1">
      <c r="B37" s="49"/>
      <c r="C37" s="62"/>
      <c r="D37" s="63" t="s">
        <v>48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5" t="s">
        <v>49</v>
      </c>
      <c r="U37" s="64"/>
      <c r="V37" s="64"/>
      <c r="W37" s="64"/>
      <c r="X37" s="66" t="s">
        <v>50</v>
      </c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7">
        <f>SUM(AK29:AK35)</f>
        <v>0</v>
      </c>
      <c r="AL37" s="64"/>
      <c r="AM37" s="64"/>
      <c r="AN37" s="64"/>
      <c r="AO37" s="68"/>
      <c r="AP37" s="62"/>
      <c r="AQ37" s="51"/>
    </row>
    <row r="38" s="1" customFormat="1" ht="14.4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1"/>
    </row>
    <row r="39">
      <c r="B39" s="29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2"/>
    </row>
    <row r="40">
      <c r="B40" s="29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2"/>
    </row>
    <row r="41">
      <c r="B41" s="29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2"/>
    </row>
    <row r="42">
      <c r="B42" s="29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2"/>
    </row>
    <row r="43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2"/>
    </row>
    <row r="44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2"/>
    </row>
    <row r="4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2"/>
    </row>
    <row r="46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2"/>
    </row>
    <row r="47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2"/>
    </row>
    <row r="48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2"/>
    </row>
    <row r="49" s="1" customFormat="1">
      <c r="B49" s="49"/>
      <c r="C49" s="50"/>
      <c r="D49" s="69" t="s">
        <v>51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1"/>
      <c r="AA49" s="50"/>
      <c r="AB49" s="50"/>
      <c r="AC49" s="69" t="s">
        <v>52</v>
      </c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1"/>
      <c r="AP49" s="50"/>
      <c r="AQ49" s="51"/>
    </row>
    <row r="50">
      <c r="B50" s="29"/>
      <c r="C50" s="34"/>
      <c r="D50" s="72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73"/>
      <c r="AA50" s="34"/>
      <c r="AB50" s="34"/>
      <c r="AC50" s="72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73"/>
      <c r="AP50" s="34"/>
      <c r="AQ50" s="32"/>
    </row>
    <row r="51">
      <c r="B51" s="29"/>
      <c r="C51" s="34"/>
      <c r="D51" s="72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73"/>
      <c r="AA51" s="34"/>
      <c r="AB51" s="34"/>
      <c r="AC51" s="72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73"/>
      <c r="AP51" s="34"/>
      <c r="AQ51" s="32"/>
    </row>
    <row r="52">
      <c r="B52" s="29"/>
      <c r="C52" s="34"/>
      <c r="D52" s="72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73"/>
      <c r="AA52" s="34"/>
      <c r="AB52" s="34"/>
      <c r="AC52" s="72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73"/>
      <c r="AP52" s="34"/>
      <c r="AQ52" s="32"/>
    </row>
    <row r="53">
      <c r="B53" s="29"/>
      <c r="C53" s="34"/>
      <c r="D53" s="72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73"/>
      <c r="AA53" s="34"/>
      <c r="AB53" s="34"/>
      <c r="AC53" s="72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73"/>
      <c r="AP53" s="34"/>
      <c r="AQ53" s="32"/>
    </row>
    <row r="54">
      <c r="B54" s="29"/>
      <c r="C54" s="34"/>
      <c r="D54" s="72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73"/>
      <c r="AA54" s="34"/>
      <c r="AB54" s="34"/>
      <c r="AC54" s="72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73"/>
      <c r="AP54" s="34"/>
      <c r="AQ54" s="32"/>
    </row>
    <row r="55">
      <c r="B55" s="29"/>
      <c r="C55" s="34"/>
      <c r="D55" s="72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73"/>
      <c r="AA55" s="34"/>
      <c r="AB55" s="34"/>
      <c r="AC55" s="72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73"/>
      <c r="AP55" s="34"/>
      <c r="AQ55" s="32"/>
    </row>
    <row r="56">
      <c r="B56" s="29"/>
      <c r="C56" s="34"/>
      <c r="D56" s="72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73"/>
      <c r="AA56" s="34"/>
      <c r="AB56" s="34"/>
      <c r="AC56" s="72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73"/>
      <c r="AP56" s="34"/>
      <c r="AQ56" s="32"/>
    </row>
    <row r="57">
      <c r="B57" s="29"/>
      <c r="C57" s="34"/>
      <c r="D57" s="72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73"/>
      <c r="AA57" s="34"/>
      <c r="AB57" s="34"/>
      <c r="AC57" s="72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73"/>
      <c r="AP57" s="34"/>
      <c r="AQ57" s="32"/>
    </row>
    <row r="58" s="1" customFormat="1">
      <c r="B58" s="49"/>
      <c r="C58" s="50"/>
      <c r="D58" s="74" t="s">
        <v>53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6" t="s">
        <v>54</v>
      </c>
      <c r="S58" s="75"/>
      <c r="T58" s="75"/>
      <c r="U58" s="75"/>
      <c r="V58" s="75"/>
      <c r="W58" s="75"/>
      <c r="X58" s="75"/>
      <c r="Y58" s="75"/>
      <c r="Z58" s="77"/>
      <c r="AA58" s="50"/>
      <c r="AB58" s="50"/>
      <c r="AC58" s="74" t="s">
        <v>53</v>
      </c>
      <c r="AD58" s="75"/>
      <c r="AE58" s="75"/>
      <c r="AF58" s="75"/>
      <c r="AG58" s="75"/>
      <c r="AH58" s="75"/>
      <c r="AI58" s="75"/>
      <c r="AJ58" s="75"/>
      <c r="AK58" s="75"/>
      <c r="AL58" s="75"/>
      <c r="AM58" s="76" t="s">
        <v>54</v>
      </c>
      <c r="AN58" s="75"/>
      <c r="AO58" s="77"/>
      <c r="AP58" s="50"/>
      <c r="AQ58" s="51"/>
    </row>
    <row r="59">
      <c r="B59" s="29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2"/>
    </row>
    <row r="60" s="1" customFormat="1">
      <c r="B60" s="49"/>
      <c r="C60" s="50"/>
      <c r="D60" s="69" t="s">
        <v>55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1"/>
      <c r="AA60" s="50"/>
      <c r="AB60" s="50"/>
      <c r="AC60" s="69" t="s">
        <v>56</v>
      </c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1"/>
      <c r="AP60" s="50"/>
      <c r="AQ60" s="51"/>
    </row>
    <row r="61">
      <c r="B61" s="29"/>
      <c r="C61" s="34"/>
      <c r="D61" s="72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73"/>
      <c r="AA61" s="34"/>
      <c r="AB61" s="34"/>
      <c r="AC61" s="72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73"/>
      <c r="AP61" s="34"/>
      <c r="AQ61" s="32"/>
    </row>
    <row r="62">
      <c r="B62" s="29"/>
      <c r="C62" s="34"/>
      <c r="D62" s="72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73"/>
      <c r="AA62" s="34"/>
      <c r="AB62" s="34"/>
      <c r="AC62" s="72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73"/>
      <c r="AP62" s="34"/>
      <c r="AQ62" s="32"/>
    </row>
    <row r="63">
      <c r="B63" s="29"/>
      <c r="C63" s="34"/>
      <c r="D63" s="72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73"/>
      <c r="AA63" s="34"/>
      <c r="AB63" s="34"/>
      <c r="AC63" s="72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73"/>
      <c r="AP63" s="34"/>
      <c r="AQ63" s="32"/>
    </row>
    <row r="64">
      <c r="B64" s="29"/>
      <c r="C64" s="34"/>
      <c r="D64" s="72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73"/>
      <c r="AA64" s="34"/>
      <c r="AB64" s="34"/>
      <c r="AC64" s="72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73"/>
      <c r="AP64" s="34"/>
      <c r="AQ64" s="32"/>
    </row>
    <row r="65">
      <c r="B65" s="29"/>
      <c r="C65" s="34"/>
      <c r="D65" s="72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73"/>
      <c r="AA65" s="34"/>
      <c r="AB65" s="34"/>
      <c r="AC65" s="72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73"/>
      <c r="AP65" s="34"/>
      <c r="AQ65" s="32"/>
    </row>
    <row r="66">
      <c r="B66" s="29"/>
      <c r="C66" s="34"/>
      <c r="D66" s="72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73"/>
      <c r="AA66" s="34"/>
      <c r="AB66" s="34"/>
      <c r="AC66" s="72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73"/>
      <c r="AP66" s="34"/>
      <c r="AQ66" s="32"/>
    </row>
    <row r="67">
      <c r="B67" s="29"/>
      <c r="C67" s="34"/>
      <c r="D67" s="72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73"/>
      <c r="AA67" s="34"/>
      <c r="AB67" s="34"/>
      <c r="AC67" s="72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73"/>
      <c r="AP67" s="34"/>
      <c r="AQ67" s="32"/>
    </row>
    <row r="68">
      <c r="B68" s="29"/>
      <c r="C68" s="34"/>
      <c r="D68" s="72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73"/>
      <c r="AA68" s="34"/>
      <c r="AB68" s="34"/>
      <c r="AC68" s="72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73"/>
      <c r="AP68" s="34"/>
      <c r="AQ68" s="32"/>
    </row>
    <row r="69" s="1" customFormat="1">
      <c r="B69" s="49"/>
      <c r="C69" s="50"/>
      <c r="D69" s="74" t="s">
        <v>53</v>
      </c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6" t="s">
        <v>54</v>
      </c>
      <c r="S69" s="75"/>
      <c r="T69" s="75"/>
      <c r="U69" s="75"/>
      <c r="V69" s="75"/>
      <c r="W69" s="75"/>
      <c r="X69" s="75"/>
      <c r="Y69" s="75"/>
      <c r="Z69" s="77"/>
      <c r="AA69" s="50"/>
      <c r="AB69" s="50"/>
      <c r="AC69" s="74" t="s">
        <v>53</v>
      </c>
      <c r="AD69" s="75"/>
      <c r="AE69" s="75"/>
      <c r="AF69" s="75"/>
      <c r="AG69" s="75"/>
      <c r="AH69" s="75"/>
      <c r="AI69" s="75"/>
      <c r="AJ69" s="75"/>
      <c r="AK69" s="75"/>
      <c r="AL69" s="75"/>
      <c r="AM69" s="76" t="s">
        <v>54</v>
      </c>
      <c r="AN69" s="75"/>
      <c r="AO69" s="77"/>
      <c r="AP69" s="50"/>
      <c r="AQ69" s="51"/>
    </row>
    <row r="70" s="1" customFormat="1" ht="6.96" customHeight="1"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1"/>
    </row>
    <row r="71" s="1" customFormat="1" ht="6.96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80"/>
    </row>
    <row r="75" s="1" customFormat="1" ht="6.96" customHeight="1"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3"/>
    </row>
    <row r="76" s="1" customFormat="1" ht="36.96" customHeight="1">
      <c r="B76" s="49"/>
      <c r="C76" s="30" t="s">
        <v>57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51"/>
    </row>
    <row r="77" s="3" customFormat="1" ht="14.4" customHeight="1">
      <c r="B77" s="84"/>
      <c r="C77" s="41" t="s">
        <v>15</v>
      </c>
      <c r="D77" s="85"/>
      <c r="E77" s="85"/>
      <c r="F77" s="85"/>
      <c r="G77" s="85"/>
      <c r="H77" s="85"/>
      <c r="I77" s="85"/>
      <c r="J77" s="85"/>
      <c r="K77" s="85"/>
      <c r="L77" s="85" t="str">
        <f>K5</f>
        <v>222018A1</v>
      </c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6"/>
    </row>
    <row r="78" s="4" customFormat="1" ht="36.96" customHeight="1">
      <c r="B78" s="87"/>
      <c r="C78" s="88" t="s">
        <v>18</v>
      </c>
      <c r="D78" s="89"/>
      <c r="E78" s="89"/>
      <c r="F78" s="89"/>
      <c r="G78" s="89"/>
      <c r="H78" s="89"/>
      <c r="I78" s="89"/>
      <c r="J78" s="89"/>
      <c r="K78" s="89"/>
      <c r="L78" s="90" t="str">
        <f>K6</f>
        <v xml:space="preserve">REKONŠTRUKCIA ŠD HORSKÝ PARK  EU BRATISLAVA , BLOK A</v>
      </c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91"/>
    </row>
    <row r="79" s="1" customFormat="1" ht="6.96" customHeight="1"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1"/>
    </row>
    <row r="80" s="1" customFormat="1">
      <c r="B80" s="49"/>
      <c r="C80" s="41" t="s">
        <v>22</v>
      </c>
      <c r="D80" s="50"/>
      <c r="E80" s="50"/>
      <c r="F80" s="50"/>
      <c r="G80" s="50"/>
      <c r="H80" s="50"/>
      <c r="I80" s="50"/>
      <c r="J80" s="50"/>
      <c r="K80" s="50"/>
      <c r="L80" s="92" t="str">
        <f>IF(K8="","",K8)</f>
        <v>Prokopa Veľkého 41,Bratislava</v>
      </c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41" t="s">
        <v>24</v>
      </c>
      <c r="AJ80" s="50"/>
      <c r="AK80" s="50"/>
      <c r="AL80" s="50"/>
      <c r="AM80" s="93" t="str">
        <f> IF(AN8= "","",AN8)</f>
        <v>11. 6. 2018</v>
      </c>
      <c r="AN80" s="50"/>
      <c r="AO80" s="50"/>
      <c r="AP80" s="50"/>
      <c r="AQ80" s="51"/>
    </row>
    <row r="81" s="1" customFormat="1" ht="6.96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1"/>
    </row>
    <row r="82" s="1" customFormat="1">
      <c r="B82" s="49"/>
      <c r="C82" s="41" t="s">
        <v>26</v>
      </c>
      <c r="D82" s="50"/>
      <c r="E82" s="50"/>
      <c r="F82" s="50"/>
      <c r="G82" s="50"/>
      <c r="H82" s="50"/>
      <c r="I82" s="50"/>
      <c r="J82" s="50"/>
      <c r="K82" s="50"/>
      <c r="L82" s="85" t="str">
        <f>IF(E11= "","",E11)</f>
        <v xml:space="preserve">EU,Dolnozemská  cesta 1,Bratislava</v>
      </c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41" t="s">
        <v>32</v>
      </c>
      <c r="AJ82" s="50"/>
      <c r="AK82" s="50"/>
      <c r="AL82" s="50"/>
      <c r="AM82" s="85" t="str">
        <f>IF(E17="","",E17)</f>
        <v>Ing.Arch.Fukatsová G.,Atelier Modulor,Bratislava</v>
      </c>
      <c r="AN82" s="85"/>
      <c r="AO82" s="85"/>
      <c r="AP82" s="85"/>
      <c r="AQ82" s="51"/>
      <c r="AS82" s="94" t="s">
        <v>58</v>
      </c>
      <c r="AT82" s="95"/>
      <c r="AU82" s="70"/>
      <c r="AV82" s="70"/>
      <c r="AW82" s="70"/>
      <c r="AX82" s="70"/>
      <c r="AY82" s="70"/>
      <c r="AZ82" s="70"/>
      <c r="BA82" s="70"/>
      <c r="BB82" s="70"/>
      <c r="BC82" s="70"/>
      <c r="BD82" s="71"/>
    </row>
    <row r="83" s="1" customFormat="1">
      <c r="B83" s="49"/>
      <c r="C83" s="41" t="s">
        <v>30</v>
      </c>
      <c r="D83" s="50"/>
      <c r="E83" s="50"/>
      <c r="F83" s="50"/>
      <c r="G83" s="50"/>
      <c r="H83" s="50"/>
      <c r="I83" s="50"/>
      <c r="J83" s="50"/>
      <c r="K83" s="50"/>
      <c r="L83" s="85" t="str">
        <f>IF(E14= "Vyplň údaj","",E14)</f>
        <v/>
      </c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41" t="s">
        <v>35</v>
      </c>
      <c r="AJ83" s="50"/>
      <c r="AK83" s="50"/>
      <c r="AL83" s="50"/>
      <c r="AM83" s="85" t="str">
        <f>IF(E20="","",E20)</f>
        <v xml:space="preserve">Ing.Simonides Pavol, Katarína Šinská, </v>
      </c>
      <c r="AN83" s="85"/>
      <c r="AO83" s="85"/>
      <c r="AP83" s="85"/>
      <c r="AQ83" s="51"/>
      <c r="AS83" s="96"/>
      <c r="AT83" s="57"/>
      <c r="AU83" s="50"/>
      <c r="AV83" s="50"/>
      <c r="AW83" s="50"/>
      <c r="AX83" s="50"/>
      <c r="AY83" s="50"/>
      <c r="AZ83" s="50"/>
      <c r="BA83" s="50"/>
      <c r="BB83" s="50"/>
      <c r="BC83" s="50"/>
      <c r="BD83" s="97"/>
    </row>
    <row r="84" s="1" customFormat="1" ht="10.8" customHeight="1"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1"/>
      <c r="AS84" s="96"/>
      <c r="AT84" s="57"/>
      <c r="AU84" s="50"/>
      <c r="AV84" s="50"/>
      <c r="AW84" s="50"/>
      <c r="AX84" s="50"/>
      <c r="AY84" s="50"/>
      <c r="AZ84" s="50"/>
      <c r="BA84" s="50"/>
      <c r="BB84" s="50"/>
      <c r="BC84" s="50"/>
      <c r="BD84" s="97"/>
    </row>
    <row r="85" s="1" customFormat="1" ht="29.28" customHeight="1">
      <c r="B85" s="49"/>
      <c r="C85" s="98" t="s">
        <v>59</v>
      </c>
      <c r="D85" s="99"/>
      <c r="E85" s="99"/>
      <c r="F85" s="99"/>
      <c r="G85" s="99"/>
      <c r="H85" s="100"/>
      <c r="I85" s="101" t="s">
        <v>60</v>
      </c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101" t="s">
        <v>61</v>
      </c>
      <c r="AH85" s="99"/>
      <c r="AI85" s="99"/>
      <c r="AJ85" s="99"/>
      <c r="AK85" s="99"/>
      <c r="AL85" s="99"/>
      <c r="AM85" s="99"/>
      <c r="AN85" s="101" t="s">
        <v>62</v>
      </c>
      <c r="AO85" s="99"/>
      <c r="AP85" s="102"/>
      <c r="AQ85" s="51"/>
      <c r="AS85" s="103" t="s">
        <v>63</v>
      </c>
      <c r="AT85" s="104" t="s">
        <v>64</v>
      </c>
      <c r="AU85" s="104" t="s">
        <v>65</v>
      </c>
      <c r="AV85" s="104" t="s">
        <v>66</v>
      </c>
      <c r="AW85" s="104" t="s">
        <v>67</v>
      </c>
      <c r="AX85" s="104" t="s">
        <v>68</v>
      </c>
      <c r="AY85" s="104" t="s">
        <v>69</v>
      </c>
      <c r="AZ85" s="104" t="s">
        <v>70</v>
      </c>
      <c r="BA85" s="104" t="s">
        <v>71</v>
      </c>
      <c r="BB85" s="104" t="s">
        <v>72</v>
      </c>
      <c r="BC85" s="104" t="s">
        <v>73</v>
      </c>
      <c r="BD85" s="105" t="s">
        <v>74</v>
      </c>
    </row>
    <row r="86" s="1" customFormat="1" ht="10.8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1"/>
      <c r="AS86" s="106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1"/>
    </row>
    <row r="87" s="4" customFormat="1" ht="32.4" customHeight="1">
      <c r="B87" s="87"/>
      <c r="C87" s="107" t="s">
        <v>75</v>
      </c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9">
        <f>ROUND(AG88,2)</f>
        <v>0</v>
      </c>
      <c r="AH87" s="109"/>
      <c r="AI87" s="109"/>
      <c r="AJ87" s="109"/>
      <c r="AK87" s="109"/>
      <c r="AL87" s="109"/>
      <c r="AM87" s="109"/>
      <c r="AN87" s="110">
        <f>SUM(AG87,AT87)</f>
        <v>0</v>
      </c>
      <c r="AO87" s="110"/>
      <c r="AP87" s="110"/>
      <c r="AQ87" s="91"/>
      <c r="AS87" s="111">
        <f>ROUND(AS88,2)</f>
        <v>0</v>
      </c>
      <c r="AT87" s="112">
        <f>ROUND(SUM(AV87:AW87),2)</f>
        <v>0</v>
      </c>
      <c r="AU87" s="113">
        <f>ROUND(AU88,5)</f>
        <v>0</v>
      </c>
      <c r="AV87" s="112">
        <f>ROUND(AZ87*L31,2)</f>
        <v>0</v>
      </c>
      <c r="AW87" s="112">
        <f>ROUND(BA87*L32,2)</f>
        <v>0</v>
      </c>
      <c r="AX87" s="112">
        <f>ROUND(BB87*L31,2)</f>
        <v>0</v>
      </c>
      <c r="AY87" s="112">
        <f>ROUND(BC87*L32,2)</f>
        <v>0</v>
      </c>
      <c r="AZ87" s="112">
        <f>ROUND(AZ88,2)</f>
        <v>0</v>
      </c>
      <c r="BA87" s="112">
        <f>ROUND(BA88,2)</f>
        <v>0</v>
      </c>
      <c r="BB87" s="112">
        <f>ROUND(BB88,2)</f>
        <v>0</v>
      </c>
      <c r="BC87" s="112">
        <f>ROUND(BC88,2)</f>
        <v>0</v>
      </c>
      <c r="BD87" s="114">
        <f>ROUND(BD88,2)</f>
        <v>0</v>
      </c>
      <c r="BS87" s="115" t="s">
        <v>76</v>
      </c>
      <c r="BT87" s="115" t="s">
        <v>77</v>
      </c>
      <c r="BU87" s="116" t="s">
        <v>78</v>
      </c>
      <c r="BV87" s="115" t="s">
        <v>79</v>
      </c>
      <c r="BW87" s="115" t="s">
        <v>80</v>
      </c>
      <c r="BX87" s="115" t="s">
        <v>81</v>
      </c>
    </row>
    <row r="88" s="5" customFormat="1" ht="31.5" customHeight="1">
      <c r="B88" s="117"/>
      <c r="C88" s="118"/>
      <c r="D88" s="119" t="s">
        <v>82</v>
      </c>
      <c r="E88" s="119"/>
      <c r="F88" s="119"/>
      <c r="G88" s="119"/>
      <c r="H88" s="119"/>
      <c r="I88" s="120"/>
      <c r="J88" s="119" t="s">
        <v>83</v>
      </c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21">
        <f>ROUND(SUM(AG89:AG100),2)</f>
        <v>0</v>
      </c>
      <c r="AH88" s="120"/>
      <c r="AI88" s="120"/>
      <c r="AJ88" s="120"/>
      <c r="AK88" s="120"/>
      <c r="AL88" s="120"/>
      <c r="AM88" s="120"/>
      <c r="AN88" s="122">
        <f>SUM(AG88,AT88)</f>
        <v>0</v>
      </c>
      <c r="AO88" s="120"/>
      <c r="AP88" s="120"/>
      <c r="AQ88" s="123"/>
      <c r="AS88" s="124">
        <f>ROUND(SUM(AS89:AS100),2)</f>
        <v>0</v>
      </c>
      <c r="AT88" s="125">
        <f>ROUND(SUM(AV88:AW88),2)</f>
        <v>0</v>
      </c>
      <c r="AU88" s="126">
        <f>ROUND(SUM(AU89:AU100),5)</f>
        <v>0</v>
      </c>
      <c r="AV88" s="125">
        <f>ROUND(AZ88*L31,2)</f>
        <v>0</v>
      </c>
      <c r="AW88" s="125">
        <f>ROUND(BA88*L32,2)</f>
        <v>0</v>
      </c>
      <c r="AX88" s="125">
        <f>ROUND(BB88*L31,2)</f>
        <v>0</v>
      </c>
      <c r="AY88" s="125">
        <f>ROUND(BC88*L32,2)</f>
        <v>0</v>
      </c>
      <c r="AZ88" s="125">
        <f>ROUND(SUM(AZ89:AZ100),2)</f>
        <v>0</v>
      </c>
      <c r="BA88" s="125">
        <f>ROUND(SUM(BA89:BA100),2)</f>
        <v>0</v>
      </c>
      <c r="BB88" s="125">
        <f>ROUND(SUM(BB89:BB100),2)</f>
        <v>0</v>
      </c>
      <c r="BC88" s="125">
        <f>ROUND(SUM(BC89:BC100),2)</f>
        <v>0</v>
      </c>
      <c r="BD88" s="127">
        <f>ROUND(SUM(BD89:BD100),2)</f>
        <v>0</v>
      </c>
      <c r="BS88" s="128" t="s">
        <v>76</v>
      </c>
      <c r="BT88" s="128" t="s">
        <v>84</v>
      </c>
      <c r="BU88" s="128" t="s">
        <v>78</v>
      </c>
      <c r="BV88" s="128" t="s">
        <v>79</v>
      </c>
      <c r="BW88" s="128" t="s">
        <v>85</v>
      </c>
      <c r="BX88" s="128" t="s">
        <v>80</v>
      </c>
    </row>
    <row r="89" s="6" customFormat="1" ht="28.5" customHeight="1">
      <c r="A89" s="129" t="s">
        <v>86</v>
      </c>
      <c r="B89" s="130"/>
      <c r="C89" s="131"/>
      <c r="D89" s="131"/>
      <c r="E89" s="132" t="s">
        <v>87</v>
      </c>
      <c r="F89" s="132"/>
      <c r="G89" s="132"/>
      <c r="H89" s="132"/>
      <c r="I89" s="132"/>
      <c r="J89" s="131"/>
      <c r="K89" s="132" t="s">
        <v>88</v>
      </c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3">
        <f>'SO01.1B - SO01.1  Stavebn...'!M31</f>
        <v>0</v>
      </c>
      <c r="AH89" s="131"/>
      <c r="AI89" s="131"/>
      <c r="AJ89" s="131"/>
      <c r="AK89" s="131"/>
      <c r="AL89" s="131"/>
      <c r="AM89" s="131"/>
      <c r="AN89" s="133">
        <f>SUM(AG89,AT89)</f>
        <v>0</v>
      </c>
      <c r="AO89" s="131"/>
      <c r="AP89" s="131"/>
      <c r="AQ89" s="134"/>
      <c r="AS89" s="135">
        <f>'SO01.1B - SO01.1  Stavebn...'!M29</f>
        <v>0</v>
      </c>
      <c r="AT89" s="136">
        <f>ROUND(SUM(AV89:AW89),2)</f>
        <v>0</v>
      </c>
      <c r="AU89" s="137">
        <f>'SO01.1B - SO01.1  Stavebn...'!W127</f>
        <v>0</v>
      </c>
      <c r="AV89" s="136">
        <f>'SO01.1B - SO01.1  Stavebn...'!M33</f>
        <v>0</v>
      </c>
      <c r="AW89" s="136">
        <f>'SO01.1B - SO01.1  Stavebn...'!M34</f>
        <v>0</v>
      </c>
      <c r="AX89" s="136">
        <f>'SO01.1B - SO01.1  Stavebn...'!M35</f>
        <v>0</v>
      </c>
      <c r="AY89" s="136">
        <f>'SO01.1B - SO01.1  Stavebn...'!M36</f>
        <v>0</v>
      </c>
      <c r="AZ89" s="136">
        <f>'SO01.1B - SO01.1  Stavebn...'!H33</f>
        <v>0</v>
      </c>
      <c r="BA89" s="136">
        <f>'SO01.1B - SO01.1  Stavebn...'!H34</f>
        <v>0</v>
      </c>
      <c r="BB89" s="136">
        <f>'SO01.1B - SO01.1  Stavebn...'!H35</f>
        <v>0</v>
      </c>
      <c r="BC89" s="136">
        <f>'SO01.1B - SO01.1  Stavebn...'!H36</f>
        <v>0</v>
      </c>
      <c r="BD89" s="138">
        <f>'SO01.1B - SO01.1  Stavebn...'!H37</f>
        <v>0</v>
      </c>
      <c r="BT89" s="139" t="s">
        <v>89</v>
      </c>
      <c r="BV89" s="139" t="s">
        <v>79</v>
      </c>
      <c r="BW89" s="139" t="s">
        <v>90</v>
      </c>
      <c r="BX89" s="139" t="s">
        <v>85</v>
      </c>
    </row>
    <row r="90" s="6" customFormat="1" ht="16.5" customHeight="1">
      <c r="A90" s="129" t="s">
        <v>86</v>
      </c>
      <c r="B90" s="130"/>
      <c r="C90" s="131"/>
      <c r="D90" s="131"/>
      <c r="E90" s="132" t="s">
        <v>91</v>
      </c>
      <c r="F90" s="132"/>
      <c r="G90" s="132"/>
      <c r="H90" s="132"/>
      <c r="I90" s="132"/>
      <c r="J90" s="131"/>
      <c r="K90" s="132" t="s">
        <v>92</v>
      </c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3">
        <f>'SO01.1A - SO01.2 Stavebná...'!M31</f>
        <v>0</v>
      </c>
      <c r="AH90" s="131"/>
      <c r="AI90" s="131"/>
      <c r="AJ90" s="131"/>
      <c r="AK90" s="131"/>
      <c r="AL90" s="131"/>
      <c r="AM90" s="131"/>
      <c r="AN90" s="133">
        <f>SUM(AG90,AT90)</f>
        <v>0</v>
      </c>
      <c r="AO90" s="131"/>
      <c r="AP90" s="131"/>
      <c r="AQ90" s="134"/>
      <c r="AS90" s="135">
        <f>'SO01.1A - SO01.2 Stavebná...'!M29</f>
        <v>0</v>
      </c>
      <c r="AT90" s="136">
        <f>ROUND(SUM(AV90:AW90),2)</f>
        <v>0</v>
      </c>
      <c r="AU90" s="137">
        <f>'SO01.1A - SO01.2 Stavebná...'!W140</f>
        <v>0</v>
      </c>
      <c r="AV90" s="136">
        <f>'SO01.1A - SO01.2 Stavebná...'!M33</f>
        <v>0</v>
      </c>
      <c r="AW90" s="136">
        <f>'SO01.1A - SO01.2 Stavebná...'!M34</f>
        <v>0</v>
      </c>
      <c r="AX90" s="136">
        <f>'SO01.1A - SO01.2 Stavebná...'!M35</f>
        <v>0</v>
      </c>
      <c r="AY90" s="136">
        <f>'SO01.1A - SO01.2 Stavebná...'!M36</f>
        <v>0</v>
      </c>
      <c r="AZ90" s="136">
        <f>'SO01.1A - SO01.2 Stavebná...'!H33</f>
        <v>0</v>
      </c>
      <c r="BA90" s="136">
        <f>'SO01.1A - SO01.2 Stavebná...'!H34</f>
        <v>0</v>
      </c>
      <c r="BB90" s="136">
        <f>'SO01.1A - SO01.2 Stavebná...'!H35</f>
        <v>0</v>
      </c>
      <c r="BC90" s="136">
        <f>'SO01.1A - SO01.2 Stavebná...'!H36</f>
        <v>0</v>
      </c>
      <c r="BD90" s="138">
        <f>'SO01.1A - SO01.2 Stavebná...'!H37</f>
        <v>0</v>
      </c>
      <c r="BT90" s="139" t="s">
        <v>89</v>
      </c>
      <c r="BV90" s="139" t="s">
        <v>79</v>
      </c>
      <c r="BW90" s="139" t="s">
        <v>93</v>
      </c>
      <c r="BX90" s="139" t="s">
        <v>85</v>
      </c>
    </row>
    <row r="91" s="6" customFormat="1" ht="28.5" customHeight="1">
      <c r="A91" s="129" t="s">
        <v>86</v>
      </c>
      <c r="B91" s="130"/>
      <c r="C91" s="131"/>
      <c r="D91" s="131"/>
      <c r="E91" s="132" t="s">
        <v>94</v>
      </c>
      <c r="F91" s="132"/>
      <c r="G91" s="132"/>
      <c r="H91" s="132"/>
      <c r="I91" s="132"/>
      <c r="J91" s="131"/>
      <c r="K91" s="132" t="s">
        <v>95</v>
      </c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3">
        <f>'SO01.2B - SO01.B Zdravote...'!M31</f>
        <v>0</v>
      </c>
      <c r="AH91" s="131"/>
      <c r="AI91" s="131"/>
      <c r="AJ91" s="131"/>
      <c r="AK91" s="131"/>
      <c r="AL91" s="131"/>
      <c r="AM91" s="131"/>
      <c r="AN91" s="133">
        <f>SUM(AG91,AT91)</f>
        <v>0</v>
      </c>
      <c r="AO91" s="131"/>
      <c r="AP91" s="131"/>
      <c r="AQ91" s="134"/>
      <c r="AS91" s="135">
        <f>'SO01.2B - SO01.B Zdravote...'!M29</f>
        <v>0</v>
      </c>
      <c r="AT91" s="136">
        <f>ROUND(SUM(AV91:AW91),2)</f>
        <v>0</v>
      </c>
      <c r="AU91" s="137">
        <f>'SO01.2B - SO01.B Zdravote...'!W124</f>
        <v>0</v>
      </c>
      <c r="AV91" s="136">
        <f>'SO01.2B - SO01.B Zdravote...'!M33</f>
        <v>0</v>
      </c>
      <c r="AW91" s="136">
        <f>'SO01.2B - SO01.B Zdravote...'!M34</f>
        <v>0</v>
      </c>
      <c r="AX91" s="136">
        <f>'SO01.2B - SO01.B Zdravote...'!M35</f>
        <v>0</v>
      </c>
      <c r="AY91" s="136">
        <f>'SO01.2B - SO01.B Zdravote...'!M36</f>
        <v>0</v>
      </c>
      <c r="AZ91" s="136">
        <f>'SO01.2B - SO01.B Zdravote...'!H33</f>
        <v>0</v>
      </c>
      <c r="BA91" s="136">
        <f>'SO01.2B - SO01.B Zdravote...'!H34</f>
        <v>0</v>
      </c>
      <c r="BB91" s="136">
        <f>'SO01.2B - SO01.B Zdravote...'!H35</f>
        <v>0</v>
      </c>
      <c r="BC91" s="136">
        <f>'SO01.2B - SO01.B Zdravote...'!H36</f>
        <v>0</v>
      </c>
      <c r="BD91" s="138">
        <f>'SO01.2B - SO01.B Zdravote...'!H37</f>
        <v>0</v>
      </c>
      <c r="BT91" s="139" t="s">
        <v>89</v>
      </c>
      <c r="BV91" s="139" t="s">
        <v>79</v>
      </c>
      <c r="BW91" s="139" t="s">
        <v>96</v>
      </c>
      <c r="BX91" s="139" t="s">
        <v>85</v>
      </c>
    </row>
    <row r="92" s="6" customFormat="1" ht="16.5" customHeight="1">
      <c r="A92" s="129" t="s">
        <v>86</v>
      </c>
      <c r="B92" s="130"/>
      <c r="C92" s="131"/>
      <c r="D92" s="131"/>
      <c r="E92" s="132" t="s">
        <v>97</v>
      </c>
      <c r="F92" s="132"/>
      <c r="G92" s="132"/>
      <c r="H92" s="132"/>
      <c r="I92" s="132"/>
      <c r="J92" s="131"/>
      <c r="K92" s="132" t="s">
        <v>98</v>
      </c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3">
        <f>'SO01.2A - SO01.2  Zdravot...'!M31</f>
        <v>0</v>
      </c>
      <c r="AH92" s="131"/>
      <c r="AI92" s="131"/>
      <c r="AJ92" s="131"/>
      <c r="AK92" s="131"/>
      <c r="AL92" s="131"/>
      <c r="AM92" s="131"/>
      <c r="AN92" s="133">
        <f>SUM(AG92,AT92)</f>
        <v>0</v>
      </c>
      <c r="AO92" s="131"/>
      <c r="AP92" s="131"/>
      <c r="AQ92" s="134"/>
      <c r="AS92" s="135">
        <f>'SO01.2A - SO01.2  Zdravot...'!M29</f>
        <v>0</v>
      </c>
      <c r="AT92" s="136">
        <f>ROUND(SUM(AV92:AW92),2)</f>
        <v>0</v>
      </c>
      <c r="AU92" s="137">
        <f>'SO01.2A - SO01.2  Zdravot...'!W130</f>
        <v>0</v>
      </c>
      <c r="AV92" s="136">
        <f>'SO01.2A - SO01.2  Zdravot...'!M33</f>
        <v>0</v>
      </c>
      <c r="AW92" s="136">
        <f>'SO01.2A - SO01.2  Zdravot...'!M34</f>
        <v>0</v>
      </c>
      <c r="AX92" s="136">
        <f>'SO01.2A - SO01.2  Zdravot...'!M35</f>
        <v>0</v>
      </c>
      <c r="AY92" s="136">
        <f>'SO01.2A - SO01.2  Zdravot...'!M36</f>
        <v>0</v>
      </c>
      <c r="AZ92" s="136">
        <f>'SO01.2A - SO01.2  Zdravot...'!H33</f>
        <v>0</v>
      </c>
      <c r="BA92" s="136">
        <f>'SO01.2A - SO01.2  Zdravot...'!H34</f>
        <v>0</v>
      </c>
      <c r="BB92" s="136">
        <f>'SO01.2A - SO01.2  Zdravot...'!H35</f>
        <v>0</v>
      </c>
      <c r="BC92" s="136">
        <f>'SO01.2A - SO01.2  Zdravot...'!H36</f>
        <v>0</v>
      </c>
      <c r="BD92" s="138">
        <f>'SO01.2A - SO01.2  Zdravot...'!H37</f>
        <v>0</v>
      </c>
      <c r="BT92" s="139" t="s">
        <v>89</v>
      </c>
      <c r="BV92" s="139" t="s">
        <v>79</v>
      </c>
      <c r="BW92" s="139" t="s">
        <v>99</v>
      </c>
      <c r="BX92" s="139" t="s">
        <v>85</v>
      </c>
    </row>
    <row r="93" s="6" customFormat="1" ht="28.5" customHeight="1">
      <c r="A93" s="129" t="s">
        <v>86</v>
      </c>
      <c r="B93" s="130"/>
      <c r="C93" s="131"/>
      <c r="D93" s="131"/>
      <c r="E93" s="132" t="s">
        <v>100</v>
      </c>
      <c r="F93" s="132"/>
      <c r="G93" s="132"/>
      <c r="H93" s="132"/>
      <c r="I93" s="132"/>
      <c r="J93" s="131"/>
      <c r="K93" s="132" t="s">
        <v>101</v>
      </c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3">
        <f>'SO01.3B - SO01.3  Vykurov...'!M31</f>
        <v>0</v>
      </c>
      <c r="AH93" s="131"/>
      <c r="AI93" s="131"/>
      <c r="AJ93" s="131"/>
      <c r="AK93" s="131"/>
      <c r="AL93" s="131"/>
      <c r="AM93" s="131"/>
      <c r="AN93" s="133">
        <f>SUM(AG93,AT93)</f>
        <v>0</v>
      </c>
      <c r="AO93" s="131"/>
      <c r="AP93" s="131"/>
      <c r="AQ93" s="134"/>
      <c r="AS93" s="135">
        <f>'SO01.3B - SO01.3  Vykurov...'!M29</f>
        <v>0</v>
      </c>
      <c r="AT93" s="136">
        <f>ROUND(SUM(AV93:AW93),2)</f>
        <v>0</v>
      </c>
      <c r="AU93" s="137">
        <f>'SO01.3B - SO01.3  Vykurov...'!W125</f>
        <v>0</v>
      </c>
      <c r="AV93" s="136">
        <f>'SO01.3B - SO01.3  Vykurov...'!M33</f>
        <v>0</v>
      </c>
      <c r="AW93" s="136">
        <f>'SO01.3B - SO01.3  Vykurov...'!M34</f>
        <v>0</v>
      </c>
      <c r="AX93" s="136">
        <f>'SO01.3B - SO01.3  Vykurov...'!M35</f>
        <v>0</v>
      </c>
      <c r="AY93" s="136">
        <f>'SO01.3B - SO01.3  Vykurov...'!M36</f>
        <v>0</v>
      </c>
      <c r="AZ93" s="136">
        <f>'SO01.3B - SO01.3  Vykurov...'!H33</f>
        <v>0</v>
      </c>
      <c r="BA93" s="136">
        <f>'SO01.3B - SO01.3  Vykurov...'!H34</f>
        <v>0</v>
      </c>
      <c r="BB93" s="136">
        <f>'SO01.3B - SO01.3  Vykurov...'!H35</f>
        <v>0</v>
      </c>
      <c r="BC93" s="136">
        <f>'SO01.3B - SO01.3  Vykurov...'!H36</f>
        <v>0</v>
      </c>
      <c r="BD93" s="138">
        <f>'SO01.3B - SO01.3  Vykurov...'!H37</f>
        <v>0</v>
      </c>
      <c r="BT93" s="139" t="s">
        <v>89</v>
      </c>
      <c r="BV93" s="139" t="s">
        <v>79</v>
      </c>
      <c r="BW93" s="139" t="s">
        <v>102</v>
      </c>
      <c r="BX93" s="139" t="s">
        <v>85</v>
      </c>
    </row>
    <row r="94" s="6" customFormat="1" ht="16.5" customHeight="1">
      <c r="A94" s="129" t="s">
        <v>86</v>
      </c>
      <c r="B94" s="130"/>
      <c r="C94" s="131"/>
      <c r="D94" s="131"/>
      <c r="E94" s="132" t="s">
        <v>103</v>
      </c>
      <c r="F94" s="132"/>
      <c r="G94" s="132"/>
      <c r="H94" s="132"/>
      <c r="I94" s="132"/>
      <c r="J94" s="131"/>
      <c r="K94" s="132" t="s">
        <v>104</v>
      </c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3">
        <f>'SO01.3 - SO01.3  Vykurova...'!M31</f>
        <v>0</v>
      </c>
      <c r="AH94" s="131"/>
      <c r="AI94" s="131"/>
      <c r="AJ94" s="131"/>
      <c r="AK94" s="131"/>
      <c r="AL94" s="131"/>
      <c r="AM94" s="131"/>
      <c r="AN94" s="133">
        <f>SUM(AG94,AT94)</f>
        <v>0</v>
      </c>
      <c r="AO94" s="131"/>
      <c r="AP94" s="131"/>
      <c r="AQ94" s="134"/>
      <c r="AS94" s="135">
        <f>'SO01.3 - SO01.3  Vykurova...'!M29</f>
        <v>0</v>
      </c>
      <c r="AT94" s="136">
        <f>ROUND(SUM(AV94:AW94),2)</f>
        <v>0</v>
      </c>
      <c r="AU94" s="137">
        <f>'SO01.3 - SO01.3  Vykurova...'!W129</f>
        <v>0</v>
      </c>
      <c r="AV94" s="136">
        <f>'SO01.3 - SO01.3  Vykurova...'!M33</f>
        <v>0</v>
      </c>
      <c r="AW94" s="136">
        <f>'SO01.3 - SO01.3  Vykurova...'!M34</f>
        <v>0</v>
      </c>
      <c r="AX94" s="136">
        <f>'SO01.3 - SO01.3  Vykurova...'!M35</f>
        <v>0</v>
      </c>
      <c r="AY94" s="136">
        <f>'SO01.3 - SO01.3  Vykurova...'!M36</f>
        <v>0</v>
      </c>
      <c r="AZ94" s="136">
        <f>'SO01.3 - SO01.3  Vykurova...'!H33</f>
        <v>0</v>
      </c>
      <c r="BA94" s="136">
        <f>'SO01.3 - SO01.3  Vykurova...'!H34</f>
        <v>0</v>
      </c>
      <c r="BB94" s="136">
        <f>'SO01.3 - SO01.3  Vykurova...'!H35</f>
        <v>0</v>
      </c>
      <c r="BC94" s="136">
        <f>'SO01.3 - SO01.3  Vykurova...'!H36</f>
        <v>0</v>
      </c>
      <c r="BD94" s="138">
        <f>'SO01.3 - SO01.3  Vykurova...'!H37</f>
        <v>0</v>
      </c>
      <c r="BT94" s="139" t="s">
        <v>89</v>
      </c>
      <c r="BV94" s="139" t="s">
        <v>79</v>
      </c>
      <c r="BW94" s="139" t="s">
        <v>105</v>
      </c>
      <c r="BX94" s="139" t="s">
        <v>85</v>
      </c>
    </row>
    <row r="95" s="6" customFormat="1" ht="28.5" customHeight="1">
      <c r="A95" s="129" t="s">
        <v>86</v>
      </c>
      <c r="B95" s="130"/>
      <c r="C95" s="131"/>
      <c r="D95" s="131"/>
      <c r="E95" s="132" t="s">
        <v>106</v>
      </c>
      <c r="F95" s="132"/>
      <c r="G95" s="132"/>
      <c r="H95" s="132"/>
      <c r="I95" s="132"/>
      <c r="J95" s="131"/>
      <c r="K95" s="132" t="s">
        <v>107</v>
      </c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3">
        <f>'SO01.5B - SO01.5  Elektro...'!M31</f>
        <v>0</v>
      </c>
      <c r="AH95" s="131"/>
      <c r="AI95" s="131"/>
      <c r="AJ95" s="131"/>
      <c r="AK95" s="131"/>
      <c r="AL95" s="131"/>
      <c r="AM95" s="131"/>
      <c r="AN95" s="133">
        <f>SUM(AG95,AT95)</f>
        <v>0</v>
      </c>
      <c r="AO95" s="131"/>
      <c r="AP95" s="131"/>
      <c r="AQ95" s="134"/>
      <c r="AS95" s="135">
        <f>'SO01.5B - SO01.5  Elektro...'!M29</f>
        <v>0</v>
      </c>
      <c r="AT95" s="136">
        <f>ROUND(SUM(AV95:AW95),2)</f>
        <v>0</v>
      </c>
      <c r="AU95" s="137">
        <f>'SO01.5B - SO01.5  Elektro...'!W120</f>
        <v>0</v>
      </c>
      <c r="AV95" s="136">
        <f>'SO01.5B - SO01.5  Elektro...'!M33</f>
        <v>0</v>
      </c>
      <c r="AW95" s="136">
        <f>'SO01.5B - SO01.5  Elektro...'!M34</f>
        <v>0</v>
      </c>
      <c r="AX95" s="136">
        <f>'SO01.5B - SO01.5  Elektro...'!M35</f>
        <v>0</v>
      </c>
      <c r="AY95" s="136">
        <f>'SO01.5B - SO01.5  Elektro...'!M36</f>
        <v>0</v>
      </c>
      <c r="AZ95" s="136">
        <f>'SO01.5B - SO01.5  Elektro...'!H33</f>
        <v>0</v>
      </c>
      <c r="BA95" s="136">
        <f>'SO01.5B - SO01.5  Elektro...'!H34</f>
        <v>0</v>
      </c>
      <c r="BB95" s="136">
        <f>'SO01.5B - SO01.5  Elektro...'!H35</f>
        <v>0</v>
      </c>
      <c r="BC95" s="136">
        <f>'SO01.5B - SO01.5  Elektro...'!H36</f>
        <v>0</v>
      </c>
      <c r="BD95" s="138">
        <f>'SO01.5B - SO01.5  Elektro...'!H37</f>
        <v>0</v>
      </c>
      <c r="BT95" s="139" t="s">
        <v>89</v>
      </c>
      <c r="BV95" s="139" t="s">
        <v>79</v>
      </c>
      <c r="BW95" s="139" t="s">
        <v>108</v>
      </c>
      <c r="BX95" s="139" t="s">
        <v>85</v>
      </c>
    </row>
    <row r="96" s="6" customFormat="1" ht="28.5" customHeight="1">
      <c r="A96" s="129" t="s">
        <v>86</v>
      </c>
      <c r="B96" s="130"/>
      <c r="C96" s="131"/>
      <c r="D96" s="131"/>
      <c r="E96" s="132" t="s">
        <v>109</v>
      </c>
      <c r="F96" s="132"/>
      <c r="G96" s="132"/>
      <c r="H96" s="132"/>
      <c r="I96" s="132"/>
      <c r="J96" s="131"/>
      <c r="K96" s="132" t="s">
        <v>110</v>
      </c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3">
        <f>'SO01.4A - SO01.4A   Elekt...'!M31</f>
        <v>0</v>
      </c>
      <c r="AH96" s="131"/>
      <c r="AI96" s="131"/>
      <c r="AJ96" s="131"/>
      <c r="AK96" s="131"/>
      <c r="AL96" s="131"/>
      <c r="AM96" s="131"/>
      <c r="AN96" s="133">
        <f>SUM(AG96,AT96)</f>
        <v>0</v>
      </c>
      <c r="AO96" s="131"/>
      <c r="AP96" s="131"/>
      <c r="AQ96" s="134"/>
      <c r="AS96" s="135">
        <f>'SO01.4A - SO01.4A   Elekt...'!M29</f>
        <v>0</v>
      </c>
      <c r="AT96" s="136">
        <f>ROUND(SUM(AV96:AW96),2)</f>
        <v>0</v>
      </c>
      <c r="AU96" s="137">
        <f>'SO01.4A - SO01.4A   Elekt...'!W122</f>
        <v>0</v>
      </c>
      <c r="AV96" s="136">
        <f>'SO01.4A - SO01.4A   Elekt...'!M33</f>
        <v>0</v>
      </c>
      <c r="AW96" s="136">
        <f>'SO01.4A - SO01.4A   Elekt...'!M34</f>
        <v>0</v>
      </c>
      <c r="AX96" s="136">
        <f>'SO01.4A - SO01.4A   Elekt...'!M35</f>
        <v>0</v>
      </c>
      <c r="AY96" s="136">
        <f>'SO01.4A - SO01.4A   Elekt...'!M36</f>
        <v>0</v>
      </c>
      <c r="AZ96" s="136">
        <f>'SO01.4A - SO01.4A   Elekt...'!H33</f>
        <v>0</v>
      </c>
      <c r="BA96" s="136">
        <f>'SO01.4A - SO01.4A   Elekt...'!H34</f>
        <v>0</v>
      </c>
      <c r="BB96" s="136">
        <f>'SO01.4A - SO01.4A   Elekt...'!H35</f>
        <v>0</v>
      </c>
      <c r="BC96" s="136">
        <f>'SO01.4A - SO01.4A   Elekt...'!H36</f>
        <v>0</v>
      </c>
      <c r="BD96" s="138">
        <f>'SO01.4A - SO01.4A   Elekt...'!H37</f>
        <v>0</v>
      </c>
      <c r="BT96" s="139" t="s">
        <v>89</v>
      </c>
      <c r="BV96" s="139" t="s">
        <v>79</v>
      </c>
      <c r="BW96" s="139" t="s">
        <v>111</v>
      </c>
      <c r="BX96" s="139" t="s">
        <v>85</v>
      </c>
    </row>
    <row r="97" s="6" customFormat="1" ht="28.5" customHeight="1">
      <c r="A97" s="129" t="s">
        <v>86</v>
      </c>
      <c r="B97" s="130"/>
      <c r="C97" s="131"/>
      <c r="D97" s="131"/>
      <c r="E97" s="132" t="s">
        <v>112</v>
      </c>
      <c r="F97" s="132"/>
      <c r="G97" s="132"/>
      <c r="H97" s="132"/>
      <c r="I97" s="132"/>
      <c r="J97" s="131"/>
      <c r="K97" s="132" t="s">
        <v>113</v>
      </c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3">
        <f>'SO01.4B - SO01.4B   Elekt...'!M31</f>
        <v>0</v>
      </c>
      <c r="AH97" s="131"/>
      <c r="AI97" s="131"/>
      <c r="AJ97" s="131"/>
      <c r="AK97" s="131"/>
      <c r="AL97" s="131"/>
      <c r="AM97" s="131"/>
      <c r="AN97" s="133">
        <f>SUM(AG97,AT97)</f>
        <v>0</v>
      </c>
      <c r="AO97" s="131"/>
      <c r="AP97" s="131"/>
      <c r="AQ97" s="134"/>
      <c r="AS97" s="135">
        <f>'SO01.4B - SO01.4B   Elekt...'!M29</f>
        <v>0</v>
      </c>
      <c r="AT97" s="136">
        <f>ROUND(SUM(AV97:AW97),2)</f>
        <v>0</v>
      </c>
      <c r="AU97" s="137">
        <f>'SO01.4B - SO01.4B   Elekt...'!W122</f>
        <v>0</v>
      </c>
      <c r="AV97" s="136">
        <f>'SO01.4B - SO01.4B   Elekt...'!M33</f>
        <v>0</v>
      </c>
      <c r="AW97" s="136">
        <f>'SO01.4B - SO01.4B   Elekt...'!M34</f>
        <v>0</v>
      </c>
      <c r="AX97" s="136">
        <f>'SO01.4B - SO01.4B   Elekt...'!M35</f>
        <v>0</v>
      </c>
      <c r="AY97" s="136">
        <f>'SO01.4B - SO01.4B   Elekt...'!M36</f>
        <v>0</v>
      </c>
      <c r="AZ97" s="136">
        <f>'SO01.4B - SO01.4B   Elekt...'!H33</f>
        <v>0</v>
      </c>
      <c r="BA97" s="136">
        <f>'SO01.4B - SO01.4B   Elekt...'!H34</f>
        <v>0</v>
      </c>
      <c r="BB97" s="136">
        <f>'SO01.4B - SO01.4B   Elekt...'!H35</f>
        <v>0</v>
      </c>
      <c r="BC97" s="136">
        <f>'SO01.4B - SO01.4B   Elekt...'!H36</f>
        <v>0</v>
      </c>
      <c r="BD97" s="138">
        <f>'SO01.4B - SO01.4B   Elekt...'!H37</f>
        <v>0</v>
      </c>
      <c r="BT97" s="139" t="s">
        <v>89</v>
      </c>
      <c r="BV97" s="139" t="s">
        <v>79</v>
      </c>
      <c r="BW97" s="139" t="s">
        <v>114</v>
      </c>
      <c r="BX97" s="139" t="s">
        <v>85</v>
      </c>
    </row>
    <row r="98" s="6" customFormat="1" ht="28.5" customHeight="1">
      <c r="A98" s="129" t="s">
        <v>86</v>
      </c>
      <c r="B98" s="130"/>
      <c r="C98" s="131"/>
      <c r="D98" s="131"/>
      <c r="E98" s="132" t="s">
        <v>115</v>
      </c>
      <c r="F98" s="132"/>
      <c r="G98" s="132"/>
      <c r="H98" s="132"/>
      <c r="I98" s="132"/>
      <c r="J98" s="131"/>
      <c r="K98" s="132" t="s">
        <v>116</v>
      </c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3">
        <f>'SO01.6 - SO01.6  Vzduchot...'!M31</f>
        <v>0</v>
      </c>
      <c r="AH98" s="131"/>
      <c r="AI98" s="131"/>
      <c r="AJ98" s="131"/>
      <c r="AK98" s="131"/>
      <c r="AL98" s="131"/>
      <c r="AM98" s="131"/>
      <c r="AN98" s="133">
        <f>SUM(AG98,AT98)</f>
        <v>0</v>
      </c>
      <c r="AO98" s="131"/>
      <c r="AP98" s="131"/>
      <c r="AQ98" s="134"/>
      <c r="AS98" s="135">
        <f>'SO01.6 - SO01.6  Vzduchot...'!M29</f>
        <v>0</v>
      </c>
      <c r="AT98" s="136">
        <f>ROUND(SUM(AV98:AW98),2)</f>
        <v>0</v>
      </c>
      <c r="AU98" s="137">
        <f>'SO01.6 - SO01.6  Vzduchot...'!W120</f>
        <v>0</v>
      </c>
      <c r="AV98" s="136">
        <f>'SO01.6 - SO01.6  Vzduchot...'!M33</f>
        <v>0</v>
      </c>
      <c r="AW98" s="136">
        <f>'SO01.6 - SO01.6  Vzduchot...'!M34</f>
        <v>0</v>
      </c>
      <c r="AX98" s="136">
        <f>'SO01.6 - SO01.6  Vzduchot...'!M35</f>
        <v>0</v>
      </c>
      <c r="AY98" s="136">
        <f>'SO01.6 - SO01.6  Vzduchot...'!M36</f>
        <v>0</v>
      </c>
      <c r="AZ98" s="136">
        <f>'SO01.6 - SO01.6  Vzduchot...'!H33</f>
        <v>0</v>
      </c>
      <c r="BA98" s="136">
        <f>'SO01.6 - SO01.6  Vzduchot...'!H34</f>
        <v>0</v>
      </c>
      <c r="BB98" s="136">
        <f>'SO01.6 - SO01.6  Vzduchot...'!H35</f>
        <v>0</v>
      </c>
      <c r="BC98" s="136">
        <f>'SO01.6 - SO01.6  Vzduchot...'!H36</f>
        <v>0</v>
      </c>
      <c r="BD98" s="138">
        <f>'SO01.6 - SO01.6  Vzduchot...'!H37</f>
        <v>0</v>
      </c>
      <c r="BT98" s="139" t="s">
        <v>89</v>
      </c>
      <c r="BV98" s="139" t="s">
        <v>79</v>
      </c>
      <c r="BW98" s="139" t="s">
        <v>117</v>
      </c>
      <c r="BX98" s="139" t="s">
        <v>85</v>
      </c>
    </row>
    <row r="99" s="6" customFormat="1" ht="28.5" customHeight="1">
      <c r="A99" s="129" t="s">
        <v>86</v>
      </c>
      <c r="B99" s="130"/>
      <c r="C99" s="131"/>
      <c r="D99" s="131"/>
      <c r="E99" s="132" t="s">
        <v>118</v>
      </c>
      <c r="F99" s="132"/>
      <c r="G99" s="132"/>
      <c r="H99" s="132"/>
      <c r="I99" s="132"/>
      <c r="J99" s="131"/>
      <c r="K99" s="132" t="s">
        <v>119</v>
      </c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3">
        <f>'SO01.7 - SO01.7  Vzduchot...'!M31</f>
        <v>0</v>
      </c>
      <c r="AH99" s="131"/>
      <c r="AI99" s="131"/>
      <c r="AJ99" s="131"/>
      <c r="AK99" s="131"/>
      <c r="AL99" s="131"/>
      <c r="AM99" s="131"/>
      <c r="AN99" s="133">
        <f>SUM(AG99,AT99)</f>
        <v>0</v>
      </c>
      <c r="AO99" s="131"/>
      <c r="AP99" s="131"/>
      <c r="AQ99" s="134"/>
      <c r="AS99" s="135">
        <f>'SO01.7 - SO01.7  Vzduchot...'!M29</f>
        <v>0</v>
      </c>
      <c r="AT99" s="136">
        <f>ROUND(SUM(AV99:AW99),2)</f>
        <v>0</v>
      </c>
      <c r="AU99" s="137">
        <f>'SO01.7 - SO01.7  Vzduchot...'!W121</f>
        <v>0</v>
      </c>
      <c r="AV99" s="136">
        <f>'SO01.7 - SO01.7  Vzduchot...'!M33</f>
        <v>0</v>
      </c>
      <c r="AW99" s="136">
        <f>'SO01.7 - SO01.7  Vzduchot...'!M34</f>
        <v>0</v>
      </c>
      <c r="AX99" s="136">
        <f>'SO01.7 - SO01.7  Vzduchot...'!M35</f>
        <v>0</v>
      </c>
      <c r="AY99" s="136">
        <f>'SO01.7 - SO01.7  Vzduchot...'!M36</f>
        <v>0</v>
      </c>
      <c r="AZ99" s="136">
        <f>'SO01.7 - SO01.7  Vzduchot...'!H33</f>
        <v>0</v>
      </c>
      <c r="BA99" s="136">
        <f>'SO01.7 - SO01.7  Vzduchot...'!H34</f>
        <v>0</v>
      </c>
      <c r="BB99" s="136">
        <f>'SO01.7 - SO01.7  Vzduchot...'!H35</f>
        <v>0</v>
      </c>
      <c r="BC99" s="136">
        <f>'SO01.7 - SO01.7  Vzduchot...'!H36</f>
        <v>0</v>
      </c>
      <c r="BD99" s="138">
        <f>'SO01.7 - SO01.7  Vzduchot...'!H37</f>
        <v>0</v>
      </c>
      <c r="BT99" s="139" t="s">
        <v>89</v>
      </c>
      <c r="BV99" s="139" t="s">
        <v>79</v>
      </c>
      <c r="BW99" s="139" t="s">
        <v>120</v>
      </c>
      <c r="BX99" s="139" t="s">
        <v>85</v>
      </c>
    </row>
    <row r="100" s="6" customFormat="1" ht="28.5" customHeight="1">
      <c r="A100" s="129" t="s">
        <v>86</v>
      </c>
      <c r="B100" s="130"/>
      <c r="C100" s="131"/>
      <c r="D100" s="131"/>
      <c r="E100" s="132" t="s">
        <v>121</v>
      </c>
      <c r="F100" s="132"/>
      <c r="G100" s="132"/>
      <c r="H100" s="132"/>
      <c r="I100" s="132"/>
      <c r="J100" s="131"/>
      <c r="K100" s="132" t="s">
        <v>122</v>
      </c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3">
        <f>'SO01.8 - SO01.8   Elektri...'!M31</f>
        <v>0</v>
      </c>
      <c r="AH100" s="131"/>
      <c r="AI100" s="131"/>
      <c r="AJ100" s="131"/>
      <c r="AK100" s="131"/>
      <c r="AL100" s="131"/>
      <c r="AM100" s="131"/>
      <c r="AN100" s="133">
        <f>SUM(AG100,AT100)</f>
        <v>0</v>
      </c>
      <c r="AO100" s="131"/>
      <c r="AP100" s="131"/>
      <c r="AQ100" s="134"/>
      <c r="AS100" s="140">
        <f>'SO01.8 - SO01.8   Elektri...'!M29</f>
        <v>0</v>
      </c>
      <c r="AT100" s="141">
        <f>ROUND(SUM(AV100:AW100),2)</f>
        <v>0</v>
      </c>
      <c r="AU100" s="142">
        <f>'SO01.8 - SO01.8   Elektri...'!W125</f>
        <v>0</v>
      </c>
      <c r="AV100" s="141">
        <f>'SO01.8 - SO01.8   Elektri...'!M33</f>
        <v>0</v>
      </c>
      <c r="AW100" s="141">
        <f>'SO01.8 - SO01.8   Elektri...'!M34</f>
        <v>0</v>
      </c>
      <c r="AX100" s="141">
        <f>'SO01.8 - SO01.8   Elektri...'!M35</f>
        <v>0</v>
      </c>
      <c r="AY100" s="141">
        <f>'SO01.8 - SO01.8   Elektri...'!M36</f>
        <v>0</v>
      </c>
      <c r="AZ100" s="141">
        <f>'SO01.8 - SO01.8   Elektri...'!H33</f>
        <v>0</v>
      </c>
      <c r="BA100" s="141">
        <f>'SO01.8 - SO01.8   Elektri...'!H34</f>
        <v>0</v>
      </c>
      <c r="BB100" s="141">
        <f>'SO01.8 - SO01.8   Elektri...'!H35</f>
        <v>0</v>
      </c>
      <c r="BC100" s="141">
        <f>'SO01.8 - SO01.8   Elektri...'!H36</f>
        <v>0</v>
      </c>
      <c r="BD100" s="143">
        <f>'SO01.8 - SO01.8   Elektri...'!H37</f>
        <v>0</v>
      </c>
      <c r="BT100" s="139" t="s">
        <v>89</v>
      </c>
      <c r="BV100" s="139" t="s">
        <v>79</v>
      </c>
      <c r="BW100" s="139" t="s">
        <v>123</v>
      </c>
      <c r="BX100" s="139" t="s">
        <v>85</v>
      </c>
    </row>
    <row r="101">
      <c r="B101" s="29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2"/>
    </row>
    <row r="102" s="1" customFormat="1" ht="30" customHeight="1">
      <c r="B102" s="49"/>
      <c r="C102" s="107" t="s">
        <v>124</v>
      </c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110">
        <f>ROUND(SUM(AG103:AG106),2)</f>
        <v>0</v>
      </c>
      <c r="AH102" s="110"/>
      <c r="AI102" s="110"/>
      <c r="AJ102" s="110"/>
      <c r="AK102" s="110"/>
      <c r="AL102" s="110"/>
      <c r="AM102" s="110"/>
      <c r="AN102" s="110">
        <f>ROUND(SUM(AN103:AN106),2)</f>
        <v>0</v>
      </c>
      <c r="AO102" s="110"/>
      <c r="AP102" s="110"/>
      <c r="AQ102" s="51"/>
      <c r="AS102" s="103" t="s">
        <v>125</v>
      </c>
      <c r="AT102" s="104" t="s">
        <v>126</v>
      </c>
      <c r="AU102" s="104" t="s">
        <v>41</v>
      </c>
      <c r="AV102" s="105" t="s">
        <v>64</v>
      </c>
    </row>
    <row r="103" s="1" customFormat="1" ht="19.92" customHeight="1">
      <c r="B103" s="49"/>
      <c r="C103" s="50"/>
      <c r="D103" s="144" t="s">
        <v>127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145">
        <f>ROUND(AG87*AS103,2)</f>
        <v>0</v>
      </c>
      <c r="AH103" s="133"/>
      <c r="AI103" s="133"/>
      <c r="AJ103" s="133"/>
      <c r="AK103" s="133"/>
      <c r="AL103" s="133"/>
      <c r="AM103" s="133"/>
      <c r="AN103" s="133">
        <f>ROUND(AG103+AV103,2)</f>
        <v>0</v>
      </c>
      <c r="AO103" s="133"/>
      <c r="AP103" s="133"/>
      <c r="AQ103" s="51"/>
      <c r="AS103" s="146">
        <v>0</v>
      </c>
      <c r="AT103" s="147" t="s">
        <v>128</v>
      </c>
      <c r="AU103" s="147" t="s">
        <v>42</v>
      </c>
      <c r="AV103" s="148">
        <f>ROUND(IF(AU103="základná",AG103*L31,IF(AU103="znížená",AG103*L32,0)),2)</f>
        <v>0</v>
      </c>
      <c r="BV103" s="25" t="s">
        <v>129</v>
      </c>
      <c r="BY103" s="149">
        <f>IF(AU103="základná",AV103,0)</f>
        <v>0</v>
      </c>
      <c r="BZ103" s="149">
        <f>IF(AU103="znížená",AV103,0)</f>
        <v>0</v>
      </c>
      <c r="CA103" s="149">
        <v>0</v>
      </c>
      <c r="CB103" s="149">
        <v>0</v>
      </c>
      <c r="CC103" s="149">
        <v>0</v>
      </c>
      <c r="CD103" s="149">
        <f>IF(AU103="základná",AG103,0)</f>
        <v>0</v>
      </c>
      <c r="CE103" s="149">
        <f>IF(AU103="znížená",AG103,0)</f>
        <v>0</v>
      </c>
      <c r="CF103" s="149">
        <f>IF(AU103="zákl. prenesená",AG103,0)</f>
        <v>0</v>
      </c>
      <c r="CG103" s="149">
        <f>IF(AU103="zníž. prenesená",AG103,0)</f>
        <v>0</v>
      </c>
      <c r="CH103" s="149">
        <f>IF(AU103="nulová",AG103,0)</f>
        <v>0</v>
      </c>
      <c r="CI103" s="25">
        <f>IF(AU103="základná",1,IF(AU103="znížená",2,IF(AU103="zákl. prenesená",4,IF(AU103="zníž. prenesená",5,3))))</f>
        <v>1</v>
      </c>
      <c r="CJ103" s="25">
        <f>IF(AT103="stavebná časť",1,IF(88103="investičná časť",2,3))</f>
        <v>1</v>
      </c>
      <c r="CK103" s="25" t="str">
        <f>IF(D103="Vyplň vlastné","","x")</f>
        <v>x</v>
      </c>
    </row>
    <row r="104" s="1" customFormat="1" ht="19.92" customHeight="1">
      <c r="B104" s="49"/>
      <c r="C104" s="50"/>
      <c r="D104" s="150" t="s">
        <v>130</v>
      </c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50"/>
      <c r="AD104" s="50"/>
      <c r="AE104" s="50"/>
      <c r="AF104" s="50"/>
      <c r="AG104" s="145">
        <f>AG87*AS104</f>
        <v>0</v>
      </c>
      <c r="AH104" s="133"/>
      <c r="AI104" s="133"/>
      <c r="AJ104" s="133"/>
      <c r="AK104" s="133"/>
      <c r="AL104" s="133"/>
      <c r="AM104" s="133"/>
      <c r="AN104" s="133">
        <f>AG104+AV104</f>
        <v>0</v>
      </c>
      <c r="AO104" s="133"/>
      <c r="AP104" s="133"/>
      <c r="AQ104" s="51"/>
      <c r="AS104" s="151">
        <v>0</v>
      </c>
      <c r="AT104" s="152" t="s">
        <v>128</v>
      </c>
      <c r="AU104" s="152" t="s">
        <v>42</v>
      </c>
      <c r="AV104" s="138">
        <f>ROUND(IF(AU104="nulová",0,IF(OR(AU104="základná",AU104="zákl. prenesená"),AG104*L31,AG104*L32)),2)</f>
        <v>0</v>
      </c>
      <c r="BV104" s="25" t="s">
        <v>131</v>
      </c>
      <c r="BY104" s="149">
        <f>IF(AU104="základná",AV104,0)</f>
        <v>0</v>
      </c>
      <c r="BZ104" s="149">
        <f>IF(AU104="znížená",AV104,0)</f>
        <v>0</v>
      </c>
      <c r="CA104" s="149">
        <f>IF(AU104="zákl. prenesená",AV104,0)</f>
        <v>0</v>
      </c>
      <c r="CB104" s="149">
        <f>IF(AU104="zníž. prenesená",AV104,0)</f>
        <v>0</v>
      </c>
      <c r="CC104" s="149">
        <f>IF(AU104="nulová",AV104,0)</f>
        <v>0</v>
      </c>
      <c r="CD104" s="149">
        <f>IF(AU104="základná",AG104,0)</f>
        <v>0</v>
      </c>
      <c r="CE104" s="149">
        <f>IF(AU104="znížená",AG104,0)</f>
        <v>0</v>
      </c>
      <c r="CF104" s="149">
        <f>IF(AU104="zákl. prenesená",AG104,0)</f>
        <v>0</v>
      </c>
      <c r="CG104" s="149">
        <f>IF(AU104="zníž. prenesená",AG104,0)</f>
        <v>0</v>
      </c>
      <c r="CH104" s="149">
        <f>IF(AU104="nulová",AG104,0)</f>
        <v>0</v>
      </c>
      <c r="CI104" s="25">
        <f>IF(AU104="základná",1,IF(AU104="znížená",2,IF(AU104="zákl. prenesená",4,IF(AU104="zníž. prenesená",5,3))))</f>
        <v>1</v>
      </c>
      <c r="CJ104" s="25">
        <f>IF(AT104="stavebná časť",1,IF(88104="investičná časť",2,3))</f>
        <v>1</v>
      </c>
      <c r="CK104" s="25" t="str">
        <f>IF(D104="Vyplň vlastné","","x")</f>
        <v/>
      </c>
    </row>
    <row r="105" s="1" customFormat="1" ht="19.92" customHeight="1">
      <c r="B105" s="49"/>
      <c r="C105" s="50"/>
      <c r="D105" s="150" t="s">
        <v>130</v>
      </c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50"/>
      <c r="AD105" s="50"/>
      <c r="AE105" s="50"/>
      <c r="AF105" s="50"/>
      <c r="AG105" s="145">
        <f>AG87*AS105</f>
        <v>0</v>
      </c>
      <c r="AH105" s="133"/>
      <c r="AI105" s="133"/>
      <c r="AJ105" s="133"/>
      <c r="AK105" s="133"/>
      <c r="AL105" s="133"/>
      <c r="AM105" s="133"/>
      <c r="AN105" s="133">
        <f>AG105+AV105</f>
        <v>0</v>
      </c>
      <c r="AO105" s="133"/>
      <c r="AP105" s="133"/>
      <c r="AQ105" s="51"/>
      <c r="AS105" s="151">
        <v>0</v>
      </c>
      <c r="AT105" s="152" t="s">
        <v>128</v>
      </c>
      <c r="AU105" s="152" t="s">
        <v>42</v>
      </c>
      <c r="AV105" s="138">
        <f>ROUND(IF(AU105="nulová",0,IF(OR(AU105="základná",AU105="zákl. prenesená"),AG105*L31,AG105*L32)),2)</f>
        <v>0</v>
      </c>
      <c r="BV105" s="25" t="s">
        <v>131</v>
      </c>
      <c r="BY105" s="149">
        <f>IF(AU105="základná",AV105,0)</f>
        <v>0</v>
      </c>
      <c r="BZ105" s="149">
        <f>IF(AU105="znížená",AV105,0)</f>
        <v>0</v>
      </c>
      <c r="CA105" s="149">
        <f>IF(AU105="zákl. prenesená",AV105,0)</f>
        <v>0</v>
      </c>
      <c r="CB105" s="149">
        <f>IF(AU105="zníž. prenesená",AV105,0)</f>
        <v>0</v>
      </c>
      <c r="CC105" s="149">
        <f>IF(AU105="nulová",AV105,0)</f>
        <v>0</v>
      </c>
      <c r="CD105" s="149">
        <f>IF(AU105="základná",AG105,0)</f>
        <v>0</v>
      </c>
      <c r="CE105" s="149">
        <f>IF(AU105="znížená",AG105,0)</f>
        <v>0</v>
      </c>
      <c r="CF105" s="149">
        <f>IF(AU105="zákl. prenesená",AG105,0)</f>
        <v>0</v>
      </c>
      <c r="CG105" s="149">
        <f>IF(AU105="zníž. prenesená",AG105,0)</f>
        <v>0</v>
      </c>
      <c r="CH105" s="149">
        <f>IF(AU105="nulová",AG105,0)</f>
        <v>0</v>
      </c>
      <c r="CI105" s="25">
        <f>IF(AU105="základná",1,IF(AU105="znížená",2,IF(AU105="zákl. prenesená",4,IF(AU105="zníž. prenesená",5,3))))</f>
        <v>1</v>
      </c>
      <c r="CJ105" s="25">
        <f>IF(AT105="stavebná časť",1,IF(88105="investičná časť",2,3))</f>
        <v>1</v>
      </c>
      <c r="CK105" s="25" t="str">
        <f>IF(D105="Vyplň vlastné","","x")</f>
        <v/>
      </c>
    </row>
    <row r="106" s="1" customFormat="1" ht="19.92" customHeight="1">
      <c r="B106" s="49"/>
      <c r="C106" s="50"/>
      <c r="D106" s="150" t="s">
        <v>130</v>
      </c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50"/>
      <c r="AD106" s="50"/>
      <c r="AE106" s="50"/>
      <c r="AF106" s="50"/>
      <c r="AG106" s="145">
        <f>AG87*AS106</f>
        <v>0</v>
      </c>
      <c r="AH106" s="133"/>
      <c r="AI106" s="133"/>
      <c r="AJ106" s="133"/>
      <c r="AK106" s="133"/>
      <c r="AL106" s="133"/>
      <c r="AM106" s="133"/>
      <c r="AN106" s="133">
        <f>AG106+AV106</f>
        <v>0</v>
      </c>
      <c r="AO106" s="133"/>
      <c r="AP106" s="133"/>
      <c r="AQ106" s="51"/>
      <c r="AS106" s="153">
        <v>0</v>
      </c>
      <c r="AT106" s="154" t="s">
        <v>128</v>
      </c>
      <c r="AU106" s="154" t="s">
        <v>42</v>
      </c>
      <c r="AV106" s="143">
        <f>ROUND(IF(AU106="nulová",0,IF(OR(AU106="základná",AU106="zákl. prenesená"),AG106*L31,AG106*L32)),2)</f>
        <v>0</v>
      </c>
      <c r="BV106" s="25" t="s">
        <v>131</v>
      </c>
      <c r="BY106" s="149">
        <f>IF(AU106="základná",AV106,0)</f>
        <v>0</v>
      </c>
      <c r="BZ106" s="149">
        <f>IF(AU106="znížená",AV106,0)</f>
        <v>0</v>
      </c>
      <c r="CA106" s="149">
        <f>IF(AU106="zákl. prenesená",AV106,0)</f>
        <v>0</v>
      </c>
      <c r="CB106" s="149">
        <f>IF(AU106="zníž. prenesená",AV106,0)</f>
        <v>0</v>
      </c>
      <c r="CC106" s="149">
        <f>IF(AU106="nulová",AV106,0)</f>
        <v>0</v>
      </c>
      <c r="CD106" s="149">
        <f>IF(AU106="základná",AG106,0)</f>
        <v>0</v>
      </c>
      <c r="CE106" s="149">
        <f>IF(AU106="znížená",AG106,0)</f>
        <v>0</v>
      </c>
      <c r="CF106" s="149">
        <f>IF(AU106="zákl. prenesená",AG106,0)</f>
        <v>0</v>
      </c>
      <c r="CG106" s="149">
        <f>IF(AU106="zníž. prenesená",AG106,0)</f>
        <v>0</v>
      </c>
      <c r="CH106" s="149">
        <f>IF(AU106="nulová",AG106,0)</f>
        <v>0</v>
      </c>
      <c r="CI106" s="25">
        <f>IF(AU106="základná",1,IF(AU106="znížená",2,IF(AU106="zákl. prenesená",4,IF(AU106="zníž. prenesená",5,3))))</f>
        <v>1</v>
      </c>
      <c r="CJ106" s="25">
        <f>IF(AT106="stavebná časť",1,IF(88106="investičná časť",2,3))</f>
        <v>1</v>
      </c>
      <c r="CK106" s="25" t="str">
        <f>IF(D106="Vyplň vlastné","","x")</f>
        <v/>
      </c>
    </row>
    <row r="107" s="1" customFormat="1" ht="10.8" customHeight="1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1"/>
    </row>
    <row r="108" s="1" customFormat="1" ht="30" customHeight="1">
      <c r="B108" s="49"/>
      <c r="C108" s="155" t="s">
        <v>132</v>
      </c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7">
        <f>ROUND(AG87+AG102,2)</f>
        <v>0</v>
      </c>
      <c r="AH108" s="157"/>
      <c r="AI108" s="157"/>
      <c r="AJ108" s="157"/>
      <c r="AK108" s="157"/>
      <c r="AL108" s="157"/>
      <c r="AM108" s="157"/>
      <c r="AN108" s="157">
        <f>AN87+AN102</f>
        <v>0</v>
      </c>
      <c r="AO108" s="157"/>
      <c r="AP108" s="157"/>
      <c r="AQ108" s="51"/>
    </row>
    <row r="109" s="1" customFormat="1" ht="6.96" customHeight="1">
      <c r="B109" s="78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80"/>
    </row>
  </sheetData>
  <mergeCells count="106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AN90:AP90"/>
    <mergeCell ref="AG90:AM90"/>
    <mergeCell ref="E90:I90"/>
    <mergeCell ref="K90:AF90"/>
    <mergeCell ref="AN91:AP91"/>
    <mergeCell ref="AG91:AM91"/>
    <mergeCell ref="E91:I91"/>
    <mergeCell ref="K91:AF91"/>
    <mergeCell ref="AN92:AP92"/>
    <mergeCell ref="AG92:AM92"/>
    <mergeCell ref="E92:I92"/>
    <mergeCell ref="K92:AF92"/>
    <mergeCell ref="AN93:AP93"/>
    <mergeCell ref="AG93:AM93"/>
    <mergeCell ref="E93:I93"/>
    <mergeCell ref="K93:AF93"/>
    <mergeCell ref="AN94:AP94"/>
    <mergeCell ref="AG94:AM94"/>
    <mergeCell ref="E94:I94"/>
    <mergeCell ref="K94:AF94"/>
    <mergeCell ref="AN95:AP95"/>
    <mergeCell ref="AG95:AM95"/>
    <mergeCell ref="E95:I95"/>
    <mergeCell ref="K95:AF95"/>
    <mergeCell ref="AN96:AP96"/>
    <mergeCell ref="AG96:AM96"/>
    <mergeCell ref="E96:I96"/>
    <mergeCell ref="K96:AF96"/>
    <mergeCell ref="AN97:AP97"/>
    <mergeCell ref="AG97:AM97"/>
    <mergeCell ref="E97:I97"/>
    <mergeCell ref="K97:AF97"/>
    <mergeCell ref="AN98:AP98"/>
    <mergeCell ref="AG98:AM98"/>
    <mergeCell ref="E98:I98"/>
    <mergeCell ref="K98:AF98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G103:AM103"/>
    <mergeCell ref="AN103:AP103"/>
    <mergeCell ref="D104:AB104"/>
    <mergeCell ref="AG104:AM104"/>
    <mergeCell ref="AN104:AP104"/>
    <mergeCell ref="D105:AB105"/>
    <mergeCell ref="AG105:AM105"/>
    <mergeCell ref="AN105:AP105"/>
    <mergeCell ref="D106:AB106"/>
    <mergeCell ref="AG106:AM106"/>
    <mergeCell ref="AN106:AP106"/>
    <mergeCell ref="AG87:AM87"/>
    <mergeCell ref="AN87:AP87"/>
    <mergeCell ref="AG102:AM102"/>
    <mergeCell ref="AN102:AP102"/>
    <mergeCell ref="AG108:AM108"/>
    <mergeCell ref="AN108:AP108"/>
    <mergeCell ref="AR2:BE2"/>
  </mergeCells>
  <dataValidations count="2">
    <dataValidation type="list" allowBlank="1" showInputMessage="1" showErrorMessage="1" error="Povolené sú hodnoty základná, znížená, nulová." sqref="AU103:AU107">
      <formula1>"základná, znížená, nulová"</formula1>
    </dataValidation>
    <dataValidation type="list" allowBlank="1" showInputMessage="1" showErrorMessage="1" error="Povolené sú hodnoty stavebná časť, technologická časť, investičná časť." sqref="AT103:AT107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9" location="'SO01.1B - SO01.1  Stavebn...'!C2" display="/"/>
    <hyperlink ref="A90" location="'SO01.1A - SO01.2 Stavebná...'!C2" display="/"/>
    <hyperlink ref="A91" location="'SO01.2B - SO01.B Zdravote...'!C2" display="/"/>
    <hyperlink ref="A92" location="'SO01.2A - SO01.2  Zdravot...'!C2" display="/"/>
    <hyperlink ref="A93" location="'SO01.3B - SO01.3  Vykurov...'!C2" display="/"/>
    <hyperlink ref="A94" location="'SO01.3 - SO01.3  Vykurova...'!C2" display="/"/>
    <hyperlink ref="A95" location="'SO01.5B - SO01.5  Elektro...'!C2" display="/"/>
    <hyperlink ref="A96" location="'SO01.4A - SO01.4A   Elekt...'!C2" display="/"/>
    <hyperlink ref="A97" location="'SO01.4B - SO01.4B   Elekt...'!C2" display="/"/>
    <hyperlink ref="A98" location="'SO01.6 - SO01.6  Vzduchot...'!C2" display="/"/>
    <hyperlink ref="A99" location="'SO01.7 - SO01.7  Vzduchot...'!C2" display="/"/>
    <hyperlink ref="A100" location="'SO01.8 - SO01.8   Elektri...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8"/>
      <c r="B1" s="16"/>
      <c r="C1" s="16"/>
      <c r="D1" s="17" t="s">
        <v>1</v>
      </c>
      <c r="E1" s="16"/>
      <c r="F1" s="18" t="s">
        <v>133</v>
      </c>
      <c r="G1" s="18"/>
      <c r="H1" s="159" t="s">
        <v>134</v>
      </c>
      <c r="I1" s="159"/>
      <c r="J1" s="159"/>
      <c r="K1" s="159"/>
      <c r="L1" s="18" t="s">
        <v>135</v>
      </c>
      <c r="M1" s="16"/>
      <c r="N1" s="16"/>
      <c r="O1" s="17" t="s">
        <v>136</v>
      </c>
      <c r="P1" s="16"/>
      <c r="Q1" s="16"/>
      <c r="R1" s="16"/>
      <c r="S1" s="18" t="s">
        <v>137</v>
      </c>
      <c r="T1" s="18"/>
      <c r="U1" s="158"/>
      <c r="V1" s="15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ht="36.96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8</v>
      </c>
      <c r="AT2" s="25" t="s">
        <v>114</v>
      </c>
    </row>
    <row r="3" ht="6.96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AT3" s="25" t="s">
        <v>77</v>
      </c>
    </row>
    <row r="4" ht="36.96" customHeight="1">
      <c r="B4" s="29"/>
      <c r="C4" s="30" t="s">
        <v>138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T4" s="23" t="s">
        <v>12</v>
      </c>
      <c r="AT4" s="25" t="s">
        <v>6</v>
      </c>
    </row>
    <row r="5" ht="6.96" customHeight="1">
      <c r="B5" s="2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</row>
    <row r="6" ht="25.44" customHeight="1">
      <c r="B6" s="29"/>
      <c r="C6" s="34"/>
      <c r="D6" s="41" t="s">
        <v>18</v>
      </c>
      <c r="E6" s="34"/>
      <c r="F6" s="160" t="str">
        <f>'Rekapitulácia stavby'!K6</f>
        <v xml:space="preserve">REKONŠTRUKCIA ŠD HORSKÝ PARK  EU BRATISLAVA , BLOK A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2"/>
    </row>
    <row r="7" ht="25.44" customHeight="1">
      <c r="B7" s="29"/>
      <c r="C7" s="34"/>
      <c r="D7" s="41" t="s">
        <v>139</v>
      </c>
      <c r="E7" s="34"/>
      <c r="F7" s="160" t="s">
        <v>140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</row>
    <row r="8" s="1" customFormat="1" ht="32.88" customHeight="1">
      <c r="B8" s="49"/>
      <c r="C8" s="50"/>
      <c r="D8" s="38" t="s">
        <v>141</v>
      </c>
      <c r="E8" s="50"/>
      <c r="F8" s="39" t="s">
        <v>2100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</row>
    <row r="9" s="1" customFormat="1" ht="14.4" customHeight="1">
      <c r="B9" s="49"/>
      <c r="C9" s="50"/>
      <c r="D9" s="41" t="s">
        <v>20</v>
      </c>
      <c r="E9" s="50"/>
      <c r="F9" s="36" t="s">
        <v>5</v>
      </c>
      <c r="G9" s="50"/>
      <c r="H9" s="50"/>
      <c r="I9" s="50"/>
      <c r="J9" s="50"/>
      <c r="K9" s="50"/>
      <c r="L9" s="50"/>
      <c r="M9" s="41" t="s">
        <v>21</v>
      </c>
      <c r="N9" s="50"/>
      <c r="O9" s="36" t="s">
        <v>5</v>
      </c>
      <c r="P9" s="50"/>
      <c r="Q9" s="50"/>
      <c r="R9" s="51"/>
    </row>
    <row r="10" s="1" customFormat="1" ht="14.4" customHeight="1">
      <c r="B10" s="49"/>
      <c r="C10" s="50"/>
      <c r="D10" s="41" t="s">
        <v>22</v>
      </c>
      <c r="E10" s="50"/>
      <c r="F10" s="36" t="s">
        <v>23</v>
      </c>
      <c r="G10" s="50"/>
      <c r="H10" s="50"/>
      <c r="I10" s="50"/>
      <c r="J10" s="50"/>
      <c r="K10" s="50"/>
      <c r="L10" s="50"/>
      <c r="M10" s="41" t="s">
        <v>24</v>
      </c>
      <c r="N10" s="50"/>
      <c r="O10" s="161" t="str">
        <f>'Rekapitulácia stavby'!AN8</f>
        <v>11. 6. 2018</v>
      </c>
      <c r="P10" s="93"/>
      <c r="Q10" s="50"/>
      <c r="R10" s="51"/>
    </row>
    <row r="11" s="1" customFormat="1" ht="10.8" customHeight="1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</row>
    <row r="12" s="1" customFormat="1" ht="14.4" customHeight="1">
      <c r="B12" s="49"/>
      <c r="C12" s="50"/>
      <c r="D12" s="41" t="s">
        <v>26</v>
      </c>
      <c r="E12" s="50"/>
      <c r="F12" s="50"/>
      <c r="G12" s="50"/>
      <c r="H12" s="50"/>
      <c r="I12" s="50"/>
      <c r="J12" s="50"/>
      <c r="K12" s="50"/>
      <c r="L12" s="50"/>
      <c r="M12" s="41" t="s">
        <v>27</v>
      </c>
      <c r="N12" s="50"/>
      <c r="O12" s="36" t="s">
        <v>5</v>
      </c>
      <c r="P12" s="36"/>
      <c r="Q12" s="50"/>
      <c r="R12" s="51"/>
    </row>
    <row r="13" s="1" customFormat="1" ht="18" customHeight="1">
      <c r="B13" s="49"/>
      <c r="C13" s="50"/>
      <c r="D13" s="50"/>
      <c r="E13" s="36" t="s">
        <v>28</v>
      </c>
      <c r="F13" s="50"/>
      <c r="G13" s="50"/>
      <c r="H13" s="50"/>
      <c r="I13" s="50"/>
      <c r="J13" s="50"/>
      <c r="K13" s="50"/>
      <c r="L13" s="50"/>
      <c r="M13" s="41" t="s">
        <v>29</v>
      </c>
      <c r="N13" s="50"/>
      <c r="O13" s="36" t="s">
        <v>5</v>
      </c>
      <c r="P13" s="36"/>
      <c r="Q13" s="50"/>
      <c r="R13" s="51"/>
    </row>
    <row r="14" s="1" customFormat="1" ht="6.96" customHeight="1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</row>
    <row r="15" s="1" customFormat="1" ht="14.4" customHeight="1">
      <c r="B15" s="49"/>
      <c r="C15" s="50"/>
      <c r="D15" s="41" t="s">
        <v>30</v>
      </c>
      <c r="E15" s="50"/>
      <c r="F15" s="50"/>
      <c r="G15" s="50"/>
      <c r="H15" s="50"/>
      <c r="I15" s="50"/>
      <c r="J15" s="50"/>
      <c r="K15" s="50"/>
      <c r="L15" s="50"/>
      <c r="M15" s="41" t="s">
        <v>27</v>
      </c>
      <c r="N15" s="50"/>
      <c r="O15" s="42" t="s">
        <v>5</v>
      </c>
      <c r="P15" s="36"/>
      <c r="Q15" s="50"/>
      <c r="R15" s="51"/>
    </row>
    <row r="16" s="1" customFormat="1" ht="18" customHeight="1">
      <c r="B16" s="49"/>
      <c r="C16" s="50"/>
      <c r="D16" s="50"/>
      <c r="E16" s="42" t="s">
        <v>143</v>
      </c>
      <c r="F16" s="162"/>
      <c r="G16" s="162"/>
      <c r="H16" s="162"/>
      <c r="I16" s="162"/>
      <c r="J16" s="162"/>
      <c r="K16" s="162"/>
      <c r="L16" s="162"/>
      <c r="M16" s="41" t="s">
        <v>29</v>
      </c>
      <c r="N16" s="50"/>
      <c r="O16" s="42" t="s">
        <v>5</v>
      </c>
      <c r="P16" s="36"/>
      <c r="Q16" s="50"/>
      <c r="R16" s="51"/>
    </row>
    <row r="17" s="1" customFormat="1" ht="6.96" customHeight="1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="1" customFormat="1" ht="14.4" customHeight="1">
      <c r="B18" s="49"/>
      <c r="C18" s="50"/>
      <c r="D18" s="41" t="s">
        <v>32</v>
      </c>
      <c r="E18" s="50"/>
      <c r="F18" s="50"/>
      <c r="G18" s="50"/>
      <c r="H18" s="50"/>
      <c r="I18" s="50"/>
      <c r="J18" s="50"/>
      <c r="K18" s="50"/>
      <c r="L18" s="50"/>
      <c r="M18" s="41" t="s">
        <v>27</v>
      </c>
      <c r="N18" s="50"/>
      <c r="O18" s="36" t="s">
        <v>5</v>
      </c>
      <c r="P18" s="36"/>
      <c r="Q18" s="50"/>
      <c r="R18" s="51"/>
    </row>
    <row r="19" s="1" customFormat="1" ht="18" customHeight="1">
      <c r="B19" s="49"/>
      <c r="C19" s="50"/>
      <c r="D19" s="50"/>
      <c r="E19" s="36" t="s">
        <v>33</v>
      </c>
      <c r="F19" s="50"/>
      <c r="G19" s="50"/>
      <c r="H19" s="50"/>
      <c r="I19" s="50"/>
      <c r="J19" s="50"/>
      <c r="K19" s="50"/>
      <c r="L19" s="50"/>
      <c r="M19" s="41" t="s">
        <v>29</v>
      </c>
      <c r="N19" s="50"/>
      <c r="O19" s="36" t="s">
        <v>5</v>
      </c>
      <c r="P19" s="36"/>
      <c r="Q19" s="50"/>
      <c r="R19" s="51"/>
    </row>
    <row r="20" s="1" customFormat="1" ht="6.96" customHeight="1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</row>
    <row r="21" s="1" customFormat="1" ht="14.4" customHeight="1">
      <c r="B21" s="49"/>
      <c r="C21" s="50"/>
      <c r="D21" s="41" t="s">
        <v>35</v>
      </c>
      <c r="E21" s="50"/>
      <c r="F21" s="50"/>
      <c r="G21" s="50"/>
      <c r="H21" s="50"/>
      <c r="I21" s="50"/>
      <c r="J21" s="50"/>
      <c r="K21" s="50"/>
      <c r="L21" s="50"/>
      <c r="M21" s="41" t="s">
        <v>27</v>
      </c>
      <c r="N21" s="50"/>
      <c r="O21" s="36" t="s">
        <v>5</v>
      </c>
      <c r="P21" s="36"/>
      <c r="Q21" s="50"/>
      <c r="R21" s="51"/>
    </row>
    <row r="22" s="1" customFormat="1" ht="18" customHeight="1">
      <c r="B22" s="49"/>
      <c r="C22" s="50"/>
      <c r="D22" s="50"/>
      <c r="E22" s="36" t="s">
        <v>1933</v>
      </c>
      <c r="F22" s="50"/>
      <c r="G22" s="50"/>
      <c r="H22" s="50"/>
      <c r="I22" s="50"/>
      <c r="J22" s="50"/>
      <c r="K22" s="50"/>
      <c r="L22" s="50"/>
      <c r="M22" s="41" t="s">
        <v>29</v>
      </c>
      <c r="N22" s="50"/>
      <c r="O22" s="36" t="s">
        <v>5</v>
      </c>
      <c r="P22" s="36"/>
      <c r="Q22" s="50"/>
      <c r="R22" s="51"/>
    </row>
    <row r="23" s="1" customFormat="1" ht="6.96" customHeigh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="1" customFormat="1" ht="14.4" customHeight="1">
      <c r="B24" s="49"/>
      <c r="C24" s="50"/>
      <c r="D24" s="41" t="s">
        <v>37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="1" customFormat="1" ht="16.5" customHeight="1">
      <c r="B25" s="49"/>
      <c r="C25" s="50"/>
      <c r="D25" s="50"/>
      <c r="E25" s="45" t="s">
        <v>5</v>
      </c>
      <c r="F25" s="45"/>
      <c r="G25" s="45"/>
      <c r="H25" s="45"/>
      <c r="I25" s="45"/>
      <c r="J25" s="45"/>
      <c r="K25" s="45"/>
      <c r="L25" s="45"/>
      <c r="M25" s="50"/>
      <c r="N25" s="50"/>
      <c r="O25" s="50"/>
      <c r="P25" s="50"/>
      <c r="Q25" s="50"/>
      <c r="R25" s="51"/>
    </row>
    <row r="26" s="1" customFormat="1" ht="6.96" customHeight="1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s="1" customFormat="1" ht="6.96" customHeight="1">
      <c r="B27" s="49"/>
      <c r="C27" s="5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50"/>
      <c r="R27" s="51"/>
    </row>
    <row r="28" s="1" customFormat="1" ht="14.4" customHeight="1">
      <c r="B28" s="49"/>
      <c r="C28" s="50"/>
      <c r="D28" s="163" t="s">
        <v>145</v>
      </c>
      <c r="E28" s="50"/>
      <c r="F28" s="50"/>
      <c r="G28" s="50"/>
      <c r="H28" s="50"/>
      <c r="I28" s="50"/>
      <c r="J28" s="50"/>
      <c r="K28" s="50"/>
      <c r="L28" s="50"/>
      <c r="M28" s="48">
        <f>N89</f>
        <v>0</v>
      </c>
      <c r="N28" s="48"/>
      <c r="O28" s="48"/>
      <c r="P28" s="48"/>
      <c r="Q28" s="50"/>
      <c r="R28" s="51"/>
    </row>
    <row r="29" s="1" customFormat="1" ht="14.4" customHeight="1">
      <c r="B29" s="49"/>
      <c r="C29" s="50"/>
      <c r="D29" s="47" t="s">
        <v>127</v>
      </c>
      <c r="E29" s="50"/>
      <c r="F29" s="50"/>
      <c r="G29" s="50"/>
      <c r="H29" s="50"/>
      <c r="I29" s="50"/>
      <c r="J29" s="50"/>
      <c r="K29" s="50"/>
      <c r="L29" s="50"/>
      <c r="M29" s="48">
        <f>N96</f>
        <v>0</v>
      </c>
      <c r="N29" s="48"/>
      <c r="O29" s="48"/>
      <c r="P29" s="48"/>
      <c r="Q29" s="50"/>
      <c r="R29" s="51"/>
    </row>
    <row r="30" s="1" customFormat="1" ht="6.96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="1" customFormat="1" ht="25.44" customHeight="1">
      <c r="B31" s="49"/>
      <c r="C31" s="50"/>
      <c r="D31" s="164" t="s">
        <v>40</v>
      </c>
      <c r="E31" s="50"/>
      <c r="F31" s="50"/>
      <c r="G31" s="50"/>
      <c r="H31" s="50"/>
      <c r="I31" s="50"/>
      <c r="J31" s="50"/>
      <c r="K31" s="50"/>
      <c r="L31" s="50"/>
      <c r="M31" s="165">
        <f>ROUND(M28+M29,2)</f>
        <v>0</v>
      </c>
      <c r="N31" s="50"/>
      <c r="O31" s="50"/>
      <c r="P31" s="50"/>
      <c r="Q31" s="50"/>
      <c r="R31" s="51"/>
    </row>
    <row r="32" s="1" customFormat="1" ht="6.96" customHeight="1">
      <c r="B32" s="49"/>
      <c r="C32" s="5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50"/>
      <c r="R32" s="51"/>
    </row>
    <row r="33" s="1" customFormat="1" ht="14.4" customHeight="1">
      <c r="B33" s="49"/>
      <c r="C33" s="50"/>
      <c r="D33" s="57" t="s">
        <v>41</v>
      </c>
      <c r="E33" s="57" t="s">
        <v>42</v>
      </c>
      <c r="F33" s="58">
        <v>0.20000000000000001</v>
      </c>
      <c r="G33" s="166" t="s">
        <v>43</v>
      </c>
      <c r="H33" s="167">
        <f>(SUM(BE96:BE103)+SUM(BE122:BE198))</f>
        <v>0</v>
      </c>
      <c r="I33" s="50"/>
      <c r="J33" s="50"/>
      <c r="K33" s="50"/>
      <c r="L33" s="50"/>
      <c r="M33" s="167">
        <f>ROUND((SUM(BE96:BE103)+SUM(BE122:BE198)), 2)*F33</f>
        <v>0</v>
      </c>
      <c r="N33" s="50"/>
      <c r="O33" s="50"/>
      <c r="P33" s="50"/>
      <c r="Q33" s="50"/>
      <c r="R33" s="51"/>
    </row>
    <row r="34" s="1" customFormat="1" ht="14.4" customHeight="1">
      <c r="B34" s="49"/>
      <c r="C34" s="50"/>
      <c r="D34" s="50"/>
      <c r="E34" s="57" t="s">
        <v>44</v>
      </c>
      <c r="F34" s="58">
        <v>0.20000000000000001</v>
      </c>
      <c r="G34" s="166" t="s">
        <v>43</v>
      </c>
      <c r="H34" s="167">
        <f>(SUM(BF96:BF103)+SUM(BF122:BF198))</f>
        <v>0</v>
      </c>
      <c r="I34" s="50"/>
      <c r="J34" s="50"/>
      <c r="K34" s="50"/>
      <c r="L34" s="50"/>
      <c r="M34" s="167">
        <f>ROUND((SUM(BF96:BF103)+SUM(BF122:BF198)), 2)*F34</f>
        <v>0</v>
      </c>
      <c r="N34" s="50"/>
      <c r="O34" s="50"/>
      <c r="P34" s="50"/>
      <c r="Q34" s="50"/>
      <c r="R34" s="51"/>
    </row>
    <row r="35" hidden="1" s="1" customFormat="1" ht="14.4" customHeight="1">
      <c r="B35" s="49"/>
      <c r="C35" s="50"/>
      <c r="D35" s="50"/>
      <c r="E35" s="57" t="s">
        <v>45</v>
      </c>
      <c r="F35" s="58">
        <v>0.20000000000000001</v>
      </c>
      <c r="G35" s="166" t="s">
        <v>43</v>
      </c>
      <c r="H35" s="167">
        <f>(SUM(BG96:BG103)+SUM(BG122:BG198))</f>
        <v>0</v>
      </c>
      <c r="I35" s="50"/>
      <c r="J35" s="50"/>
      <c r="K35" s="50"/>
      <c r="L35" s="50"/>
      <c r="M35" s="167">
        <v>0</v>
      </c>
      <c r="N35" s="50"/>
      <c r="O35" s="50"/>
      <c r="P35" s="50"/>
      <c r="Q35" s="50"/>
      <c r="R35" s="51"/>
    </row>
    <row r="36" hidden="1" s="1" customFormat="1" ht="14.4" customHeight="1">
      <c r="B36" s="49"/>
      <c r="C36" s="50"/>
      <c r="D36" s="50"/>
      <c r="E36" s="57" t="s">
        <v>46</v>
      </c>
      <c r="F36" s="58">
        <v>0.20000000000000001</v>
      </c>
      <c r="G36" s="166" t="s">
        <v>43</v>
      </c>
      <c r="H36" s="167">
        <f>(SUM(BH96:BH103)+SUM(BH122:BH198))</f>
        <v>0</v>
      </c>
      <c r="I36" s="50"/>
      <c r="J36" s="50"/>
      <c r="K36" s="50"/>
      <c r="L36" s="50"/>
      <c r="M36" s="167">
        <v>0</v>
      </c>
      <c r="N36" s="50"/>
      <c r="O36" s="50"/>
      <c r="P36" s="50"/>
      <c r="Q36" s="50"/>
      <c r="R36" s="51"/>
    </row>
    <row r="37" hidden="1" s="1" customFormat="1" ht="14.4" customHeight="1">
      <c r="B37" s="49"/>
      <c r="C37" s="50"/>
      <c r="D37" s="50"/>
      <c r="E37" s="57" t="s">
        <v>47</v>
      </c>
      <c r="F37" s="58">
        <v>0</v>
      </c>
      <c r="G37" s="166" t="s">
        <v>43</v>
      </c>
      <c r="H37" s="167">
        <f>(SUM(BI96:BI103)+SUM(BI122:BI198))</f>
        <v>0</v>
      </c>
      <c r="I37" s="50"/>
      <c r="J37" s="50"/>
      <c r="K37" s="50"/>
      <c r="L37" s="50"/>
      <c r="M37" s="167">
        <v>0</v>
      </c>
      <c r="N37" s="50"/>
      <c r="O37" s="50"/>
      <c r="P37" s="50"/>
      <c r="Q37" s="50"/>
      <c r="R37" s="51"/>
    </row>
    <row r="38" s="1" customFormat="1" ht="6.96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</row>
    <row r="39" s="1" customFormat="1" ht="25.44" customHeight="1">
      <c r="B39" s="49"/>
      <c r="C39" s="156"/>
      <c r="D39" s="168" t="s">
        <v>48</v>
      </c>
      <c r="E39" s="100"/>
      <c r="F39" s="100"/>
      <c r="G39" s="169" t="s">
        <v>49</v>
      </c>
      <c r="H39" s="170" t="s">
        <v>50</v>
      </c>
      <c r="I39" s="100"/>
      <c r="J39" s="100"/>
      <c r="K39" s="100"/>
      <c r="L39" s="171">
        <f>SUM(M31:M37)</f>
        <v>0</v>
      </c>
      <c r="M39" s="171"/>
      <c r="N39" s="171"/>
      <c r="O39" s="171"/>
      <c r="P39" s="172"/>
      <c r="Q39" s="156"/>
      <c r="R39" s="51"/>
    </row>
    <row r="40" s="1" customFormat="1" ht="14.4" customHeight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="1" customFormat="1" ht="14.4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>
      <c r="B42" s="29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2"/>
    </row>
    <row r="43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2"/>
    </row>
    <row r="44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2"/>
    </row>
    <row r="4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</row>
    <row r="46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</row>
    <row r="50" s="1" customFormat="1">
      <c r="B50" s="49"/>
      <c r="C50" s="50"/>
      <c r="D50" s="69" t="s">
        <v>51</v>
      </c>
      <c r="E50" s="70"/>
      <c r="F50" s="70"/>
      <c r="G50" s="70"/>
      <c r="H50" s="71"/>
      <c r="I50" s="50"/>
      <c r="J50" s="69" t="s">
        <v>52</v>
      </c>
      <c r="K50" s="70"/>
      <c r="L50" s="70"/>
      <c r="M50" s="70"/>
      <c r="N50" s="70"/>
      <c r="O50" s="70"/>
      <c r="P50" s="71"/>
      <c r="Q50" s="50"/>
      <c r="R50" s="51"/>
    </row>
    <row r="51">
      <c r="B51" s="29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2"/>
    </row>
    <row r="52">
      <c r="B52" s="29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2"/>
    </row>
    <row r="53">
      <c r="B53" s="29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2"/>
    </row>
    <row r="54">
      <c r="B54" s="29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2"/>
    </row>
    <row r="55">
      <c r="B55" s="29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2"/>
    </row>
    <row r="56">
      <c r="B56" s="29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2"/>
    </row>
    <row r="57">
      <c r="B57" s="29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2"/>
    </row>
    <row r="58">
      <c r="B58" s="29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2"/>
    </row>
    <row r="59" s="1" customFormat="1">
      <c r="B59" s="49"/>
      <c r="C59" s="50"/>
      <c r="D59" s="74" t="s">
        <v>53</v>
      </c>
      <c r="E59" s="75"/>
      <c r="F59" s="75"/>
      <c r="G59" s="76" t="s">
        <v>54</v>
      </c>
      <c r="H59" s="77"/>
      <c r="I59" s="50"/>
      <c r="J59" s="74" t="s">
        <v>53</v>
      </c>
      <c r="K59" s="75"/>
      <c r="L59" s="75"/>
      <c r="M59" s="75"/>
      <c r="N59" s="76" t="s">
        <v>54</v>
      </c>
      <c r="O59" s="75"/>
      <c r="P59" s="77"/>
      <c r="Q59" s="50"/>
      <c r="R59" s="51"/>
    </row>
    <row r="60"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="1" customFormat="1">
      <c r="B61" s="49"/>
      <c r="C61" s="50"/>
      <c r="D61" s="69" t="s">
        <v>55</v>
      </c>
      <c r="E61" s="70"/>
      <c r="F61" s="70"/>
      <c r="G61" s="70"/>
      <c r="H61" s="71"/>
      <c r="I61" s="50"/>
      <c r="J61" s="69" t="s">
        <v>56</v>
      </c>
      <c r="K61" s="70"/>
      <c r="L61" s="70"/>
      <c r="M61" s="70"/>
      <c r="N61" s="70"/>
      <c r="O61" s="70"/>
      <c r="P61" s="71"/>
      <c r="Q61" s="50"/>
      <c r="R61" s="51"/>
    </row>
    <row r="62">
      <c r="B62" s="29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2"/>
    </row>
    <row r="63">
      <c r="B63" s="29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2"/>
    </row>
    <row r="64">
      <c r="B64" s="29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2"/>
    </row>
    <row r="65">
      <c r="B65" s="29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2"/>
    </row>
    <row r="66">
      <c r="B66" s="29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2"/>
    </row>
    <row r="67">
      <c r="B67" s="29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2"/>
    </row>
    <row r="68">
      <c r="B68" s="29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2"/>
    </row>
    <row r="69">
      <c r="B69" s="29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2"/>
    </row>
    <row r="70" s="1" customFormat="1">
      <c r="B70" s="49"/>
      <c r="C70" s="50"/>
      <c r="D70" s="74" t="s">
        <v>53</v>
      </c>
      <c r="E70" s="75"/>
      <c r="F70" s="75"/>
      <c r="G70" s="76" t="s">
        <v>54</v>
      </c>
      <c r="H70" s="77"/>
      <c r="I70" s="50"/>
      <c r="J70" s="74" t="s">
        <v>53</v>
      </c>
      <c r="K70" s="75"/>
      <c r="L70" s="75"/>
      <c r="M70" s="75"/>
      <c r="N70" s="76" t="s">
        <v>54</v>
      </c>
      <c r="O70" s="75"/>
      <c r="P70" s="77"/>
      <c r="Q70" s="50"/>
      <c r="R70" s="51"/>
    </row>
    <row r="71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="1" customFormat="1" ht="6.96" customHeight="1"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3"/>
    </row>
    <row r="76" s="1" customFormat="1" ht="36.96" customHeight="1">
      <c r="B76" s="49"/>
      <c r="C76" s="30" t="s">
        <v>146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1"/>
    </row>
    <row r="77" s="1" customFormat="1" ht="6.96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</row>
    <row r="78" s="1" customFormat="1" ht="30" customHeight="1">
      <c r="B78" s="49"/>
      <c r="C78" s="41" t="s">
        <v>18</v>
      </c>
      <c r="D78" s="50"/>
      <c r="E78" s="50"/>
      <c r="F78" s="160" t="str">
        <f>F6</f>
        <v xml:space="preserve">REKONŠTRUKCIA ŠD HORSKÝ PARK  EU BRATISLAVA , BLOK A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</row>
    <row r="79" ht="30" customHeight="1">
      <c r="B79" s="29"/>
      <c r="C79" s="41" t="s">
        <v>139</v>
      </c>
      <c r="D79" s="34"/>
      <c r="E79" s="34"/>
      <c r="F79" s="160" t="s">
        <v>140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2"/>
    </row>
    <row r="80" s="1" customFormat="1" ht="36.96" customHeight="1">
      <c r="B80" s="49"/>
      <c r="C80" s="88" t="s">
        <v>141</v>
      </c>
      <c r="D80" s="50"/>
      <c r="E80" s="50"/>
      <c r="F80" s="90" t="str">
        <f>F8</f>
        <v xml:space="preserve">SO01.4B - SO01.4B   Elektroinštalácia - 1PP (suteren) A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1"/>
    </row>
    <row r="81" s="1" customFormat="1" ht="6.96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="1" customFormat="1" ht="18" customHeight="1">
      <c r="B82" s="49"/>
      <c r="C82" s="41" t="s">
        <v>22</v>
      </c>
      <c r="D82" s="50"/>
      <c r="E82" s="50"/>
      <c r="F82" s="36" t="str">
        <f>F10</f>
        <v>Prokopa Veľkého 41,Bratislava</v>
      </c>
      <c r="G82" s="50"/>
      <c r="H82" s="50"/>
      <c r="I82" s="50"/>
      <c r="J82" s="50"/>
      <c r="K82" s="41" t="s">
        <v>24</v>
      </c>
      <c r="L82" s="50"/>
      <c r="M82" s="93" t="str">
        <f>IF(O10="","",O10)</f>
        <v>11. 6. 2018</v>
      </c>
      <c r="N82" s="93"/>
      <c r="O82" s="93"/>
      <c r="P82" s="93"/>
      <c r="Q82" s="50"/>
      <c r="R82" s="51"/>
    </row>
    <row r="83" s="1" customFormat="1" ht="6.96" customHeight="1"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1"/>
    </row>
    <row r="84" s="1" customFormat="1">
      <c r="B84" s="49"/>
      <c r="C84" s="41" t="s">
        <v>26</v>
      </c>
      <c r="D84" s="50"/>
      <c r="E84" s="50"/>
      <c r="F84" s="36" t="str">
        <f>E13</f>
        <v xml:space="preserve">EU,Dolnozemská  cesta 1,Bratislava</v>
      </c>
      <c r="G84" s="50"/>
      <c r="H84" s="50"/>
      <c r="I84" s="50"/>
      <c r="J84" s="50"/>
      <c r="K84" s="41" t="s">
        <v>32</v>
      </c>
      <c r="L84" s="50"/>
      <c r="M84" s="36" t="str">
        <f>E19</f>
        <v>Ing.Arch.Fukatsová G.,Atelier Modulor,Bratislava</v>
      </c>
      <c r="N84" s="36"/>
      <c r="O84" s="36"/>
      <c r="P84" s="36"/>
      <c r="Q84" s="36"/>
      <c r="R84" s="51"/>
    </row>
    <row r="85" s="1" customFormat="1" ht="14.4" customHeight="1">
      <c r="B85" s="49"/>
      <c r="C85" s="41" t="s">
        <v>30</v>
      </c>
      <c r="D85" s="50"/>
      <c r="E85" s="50"/>
      <c r="F85" s="36" t="str">
        <f>IF(E16="","",E16)</f>
        <v>Orintačný rozpočet</v>
      </c>
      <c r="G85" s="50"/>
      <c r="H85" s="50"/>
      <c r="I85" s="50"/>
      <c r="J85" s="50"/>
      <c r="K85" s="41" t="s">
        <v>35</v>
      </c>
      <c r="L85" s="50"/>
      <c r="M85" s="36" t="str">
        <f>E22</f>
        <v>Ing.Dušička</v>
      </c>
      <c r="N85" s="36"/>
      <c r="O85" s="36"/>
      <c r="P85" s="36"/>
      <c r="Q85" s="36"/>
      <c r="R85" s="51"/>
    </row>
    <row r="86" s="1" customFormat="1" ht="10.32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1"/>
    </row>
    <row r="87" s="1" customFormat="1" ht="29.28" customHeight="1">
      <c r="B87" s="49"/>
      <c r="C87" s="173" t="s">
        <v>147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73" t="s">
        <v>148</v>
      </c>
      <c r="O87" s="156"/>
      <c r="P87" s="156"/>
      <c r="Q87" s="156"/>
      <c r="R87" s="51"/>
    </row>
    <row r="88" s="1" customFormat="1" ht="10.32" customHeight="1"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1"/>
    </row>
    <row r="89" s="1" customFormat="1" ht="29.28" customHeight="1">
      <c r="B89" s="49"/>
      <c r="C89" s="174" t="s">
        <v>149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110">
        <f>N122</f>
        <v>0</v>
      </c>
      <c r="O89" s="175"/>
      <c r="P89" s="175"/>
      <c r="Q89" s="175"/>
      <c r="R89" s="51"/>
      <c r="AU89" s="25" t="s">
        <v>150</v>
      </c>
    </row>
    <row r="90" s="7" customFormat="1" ht="24.96" customHeight="1">
      <c r="B90" s="176"/>
      <c r="C90" s="177"/>
      <c r="D90" s="178" t="s">
        <v>1943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N123</f>
        <v>0</v>
      </c>
      <c r="O90" s="177"/>
      <c r="P90" s="177"/>
      <c r="Q90" s="177"/>
      <c r="R90" s="180"/>
    </row>
    <row r="91" s="8" customFormat="1" ht="19.92" customHeight="1">
      <c r="B91" s="181"/>
      <c r="C91" s="131"/>
      <c r="D91" s="144" t="s">
        <v>1944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33">
        <f>N124</f>
        <v>0</v>
      </c>
      <c r="O91" s="131"/>
      <c r="P91" s="131"/>
      <c r="Q91" s="131"/>
      <c r="R91" s="182"/>
    </row>
    <row r="92" s="8" customFormat="1" ht="19.92" customHeight="1">
      <c r="B92" s="181"/>
      <c r="C92" s="131"/>
      <c r="D92" s="144" t="s">
        <v>1945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33">
        <f>N156</f>
        <v>0</v>
      </c>
      <c r="O92" s="131"/>
      <c r="P92" s="131"/>
      <c r="Q92" s="131"/>
      <c r="R92" s="182"/>
    </row>
    <row r="93" s="8" customFormat="1" ht="19.92" customHeight="1">
      <c r="B93" s="181"/>
      <c r="C93" s="131"/>
      <c r="D93" s="144" t="s">
        <v>1946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33">
        <f>N190</f>
        <v>0</v>
      </c>
      <c r="O93" s="131"/>
      <c r="P93" s="131"/>
      <c r="Q93" s="131"/>
      <c r="R93" s="182"/>
    </row>
    <row r="94" s="7" customFormat="1" ht="24.96" customHeight="1">
      <c r="B94" s="176"/>
      <c r="C94" s="177"/>
      <c r="D94" s="178" t="s">
        <v>433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79">
        <f>N197</f>
        <v>0</v>
      </c>
      <c r="O94" s="177"/>
      <c r="P94" s="177"/>
      <c r="Q94" s="177"/>
      <c r="R94" s="180"/>
    </row>
    <row r="95" s="1" customFormat="1" ht="21.84" customHeight="1"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1"/>
    </row>
    <row r="96" s="1" customFormat="1" ht="29.28" customHeight="1">
      <c r="B96" s="49"/>
      <c r="C96" s="174" t="s">
        <v>161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175">
        <f>ROUND(N97+N98+N99+N100+N101+N102,2)</f>
        <v>0</v>
      </c>
      <c r="O96" s="183"/>
      <c r="P96" s="183"/>
      <c r="Q96" s="183"/>
      <c r="R96" s="51"/>
      <c r="T96" s="184"/>
      <c r="U96" s="185" t="s">
        <v>41</v>
      </c>
    </row>
    <row r="97" s="1" customFormat="1" ht="18" customHeight="1">
      <c r="B97" s="186"/>
      <c r="C97" s="187"/>
      <c r="D97" s="150" t="s">
        <v>162</v>
      </c>
      <c r="E97" s="188"/>
      <c r="F97" s="188"/>
      <c r="G97" s="188"/>
      <c r="H97" s="188"/>
      <c r="I97" s="187"/>
      <c r="J97" s="187"/>
      <c r="K97" s="187"/>
      <c r="L97" s="187"/>
      <c r="M97" s="187"/>
      <c r="N97" s="145">
        <f>ROUND(N89*T97,2)</f>
        <v>0</v>
      </c>
      <c r="O97" s="189"/>
      <c r="P97" s="189"/>
      <c r="Q97" s="189"/>
      <c r="R97" s="190"/>
      <c r="S97" s="191"/>
      <c r="T97" s="192"/>
      <c r="U97" s="193" t="s">
        <v>44</v>
      </c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4" t="s">
        <v>163</v>
      </c>
      <c r="AZ97" s="191"/>
      <c r="BA97" s="191"/>
      <c r="BB97" s="191"/>
      <c r="BC97" s="191"/>
      <c r="BD97" s="191"/>
      <c r="BE97" s="195">
        <f>IF(U97="základná",N97,0)</f>
        <v>0</v>
      </c>
      <c r="BF97" s="195">
        <f>IF(U97="znížená",N97,0)</f>
        <v>0</v>
      </c>
      <c r="BG97" s="195">
        <f>IF(U97="zákl. prenesená",N97,0)</f>
        <v>0</v>
      </c>
      <c r="BH97" s="195">
        <f>IF(U97="zníž. prenesená",N97,0)</f>
        <v>0</v>
      </c>
      <c r="BI97" s="195">
        <f>IF(U97="nulová",N97,0)</f>
        <v>0</v>
      </c>
      <c r="BJ97" s="194" t="s">
        <v>89</v>
      </c>
      <c r="BK97" s="191"/>
      <c r="BL97" s="191"/>
      <c r="BM97" s="191"/>
    </row>
    <row r="98" s="1" customFormat="1" ht="18" customHeight="1">
      <c r="B98" s="186"/>
      <c r="C98" s="187"/>
      <c r="D98" s="150" t="s">
        <v>164</v>
      </c>
      <c r="E98" s="188"/>
      <c r="F98" s="188"/>
      <c r="G98" s="188"/>
      <c r="H98" s="188"/>
      <c r="I98" s="187"/>
      <c r="J98" s="187"/>
      <c r="K98" s="187"/>
      <c r="L98" s="187"/>
      <c r="M98" s="187"/>
      <c r="N98" s="145">
        <f>ROUND(N89*T98,2)</f>
        <v>0</v>
      </c>
      <c r="O98" s="189"/>
      <c r="P98" s="189"/>
      <c r="Q98" s="189"/>
      <c r="R98" s="190"/>
      <c r="S98" s="191"/>
      <c r="T98" s="192"/>
      <c r="U98" s="193" t="s">
        <v>44</v>
      </c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4" t="s">
        <v>163</v>
      </c>
      <c r="AZ98" s="191"/>
      <c r="BA98" s="191"/>
      <c r="BB98" s="191"/>
      <c r="BC98" s="191"/>
      <c r="BD98" s="191"/>
      <c r="BE98" s="195">
        <f>IF(U98="základná",N98,0)</f>
        <v>0</v>
      </c>
      <c r="BF98" s="195">
        <f>IF(U98="znížená",N98,0)</f>
        <v>0</v>
      </c>
      <c r="BG98" s="195">
        <f>IF(U98="zákl. prenesená",N98,0)</f>
        <v>0</v>
      </c>
      <c r="BH98" s="195">
        <f>IF(U98="zníž. prenesená",N98,0)</f>
        <v>0</v>
      </c>
      <c r="BI98" s="195">
        <f>IF(U98="nulová",N98,0)</f>
        <v>0</v>
      </c>
      <c r="BJ98" s="194" t="s">
        <v>89</v>
      </c>
      <c r="BK98" s="191"/>
      <c r="BL98" s="191"/>
      <c r="BM98" s="191"/>
    </row>
    <row r="99" s="1" customFormat="1" ht="18" customHeight="1">
      <c r="B99" s="186"/>
      <c r="C99" s="187"/>
      <c r="D99" s="150" t="s">
        <v>165</v>
      </c>
      <c r="E99" s="188"/>
      <c r="F99" s="188"/>
      <c r="G99" s="188"/>
      <c r="H99" s="188"/>
      <c r="I99" s="187"/>
      <c r="J99" s="187"/>
      <c r="K99" s="187"/>
      <c r="L99" s="187"/>
      <c r="M99" s="187"/>
      <c r="N99" s="145">
        <f>ROUND(N89*T99,2)</f>
        <v>0</v>
      </c>
      <c r="O99" s="189"/>
      <c r="P99" s="189"/>
      <c r="Q99" s="189"/>
      <c r="R99" s="190"/>
      <c r="S99" s="191"/>
      <c r="T99" s="192"/>
      <c r="U99" s="193" t="s">
        <v>44</v>
      </c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4" t="s">
        <v>163</v>
      </c>
      <c r="AZ99" s="191"/>
      <c r="BA99" s="191"/>
      <c r="BB99" s="191"/>
      <c r="BC99" s="191"/>
      <c r="BD99" s="191"/>
      <c r="BE99" s="195">
        <f>IF(U99="základná",N99,0)</f>
        <v>0</v>
      </c>
      <c r="BF99" s="195">
        <f>IF(U99="znížená",N99,0)</f>
        <v>0</v>
      </c>
      <c r="BG99" s="195">
        <f>IF(U99="zákl. prenesená",N99,0)</f>
        <v>0</v>
      </c>
      <c r="BH99" s="195">
        <f>IF(U99="zníž. prenesená",N99,0)</f>
        <v>0</v>
      </c>
      <c r="BI99" s="195">
        <f>IF(U99="nulová",N99,0)</f>
        <v>0</v>
      </c>
      <c r="BJ99" s="194" t="s">
        <v>89</v>
      </c>
      <c r="BK99" s="191"/>
      <c r="BL99" s="191"/>
      <c r="BM99" s="191"/>
    </row>
    <row r="100" s="1" customFormat="1" ht="18" customHeight="1">
      <c r="B100" s="186"/>
      <c r="C100" s="187"/>
      <c r="D100" s="150" t="s">
        <v>166</v>
      </c>
      <c r="E100" s="188"/>
      <c r="F100" s="188"/>
      <c r="G100" s="188"/>
      <c r="H100" s="188"/>
      <c r="I100" s="187"/>
      <c r="J100" s="187"/>
      <c r="K100" s="187"/>
      <c r="L100" s="187"/>
      <c r="M100" s="187"/>
      <c r="N100" s="145">
        <f>ROUND(N89*T100,2)</f>
        <v>0</v>
      </c>
      <c r="O100" s="189"/>
      <c r="P100" s="189"/>
      <c r="Q100" s="189"/>
      <c r="R100" s="190"/>
      <c r="S100" s="191"/>
      <c r="T100" s="192"/>
      <c r="U100" s="193" t="s">
        <v>44</v>
      </c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4" t="s">
        <v>163</v>
      </c>
      <c r="AZ100" s="191"/>
      <c r="BA100" s="191"/>
      <c r="BB100" s="191"/>
      <c r="BC100" s="191"/>
      <c r="BD100" s="191"/>
      <c r="BE100" s="195">
        <f>IF(U100="základná",N100,0)</f>
        <v>0</v>
      </c>
      <c r="BF100" s="195">
        <f>IF(U100="znížená",N100,0)</f>
        <v>0</v>
      </c>
      <c r="BG100" s="195">
        <f>IF(U100="zákl. prenesená",N100,0)</f>
        <v>0</v>
      </c>
      <c r="BH100" s="195">
        <f>IF(U100="zníž. prenesená",N100,0)</f>
        <v>0</v>
      </c>
      <c r="BI100" s="195">
        <f>IF(U100="nulová",N100,0)</f>
        <v>0</v>
      </c>
      <c r="BJ100" s="194" t="s">
        <v>89</v>
      </c>
      <c r="BK100" s="191"/>
      <c r="BL100" s="191"/>
      <c r="BM100" s="191"/>
    </row>
    <row r="101" s="1" customFormat="1" ht="18" customHeight="1">
      <c r="B101" s="186"/>
      <c r="C101" s="187"/>
      <c r="D101" s="150" t="s">
        <v>167</v>
      </c>
      <c r="E101" s="188"/>
      <c r="F101" s="188"/>
      <c r="G101" s="188"/>
      <c r="H101" s="188"/>
      <c r="I101" s="187"/>
      <c r="J101" s="187"/>
      <c r="K101" s="187"/>
      <c r="L101" s="187"/>
      <c r="M101" s="187"/>
      <c r="N101" s="145">
        <f>ROUND(N89*T101,2)</f>
        <v>0</v>
      </c>
      <c r="O101" s="189"/>
      <c r="P101" s="189"/>
      <c r="Q101" s="189"/>
      <c r="R101" s="190"/>
      <c r="S101" s="191"/>
      <c r="T101" s="192"/>
      <c r="U101" s="193" t="s">
        <v>44</v>
      </c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4" t="s">
        <v>163</v>
      </c>
      <c r="AZ101" s="191"/>
      <c r="BA101" s="191"/>
      <c r="BB101" s="191"/>
      <c r="BC101" s="191"/>
      <c r="BD101" s="191"/>
      <c r="BE101" s="195">
        <f>IF(U101="základná",N101,0)</f>
        <v>0</v>
      </c>
      <c r="BF101" s="195">
        <f>IF(U101="znížená",N101,0)</f>
        <v>0</v>
      </c>
      <c r="BG101" s="195">
        <f>IF(U101="zákl. prenesená",N101,0)</f>
        <v>0</v>
      </c>
      <c r="BH101" s="195">
        <f>IF(U101="zníž. prenesená",N101,0)</f>
        <v>0</v>
      </c>
      <c r="BI101" s="195">
        <f>IF(U101="nulová",N101,0)</f>
        <v>0</v>
      </c>
      <c r="BJ101" s="194" t="s">
        <v>89</v>
      </c>
      <c r="BK101" s="191"/>
      <c r="BL101" s="191"/>
      <c r="BM101" s="191"/>
    </row>
    <row r="102" s="1" customFormat="1" ht="18" customHeight="1">
      <c r="B102" s="186"/>
      <c r="C102" s="187"/>
      <c r="D102" s="188" t="s">
        <v>168</v>
      </c>
      <c r="E102" s="187"/>
      <c r="F102" s="187"/>
      <c r="G102" s="187"/>
      <c r="H102" s="187"/>
      <c r="I102" s="187"/>
      <c r="J102" s="187"/>
      <c r="K102" s="187"/>
      <c r="L102" s="187"/>
      <c r="M102" s="187"/>
      <c r="N102" s="145">
        <f>ROUND(N89*T102,2)</f>
        <v>0</v>
      </c>
      <c r="O102" s="189"/>
      <c r="P102" s="189"/>
      <c r="Q102" s="189"/>
      <c r="R102" s="190"/>
      <c r="S102" s="191"/>
      <c r="T102" s="196"/>
      <c r="U102" s="197" t="s">
        <v>44</v>
      </c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4" t="s">
        <v>169</v>
      </c>
      <c r="AZ102" s="191"/>
      <c r="BA102" s="191"/>
      <c r="BB102" s="191"/>
      <c r="BC102" s="191"/>
      <c r="BD102" s="191"/>
      <c r="BE102" s="195">
        <f>IF(U102="základná",N102,0)</f>
        <v>0</v>
      </c>
      <c r="BF102" s="195">
        <f>IF(U102="znížená",N102,0)</f>
        <v>0</v>
      </c>
      <c r="BG102" s="195">
        <f>IF(U102="zákl. prenesená",N102,0)</f>
        <v>0</v>
      </c>
      <c r="BH102" s="195">
        <f>IF(U102="zníž. prenesená",N102,0)</f>
        <v>0</v>
      </c>
      <c r="BI102" s="195">
        <f>IF(U102="nulová",N102,0)</f>
        <v>0</v>
      </c>
      <c r="BJ102" s="194" t="s">
        <v>89</v>
      </c>
      <c r="BK102" s="191"/>
      <c r="BL102" s="191"/>
      <c r="BM102" s="191"/>
    </row>
    <row r="103" s="1" customFormat="1"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1"/>
    </row>
    <row r="104" s="1" customFormat="1" ht="29.28" customHeight="1">
      <c r="B104" s="49"/>
      <c r="C104" s="155" t="s">
        <v>132</v>
      </c>
      <c r="D104" s="156"/>
      <c r="E104" s="156"/>
      <c r="F104" s="156"/>
      <c r="G104" s="156"/>
      <c r="H104" s="156"/>
      <c r="I104" s="156"/>
      <c r="J104" s="156"/>
      <c r="K104" s="156"/>
      <c r="L104" s="157">
        <f>ROUND(SUM(N89+N96),2)</f>
        <v>0</v>
      </c>
      <c r="M104" s="157"/>
      <c r="N104" s="157"/>
      <c r="O104" s="157"/>
      <c r="P104" s="157"/>
      <c r="Q104" s="157"/>
      <c r="R104" s="51"/>
    </row>
    <row r="105" s="1" customFormat="1" ht="6.96" customHeight="1">
      <c r="B105" s="78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80"/>
    </row>
    <row r="109" s="1" customFormat="1" ht="6.96" customHeight="1">
      <c r="B109" s="81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3"/>
    </row>
    <row r="110" s="1" customFormat="1" ht="36.96" customHeight="1">
      <c r="B110" s="49"/>
      <c r="C110" s="30" t="s">
        <v>170</v>
      </c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s="1" customFormat="1" ht="6.96" customHeight="1"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1"/>
    </row>
    <row r="112" s="1" customFormat="1" ht="30" customHeight="1">
      <c r="B112" s="49"/>
      <c r="C112" s="41" t="s">
        <v>18</v>
      </c>
      <c r="D112" s="50"/>
      <c r="E112" s="50"/>
      <c r="F112" s="160" t="str">
        <f>F6</f>
        <v xml:space="preserve">REKONŠTRUKCIA ŠD HORSKÝ PARK  EU BRATISLAVA , BLOK A</v>
      </c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50"/>
      <c r="R112" s="51"/>
    </row>
    <row r="113" ht="30" customHeight="1">
      <c r="B113" s="29"/>
      <c r="C113" s="41" t="s">
        <v>139</v>
      </c>
      <c r="D113" s="34"/>
      <c r="E113" s="34"/>
      <c r="F113" s="160" t="s">
        <v>140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2"/>
    </row>
    <row r="114" s="1" customFormat="1" ht="36.96" customHeight="1">
      <c r="B114" s="49"/>
      <c r="C114" s="88" t="s">
        <v>141</v>
      </c>
      <c r="D114" s="50"/>
      <c r="E114" s="50"/>
      <c r="F114" s="90" t="str">
        <f>F8</f>
        <v xml:space="preserve">SO01.4B - SO01.4B   Elektroinštalácia - 1PP (suteren) A</v>
      </c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s="1" customFormat="1" ht="6.96" customHeight="1"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1"/>
    </row>
    <row r="116" s="1" customFormat="1" ht="18" customHeight="1">
      <c r="B116" s="49"/>
      <c r="C116" s="41" t="s">
        <v>22</v>
      </c>
      <c r="D116" s="50"/>
      <c r="E116" s="50"/>
      <c r="F116" s="36" t="str">
        <f>F10</f>
        <v>Prokopa Veľkého 41,Bratislava</v>
      </c>
      <c r="G116" s="50"/>
      <c r="H116" s="50"/>
      <c r="I116" s="50"/>
      <c r="J116" s="50"/>
      <c r="K116" s="41" t="s">
        <v>24</v>
      </c>
      <c r="L116" s="50"/>
      <c r="M116" s="93" t="str">
        <f>IF(O10="","",O10)</f>
        <v>11. 6. 2018</v>
      </c>
      <c r="N116" s="93"/>
      <c r="O116" s="93"/>
      <c r="P116" s="93"/>
      <c r="Q116" s="50"/>
      <c r="R116" s="51"/>
    </row>
    <row r="117" s="1" customFormat="1" ht="6.96" customHeight="1"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1"/>
    </row>
    <row r="118" s="1" customFormat="1">
      <c r="B118" s="49"/>
      <c r="C118" s="41" t="s">
        <v>26</v>
      </c>
      <c r="D118" s="50"/>
      <c r="E118" s="50"/>
      <c r="F118" s="36" t="str">
        <f>E13</f>
        <v xml:space="preserve">EU,Dolnozemská  cesta 1,Bratislava</v>
      </c>
      <c r="G118" s="50"/>
      <c r="H118" s="50"/>
      <c r="I118" s="50"/>
      <c r="J118" s="50"/>
      <c r="K118" s="41" t="s">
        <v>32</v>
      </c>
      <c r="L118" s="50"/>
      <c r="M118" s="36" t="str">
        <f>E19</f>
        <v>Ing.Arch.Fukatsová G.,Atelier Modulor,Bratislava</v>
      </c>
      <c r="N118" s="36"/>
      <c r="O118" s="36"/>
      <c r="P118" s="36"/>
      <c r="Q118" s="36"/>
      <c r="R118" s="51"/>
    </row>
    <row r="119" s="1" customFormat="1" ht="14.4" customHeight="1">
      <c r="B119" s="49"/>
      <c r="C119" s="41" t="s">
        <v>30</v>
      </c>
      <c r="D119" s="50"/>
      <c r="E119" s="50"/>
      <c r="F119" s="36" t="str">
        <f>IF(E16="","",E16)</f>
        <v>Orintačný rozpočet</v>
      </c>
      <c r="G119" s="50"/>
      <c r="H119" s="50"/>
      <c r="I119" s="50"/>
      <c r="J119" s="50"/>
      <c r="K119" s="41" t="s">
        <v>35</v>
      </c>
      <c r="L119" s="50"/>
      <c r="M119" s="36" t="str">
        <f>E22</f>
        <v>Ing.Dušička</v>
      </c>
      <c r="N119" s="36"/>
      <c r="O119" s="36"/>
      <c r="P119" s="36"/>
      <c r="Q119" s="36"/>
      <c r="R119" s="51"/>
    </row>
    <row r="120" s="1" customFormat="1" ht="10.32" customHeight="1"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1"/>
    </row>
    <row r="121" s="9" customFormat="1" ht="29.28" customHeight="1">
      <c r="B121" s="198"/>
      <c r="C121" s="199" t="s">
        <v>171</v>
      </c>
      <c r="D121" s="200" t="s">
        <v>172</v>
      </c>
      <c r="E121" s="200" t="s">
        <v>59</v>
      </c>
      <c r="F121" s="200" t="s">
        <v>173</v>
      </c>
      <c r="G121" s="200"/>
      <c r="H121" s="200"/>
      <c r="I121" s="200"/>
      <c r="J121" s="200" t="s">
        <v>174</v>
      </c>
      <c r="K121" s="200" t="s">
        <v>175</v>
      </c>
      <c r="L121" s="200" t="s">
        <v>176</v>
      </c>
      <c r="M121" s="200"/>
      <c r="N121" s="200" t="s">
        <v>148</v>
      </c>
      <c r="O121" s="200"/>
      <c r="P121" s="200"/>
      <c r="Q121" s="201"/>
      <c r="R121" s="202"/>
      <c r="T121" s="103" t="s">
        <v>177</v>
      </c>
      <c r="U121" s="104" t="s">
        <v>41</v>
      </c>
      <c r="V121" s="104" t="s">
        <v>178</v>
      </c>
      <c r="W121" s="104" t="s">
        <v>179</v>
      </c>
      <c r="X121" s="104" t="s">
        <v>180</v>
      </c>
      <c r="Y121" s="104" t="s">
        <v>181</v>
      </c>
      <c r="Z121" s="104" t="s">
        <v>182</v>
      </c>
      <c r="AA121" s="105" t="s">
        <v>183</v>
      </c>
    </row>
    <row r="122" s="1" customFormat="1" ht="29.28" customHeight="1">
      <c r="B122" s="49"/>
      <c r="C122" s="107" t="s">
        <v>145</v>
      </c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203">
        <f>BK122</f>
        <v>0</v>
      </c>
      <c r="O122" s="204"/>
      <c r="P122" s="204"/>
      <c r="Q122" s="204"/>
      <c r="R122" s="51"/>
      <c r="T122" s="106"/>
      <c r="U122" s="70"/>
      <c r="V122" s="70"/>
      <c r="W122" s="205">
        <f>W123+W197+W199</f>
        <v>0</v>
      </c>
      <c r="X122" s="70"/>
      <c r="Y122" s="205">
        <f>Y123+Y197+Y199</f>
        <v>0.029200000000000004</v>
      </c>
      <c r="Z122" s="70"/>
      <c r="AA122" s="206">
        <f>AA123+AA197+AA199</f>
        <v>0</v>
      </c>
      <c r="AT122" s="25" t="s">
        <v>76</v>
      </c>
      <c r="AU122" s="25" t="s">
        <v>150</v>
      </c>
      <c r="BK122" s="207">
        <f>BK123+BK197+BK199</f>
        <v>0</v>
      </c>
    </row>
    <row r="123" s="10" customFormat="1" ht="37.44" customHeight="1">
      <c r="B123" s="208"/>
      <c r="C123" s="209"/>
      <c r="D123" s="210" t="s">
        <v>1943</v>
      </c>
      <c r="E123" s="210"/>
      <c r="F123" s="210"/>
      <c r="G123" s="210"/>
      <c r="H123" s="210"/>
      <c r="I123" s="210"/>
      <c r="J123" s="210"/>
      <c r="K123" s="210"/>
      <c r="L123" s="210"/>
      <c r="M123" s="210"/>
      <c r="N123" s="269">
        <f>BK123</f>
        <v>0</v>
      </c>
      <c r="O123" s="179"/>
      <c r="P123" s="179"/>
      <c r="Q123" s="179"/>
      <c r="R123" s="213"/>
      <c r="T123" s="214"/>
      <c r="U123" s="209"/>
      <c r="V123" s="209"/>
      <c r="W123" s="215">
        <f>W124+W156+W190</f>
        <v>0</v>
      </c>
      <c r="X123" s="209"/>
      <c r="Y123" s="215">
        <f>Y124+Y156+Y190</f>
        <v>0.029200000000000004</v>
      </c>
      <c r="Z123" s="209"/>
      <c r="AA123" s="216">
        <f>AA124+AA156+AA190</f>
        <v>0</v>
      </c>
      <c r="AR123" s="217" t="s">
        <v>203</v>
      </c>
      <c r="AT123" s="218" t="s">
        <v>76</v>
      </c>
      <c r="AU123" s="218" t="s">
        <v>77</v>
      </c>
      <c r="AY123" s="217" t="s">
        <v>184</v>
      </c>
      <c r="BK123" s="219">
        <f>BK124+BK156+BK190</f>
        <v>0</v>
      </c>
    </row>
    <row r="124" s="10" customFormat="1" ht="19.92" customHeight="1">
      <c r="B124" s="208"/>
      <c r="C124" s="209"/>
      <c r="D124" s="250" t="s">
        <v>1944</v>
      </c>
      <c r="E124" s="250"/>
      <c r="F124" s="250"/>
      <c r="G124" s="250"/>
      <c r="H124" s="250"/>
      <c r="I124" s="250"/>
      <c r="J124" s="250"/>
      <c r="K124" s="250"/>
      <c r="L124" s="250"/>
      <c r="M124" s="250"/>
      <c r="N124" s="251">
        <f>BK124</f>
        <v>0</v>
      </c>
      <c r="O124" s="252"/>
      <c r="P124" s="252"/>
      <c r="Q124" s="252"/>
      <c r="R124" s="213"/>
      <c r="T124" s="214"/>
      <c r="U124" s="209"/>
      <c r="V124" s="209"/>
      <c r="W124" s="215">
        <f>SUM(W125:W155)</f>
        <v>0</v>
      </c>
      <c r="X124" s="209"/>
      <c r="Y124" s="215">
        <f>SUM(Y125:Y155)</f>
        <v>0</v>
      </c>
      <c r="Z124" s="209"/>
      <c r="AA124" s="216">
        <f>SUM(AA125:AA155)</f>
        <v>0</v>
      </c>
      <c r="AR124" s="217" t="s">
        <v>203</v>
      </c>
      <c r="AT124" s="218" t="s">
        <v>76</v>
      </c>
      <c r="AU124" s="218" t="s">
        <v>84</v>
      </c>
      <c r="AY124" s="217" t="s">
        <v>184</v>
      </c>
      <c r="BK124" s="219">
        <f>SUM(BK125:BK155)</f>
        <v>0</v>
      </c>
    </row>
    <row r="125" s="1" customFormat="1" ht="16.5" customHeight="1">
      <c r="B125" s="186"/>
      <c r="C125" s="220" t="s">
        <v>84</v>
      </c>
      <c r="D125" s="220" t="s">
        <v>185</v>
      </c>
      <c r="E125" s="221" t="s">
        <v>1947</v>
      </c>
      <c r="F125" s="222" t="s">
        <v>1948</v>
      </c>
      <c r="G125" s="222"/>
      <c r="H125" s="222"/>
      <c r="I125" s="222"/>
      <c r="J125" s="223" t="s">
        <v>200</v>
      </c>
      <c r="K125" s="224">
        <v>2</v>
      </c>
      <c r="L125" s="225">
        <v>0</v>
      </c>
      <c r="M125" s="225"/>
      <c r="N125" s="226">
        <f>ROUND(L125*K125,2)</f>
        <v>0</v>
      </c>
      <c r="O125" s="226"/>
      <c r="P125" s="226"/>
      <c r="Q125" s="226"/>
      <c r="R125" s="190"/>
      <c r="T125" s="227" t="s">
        <v>5</v>
      </c>
      <c r="U125" s="59" t="s">
        <v>44</v>
      </c>
      <c r="V125" s="50"/>
      <c r="W125" s="228">
        <f>V125*K125</f>
        <v>0</v>
      </c>
      <c r="X125" s="228">
        <v>0</v>
      </c>
      <c r="Y125" s="228">
        <f>X125*K125</f>
        <v>0</v>
      </c>
      <c r="Z125" s="228">
        <v>0</v>
      </c>
      <c r="AA125" s="229">
        <f>Z125*K125</f>
        <v>0</v>
      </c>
      <c r="AR125" s="25" t="s">
        <v>1421</v>
      </c>
      <c r="AT125" s="25" t="s">
        <v>185</v>
      </c>
      <c r="AU125" s="25" t="s">
        <v>89</v>
      </c>
      <c r="AY125" s="25" t="s">
        <v>184</v>
      </c>
      <c r="BE125" s="149">
        <f>IF(U125="základná",N125,0)</f>
        <v>0</v>
      </c>
      <c r="BF125" s="149">
        <f>IF(U125="znížená",N125,0)</f>
        <v>0</v>
      </c>
      <c r="BG125" s="149">
        <f>IF(U125="zákl. prenesená",N125,0)</f>
        <v>0</v>
      </c>
      <c r="BH125" s="149">
        <f>IF(U125="zníž. prenesená",N125,0)</f>
        <v>0</v>
      </c>
      <c r="BI125" s="149">
        <f>IF(U125="nulová",N125,0)</f>
        <v>0</v>
      </c>
      <c r="BJ125" s="25" t="s">
        <v>89</v>
      </c>
      <c r="BK125" s="149">
        <f>ROUND(L125*K125,2)</f>
        <v>0</v>
      </c>
      <c r="BL125" s="25" t="s">
        <v>1421</v>
      </c>
      <c r="BM125" s="25" t="s">
        <v>1949</v>
      </c>
    </row>
    <row r="126" s="1" customFormat="1" ht="16.5" customHeight="1">
      <c r="B126" s="186"/>
      <c r="C126" s="220" t="s">
        <v>89</v>
      </c>
      <c r="D126" s="220" t="s">
        <v>185</v>
      </c>
      <c r="E126" s="221" t="s">
        <v>1950</v>
      </c>
      <c r="F126" s="222" t="s">
        <v>1951</v>
      </c>
      <c r="G126" s="222"/>
      <c r="H126" s="222"/>
      <c r="I126" s="222"/>
      <c r="J126" s="223" t="s">
        <v>200</v>
      </c>
      <c r="K126" s="224">
        <v>56</v>
      </c>
      <c r="L126" s="225">
        <v>0</v>
      </c>
      <c r="M126" s="225"/>
      <c r="N126" s="226">
        <f>ROUND(L126*K126,2)</f>
        <v>0</v>
      </c>
      <c r="O126" s="226"/>
      <c r="P126" s="226"/>
      <c r="Q126" s="226"/>
      <c r="R126" s="190"/>
      <c r="T126" s="227" t="s">
        <v>5</v>
      </c>
      <c r="U126" s="59" t="s">
        <v>44</v>
      </c>
      <c r="V126" s="50"/>
      <c r="W126" s="228">
        <f>V126*K126</f>
        <v>0</v>
      </c>
      <c r="X126" s="228">
        <v>0</v>
      </c>
      <c r="Y126" s="228">
        <f>X126*K126</f>
        <v>0</v>
      </c>
      <c r="Z126" s="228">
        <v>0</v>
      </c>
      <c r="AA126" s="229">
        <f>Z126*K126</f>
        <v>0</v>
      </c>
      <c r="AR126" s="25" t="s">
        <v>1421</v>
      </c>
      <c r="AT126" s="25" t="s">
        <v>185</v>
      </c>
      <c r="AU126" s="25" t="s">
        <v>89</v>
      </c>
      <c r="AY126" s="25" t="s">
        <v>184</v>
      </c>
      <c r="BE126" s="149">
        <f>IF(U126="základná",N126,0)</f>
        <v>0</v>
      </c>
      <c r="BF126" s="149">
        <f>IF(U126="znížená",N126,0)</f>
        <v>0</v>
      </c>
      <c r="BG126" s="149">
        <f>IF(U126="zákl. prenesená",N126,0)</f>
        <v>0</v>
      </c>
      <c r="BH126" s="149">
        <f>IF(U126="zníž. prenesená",N126,0)</f>
        <v>0</v>
      </c>
      <c r="BI126" s="149">
        <f>IF(U126="nulová",N126,0)</f>
        <v>0</v>
      </c>
      <c r="BJ126" s="25" t="s">
        <v>89</v>
      </c>
      <c r="BK126" s="149">
        <f>ROUND(L126*K126,2)</f>
        <v>0</v>
      </c>
      <c r="BL126" s="25" t="s">
        <v>1421</v>
      </c>
      <c r="BM126" s="25" t="s">
        <v>1952</v>
      </c>
    </row>
    <row r="127" s="1" customFormat="1" ht="16.5" customHeight="1">
      <c r="B127" s="186"/>
      <c r="C127" s="220" t="s">
        <v>203</v>
      </c>
      <c r="D127" s="220" t="s">
        <v>185</v>
      </c>
      <c r="E127" s="221" t="s">
        <v>1953</v>
      </c>
      <c r="F127" s="222" t="s">
        <v>1954</v>
      </c>
      <c r="G127" s="222"/>
      <c r="H127" s="222"/>
      <c r="I127" s="222"/>
      <c r="J127" s="223" t="s">
        <v>200</v>
      </c>
      <c r="K127" s="224">
        <v>45</v>
      </c>
      <c r="L127" s="225">
        <v>0</v>
      </c>
      <c r="M127" s="225"/>
      <c r="N127" s="226">
        <f>ROUND(L127*K127,2)</f>
        <v>0</v>
      </c>
      <c r="O127" s="226"/>
      <c r="P127" s="226"/>
      <c r="Q127" s="226"/>
      <c r="R127" s="190"/>
      <c r="T127" s="227" t="s">
        <v>5</v>
      </c>
      <c r="U127" s="59" t="s">
        <v>44</v>
      </c>
      <c r="V127" s="50"/>
      <c r="W127" s="228">
        <f>V127*K127</f>
        <v>0</v>
      </c>
      <c r="X127" s="228">
        <v>0</v>
      </c>
      <c r="Y127" s="228">
        <f>X127*K127</f>
        <v>0</v>
      </c>
      <c r="Z127" s="228">
        <v>0</v>
      </c>
      <c r="AA127" s="229">
        <f>Z127*K127</f>
        <v>0</v>
      </c>
      <c r="AR127" s="25" t="s">
        <v>1421</v>
      </c>
      <c r="AT127" s="25" t="s">
        <v>185</v>
      </c>
      <c r="AU127" s="25" t="s">
        <v>89</v>
      </c>
      <c r="AY127" s="25" t="s">
        <v>184</v>
      </c>
      <c r="BE127" s="149">
        <f>IF(U127="základná",N127,0)</f>
        <v>0</v>
      </c>
      <c r="BF127" s="149">
        <f>IF(U127="znížená",N127,0)</f>
        <v>0</v>
      </c>
      <c r="BG127" s="149">
        <f>IF(U127="zákl. prenesená",N127,0)</f>
        <v>0</v>
      </c>
      <c r="BH127" s="149">
        <f>IF(U127="zníž. prenesená",N127,0)</f>
        <v>0</v>
      </c>
      <c r="BI127" s="149">
        <f>IF(U127="nulová",N127,0)</f>
        <v>0</v>
      </c>
      <c r="BJ127" s="25" t="s">
        <v>89</v>
      </c>
      <c r="BK127" s="149">
        <f>ROUND(L127*K127,2)</f>
        <v>0</v>
      </c>
      <c r="BL127" s="25" t="s">
        <v>1421</v>
      </c>
      <c r="BM127" s="25" t="s">
        <v>1955</v>
      </c>
    </row>
    <row r="128" s="1" customFormat="1" ht="25.5" customHeight="1">
      <c r="B128" s="186"/>
      <c r="C128" s="220" t="s">
        <v>189</v>
      </c>
      <c r="D128" s="220" t="s">
        <v>185</v>
      </c>
      <c r="E128" s="221" t="s">
        <v>2101</v>
      </c>
      <c r="F128" s="222" t="s">
        <v>2102</v>
      </c>
      <c r="G128" s="222"/>
      <c r="H128" s="222"/>
      <c r="I128" s="222"/>
      <c r="J128" s="223" t="s">
        <v>200</v>
      </c>
      <c r="K128" s="224">
        <v>56</v>
      </c>
      <c r="L128" s="225">
        <v>0</v>
      </c>
      <c r="M128" s="225"/>
      <c r="N128" s="226">
        <f>ROUND(L128*K128,2)</f>
        <v>0</v>
      </c>
      <c r="O128" s="226"/>
      <c r="P128" s="226"/>
      <c r="Q128" s="226"/>
      <c r="R128" s="190"/>
      <c r="T128" s="227" t="s">
        <v>5</v>
      </c>
      <c r="U128" s="59" t="s">
        <v>44</v>
      </c>
      <c r="V128" s="50"/>
      <c r="W128" s="228">
        <f>V128*K128</f>
        <v>0</v>
      </c>
      <c r="X128" s="228">
        <v>0</v>
      </c>
      <c r="Y128" s="228">
        <f>X128*K128</f>
        <v>0</v>
      </c>
      <c r="Z128" s="228">
        <v>0</v>
      </c>
      <c r="AA128" s="229">
        <f>Z128*K128</f>
        <v>0</v>
      </c>
      <c r="AR128" s="25" t="s">
        <v>716</v>
      </c>
      <c r="AT128" s="25" t="s">
        <v>185</v>
      </c>
      <c r="AU128" s="25" t="s">
        <v>89</v>
      </c>
      <c r="AY128" s="25" t="s">
        <v>184</v>
      </c>
      <c r="BE128" s="149">
        <f>IF(U128="základná",N128,0)</f>
        <v>0</v>
      </c>
      <c r="BF128" s="149">
        <f>IF(U128="znížená",N128,0)</f>
        <v>0</v>
      </c>
      <c r="BG128" s="149">
        <f>IF(U128="zákl. prenesená",N128,0)</f>
        <v>0</v>
      </c>
      <c r="BH128" s="149">
        <f>IF(U128="zníž. prenesená",N128,0)</f>
        <v>0</v>
      </c>
      <c r="BI128" s="149">
        <f>IF(U128="nulová",N128,0)</f>
        <v>0</v>
      </c>
      <c r="BJ128" s="25" t="s">
        <v>89</v>
      </c>
      <c r="BK128" s="149">
        <f>ROUND(L128*K128,2)</f>
        <v>0</v>
      </c>
      <c r="BL128" s="25" t="s">
        <v>716</v>
      </c>
      <c r="BM128" s="25" t="s">
        <v>2103</v>
      </c>
    </row>
    <row r="129" s="1" customFormat="1" ht="16.5" customHeight="1">
      <c r="B129" s="186"/>
      <c r="C129" s="220" t="s">
        <v>211</v>
      </c>
      <c r="D129" s="220" t="s">
        <v>185</v>
      </c>
      <c r="E129" s="221" t="s">
        <v>1956</v>
      </c>
      <c r="F129" s="222" t="s">
        <v>1957</v>
      </c>
      <c r="G129" s="222"/>
      <c r="H129" s="222"/>
      <c r="I129" s="222"/>
      <c r="J129" s="223" t="s">
        <v>200</v>
      </c>
      <c r="K129" s="224">
        <v>20</v>
      </c>
      <c r="L129" s="225">
        <v>0</v>
      </c>
      <c r="M129" s="225"/>
      <c r="N129" s="226">
        <f>ROUND(L129*K129,2)</f>
        <v>0</v>
      </c>
      <c r="O129" s="226"/>
      <c r="P129" s="226"/>
      <c r="Q129" s="226"/>
      <c r="R129" s="190"/>
      <c r="T129" s="227" t="s">
        <v>5</v>
      </c>
      <c r="U129" s="59" t="s">
        <v>44</v>
      </c>
      <c r="V129" s="50"/>
      <c r="W129" s="228">
        <f>V129*K129</f>
        <v>0</v>
      </c>
      <c r="X129" s="228">
        <v>0</v>
      </c>
      <c r="Y129" s="228">
        <f>X129*K129</f>
        <v>0</v>
      </c>
      <c r="Z129" s="228">
        <v>0</v>
      </c>
      <c r="AA129" s="229">
        <f>Z129*K129</f>
        <v>0</v>
      </c>
      <c r="AR129" s="25" t="s">
        <v>1421</v>
      </c>
      <c r="AT129" s="25" t="s">
        <v>185</v>
      </c>
      <c r="AU129" s="25" t="s">
        <v>89</v>
      </c>
      <c r="AY129" s="25" t="s">
        <v>184</v>
      </c>
      <c r="BE129" s="149">
        <f>IF(U129="základná",N129,0)</f>
        <v>0</v>
      </c>
      <c r="BF129" s="149">
        <f>IF(U129="znížená",N129,0)</f>
        <v>0</v>
      </c>
      <c r="BG129" s="149">
        <f>IF(U129="zákl. prenesená",N129,0)</f>
        <v>0</v>
      </c>
      <c r="BH129" s="149">
        <f>IF(U129="zníž. prenesená",N129,0)</f>
        <v>0</v>
      </c>
      <c r="BI129" s="149">
        <f>IF(U129="nulová",N129,0)</f>
        <v>0</v>
      </c>
      <c r="BJ129" s="25" t="s">
        <v>89</v>
      </c>
      <c r="BK129" s="149">
        <f>ROUND(L129*K129,2)</f>
        <v>0</v>
      </c>
      <c r="BL129" s="25" t="s">
        <v>1421</v>
      </c>
      <c r="BM129" s="25" t="s">
        <v>1958</v>
      </c>
    </row>
    <row r="130" s="1" customFormat="1" ht="16.5" customHeight="1">
      <c r="B130" s="186"/>
      <c r="C130" s="220" t="s">
        <v>215</v>
      </c>
      <c r="D130" s="220" t="s">
        <v>185</v>
      </c>
      <c r="E130" s="221" t="s">
        <v>1959</v>
      </c>
      <c r="F130" s="222" t="s">
        <v>1960</v>
      </c>
      <c r="G130" s="222"/>
      <c r="H130" s="222"/>
      <c r="I130" s="222"/>
      <c r="J130" s="223" t="s">
        <v>200</v>
      </c>
      <c r="K130" s="224">
        <v>3</v>
      </c>
      <c r="L130" s="225">
        <v>0</v>
      </c>
      <c r="M130" s="225"/>
      <c r="N130" s="226">
        <f>ROUND(L130*K130,2)</f>
        <v>0</v>
      </c>
      <c r="O130" s="226"/>
      <c r="P130" s="226"/>
      <c r="Q130" s="226"/>
      <c r="R130" s="190"/>
      <c r="T130" s="227" t="s">
        <v>5</v>
      </c>
      <c r="U130" s="59" t="s">
        <v>44</v>
      </c>
      <c r="V130" s="50"/>
      <c r="W130" s="228">
        <f>V130*K130</f>
        <v>0</v>
      </c>
      <c r="X130" s="228">
        <v>0</v>
      </c>
      <c r="Y130" s="228">
        <f>X130*K130</f>
        <v>0</v>
      </c>
      <c r="Z130" s="228">
        <v>0</v>
      </c>
      <c r="AA130" s="229">
        <f>Z130*K130</f>
        <v>0</v>
      </c>
      <c r="AR130" s="25" t="s">
        <v>1421</v>
      </c>
      <c r="AT130" s="25" t="s">
        <v>185</v>
      </c>
      <c r="AU130" s="25" t="s">
        <v>89</v>
      </c>
      <c r="AY130" s="25" t="s">
        <v>184</v>
      </c>
      <c r="BE130" s="149">
        <f>IF(U130="základná",N130,0)</f>
        <v>0</v>
      </c>
      <c r="BF130" s="149">
        <f>IF(U130="znížená",N130,0)</f>
        <v>0</v>
      </c>
      <c r="BG130" s="149">
        <f>IF(U130="zákl. prenesená",N130,0)</f>
        <v>0</v>
      </c>
      <c r="BH130" s="149">
        <f>IF(U130="zníž. prenesená",N130,0)</f>
        <v>0</v>
      </c>
      <c r="BI130" s="149">
        <f>IF(U130="nulová",N130,0)</f>
        <v>0</v>
      </c>
      <c r="BJ130" s="25" t="s">
        <v>89</v>
      </c>
      <c r="BK130" s="149">
        <f>ROUND(L130*K130,2)</f>
        <v>0</v>
      </c>
      <c r="BL130" s="25" t="s">
        <v>1421</v>
      </c>
      <c r="BM130" s="25" t="s">
        <v>1961</v>
      </c>
    </row>
    <row r="131" s="1" customFormat="1" ht="25.5" customHeight="1">
      <c r="B131" s="186"/>
      <c r="C131" s="220" t="s">
        <v>202</v>
      </c>
      <c r="D131" s="220" t="s">
        <v>185</v>
      </c>
      <c r="E131" s="221" t="s">
        <v>1962</v>
      </c>
      <c r="F131" s="222" t="s">
        <v>1963</v>
      </c>
      <c r="G131" s="222"/>
      <c r="H131" s="222"/>
      <c r="I131" s="222"/>
      <c r="J131" s="223" t="s">
        <v>200</v>
      </c>
      <c r="K131" s="224">
        <v>59</v>
      </c>
      <c r="L131" s="225">
        <v>0</v>
      </c>
      <c r="M131" s="225"/>
      <c r="N131" s="226">
        <f>ROUND(L131*K131,2)</f>
        <v>0</v>
      </c>
      <c r="O131" s="226"/>
      <c r="P131" s="226"/>
      <c r="Q131" s="226"/>
      <c r="R131" s="190"/>
      <c r="T131" s="227" t="s">
        <v>5</v>
      </c>
      <c r="U131" s="59" t="s">
        <v>44</v>
      </c>
      <c r="V131" s="50"/>
      <c r="W131" s="228">
        <f>V131*K131</f>
        <v>0</v>
      </c>
      <c r="X131" s="228">
        <v>0</v>
      </c>
      <c r="Y131" s="228">
        <f>X131*K131</f>
        <v>0</v>
      </c>
      <c r="Z131" s="228">
        <v>0</v>
      </c>
      <c r="AA131" s="229">
        <f>Z131*K131</f>
        <v>0</v>
      </c>
      <c r="AR131" s="25" t="s">
        <v>1421</v>
      </c>
      <c r="AT131" s="25" t="s">
        <v>185</v>
      </c>
      <c r="AU131" s="25" t="s">
        <v>89</v>
      </c>
      <c r="AY131" s="25" t="s">
        <v>184</v>
      </c>
      <c r="BE131" s="149">
        <f>IF(U131="základná",N131,0)</f>
        <v>0</v>
      </c>
      <c r="BF131" s="149">
        <f>IF(U131="znížená",N131,0)</f>
        <v>0</v>
      </c>
      <c r="BG131" s="149">
        <f>IF(U131="zákl. prenesená",N131,0)</f>
        <v>0</v>
      </c>
      <c r="BH131" s="149">
        <f>IF(U131="zníž. prenesená",N131,0)</f>
        <v>0</v>
      </c>
      <c r="BI131" s="149">
        <f>IF(U131="nulová",N131,0)</f>
        <v>0</v>
      </c>
      <c r="BJ131" s="25" t="s">
        <v>89</v>
      </c>
      <c r="BK131" s="149">
        <f>ROUND(L131*K131,2)</f>
        <v>0</v>
      </c>
      <c r="BL131" s="25" t="s">
        <v>1421</v>
      </c>
      <c r="BM131" s="25" t="s">
        <v>1964</v>
      </c>
    </row>
    <row r="132" s="1" customFormat="1" ht="25.5" customHeight="1">
      <c r="B132" s="186"/>
      <c r="C132" s="220" t="s">
        <v>231</v>
      </c>
      <c r="D132" s="220" t="s">
        <v>185</v>
      </c>
      <c r="E132" s="221" t="s">
        <v>1965</v>
      </c>
      <c r="F132" s="222" t="s">
        <v>1966</v>
      </c>
      <c r="G132" s="222"/>
      <c r="H132" s="222"/>
      <c r="I132" s="222"/>
      <c r="J132" s="223" t="s">
        <v>200</v>
      </c>
      <c r="K132" s="224">
        <v>26</v>
      </c>
      <c r="L132" s="225">
        <v>0</v>
      </c>
      <c r="M132" s="225"/>
      <c r="N132" s="226">
        <f>ROUND(L132*K132,2)</f>
        <v>0</v>
      </c>
      <c r="O132" s="226"/>
      <c r="P132" s="226"/>
      <c r="Q132" s="226"/>
      <c r="R132" s="190"/>
      <c r="T132" s="227" t="s">
        <v>5</v>
      </c>
      <c r="U132" s="59" t="s">
        <v>44</v>
      </c>
      <c r="V132" s="50"/>
      <c r="W132" s="228">
        <f>V132*K132</f>
        <v>0</v>
      </c>
      <c r="X132" s="228">
        <v>0</v>
      </c>
      <c r="Y132" s="228">
        <f>X132*K132</f>
        <v>0</v>
      </c>
      <c r="Z132" s="228">
        <v>0</v>
      </c>
      <c r="AA132" s="229">
        <f>Z132*K132</f>
        <v>0</v>
      </c>
      <c r="AR132" s="25" t="s">
        <v>1421</v>
      </c>
      <c r="AT132" s="25" t="s">
        <v>185</v>
      </c>
      <c r="AU132" s="25" t="s">
        <v>89</v>
      </c>
      <c r="AY132" s="25" t="s">
        <v>184</v>
      </c>
      <c r="BE132" s="149">
        <f>IF(U132="základná",N132,0)</f>
        <v>0</v>
      </c>
      <c r="BF132" s="149">
        <f>IF(U132="znížená",N132,0)</f>
        <v>0</v>
      </c>
      <c r="BG132" s="149">
        <f>IF(U132="zákl. prenesená",N132,0)</f>
        <v>0</v>
      </c>
      <c r="BH132" s="149">
        <f>IF(U132="zníž. prenesená",N132,0)</f>
        <v>0</v>
      </c>
      <c r="BI132" s="149">
        <f>IF(U132="nulová",N132,0)</f>
        <v>0</v>
      </c>
      <c r="BJ132" s="25" t="s">
        <v>89</v>
      </c>
      <c r="BK132" s="149">
        <f>ROUND(L132*K132,2)</f>
        <v>0</v>
      </c>
      <c r="BL132" s="25" t="s">
        <v>1421</v>
      </c>
      <c r="BM132" s="25" t="s">
        <v>1967</v>
      </c>
    </row>
    <row r="133" s="1" customFormat="1" ht="25.5" customHeight="1">
      <c r="B133" s="186"/>
      <c r="C133" s="220" t="s">
        <v>236</v>
      </c>
      <c r="D133" s="220" t="s">
        <v>185</v>
      </c>
      <c r="E133" s="221" t="s">
        <v>1968</v>
      </c>
      <c r="F133" s="222" t="s">
        <v>1969</v>
      </c>
      <c r="G133" s="222"/>
      <c r="H133" s="222"/>
      <c r="I133" s="222"/>
      <c r="J133" s="223" t="s">
        <v>200</v>
      </c>
      <c r="K133" s="224">
        <v>21</v>
      </c>
      <c r="L133" s="225">
        <v>0</v>
      </c>
      <c r="M133" s="225"/>
      <c r="N133" s="226">
        <f>ROUND(L133*K133,2)</f>
        <v>0</v>
      </c>
      <c r="O133" s="226"/>
      <c r="P133" s="226"/>
      <c r="Q133" s="226"/>
      <c r="R133" s="190"/>
      <c r="T133" s="227" t="s">
        <v>5</v>
      </c>
      <c r="U133" s="59" t="s">
        <v>44</v>
      </c>
      <c r="V133" s="50"/>
      <c r="W133" s="228">
        <f>V133*K133</f>
        <v>0</v>
      </c>
      <c r="X133" s="228">
        <v>0</v>
      </c>
      <c r="Y133" s="228">
        <f>X133*K133</f>
        <v>0</v>
      </c>
      <c r="Z133" s="228">
        <v>0</v>
      </c>
      <c r="AA133" s="229">
        <f>Z133*K133</f>
        <v>0</v>
      </c>
      <c r="AR133" s="25" t="s">
        <v>1421</v>
      </c>
      <c r="AT133" s="25" t="s">
        <v>185</v>
      </c>
      <c r="AU133" s="25" t="s">
        <v>89</v>
      </c>
      <c r="AY133" s="25" t="s">
        <v>184</v>
      </c>
      <c r="BE133" s="149">
        <f>IF(U133="základná",N133,0)</f>
        <v>0</v>
      </c>
      <c r="BF133" s="149">
        <f>IF(U133="znížená",N133,0)</f>
        <v>0</v>
      </c>
      <c r="BG133" s="149">
        <f>IF(U133="zákl. prenesená",N133,0)</f>
        <v>0</v>
      </c>
      <c r="BH133" s="149">
        <f>IF(U133="zníž. prenesená",N133,0)</f>
        <v>0</v>
      </c>
      <c r="BI133" s="149">
        <f>IF(U133="nulová",N133,0)</f>
        <v>0</v>
      </c>
      <c r="BJ133" s="25" t="s">
        <v>89</v>
      </c>
      <c r="BK133" s="149">
        <f>ROUND(L133*K133,2)</f>
        <v>0</v>
      </c>
      <c r="BL133" s="25" t="s">
        <v>1421</v>
      </c>
      <c r="BM133" s="25" t="s">
        <v>1970</v>
      </c>
    </row>
    <row r="134" s="1" customFormat="1" ht="25.5" customHeight="1">
      <c r="B134" s="186"/>
      <c r="C134" s="220" t="s">
        <v>243</v>
      </c>
      <c r="D134" s="220" t="s">
        <v>185</v>
      </c>
      <c r="E134" s="221" t="s">
        <v>1971</v>
      </c>
      <c r="F134" s="222" t="s">
        <v>1972</v>
      </c>
      <c r="G134" s="222"/>
      <c r="H134" s="222"/>
      <c r="I134" s="222"/>
      <c r="J134" s="223" t="s">
        <v>200</v>
      </c>
      <c r="K134" s="224">
        <v>2</v>
      </c>
      <c r="L134" s="225">
        <v>0</v>
      </c>
      <c r="M134" s="225"/>
      <c r="N134" s="226">
        <f>ROUND(L134*K134,2)</f>
        <v>0</v>
      </c>
      <c r="O134" s="226"/>
      <c r="P134" s="226"/>
      <c r="Q134" s="226"/>
      <c r="R134" s="190"/>
      <c r="T134" s="227" t="s">
        <v>5</v>
      </c>
      <c r="U134" s="59" t="s">
        <v>44</v>
      </c>
      <c r="V134" s="50"/>
      <c r="W134" s="228">
        <f>V134*K134</f>
        <v>0</v>
      </c>
      <c r="X134" s="228">
        <v>0</v>
      </c>
      <c r="Y134" s="228">
        <f>X134*K134</f>
        <v>0</v>
      </c>
      <c r="Z134" s="228">
        <v>0</v>
      </c>
      <c r="AA134" s="229">
        <f>Z134*K134</f>
        <v>0</v>
      </c>
      <c r="AR134" s="25" t="s">
        <v>1421</v>
      </c>
      <c r="AT134" s="25" t="s">
        <v>185</v>
      </c>
      <c r="AU134" s="25" t="s">
        <v>89</v>
      </c>
      <c r="AY134" s="25" t="s">
        <v>184</v>
      </c>
      <c r="BE134" s="149">
        <f>IF(U134="základná",N134,0)</f>
        <v>0</v>
      </c>
      <c r="BF134" s="149">
        <f>IF(U134="znížená",N134,0)</f>
        <v>0</v>
      </c>
      <c r="BG134" s="149">
        <f>IF(U134="zákl. prenesená",N134,0)</f>
        <v>0</v>
      </c>
      <c r="BH134" s="149">
        <f>IF(U134="zníž. prenesená",N134,0)</f>
        <v>0</v>
      </c>
      <c r="BI134" s="149">
        <f>IF(U134="nulová",N134,0)</f>
        <v>0</v>
      </c>
      <c r="BJ134" s="25" t="s">
        <v>89</v>
      </c>
      <c r="BK134" s="149">
        <f>ROUND(L134*K134,2)</f>
        <v>0</v>
      </c>
      <c r="BL134" s="25" t="s">
        <v>1421</v>
      </c>
      <c r="BM134" s="25" t="s">
        <v>1973</v>
      </c>
    </row>
    <row r="135" s="1" customFormat="1" ht="25.5" customHeight="1">
      <c r="B135" s="186"/>
      <c r="C135" s="220" t="s">
        <v>251</v>
      </c>
      <c r="D135" s="220" t="s">
        <v>185</v>
      </c>
      <c r="E135" s="221" t="s">
        <v>1974</v>
      </c>
      <c r="F135" s="222" t="s">
        <v>1975</v>
      </c>
      <c r="G135" s="222"/>
      <c r="H135" s="222"/>
      <c r="I135" s="222"/>
      <c r="J135" s="223" t="s">
        <v>200</v>
      </c>
      <c r="K135" s="224">
        <v>183</v>
      </c>
      <c r="L135" s="225">
        <v>0</v>
      </c>
      <c r="M135" s="225"/>
      <c r="N135" s="226">
        <f>ROUND(L135*K135,2)</f>
        <v>0</v>
      </c>
      <c r="O135" s="226"/>
      <c r="P135" s="226"/>
      <c r="Q135" s="226"/>
      <c r="R135" s="190"/>
      <c r="T135" s="227" t="s">
        <v>5</v>
      </c>
      <c r="U135" s="59" t="s">
        <v>44</v>
      </c>
      <c r="V135" s="50"/>
      <c r="W135" s="228">
        <f>V135*K135</f>
        <v>0</v>
      </c>
      <c r="X135" s="228">
        <v>0</v>
      </c>
      <c r="Y135" s="228">
        <f>X135*K135</f>
        <v>0</v>
      </c>
      <c r="Z135" s="228">
        <v>0</v>
      </c>
      <c r="AA135" s="229">
        <f>Z135*K135</f>
        <v>0</v>
      </c>
      <c r="AR135" s="25" t="s">
        <v>1421</v>
      </c>
      <c r="AT135" s="25" t="s">
        <v>185</v>
      </c>
      <c r="AU135" s="25" t="s">
        <v>89</v>
      </c>
      <c r="AY135" s="25" t="s">
        <v>184</v>
      </c>
      <c r="BE135" s="149">
        <f>IF(U135="základná",N135,0)</f>
        <v>0</v>
      </c>
      <c r="BF135" s="149">
        <f>IF(U135="znížená",N135,0)</f>
        <v>0</v>
      </c>
      <c r="BG135" s="149">
        <f>IF(U135="zákl. prenesená",N135,0)</f>
        <v>0</v>
      </c>
      <c r="BH135" s="149">
        <f>IF(U135="zníž. prenesená",N135,0)</f>
        <v>0</v>
      </c>
      <c r="BI135" s="149">
        <f>IF(U135="nulová",N135,0)</f>
        <v>0</v>
      </c>
      <c r="BJ135" s="25" t="s">
        <v>89</v>
      </c>
      <c r="BK135" s="149">
        <f>ROUND(L135*K135,2)</f>
        <v>0</v>
      </c>
      <c r="BL135" s="25" t="s">
        <v>1421</v>
      </c>
      <c r="BM135" s="25" t="s">
        <v>1976</v>
      </c>
    </row>
    <row r="136" s="1" customFormat="1" ht="16.5" customHeight="1">
      <c r="B136" s="186"/>
      <c r="C136" s="220" t="s">
        <v>257</v>
      </c>
      <c r="D136" s="220" t="s">
        <v>185</v>
      </c>
      <c r="E136" s="221" t="s">
        <v>1977</v>
      </c>
      <c r="F136" s="222" t="s">
        <v>1978</v>
      </c>
      <c r="G136" s="222"/>
      <c r="H136" s="222"/>
      <c r="I136" s="222"/>
      <c r="J136" s="223" t="s">
        <v>200</v>
      </c>
      <c r="K136" s="224">
        <v>3</v>
      </c>
      <c r="L136" s="225">
        <v>0</v>
      </c>
      <c r="M136" s="225"/>
      <c r="N136" s="226">
        <f>ROUND(L136*K136,2)</f>
        <v>0</v>
      </c>
      <c r="O136" s="226"/>
      <c r="P136" s="226"/>
      <c r="Q136" s="226"/>
      <c r="R136" s="190"/>
      <c r="T136" s="227" t="s">
        <v>5</v>
      </c>
      <c r="U136" s="59" t="s">
        <v>44</v>
      </c>
      <c r="V136" s="50"/>
      <c r="W136" s="228">
        <f>V136*K136</f>
        <v>0</v>
      </c>
      <c r="X136" s="228">
        <v>0</v>
      </c>
      <c r="Y136" s="228">
        <f>X136*K136</f>
        <v>0</v>
      </c>
      <c r="Z136" s="228">
        <v>0</v>
      </c>
      <c r="AA136" s="229">
        <f>Z136*K136</f>
        <v>0</v>
      </c>
      <c r="AR136" s="25" t="s">
        <v>1421</v>
      </c>
      <c r="AT136" s="25" t="s">
        <v>185</v>
      </c>
      <c r="AU136" s="25" t="s">
        <v>89</v>
      </c>
      <c r="AY136" s="25" t="s">
        <v>184</v>
      </c>
      <c r="BE136" s="149">
        <f>IF(U136="základná",N136,0)</f>
        <v>0</v>
      </c>
      <c r="BF136" s="149">
        <f>IF(U136="znížená",N136,0)</f>
        <v>0</v>
      </c>
      <c r="BG136" s="149">
        <f>IF(U136="zákl. prenesená",N136,0)</f>
        <v>0</v>
      </c>
      <c r="BH136" s="149">
        <f>IF(U136="zníž. prenesená",N136,0)</f>
        <v>0</v>
      </c>
      <c r="BI136" s="149">
        <f>IF(U136="nulová",N136,0)</f>
        <v>0</v>
      </c>
      <c r="BJ136" s="25" t="s">
        <v>89</v>
      </c>
      <c r="BK136" s="149">
        <f>ROUND(L136*K136,2)</f>
        <v>0</v>
      </c>
      <c r="BL136" s="25" t="s">
        <v>1421</v>
      </c>
      <c r="BM136" s="25" t="s">
        <v>1979</v>
      </c>
    </row>
    <row r="137" s="1" customFormat="1" ht="16.5" customHeight="1">
      <c r="B137" s="186"/>
      <c r="C137" s="220" t="s">
        <v>262</v>
      </c>
      <c r="D137" s="220" t="s">
        <v>185</v>
      </c>
      <c r="E137" s="221" t="s">
        <v>2104</v>
      </c>
      <c r="F137" s="222" t="s">
        <v>2105</v>
      </c>
      <c r="G137" s="222"/>
      <c r="H137" s="222"/>
      <c r="I137" s="222"/>
      <c r="J137" s="223" t="s">
        <v>200</v>
      </c>
      <c r="K137" s="224">
        <v>1</v>
      </c>
      <c r="L137" s="225">
        <v>0</v>
      </c>
      <c r="M137" s="225"/>
      <c r="N137" s="226">
        <f>ROUND(L137*K137,2)</f>
        <v>0</v>
      </c>
      <c r="O137" s="226"/>
      <c r="P137" s="226"/>
      <c r="Q137" s="226"/>
      <c r="R137" s="190"/>
      <c r="T137" s="227" t="s">
        <v>5</v>
      </c>
      <c r="U137" s="59" t="s">
        <v>44</v>
      </c>
      <c r="V137" s="50"/>
      <c r="W137" s="228">
        <f>V137*K137</f>
        <v>0</v>
      </c>
      <c r="X137" s="228">
        <v>0</v>
      </c>
      <c r="Y137" s="228">
        <f>X137*K137</f>
        <v>0</v>
      </c>
      <c r="Z137" s="228">
        <v>0</v>
      </c>
      <c r="AA137" s="229">
        <f>Z137*K137</f>
        <v>0</v>
      </c>
      <c r="AR137" s="25" t="s">
        <v>1421</v>
      </c>
      <c r="AT137" s="25" t="s">
        <v>185</v>
      </c>
      <c r="AU137" s="25" t="s">
        <v>89</v>
      </c>
      <c r="AY137" s="25" t="s">
        <v>184</v>
      </c>
      <c r="BE137" s="149">
        <f>IF(U137="základná",N137,0)</f>
        <v>0</v>
      </c>
      <c r="BF137" s="149">
        <f>IF(U137="znížená",N137,0)</f>
        <v>0</v>
      </c>
      <c r="BG137" s="149">
        <f>IF(U137="zákl. prenesená",N137,0)</f>
        <v>0</v>
      </c>
      <c r="BH137" s="149">
        <f>IF(U137="zníž. prenesená",N137,0)</f>
        <v>0</v>
      </c>
      <c r="BI137" s="149">
        <f>IF(U137="nulová",N137,0)</f>
        <v>0</v>
      </c>
      <c r="BJ137" s="25" t="s">
        <v>89</v>
      </c>
      <c r="BK137" s="149">
        <f>ROUND(L137*K137,2)</f>
        <v>0</v>
      </c>
      <c r="BL137" s="25" t="s">
        <v>1421</v>
      </c>
      <c r="BM137" s="25" t="s">
        <v>1982</v>
      </c>
    </row>
    <row r="138" s="1" customFormat="1" ht="16.5" customHeight="1">
      <c r="B138" s="186"/>
      <c r="C138" s="220" t="s">
        <v>267</v>
      </c>
      <c r="D138" s="220" t="s">
        <v>185</v>
      </c>
      <c r="E138" s="221" t="s">
        <v>1983</v>
      </c>
      <c r="F138" s="222" t="s">
        <v>1984</v>
      </c>
      <c r="G138" s="222"/>
      <c r="H138" s="222"/>
      <c r="I138" s="222"/>
      <c r="J138" s="223" t="s">
        <v>200</v>
      </c>
      <c r="K138" s="224">
        <v>8</v>
      </c>
      <c r="L138" s="225">
        <v>0</v>
      </c>
      <c r="M138" s="225"/>
      <c r="N138" s="226">
        <f>ROUND(L138*K138,2)</f>
        <v>0</v>
      </c>
      <c r="O138" s="226"/>
      <c r="P138" s="226"/>
      <c r="Q138" s="226"/>
      <c r="R138" s="190"/>
      <c r="T138" s="227" t="s">
        <v>5</v>
      </c>
      <c r="U138" s="59" t="s">
        <v>44</v>
      </c>
      <c r="V138" s="50"/>
      <c r="W138" s="228">
        <f>V138*K138</f>
        <v>0</v>
      </c>
      <c r="X138" s="228">
        <v>0</v>
      </c>
      <c r="Y138" s="228">
        <f>X138*K138</f>
        <v>0</v>
      </c>
      <c r="Z138" s="228">
        <v>0</v>
      </c>
      <c r="AA138" s="229">
        <f>Z138*K138</f>
        <v>0</v>
      </c>
      <c r="AR138" s="25" t="s">
        <v>1421</v>
      </c>
      <c r="AT138" s="25" t="s">
        <v>185</v>
      </c>
      <c r="AU138" s="25" t="s">
        <v>89</v>
      </c>
      <c r="AY138" s="25" t="s">
        <v>184</v>
      </c>
      <c r="BE138" s="149">
        <f>IF(U138="základná",N138,0)</f>
        <v>0</v>
      </c>
      <c r="BF138" s="149">
        <f>IF(U138="znížená",N138,0)</f>
        <v>0</v>
      </c>
      <c r="BG138" s="149">
        <f>IF(U138="zákl. prenesená",N138,0)</f>
        <v>0</v>
      </c>
      <c r="BH138" s="149">
        <f>IF(U138="zníž. prenesená",N138,0)</f>
        <v>0</v>
      </c>
      <c r="BI138" s="149">
        <f>IF(U138="nulová",N138,0)</f>
        <v>0</v>
      </c>
      <c r="BJ138" s="25" t="s">
        <v>89</v>
      </c>
      <c r="BK138" s="149">
        <f>ROUND(L138*K138,2)</f>
        <v>0</v>
      </c>
      <c r="BL138" s="25" t="s">
        <v>1421</v>
      </c>
      <c r="BM138" s="25" t="s">
        <v>1985</v>
      </c>
    </row>
    <row r="139" s="1" customFormat="1" ht="16.5" customHeight="1">
      <c r="B139" s="186"/>
      <c r="C139" s="220" t="s">
        <v>272</v>
      </c>
      <c r="D139" s="220" t="s">
        <v>185</v>
      </c>
      <c r="E139" s="221" t="s">
        <v>1986</v>
      </c>
      <c r="F139" s="222" t="s">
        <v>1987</v>
      </c>
      <c r="G139" s="222"/>
      <c r="H139" s="222"/>
      <c r="I139" s="222"/>
      <c r="J139" s="223" t="s">
        <v>200</v>
      </c>
      <c r="K139" s="224">
        <v>4</v>
      </c>
      <c r="L139" s="225">
        <v>0</v>
      </c>
      <c r="M139" s="225"/>
      <c r="N139" s="226">
        <f>ROUND(L139*K139,2)</f>
        <v>0</v>
      </c>
      <c r="O139" s="226"/>
      <c r="P139" s="226"/>
      <c r="Q139" s="226"/>
      <c r="R139" s="190"/>
      <c r="T139" s="227" t="s">
        <v>5</v>
      </c>
      <c r="U139" s="59" t="s">
        <v>44</v>
      </c>
      <c r="V139" s="50"/>
      <c r="W139" s="228">
        <f>V139*K139</f>
        <v>0</v>
      </c>
      <c r="X139" s="228">
        <v>0</v>
      </c>
      <c r="Y139" s="228">
        <f>X139*K139</f>
        <v>0</v>
      </c>
      <c r="Z139" s="228">
        <v>0</v>
      </c>
      <c r="AA139" s="229">
        <f>Z139*K139</f>
        <v>0</v>
      </c>
      <c r="AR139" s="25" t="s">
        <v>1421</v>
      </c>
      <c r="AT139" s="25" t="s">
        <v>185</v>
      </c>
      <c r="AU139" s="25" t="s">
        <v>89</v>
      </c>
      <c r="AY139" s="25" t="s">
        <v>184</v>
      </c>
      <c r="BE139" s="149">
        <f>IF(U139="základná",N139,0)</f>
        <v>0</v>
      </c>
      <c r="BF139" s="149">
        <f>IF(U139="znížená",N139,0)</f>
        <v>0</v>
      </c>
      <c r="BG139" s="149">
        <f>IF(U139="zákl. prenesená",N139,0)</f>
        <v>0</v>
      </c>
      <c r="BH139" s="149">
        <f>IF(U139="zníž. prenesená",N139,0)</f>
        <v>0</v>
      </c>
      <c r="BI139" s="149">
        <f>IF(U139="nulová",N139,0)</f>
        <v>0</v>
      </c>
      <c r="BJ139" s="25" t="s">
        <v>89</v>
      </c>
      <c r="BK139" s="149">
        <f>ROUND(L139*K139,2)</f>
        <v>0</v>
      </c>
      <c r="BL139" s="25" t="s">
        <v>1421</v>
      </c>
      <c r="BM139" s="25" t="s">
        <v>1988</v>
      </c>
    </row>
    <row r="140" s="1" customFormat="1" ht="16.5" customHeight="1">
      <c r="B140" s="186"/>
      <c r="C140" s="220" t="s">
        <v>278</v>
      </c>
      <c r="D140" s="220" t="s">
        <v>185</v>
      </c>
      <c r="E140" s="221" t="s">
        <v>1989</v>
      </c>
      <c r="F140" s="222" t="s">
        <v>1990</v>
      </c>
      <c r="G140" s="222"/>
      <c r="H140" s="222"/>
      <c r="I140" s="222"/>
      <c r="J140" s="223" t="s">
        <v>200</v>
      </c>
      <c r="K140" s="224">
        <v>12</v>
      </c>
      <c r="L140" s="225">
        <v>0</v>
      </c>
      <c r="M140" s="225"/>
      <c r="N140" s="226">
        <f>ROUND(L140*K140,2)</f>
        <v>0</v>
      </c>
      <c r="O140" s="226"/>
      <c r="P140" s="226"/>
      <c r="Q140" s="226"/>
      <c r="R140" s="190"/>
      <c r="T140" s="227" t="s">
        <v>5</v>
      </c>
      <c r="U140" s="59" t="s">
        <v>44</v>
      </c>
      <c r="V140" s="50"/>
      <c r="W140" s="228">
        <f>V140*K140</f>
        <v>0</v>
      </c>
      <c r="X140" s="228">
        <v>0</v>
      </c>
      <c r="Y140" s="228">
        <f>X140*K140</f>
        <v>0</v>
      </c>
      <c r="Z140" s="228">
        <v>0</v>
      </c>
      <c r="AA140" s="229">
        <f>Z140*K140</f>
        <v>0</v>
      </c>
      <c r="AR140" s="25" t="s">
        <v>1421</v>
      </c>
      <c r="AT140" s="25" t="s">
        <v>185</v>
      </c>
      <c r="AU140" s="25" t="s">
        <v>89</v>
      </c>
      <c r="AY140" s="25" t="s">
        <v>184</v>
      </c>
      <c r="BE140" s="149">
        <f>IF(U140="základná",N140,0)</f>
        <v>0</v>
      </c>
      <c r="BF140" s="149">
        <f>IF(U140="znížená",N140,0)</f>
        <v>0</v>
      </c>
      <c r="BG140" s="149">
        <f>IF(U140="zákl. prenesená",N140,0)</f>
        <v>0</v>
      </c>
      <c r="BH140" s="149">
        <f>IF(U140="zníž. prenesená",N140,0)</f>
        <v>0</v>
      </c>
      <c r="BI140" s="149">
        <f>IF(U140="nulová",N140,0)</f>
        <v>0</v>
      </c>
      <c r="BJ140" s="25" t="s">
        <v>89</v>
      </c>
      <c r="BK140" s="149">
        <f>ROUND(L140*K140,2)</f>
        <v>0</v>
      </c>
      <c r="BL140" s="25" t="s">
        <v>1421</v>
      </c>
      <c r="BM140" s="25" t="s">
        <v>1991</v>
      </c>
    </row>
    <row r="141" s="1" customFormat="1" ht="16.5" customHeight="1">
      <c r="B141" s="186"/>
      <c r="C141" s="220" t="s">
        <v>282</v>
      </c>
      <c r="D141" s="220" t="s">
        <v>185</v>
      </c>
      <c r="E141" s="221" t="s">
        <v>1992</v>
      </c>
      <c r="F141" s="222" t="s">
        <v>1993</v>
      </c>
      <c r="G141" s="222"/>
      <c r="H141" s="222"/>
      <c r="I141" s="222"/>
      <c r="J141" s="223" t="s">
        <v>200</v>
      </c>
      <c r="K141" s="224">
        <v>240</v>
      </c>
      <c r="L141" s="225">
        <v>0</v>
      </c>
      <c r="M141" s="225"/>
      <c r="N141" s="226">
        <f>ROUND(L141*K141,2)</f>
        <v>0</v>
      </c>
      <c r="O141" s="226"/>
      <c r="P141" s="226"/>
      <c r="Q141" s="226"/>
      <c r="R141" s="190"/>
      <c r="T141" s="227" t="s">
        <v>5</v>
      </c>
      <c r="U141" s="59" t="s">
        <v>44</v>
      </c>
      <c r="V141" s="50"/>
      <c r="W141" s="228">
        <f>V141*K141</f>
        <v>0</v>
      </c>
      <c r="X141" s="228">
        <v>0</v>
      </c>
      <c r="Y141" s="228">
        <f>X141*K141</f>
        <v>0</v>
      </c>
      <c r="Z141" s="228">
        <v>0</v>
      </c>
      <c r="AA141" s="229">
        <f>Z141*K141</f>
        <v>0</v>
      </c>
      <c r="AR141" s="25" t="s">
        <v>1421</v>
      </c>
      <c r="AT141" s="25" t="s">
        <v>185</v>
      </c>
      <c r="AU141" s="25" t="s">
        <v>89</v>
      </c>
      <c r="AY141" s="25" t="s">
        <v>184</v>
      </c>
      <c r="BE141" s="149">
        <f>IF(U141="základná",N141,0)</f>
        <v>0</v>
      </c>
      <c r="BF141" s="149">
        <f>IF(U141="znížená",N141,0)</f>
        <v>0</v>
      </c>
      <c r="BG141" s="149">
        <f>IF(U141="zákl. prenesená",N141,0)</f>
        <v>0</v>
      </c>
      <c r="BH141" s="149">
        <f>IF(U141="zníž. prenesená",N141,0)</f>
        <v>0</v>
      </c>
      <c r="BI141" s="149">
        <f>IF(U141="nulová",N141,0)</f>
        <v>0</v>
      </c>
      <c r="BJ141" s="25" t="s">
        <v>89</v>
      </c>
      <c r="BK141" s="149">
        <f>ROUND(L141*K141,2)</f>
        <v>0</v>
      </c>
      <c r="BL141" s="25" t="s">
        <v>1421</v>
      </c>
      <c r="BM141" s="25" t="s">
        <v>1994</v>
      </c>
    </row>
    <row r="142" s="1" customFormat="1" ht="16.5" customHeight="1">
      <c r="B142" s="186"/>
      <c r="C142" s="220" t="s">
        <v>287</v>
      </c>
      <c r="D142" s="220" t="s">
        <v>185</v>
      </c>
      <c r="E142" s="221" t="s">
        <v>1995</v>
      </c>
      <c r="F142" s="222" t="s">
        <v>1996</v>
      </c>
      <c r="G142" s="222"/>
      <c r="H142" s="222"/>
      <c r="I142" s="222"/>
      <c r="J142" s="223" t="s">
        <v>200</v>
      </c>
      <c r="K142" s="224">
        <v>48</v>
      </c>
      <c r="L142" s="225">
        <v>0</v>
      </c>
      <c r="M142" s="225"/>
      <c r="N142" s="226">
        <f>ROUND(L142*K142,2)</f>
        <v>0</v>
      </c>
      <c r="O142" s="226"/>
      <c r="P142" s="226"/>
      <c r="Q142" s="226"/>
      <c r="R142" s="190"/>
      <c r="T142" s="227" t="s">
        <v>5</v>
      </c>
      <c r="U142" s="59" t="s">
        <v>44</v>
      </c>
      <c r="V142" s="50"/>
      <c r="W142" s="228">
        <f>V142*K142</f>
        <v>0</v>
      </c>
      <c r="X142" s="228">
        <v>0</v>
      </c>
      <c r="Y142" s="228">
        <f>X142*K142</f>
        <v>0</v>
      </c>
      <c r="Z142" s="228">
        <v>0</v>
      </c>
      <c r="AA142" s="229">
        <f>Z142*K142</f>
        <v>0</v>
      </c>
      <c r="AR142" s="25" t="s">
        <v>1421</v>
      </c>
      <c r="AT142" s="25" t="s">
        <v>185</v>
      </c>
      <c r="AU142" s="25" t="s">
        <v>89</v>
      </c>
      <c r="AY142" s="25" t="s">
        <v>184</v>
      </c>
      <c r="BE142" s="149">
        <f>IF(U142="základná",N142,0)</f>
        <v>0</v>
      </c>
      <c r="BF142" s="149">
        <f>IF(U142="znížená",N142,0)</f>
        <v>0</v>
      </c>
      <c r="BG142" s="149">
        <f>IF(U142="zákl. prenesená",N142,0)</f>
        <v>0</v>
      </c>
      <c r="BH142" s="149">
        <f>IF(U142="zníž. prenesená",N142,0)</f>
        <v>0</v>
      </c>
      <c r="BI142" s="149">
        <f>IF(U142="nulová",N142,0)</f>
        <v>0</v>
      </c>
      <c r="BJ142" s="25" t="s">
        <v>89</v>
      </c>
      <c r="BK142" s="149">
        <f>ROUND(L142*K142,2)</f>
        <v>0</v>
      </c>
      <c r="BL142" s="25" t="s">
        <v>1421</v>
      </c>
      <c r="BM142" s="25" t="s">
        <v>1997</v>
      </c>
    </row>
    <row r="143" s="1" customFormat="1" ht="16.5" customHeight="1">
      <c r="B143" s="186"/>
      <c r="C143" s="220" t="s">
        <v>292</v>
      </c>
      <c r="D143" s="220" t="s">
        <v>185</v>
      </c>
      <c r="E143" s="221" t="s">
        <v>1998</v>
      </c>
      <c r="F143" s="222" t="s">
        <v>1999</v>
      </c>
      <c r="G143" s="222"/>
      <c r="H143" s="222"/>
      <c r="I143" s="222"/>
      <c r="J143" s="223" t="s">
        <v>200</v>
      </c>
      <c r="K143" s="224">
        <v>8</v>
      </c>
      <c r="L143" s="225">
        <v>0</v>
      </c>
      <c r="M143" s="225"/>
      <c r="N143" s="226">
        <f>ROUND(L143*K143,2)</f>
        <v>0</v>
      </c>
      <c r="O143" s="226"/>
      <c r="P143" s="226"/>
      <c r="Q143" s="226"/>
      <c r="R143" s="190"/>
      <c r="T143" s="227" t="s">
        <v>5</v>
      </c>
      <c r="U143" s="59" t="s">
        <v>44</v>
      </c>
      <c r="V143" s="50"/>
      <c r="W143" s="228">
        <f>V143*K143</f>
        <v>0</v>
      </c>
      <c r="X143" s="228">
        <v>0</v>
      </c>
      <c r="Y143" s="228">
        <f>X143*K143</f>
        <v>0</v>
      </c>
      <c r="Z143" s="228">
        <v>0</v>
      </c>
      <c r="AA143" s="229">
        <f>Z143*K143</f>
        <v>0</v>
      </c>
      <c r="AR143" s="25" t="s">
        <v>1421</v>
      </c>
      <c r="AT143" s="25" t="s">
        <v>185</v>
      </c>
      <c r="AU143" s="25" t="s">
        <v>89</v>
      </c>
      <c r="AY143" s="25" t="s">
        <v>184</v>
      </c>
      <c r="BE143" s="149">
        <f>IF(U143="základná",N143,0)</f>
        <v>0</v>
      </c>
      <c r="BF143" s="149">
        <f>IF(U143="znížená",N143,0)</f>
        <v>0</v>
      </c>
      <c r="BG143" s="149">
        <f>IF(U143="zákl. prenesená",N143,0)</f>
        <v>0</v>
      </c>
      <c r="BH143" s="149">
        <f>IF(U143="zníž. prenesená",N143,0)</f>
        <v>0</v>
      </c>
      <c r="BI143" s="149">
        <f>IF(U143="nulová",N143,0)</f>
        <v>0</v>
      </c>
      <c r="BJ143" s="25" t="s">
        <v>89</v>
      </c>
      <c r="BK143" s="149">
        <f>ROUND(L143*K143,2)</f>
        <v>0</v>
      </c>
      <c r="BL143" s="25" t="s">
        <v>1421</v>
      </c>
      <c r="BM143" s="25" t="s">
        <v>2000</v>
      </c>
    </row>
    <row r="144" s="1" customFormat="1" ht="16.5" customHeight="1">
      <c r="B144" s="186"/>
      <c r="C144" s="220" t="s">
        <v>10</v>
      </c>
      <c r="D144" s="220" t="s">
        <v>185</v>
      </c>
      <c r="E144" s="221" t="s">
        <v>2001</v>
      </c>
      <c r="F144" s="222" t="s">
        <v>2002</v>
      </c>
      <c r="G144" s="222"/>
      <c r="H144" s="222"/>
      <c r="I144" s="222"/>
      <c r="J144" s="223" t="s">
        <v>218</v>
      </c>
      <c r="K144" s="224">
        <v>510</v>
      </c>
      <c r="L144" s="225">
        <v>0</v>
      </c>
      <c r="M144" s="225"/>
      <c r="N144" s="226">
        <f>ROUND(L144*K144,2)</f>
        <v>0</v>
      </c>
      <c r="O144" s="226"/>
      <c r="P144" s="226"/>
      <c r="Q144" s="226"/>
      <c r="R144" s="190"/>
      <c r="T144" s="227" t="s">
        <v>5</v>
      </c>
      <c r="U144" s="59" t="s">
        <v>44</v>
      </c>
      <c r="V144" s="50"/>
      <c r="W144" s="228">
        <f>V144*K144</f>
        <v>0</v>
      </c>
      <c r="X144" s="228">
        <v>0</v>
      </c>
      <c r="Y144" s="228">
        <f>X144*K144</f>
        <v>0</v>
      </c>
      <c r="Z144" s="228">
        <v>0</v>
      </c>
      <c r="AA144" s="229">
        <f>Z144*K144</f>
        <v>0</v>
      </c>
      <c r="AR144" s="25" t="s">
        <v>1421</v>
      </c>
      <c r="AT144" s="25" t="s">
        <v>185</v>
      </c>
      <c r="AU144" s="25" t="s">
        <v>89</v>
      </c>
      <c r="AY144" s="25" t="s">
        <v>184</v>
      </c>
      <c r="BE144" s="149">
        <f>IF(U144="základná",N144,0)</f>
        <v>0</v>
      </c>
      <c r="BF144" s="149">
        <f>IF(U144="znížená",N144,0)</f>
        <v>0</v>
      </c>
      <c r="BG144" s="149">
        <f>IF(U144="zákl. prenesená",N144,0)</f>
        <v>0</v>
      </c>
      <c r="BH144" s="149">
        <f>IF(U144="zníž. prenesená",N144,0)</f>
        <v>0</v>
      </c>
      <c r="BI144" s="149">
        <f>IF(U144="nulová",N144,0)</f>
        <v>0</v>
      </c>
      <c r="BJ144" s="25" t="s">
        <v>89</v>
      </c>
      <c r="BK144" s="149">
        <f>ROUND(L144*K144,2)</f>
        <v>0</v>
      </c>
      <c r="BL144" s="25" t="s">
        <v>1421</v>
      </c>
      <c r="BM144" s="25" t="s">
        <v>2003</v>
      </c>
    </row>
    <row r="145" s="1" customFormat="1" ht="16.5" customHeight="1">
      <c r="B145" s="186"/>
      <c r="C145" s="220" t="s">
        <v>302</v>
      </c>
      <c r="D145" s="220" t="s">
        <v>185</v>
      </c>
      <c r="E145" s="221" t="s">
        <v>2005</v>
      </c>
      <c r="F145" s="222" t="s">
        <v>2006</v>
      </c>
      <c r="G145" s="222"/>
      <c r="H145" s="222"/>
      <c r="I145" s="222"/>
      <c r="J145" s="223" t="s">
        <v>218</v>
      </c>
      <c r="K145" s="224">
        <v>1470</v>
      </c>
      <c r="L145" s="225">
        <v>0</v>
      </c>
      <c r="M145" s="225"/>
      <c r="N145" s="226">
        <f>ROUND(L145*K145,2)</f>
        <v>0</v>
      </c>
      <c r="O145" s="226"/>
      <c r="P145" s="226"/>
      <c r="Q145" s="226"/>
      <c r="R145" s="190"/>
      <c r="T145" s="227" t="s">
        <v>5</v>
      </c>
      <c r="U145" s="59" t="s">
        <v>44</v>
      </c>
      <c r="V145" s="50"/>
      <c r="W145" s="228">
        <f>V145*K145</f>
        <v>0</v>
      </c>
      <c r="X145" s="228">
        <v>0</v>
      </c>
      <c r="Y145" s="228">
        <f>X145*K145</f>
        <v>0</v>
      </c>
      <c r="Z145" s="228">
        <v>0</v>
      </c>
      <c r="AA145" s="229">
        <f>Z145*K145</f>
        <v>0</v>
      </c>
      <c r="AR145" s="25" t="s">
        <v>1421</v>
      </c>
      <c r="AT145" s="25" t="s">
        <v>185</v>
      </c>
      <c r="AU145" s="25" t="s">
        <v>89</v>
      </c>
      <c r="AY145" s="25" t="s">
        <v>184</v>
      </c>
      <c r="BE145" s="149">
        <f>IF(U145="základná",N145,0)</f>
        <v>0</v>
      </c>
      <c r="BF145" s="149">
        <f>IF(U145="znížená",N145,0)</f>
        <v>0</v>
      </c>
      <c r="BG145" s="149">
        <f>IF(U145="zákl. prenesená",N145,0)</f>
        <v>0</v>
      </c>
      <c r="BH145" s="149">
        <f>IF(U145="zníž. prenesená",N145,0)</f>
        <v>0</v>
      </c>
      <c r="BI145" s="149">
        <f>IF(U145="nulová",N145,0)</f>
        <v>0</v>
      </c>
      <c r="BJ145" s="25" t="s">
        <v>89</v>
      </c>
      <c r="BK145" s="149">
        <f>ROUND(L145*K145,2)</f>
        <v>0</v>
      </c>
      <c r="BL145" s="25" t="s">
        <v>1421</v>
      </c>
      <c r="BM145" s="25" t="s">
        <v>2007</v>
      </c>
    </row>
    <row r="146" s="1" customFormat="1" ht="16.5" customHeight="1">
      <c r="B146" s="186"/>
      <c r="C146" s="220" t="s">
        <v>307</v>
      </c>
      <c r="D146" s="220" t="s">
        <v>185</v>
      </c>
      <c r="E146" s="221" t="s">
        <v>2009</v>
      </c>
      <c r="F146" s="222" t="s">
        <v>2010</v>
      </c>
      <c r="G146" s="222"/>
      <c r="H146" s="222"/>
      <c r="I146" s="222"/>
      <c r="J146" s="223" t="s">
        <v>218</v>
      </c>
      <c r="K146" s="224">
        <v>76</v>
      </c>
      <c r="L146" s="225">
        <v>0</v>
      </c>
      <c r="M146" s="225"/>
      <c r="N146" s="226">
        <f>ROUND(L146*K146,2)</f>
        <v>0</v>
      </c>
      <c r="O146" s="226"/>
      <c r="P146" s="226"/>
      <c r="Q146" s="226"/>
      <c r="R146" s="190"/>
      <c r="T146" s="227" t="s">
        <v>5</v>
      </c>
      <c r="U146" s="59" t="s">
        <v>44</v>
      </c>
      <c r="V146" s="50"/>
      <c r="W146" s="228">
        <f>V146*K146</f>
        <v>0</v>
      </c>
      <c r="X146" s="228">
        <v>0</v>
      </c>
      <c r="Y146" s="228">
        <f>X146*K146</f>
        <v>0</v>
      </c>
      <c r="Z146" s="228">
        <v>0</v>
      </c>
      <c r="AA146" s="229">
        <f>Z146*K146</f>
        <v>0</v>
      </c>
      <c r="AR146" s="25" t="s">
        <v>1421</v>
      </c>
      <c r="AT146" s="25" t="s">
        <v>185</v>
      </c>
      <c r="AU146" s="25" t="s">
        <v>89</v>
      </c>
      <c r="AY146" s="25" t="s">
        <v>184</v>
      </c>
      <c r="BE146" s="149">
        <f>IF(U146="základná",N146,0)</f>
        <v>0</v>
      </c>
      <c r="BF146" s="149">
        <f>IF(U146="znížená",N146,0)</f>
        <v>0</v>
      </c>
      <c r="BG146" s="149">
        <f>IF(U146="zákl. prenesená",N146,0)</f>
        <v>0</v>
      </c>
      <c r="BH146" s="149">
        <f>IF(U146="zníž. prenesená",N146,0)</f>
        <v>0</v>
      </c>
      <c r="BI146" s="149">
        <f>IF(U146="nulová",N146,0)</f>
        <v>0</v>
      </c>
      <c r="BJ146" s="25" t="s">
        <v>89</v>
      </c>
      <c r="BK146" s="149">
        <f>ROUND(L146*K146,2)</f>
        <v>0</v>
      </c>
      <c r="BL146" s="25" t="s">
        <v>1421</v>
      </c>
      <c r="BM146" s="25" t="s">
        <v>2011</v>
      </c>
    </row>
    <row r="147" s="1" customFormat="1" ht="16.5" customHeight="1">
      <c r="B147" s="186"/>
      <c r="C147" s="220" t="s">
        <v>312</v>
      </c>
      <c r="D147" s="220" t="s">
        <v>185</v>
      </c>
      <c r="E147" s="221" t="s">
        <v>2013</v>
      </c>
      <c r="F147" s="222" t="s">
        <v>2014</v>
      </c>
      <c r="G147" s="222"/>
      <c r="H147" s="222"/>
      <c r="I147" s="222"/>
      <c r="J147" s="223" t="s">
        <v>218</v>
      </c>
      <c r="K147" s="224">
        <v>475</v>
      </c>
      <c r="L147" s="225">
        <v>0</v>
      </c>
      <c r="M147" s="225"/>
      <c r="N147" s="226">
        <f>ROUND(L147*K147,2)</f>
        <v>0</v>
      </c>
      <c r="O147" s="226"/>
      <c r="P147" s="226"/>
      <c r="Q147" s="226"/>
      <c r="R147" s="190"/>
      <c r="T147" s="227" t="s">
        <v>5</v>
      </c>
      <c r="U147" s="59" t="s">
        <v>44</v>
      </c>
      <c r="V147" s="50"/>
      <c r="W147" s="228">
        <f>V147*K147</f>
        <v>0</v>
      </c>
      <c r="X147" s="228">
        <v>0</v>
      </c>
      <c r="Y147" s="228">
        <f>X147*K147</f>
        <v>0</v>
      </c>
      <c r="Z147" s="228">
        <v>0</v>
      </c>
      <c r="AA147" s="229">
        <f>Z147*K147</f>
        <v>0</v>
      </c>
      <c r="AR147" s="25" t="s">
        <v>1421</v>
      </c>
      <c r="AT147" s="25" t="s">
        <v>185</v>
      </c>
      <c r="AU147" s="25" t="s">
        <v>89</v>
      </c>
      <c r="AY147" s="25" t="s">
        <v>184</v>
      </c>
      <c r="BE147" s="149">
        <f>IF(U147="základná",N147,0)</f>
        <v>0</v>
      </c>
      <c r="BF147" s="149">
        <f>IF(U147="znížená",N147,0)</f>
        <v>0</v>
      </c>
      <c r="BG147" s="149">
        <f>IF(U147="zákl. prenesená",N147,0)</f>
        <v>0</v>
      </c>
      <c r="BH147" s="149">
        <f>IF(U147="zníž. prenesená",N147,0)</f>
        <v>0</v>
      </c>
      <c r="BI147" s="149">
        <f>IF(U147="nulová",N147,0)</f>
        <v>0</v>
      </c>
      <c r="BJ147" s="25" t="s">
        <v>89</v>
      </c>
      <c r="BK147" s="149">
        <f>ROUND(L147*K147,2)</f>
        <v>0</v>
      </c>
      <c r="BL147" s="25" t="s">
        <v>1421</v>
      </c>
      <c r="BM147" s="25" t="s">
        <v>2015</v>
      </c>
    </row>
    <row r="148" s="1" customFormat="1" ht="16.5" customHeight="1">
      <c r="B148" s="186"/>
      <c r="C148" s="220" t="s">
        <v>318</v>
      </c>
      <c r="D148" s="220" t="s">
        <v>185</v>
      </c>
      <c r="E148" s="221" t="s">
        <v>2017</v>
      </c>
      <c r="F148" s="222" t="s">
        <v>2018</v>
      </c>
      <c r="G148" s="222"/>
      <c r="H148" s="222"/>
      <c r="I148" s="222"/>
      <c r="J148" s="223" t="s">
        <v>218</v>
      </c>
      <c r="K148" s="224">
        <v>129</v>
      </c>
      <c r="L148" s="225">
        <v>0</v>
      </c>
      <c r="M148" s="225"/>
      <c r="N148" s="226">
        <f>ROUND(L148*K148,2)</f>
        <v>0</v>
      </c>
      <c r="O148" s="226"/>
      <c r="P148" s="226"/>
      <c r="Q148" s="226"/>
      <c r="R148" s="190"/>
      <c r="T148" s="227" t="s">
        <v>5</v>
      </c>
      <c r="U148" s="59" t="s">
        <v>44</v>
      </c>
      <c r="V148" s="50"/>
      <c r="W148" s="228">
        <f>V148*K148</f>
        <v>0</v>
      </c>
      <c r="X148" s="228">
        <v>0</v>
      </c>
      <c r="Y148" s="228">
        <f>X148*K148</f>
        <v>0</v>
      </c>
      <c r="Z148" s="228">
        <v>0</v>
      </c>
      <c r="AA148" s="229">
        <f>Z148*K148</f>
        <v>0</v>
      </c>
      <c r="AR148" s="25" t="s">
        <v>1421</v>
      </c>
      <c r="AT148" s="25" t="s">
        <v>185</v>
      </c>
      <c r="AU148" s="25" t="s">
        <v>89</v>
      </c>
      <c r="AY148" s="25" t="s">
        <v>184</v>
      </c>
      <c r="BE148" s="149">
        <f>IF(U148="základná",N148,0)</f>
        <v>0</v>
      </c>
      <c r="BF148" s="149">
        <f>IF(U148="znížená",N148,0)</f>
        <v>0</v>
      </c>
      <c r="BG148" s="149">
        <f>IF(U148="zákl. prenesená",N148,0)</f>
        <v>0</v>
      </c>
      <c r="BH148" s="149">
        <f>IF(U148="zníž. prenesená",N148,0)</f>
        <v>0</v>
      </c>
      <c r="BI148" s="149">
        <f>IF(U148="nulová",N148,0)</f>
        <v>0</v>
      </c>
      <c r="BJ148" s="25" t="s">
        <v>89</v>
      </c>
      <c r="BK148" s="149">
        <f>ROUND(L148*K148,2)</f>
        <v>0</v>
      </c>
      <c r="BL148" s="25" t="s">
        <v>1421</v>
      </c>
      <c r="BM148" s="25" t="s">
        <v>2019</v>
      </c>
    </row>
    <row r="149" s="1" customFormat="1" ht="16.5" customHeight="1">
      <c r="B149" s="186"/>
      <c r="C149" s="220" t="s">
        <v>323</v>
      </c>
      <c r="D149" s="220" t="s">
        <v>185</v>
      </c>
      <c r="E149" s="221" t="s">
        <v>2021</v>
      </c>
      <c r="F149" s="222" t="s">
        <v>2022</v>
      </c>
      <c r="G149" s="222"/>
      <c r="H149" s="222"/>
      <c r="I149" s="222"/>
      <c r="J149" s="223" t="s">
        <v>218</v>
      </c>
      <c r="K149" s="224">
        <v>4000</v>
      </c>
      <c r="L149" s="225">
        <v>0</v>
      </c>
      <c r="M149" s="225"/>
      <c r="N149" s="226">
        <f>ROUND(L149*K149,2)</f>
        <v>0</v>
      </c>
      <c r="O149" s="226"/>
      <c r="P149" s="226"/>
      <c r="Q149" s="226"/>
      <c r="R149" s="190"/>
      <c r="T149" s="227" t="s">
        <v>5</v>
      </c>
      <c r="U149" s="59" t="s">
        <v>44</v>
      </c>
      <c r="V149" s="50"/>
      <c r="W149" s="228">
        <f>V149*K149</f>
        <v>0</v>
      </c>
      <c r="X149" s="228">
        <v>0</v>
      </c>
      <c r="Y149" s="228">
        <f>X149*K149</f>
        <v>0</v>
      </c>
      <c r="Z149" s="228">
        <v>0</v>
      </c>
      <c r="AA149" s="229">
        <f>Z149*K149</f>
        <v>0</v>
      </c>
      <c r="AR149" s="25" t="s">
        <v>1421</v>
      </c>
      <c r="AT149" s="25" t="s">
        <v>185</v>
      </c>
      <c r="AU149" s="25" t="s">
        <v>89</v>
      </c>
      <c r="AY149" s="25" t="s">
        <v>184</v>
      </c>
      <c r="BE149" s="149">
        <f>IF(U149="základná",N149,0)</f>
        <v>0</v>
      </c>
      <c r="BF149" s="149">
        <f>IF(U149="znížená",N149,0)</f>
        <v>0</v>
      </c>
      <c r="BG149" s="149">
        <f>IF(U149="zákl. prenesená",N149,0)</f>
        <v>0</v>
      </c>
      <c r="BH149" s="149">
        <f>IF(U149="zníž. prenesená",N149,0)</f>
        <v>0</v>
      </c>
      <c r="BI149" s="149">
        <f>IF(U149="nulová",N149,0)</f>
        <v>0</v>
      </c>
      <c r="BJ149" s="25" t="s">
        <v>89</v>
      </c>
      <c r="BK149" s="149">
        <f>ROUND(L149*K149,2)</f>
        <v>0</v>
      </c>
      <c r="BL149" s="25" t="s">
        <v>1421</v>
      </c>
      <c r="BM149" s="25" t="s">
        <v>2023</v>
      </c>
    </row>
    <row r="150" s="1" customFormat="1" ht="16.5" customHeight="1">
      <c r="B150" s="186"/>
      <c r="C150" s="220" t="s">
        <v>327</v>
      </c>
      <c r="D150" s="220" t="s">
        <v>185</v>
      </c>
      <c r="E150" s="221" t="s">
        <v>2025</v>
      </c>
      <c r="F150" s="222" t="s">
        <v>2026</v>
      </c>
      <c r="G150" s="222"/>
      <c r="H150" s="222"/>
      <c r="I150" s="222"/>
      <c r="J150" s="223" t="s">
        <v>218</v>
      </c>
      <c r="K150" s="224">
        <v>420</v>
      </c>
      <c r="L150" s="225">
        <v>0</v>
      </c>
      <c r="M150" s="225"/>
      <c r="N150" s="226">
        <f>ROUND(L150*K150,2)</f>
        <v>0</v>
      </c>
      <c r="O150" s="226"/>
      <c r="P150" s="226"/>
      <c r="Q150" s="226"/>
      <c r="R150" s="190"/>
      <c r="T150" s="227" t="s">
        <v>5</v>
      </c>
      <c r="U150" s="59" t="s">
        <v>44</v>
      </c>
      <c r="V150" s="50"/>
      <c r="W150" s="228">
        <f>V150*K150</f>
        <v>0</v>
      </c>
      <c r="X150" s="228">
        <v>0</v>
      </c>
      <c r="Y150" s="228">
        <f>X150*K150</f>
        <v>0</v>
      </c>
      <c r="Z150" s="228">
        <v>0</v>
      </c>
      <c r="AA150" s="229">
        <f>Z150*K150</f>
        <v>0</v>
      </c>
      <c r="AR150" s="25" t="s">
        <v>1421</v>
      </c>
      <c r="AT150" s="25" t="s">
        <v>185</v>
      </c>
      <c r="AU150" s="25" t="s">
        <v>89</v>
      </c>
      <c r="AY150" s="25" t="s">
        <v>184</v>
      </c>
      <c r="BE150" s="149">
        <f>IF(U150="základná",N150,0)</f>
        <v>0</v>
      </c>
      <c r="BF150" s="149">
        <f>IF(U150="znížená",N150,0)</f>
        <v>0</v>
      </c>
      <c r="BG150" s="149">
        <f>IF(U150="zákl. prenesená",N150,0)</f>
        <v>0</v>
      </c>
      <c r="BH150" s="149">
        <f>IF(U150="zníž. prenesená",N150,0)</f>
        <v>0</v>
      </c>
      <c r="BI150" s="149">
        <f>IF(U150="nulová",N150,0)</f>
        <v>0</v>
      </c>
      <c r="BJ150" s="25" t="s">
        <v>89</v>
      </c>
      <c r="BK150" s="149">
        <f>ROUND(L150*K150,2)</f>
        <v>0</v>
      </c>
      <c r="BL150" s="25" t="s">
        <v>1421</v>
      </c>
      <c r="BM150" s="25" t="s">
        <v>2027</v>
      </c>
    </row>
    <row r="151" s="1" customFormat="1" ht="16.5" customHeight="1">
      <c r="B151" s="186"/>
      <c r="C151" s="220" t="s">
        <v>331</v>
      </c>
      <c r="D151" s="220" t="s">
        <v>185</v>
      </c>
      <c r="E151" s="221" t="s">
        <v>2029</v>
      </c>
      <c r="F151" s="222" t="s">
        <v>2030</v>
      </c>
      <c r="G151" s="222"/>
      <c r="H151" s="222"/>
      <c r="I151" s="222"/>
      <c r="J151" s="223" t="s">
        <v>218</v>
      </c>
      <c r="K151" s="224">
        <v>210</v>
      </c>
      <c r="L151" s="225">
        <v>0</v>
      </c>
      <c r="M151" s="225"/>
      <c r="N151" s="226">
        <f>ROUND(L151*K151,2)</f>
        <v>0</v>
      </c>
      <c r="O151" s="226"/>
      <c r="P151" s="226"/>
      <c r="Q151" s="226"/>
      <c r="R151" s="190"/>
      <c r="T151" s="227" t="s">
        <v>5</v>
      </c>
      <c r="U151" s="59" t="s">
        <v>44</v>
      </c>
      <c r="V151" s="50"/>
      <c r="W151" s="228">
        <f>V151*K151</f>
        <v>0</v>
      </c>
      <c r="X151" s="228">
        <v>0</v>
      </c>
      <c r="Y151" s="228">
        <f>X151*K151</f>
        <v>0</v>
      </c>
      <c r="Z151" s="228">
        <v>0</v>
      </c>
      <c r="AA151" s="229">
        <f>Z151*K151</f>
        <v>0</v>
      </c>
      <c r="AR151" s="25" t="s">
        <v>1421</v>
      </c>
      <c r="AT151" s="25" t="s">
        <v>185</v>
      </c>
      <c r="AU151" s="25" t="s">
        <v>89</v>
      </c>
      <c r="AY151" s="25" t="s">
        <v>184</v>
      </c>
      <c r="BE151" s="149">
        <f>IF(U151="základná",N151,0)</f>
        <v>0</v>
      </c>
      <c r="BF151" s="149">
        <f>IF(U151="znížená",N151,0)</f>
        <v>0</v>
      </c>
      <c r="BG151" s="149">
        <f>IF(U151="zákl. prenesená",N151,0)</f>
        <v>0</v>
      </c>
      <c r="BH151" s="149">
        <f>IF(U151="zníž. prenesená",N151,0)</f>
        <v>0</v>
      </c>
      <c r="BI151" s="149">
        <f>IF(U151="nulová",N151,0)</f>
        <v>0</v>
      </c>
      <c r="BJ151" s="25" t="s">
        <v>89</v>
      </c>
      <c r="BK151" s="149">
        <f>ROUND(L151*K151,2)</f>
        <v>0</v>
      </c>
      <c r="BL151" s="25" t="s">
        <v>1421</v>
      </c>
      <c r="BM151" s="25" t="s">
        <v>2031</v>
      </c>
    </row>
    <row r="152" s="1" customFormat="1" ht="16.5" customHeight="1">
      <c r="B152" s="186"/>
      <c r="C152" s="220" t="s">
        <v>335</v>
      </c>
      <c r="D152" s="220" t="s">
        <v>185</v>
      </c>
      <c r="E152" s="221" t="s">
        <v>2032</v>
      </c>
      <c r="F152" s="222" t="s">
        <v>2033</v>
      </c>
      <c r="G152" s="222"/>
      <c r="H152" s="222"/>
      <c r="I152" s="222"/>
      <c r="J152" s="223" t="s">
        <v>218</v>
      </c>
      <c r="K152" s="224">
        <v>60</v>
      </c>
      <c r="L152" s="225">
        <v>0</v>
      </c>
      <c r="M152" s="225"/>
      <c r="N152" s="226">
        <f>ROUND(L152*K152,2)</f>
        <v>0</v>
      </c>
      <c r="O152" s="226"/>
      <c r="P152" s="226"/>
      <c r="Q152" s="226"/>
      <c r="R152" s="190"/>
      <c r="T152" s="227" t="s">
        <v>5</v>
      </c>
      <c r="U152" s="59" t="s">
        <v>44</v>
      </c>
      <c r="V152" s="50"/>
      <c r="W152" s="228">
        <f>V152*K152</f>
        <v>0</v>
      </c>
      <c r="X152" s="228">
        <v>0</v>
      </c>
      <c r="Y152" s="228">
        <f>X152*K152</f>
        <v>0</v>
      </c>
      <c r="Z152" s="228">
        <v>0</v>
      </c>
      <c r="AA152" s="229">
        <f>Z152*K152</f>
        <v>0</v>
      </c>
      <c r="AR152" s="25" t="s">
        <v>1421</v>
      </c>
      <c r="AT152" s="25" t="s">
        <v>185</v>
      </c>
      <c r="AU152" s="25" t="s">
        <v>89</v>
      </c>
      <c r="AY152" s="25" t="s">
        <v>184</v>
      </c>
      <c r="BE152" s="149">
        <f>IF(U152="základná",N152,0)</f>
        <v>0</v>
      </c>
      <c r="BF152" s="149">
        <f>IF(U152="znížená",N152,0)</f>
        <v>0</v>
      </c>
      <c r="BG152" s="149">
        <f>IF(U152="zákl. prenesená",N152,0)</f>
        <v>0</v>
      </c>
      <c r="BH152" s="149">
        <f>IF(U152="zníž. prenesená",N152,0)</f>
        <v>0</v>
      </c>
      <c r="BI152" s="149">
        <f>IF(U152="nulová",N152,0)</f>
        <v>0</v>
      </c>
      <c r="BJ152" s="25" t="s">
        <v>89</v>
      </c>
      <c r="BK152" s="149">
        <f>ROUND(L152*K152,2)</f>
        <v>0</v>
      </c>
      <c r="BL152" s="25" t="s">
        <v>1421</v>
      </c>
      <c r="BM152" s="25" t="s">
        <v>2034</v>
      </c>
    </row>
    <row r="153" s="1" customFormat="1" ht="16.5" customHeight="1">
      <c r="B153" s="186"/>
      <c r="C153" s="220" t="s">
        <v>339</v>
      </c>
      <c r="D153" s="220" t="s">
        <v>185</v>
      </c>
      <c r="E153" s="221" t="s">
        <v>2035</v>
      </c>
      <c r="F153" s="222" t="s">
        <v>2036</v>
      </c>
      <c r="G153" s="222"/>
      <c r="H153" s="222"/>
      <c r="I153" s="222"/>
      <c r="J153" s="223" t="s">
        <v>200</v>
      </c>
      <c r="K153" s="224">
        <v>320</v>
      </c>
      <c r="L153" s="225">
        <v>0</v>
      </c>
      <c r="M153" s="225"/>
      <c r="N153" s="226">
        <f>ROUND(L153*K153,2)</f>
        <v>0</v>
      </c>
      <c r="O153" s="226"/>
      <c r="P153" s="226"/>
      <c r="Q153" s="226"/>
      <c r="R153" s="190"/>
      <c r="T153" s="227" t="s">
        <v>5</v>
      </c>
      <c r="U153" s="59" t="s">
        <v>44</v>
      </c>
      <c r="V153" s="50"/>
      <c r="W153" s="228">
        <f>V153*K153</f>
        <v>0</v>
      </c>
      <c r="X153" s="228">
        <v>0</v>
      </c>
      <c r="Y153" s="228">
        <f>X153*K153</f>
        <v>0</v>
      </c>
      <c r="Z153" s="228">
        <v>0</v>
      </c>
      <c r="AA153" s="229">
        <f>Z153*K153</f>
        <v>0</v>
      </c>
      <c r="AR153" s="25" t="s">
        <v>1421</v>
      </c>
      <c r="AT153" s="25" t="s">
        <v>185</v>
      </c>
      <c r="AU153" s="25" t="s">
        <v>89</v>
      </c>
      <c r="AY153" s="25" t="s">
        <v>184</v>
      </c>
      <c r="BE153" s="149">
        <f>IF(U153="základná",N153,0)</f>
        <v>0</v>
      </c>
      <c r="BF153" s="149">
        <f>IF(U153="znížená",N153,0)</f>
        <v>0</v>
      </c>
      <c r="BG153" s="149">
        <f>IF(U153="zákl. prenesená",N153,0)</f>
        <v>0</v>
      </c>
      <c r="BH153" s="149">
        <f>IF(U153="zníž. prenesená",N153,0)</f>
        <v>0</v>
      </c>
      <c r="BI153" s="149">
        <f>IF(U153="nulová",N153,0)</f>
        <v>0</v>
      </c>
      <c r="BJ153" s="25" t="s">
        <v>89</v>
      </c>
      <c r="BK153" s="149">
        <f>ROUND(L153*K153,2)</f>
        <v>0</v>
      </c>
      <c r="BL153" s="25" t="s">
        <v>1421</v>
      </c>
      <c r="BM153" s="25" t="s">
        <v>2037</v>
      </c>
    </row>
    <row r="154" s="1" customFormat="1" ht="16.5" customHeight="1">
      <c r="B154" s="186"/>
      <c r="C154" s="220" t="s">
        <v>343</v>
      </c>
      <c r="D154" s="220" t="s">
        <v>185</v>
      </c>
      <c r="E154" s="221" t="s">
        <v>2038</v>
      </c>
      <c r="F154" s="222" t="s">
        <v>2039</v>
      </c>
      <c r="G154" s="222"/>
      <c r="H154" s="222"/>
      <c r="I154" s="222"/>
      <c r="J154" s="223" t="s">
        <v>200</v>
      </c>
      <c r="K154" s="224">
        <v>60</v>
      </c>
      <c r="L154" s="225">
        <v>0</v>
      </c>
      <c r="M154" s="225"/>
      <c r="N154" s="226">
        <f>ROUND(L154*K154,2)</f>
        <v>0</v>
      </c>
      <c r="O154" s="226"/>
      <c r="P154" s="226"/>
      <c r="Q154" s="226"/>
      <c r="R154" s="190"/>
      <c r="T154" s="227" t="s">
        <v>5</v>
      </c>
      <c r="U154" s="59" t="s">
        <v>44</v>
      </c>
      <c r="V154" s="50"/>
      <c r="W154" s="228">
        <f>V154*K154</f>
        <v>0</v>
      </c>
      <c r="X154" s="228">
        <v>0</v>
      </c>
      <c r="Y154" s="228">
        <f>X154*K154</f>
        <v>0</v>
      </c>
      <c r="Z154" s="228">
        <v>0</v>
      </c>
      <c r="AA154" s="229">
        <f>Z154*K154</f>
        <v>0</v>
      </c>
      <c r="AR154" s="25" t="s">
        <v>1421</v>
      </c>
      <c r="AT154" s="25" t="s">
        <v>185</v>
      </c>
      <c r="AU154" s="25" t="s">
        <v>89</v>
      </c>
      <c r="AY154" s="25" t="s">
        <v>184</v>
      </c>
      <c r="BE154" s="149">
        <f>IF(U154="základná",N154,0)</f>
        <v>0</v>
      </c>
      <c r="BF154" s="149">
        <f>IF(U154="znížená",N154,0)</f>
        <v>0</v>
      </c>
      <c r="BG154" s="149">
        <f>IF(U154="zákl. prenesená",N154,0)</f>
        <v>0</v>
      </c>
      <c r="BH154" s="149">
        <f>IF(U154="zníž. prenesená",N154,0)</f>
        <v>0</v>
      </c>
      <c r="BI154" s="149">
        <f>IF(U154="nulová",N154,0)</f>
        <v>0</v>
      </c>
      <c r="BJ154" s="25" t="s">
        <v>89</v>
      </c>
      <c r="BK154" s="149">
        <f>ROUND(L154*K154,2)</f>
        <v>0</v>
      </c>
      <c r="BL154" s="25" t="s">
        <v>1421</v>
      </c>
      <c r="BM154" s="25" t="s">
        <v>2040</v>
      </c>
    </row>
    <row r="155" s="1" customFormat="1" ht="16.5" customHeight="1">
      <c r="B155" s="186"/>
      <c r="C155" s="220" t="s">
        <v>347</v>
      </c>
      <c r="D155" s="220" t="s">
        <v>185</v>
      </c>
      <c r="E155" s="221" t="s">
        <v>2041</v>
      </c>
      <c r="F155" s="222" t="s">
        <v>2042</v>
      </c>
      <c r="G155" s="222"/>
      <c r="H155" s="222"/>
      <c r="I155" s="222"/>
      <c r="J155" s="223" t="s">
        <v>366</v>
      </c>
      <c r="K155" s="266">
        <v>0</v>
      </c>
      <c r="L155" s="225">
        <v>0</v>
      </c>
      <c r="M155" s="225"/>
      <c r="N155" s="226">
        <f>ROUND(L155*K155,2)</f>
        <v>0</v>
      </c>
      <c r="O155" s="226"/>
      <c r="P155" s="226"/>
      <c r="Q155" s="226"/>
      <c r="R155" s="190"/>
      <c r="T155" s="227" t="s">
        <v>5</v>
      </c>
      <c r="U155" s="59" t="s">
        <v>44</v>
      </c>
      <c r="V155" s="50"/>
      <c r="W155" s="228">
        <f>V155*K155</f>
        <v>0</v>
      </c>
      <c r="X155" s="228">
        <v>0</v>
      </c>
      <c r="Y155" s="228">
        <f>X155*K155</f>
        <v>0</v>
      </c>
      <c r="Z155" s="228">
        <v>0</v>
      </c>
      <c r="AA155" s="229">
        <f>Z155*K155</f>
        <v>0</v>
      </c>
      <c r="AR155" s="25" t="s">
        <v>1421</v>
      </c>
      <c r="AT155" s="25" t="s">
        <v>185</v>
      </c>
      <c r="AU155" s="25" t="s">
        <v>89</v>
      </c>
      <c r="AY155" s="25" t="s">
        <v>184</v>
      </c>
      <c r="BE155" s="149">
        <f>IF(U155="základná",N155,0)</f>
        <v>0</v>
      </c>
      <c r="BF155" s="149">
        <f>IF(U155="znížená",N155,0)</f>
        <v>0</v>
      </c>
      <c r="BG155" s="149">
        <f>IF(U155="zákl. prenesená",N155,0)</f>
        <v>0</v>
      </c>
      <c r="BH155" s="149">
        <f>IF(U155="zníž. prenesená",N155,0)</f>
        <v>0</v>
      </c>
      <c r="BI155" s="149">
        <f>IF(U155="nulová",N155,0)</f>
        <v>0</v>
      </c>
      <c r="BJ155" s="25" t="s">
        <v>89</v>
      </c>
      <c r="BK155" s="149">
        <f>ROUND(L155*K155,2)</f>
        <v>0</v>
      </c>
      <c r="BL155" s="25" t="s">
        <v>1421</v>
      </c>
      <c r="BM155" s="25" t="s">
        <v>2043</v>
      </c>
    </row>
    <row r="156" s="10" customFormat="1" ht="29.88" customHeight="1">
      <c r="B156" s="208"/>
      <c r="C156" s="209"/>
      <c r="D156" s="250" t="s">
        <v>1945</v>
      </c>
      <c r="E156" s="250"/>
      <c r="F156" s="250"/>
      <c r="G156" s="250"/>
      <c r="H156" s="250"/>
      <c r="I156" s="250"/>
      <c r="J156" s="250"/>
      <c r="K156" s="250"/>
      <c r="L156" s="250"/>
      <c r="M156" s="250"/>
      <c r="N156" s="253">
        <f>BK156</f>
        <v>0</v>
      </c>
      <c r="O156" s="254"/>
      <c r="P156" s="254"/>
      <c r="Q156" s="254"/>
      <c r="R156" s="213"/>
      <c r="T156" s="214"/>
      <c r="U156" s="209"/>
      <c r="V156" s="209"/>
      <c r="W156" s="215">
        <f>SUM(W157:W189)</f>
        <v>0</v>
      </c>
      <c r="X156" s="209"/>
      <c r="Y156" s="215">
        <f>SUM(Y157:Y189)</f>
        <v>0</v>
      </c>
      <c r="Z156" s="209"/>
      <c r="AA156" s="216">
        <f>SUM(AA157:AA189)</f>
        <v>0</v>
      </c>
      <c r="AR156" s="217" t="s">
        <v>203</v>
      </c>
      <c r="AT156" s="218" t="s">
        <v>76</v>
      </c>
      <c r="AU156" s="218" t="s">
        <v>84</v>
      </c>
      <c r="AY156" s="217" t="s">
        <v>184</v>
      </c>
      <c r="BK156" s="219">
        <f>SUM(BK157:BK189)</f>
        <v>0</v>
      </c>
    </row>
    <row r="157" s="1" customFormat="1" ht="16.5" customHeight="1">
      <c r="B157" s="186"/>
      <c r="C157" s="220" t="s">
        <v>351</v>
      </c>
      <c r="D157" s="220" t="s">
        <v>185</v>
      </c>
      <c r="E157" s="221" t="s">
        <v>2044</v>
      </c>
      <c r="F157" s="222" t="s">
        <v>1948</v>
      </c>
      <c r="G157" s="222"/>
      <c r="H157" s="222"/>
      <c r="I157" s="222"/>
      <c r="J157" s="223" t="s">
        <v>200</v>
      </c>
      <c r="K157" s="224">
        <v>2</v>
      </c>
      <c r="L157" s="225">
        <v>0</v>
      </c>
      <c r="M157" s="225"/>
      <c r="N157" s="226">
        <f>ROUND(L157*K157,2)</f>
        <v>0</v>
      </c>
      <c r="O157" s="226"/>
      <c r="P157" s="226"/>
      <c r="Q157" s="226"/>
      <c r="R157" s="190"/>
      <c r="T157" s="227" t="s">
        <v>5</v>
      </c>
      <c r="U157" s="59" t="s">
        <v>44</v>
      </c>
      <c r="V157" s="50"/>
      <c r="W157" s="228">
        <f>V157*K157</f>
        <v>0</v>
      </c>
      <c r="X157" s="228">
        <v>0</v>
      </c>
      <c r="Y157" s="228">
        <f>X157*K157</f>
        <v>0</v>
      </c>
      <c r="Z157" s="228">
        <v>0</v>
      </c>
      <c r="AA157" s="229">
        <f>Z157*K157</f>
        <v>0</v>
      </c>
      <c r="AR157" s="25" t="s">
        <v>716</v>
      </c>
      <c r="AT157" s="25" t="s">
        <v>185</v>
      </c>
      <c r="AU157" s="25" t="s">
        <v>89</v>
      </c>
      <c r="AY157" s="25" t="s">
        <v>184</v>
      </c>
      <c r="BE157" s="149">
        <f>IF(U157="základná",N157,0)</f>
        <v>0</v>
      </c>
      <c r="BF157" s="149">
        <f>IF(U157="znížená",N157,0)</f>
        <v>0</v>
      </c>
      <c r="BG157" s="149">
        <f>IF(U157="zákl. prenesená",N157,0)</f>
        <v>0</v>
      </c>
      <c r="BH157" s="149">
        <f>IF(U157="zníž. prenesená",N157,0)</f>
        <v>0</v>
      </c>
      <c r="BI157" s="149">
        <f>IF(U157="nulová",N157,0)</f>
        <v>0</v>
      </c>
      <c r="BJ157" s="25" t="s">
        <v>89</v>
      </c>
      <c r="BK157" s="149">
        <f>ROUND(L157*K157,2)</f>
        <v>0</v>
      </c>
      <c r="BL157" s="25" t="s">
        <v>716</v>
      </c>
      <c r="BM157" s="25" t="s">
        <v>2045</v>
      </c>
    </row>
    <row r="158" s="1" customFormat="1" ht="16.5" customHeight="1">
      <c r="B158" s="186"/>
      <c r="C158" s="220" t="s">
        <v>355</v>
      </c>
      <c r="D158" s="220" t="s">
        <v>185</v>
      </c>
      <c r="E158" s="221" t="s">
        <v>2046</v>
      </c>
      <c r="F158" s="222" t="s">
        <v>1951</v>
      </c>
      <c r="G158" s="222"/>
      <c r="H158" s="222"/>
      <c r="I158" s="222"/>
      <c r="J158" s="223" t="s">
        <v>200</v>
      </c>
      <c r="K158" s="224">
        <v>56</v>
      </c>
      <c r="L158" s="225">
        <v>0</v>
      </c>
      <c r="M158" s="225"/>
      <c r="N158" s="226">
        <f>ROUND(L158*K158,2)</f>
        <v>0</v>
      </c>
      <c r="O158" s="226"/>
      <c r="P158" s="226"/>
      <c r="Q158" s="226"/>
      <c r="R158" s="190"/>
      <c r="T158" s="227" t="s">
        <v>5</v>
      </c>
      <c r="U158" s="59" t="s">
        <v>44</v>
      </c>
      <c r="V158" s="50"/>
      <c r="W158" s="228">
        <f>V158*K158</f>
        <v>0</v>
      </c>
      <c r="X158" s="228">
        <v>0</v>
      </c>
      <c r="Y158" s="228">
        <f>X158*K158</f>
        <v>0</v>
      </c>
      <c r="Z158" s="228">
        <v>0</v>
      </c>
      <c r="AA158" s="229">
        <f>Z158*K158</f>
        <v>0</v>
      </c>
      <c r="AR158" s="25" t="s">
        <v>716</v>
      </c>
      <c r="AT158" s="25" t="s">
        <v>185</v>
      </c>
      <c r="AU158" s="25" t="s">
        <v>89</v>
      </c>
      <c r="AY158" s="25" t="s">
        <v>184</v>
      </c>
      <c r="BE158" s="149">
        <f>IF(U158="základná",N158,0)</f>
        <v>0</v>
      </c>
      <c r="BF158" s="149">
        <f>IF(U158="znížená",N158,0)</f>
        <v>0</v>
      </c>
      <c r="BG158" s="149">
        <f>IF(U158="zákl. prenesená",N158,0)</f>
        <v>0</v>
      </c>
      <c r="BH158" s="149">
        <f>IF(U158="zníž. prenesená",N158,0)</f>
        <v>0</v>
      </c>
      <c r="BI158" s="149">
        <f>IF(U158="nulová",N158,0)</f>
        <v>0</v>
      </c>
      <c r="BJ158" s="25" t="s">
        <v>89</v>
      </c>
      <c r="BK158" s="149">
        <f>ROUND(L158*K158,2)</f>
        <v>0</v>
      </c>
      <c r="BL158" s="25" t="s">
        <v>716</v>
      </c>
      <c r="BM158" s="25" t="s">
        <v>2047</v>
      </c>
    </row>
    <row r="159" s="1" customFormat="1" ht="16.5" customHeight="1">
      <c r="B159" s="186"/>
      <c r="C159" s="220" t="s">
        <v>359</v>
      </c>
      <c r="D159" s="220" t="s">
        <v>185</v>
      </c>
      <c r="E159" s="221" t="s">
        <v>2048</v>
      </c>
      <c r="F159" s="222" t="s">
        <v>1954</v>
      </c>
      <c r="G159" s="222"/>
      <c r="H159" s="222"/>
      <c r="I159" s="222"/>
      <c r="J159" s="223" t="s">
        <v>200</v>
      </c>
      <c r="K159" s="224">
        <v>45</v>
      </c>
      <c r="L159" s="225">
        <v>0</v>
      </c>
      <c r="M159" s="225"/>
      <c r="N159" s="226">
        <f>ROUND(L159*K159,2)</f>
        <v>0</v>
      </c>
      <c r="O159" s="226"/>
      <c r="P159" s="226"/>
      <c r="Q159" s="226"/>
      <c r="R159" s="190"/>
      <c r="T159" s="227" t="s">
        <v>5</v>
      </c>
      <c r="U159" s="59" t="s">
        <v>44</v>
      </c>
      <c r="V159" s="50"/>
      <c r="W159" s="228">
        <f>V159*K159</f>
        <v>0</v>
      </c>
      <c r="X159" s="228">
        <v>0</v>
      </c>
      <c r="Y159" s="228">
        <f>X159*K159</f>
        <v>0</v>
      </c>
      <c r="Z159" s="228">
        <v>0</v>
      </c>
      <c r="AA159" s="229">
        <f>Z159*K159</f>
        <v>0</v>
      </c>
      <c r="AR159" s="25" t="s">
        <v>716</v>
      </c>
      <c r="AT159" s="25" t="s">
        <v>185</v>
      </c>
      <c r="AU159" s="25" t="s">
        <v>89</v>
      </c>
      <c r="AY159" s="25" t="s">
        <v>184</v>
      </c>
      <c r="BE159" s="149">
        <f>IF(U159="základná",N159,0)</f>
        <v>0</v>
      </c>
      <c r="BF159" s="149">
        <f>IF(U159="znížená",N159,0)</f>
        <v>0</v>
      </c>
      <c r="BG159" s="149">
        <f>IF(U159="zákl. prenesená",N159,0)</f>
        <v>0</v>
      </c>
      <c r="BH159" s="149">
        <f>IF(U159="zníž. prenesená",N159,0)</f>
        <v>0</v>
      </c>
      <c r="BI159" s="149">
        <f>IF(U159="nulová",N159,0)</f>
        <v>0</v>
      </c>
      <c r="BJ159" s="25" t="s">
        <v>89</v>
      </c>
      <c r="BK159" s="149">
        <f>ROUND(L159*K159,2)</f>
        <v>0</v>
      </c>
      <c r="BL159" s="25" t="s">
        <v>716</v>
      </c>
      <c r="BM159" s="25" t="s">
        <v>2049</v>
      </c>
    </row>
    <row r="160" s="1" customFormat="1" ht="25.5" customHeight="1">
      <c r="B160" s="186"/>
      <c r="C160" s="220" t="s">
        <v>363</v>
      </c>
      <c r="D160" s="220" t="s">
        <v>185</v>
      </c>
      <c r="E160" s="221" t="s">
        <v>2106</v>
      </c>
      <c r="F160" s="222" t="s">
        <v>2107</v>
      </c>
      <c r="G160" s="222"/>
      <c r="H160" s="222"/>
      <c r="I160" s="222"/>
      <c r="J160" s="223" t="s">
        <v>200</v>
      </c>
      <c r="K160" s="224">
        <v>45</v>
      </c>
      <c r="L160" s="225">
        <v>0</v>
      </c>
      <c r="M160" s="225"/>
      <c r="N160" s="226">
        <f>ROUND(L160*K160,2)</f>
        <v>0</v>
      </c>
      <c r="O160" s="226"/>
      <c r="P160" s="226"/>
      <c r="Q160" s="226"/>
      <c r="R160" s="190"/>
      <c r="T160" s="227" t="s">
        <v>5</v>
      </c>
      <c r="U160" s="59" t="s">
        <v>44</v>
      </c>
      <c r="V160" s="50"/>
      <c r="W160" s="228">
        <f>V160*K160</f>
        <v>0</v>
      </c>
      <c r="X160" s="228">
        <v>0</v>
      </c>
      <c r="Y160" s="228">
        <f>X160*K160</f>
        <v>0</v>
      </c>
      <c r="Z160" s="228">
        <v>0</v>
      </c>
      <c r="AA160" s="229">
        <f>Z160*K160</f>
        <v>0</v>
      </c>
      <c r="AR160" s="25" t="s">
        <v>716</v>
      </c>
      <c r="AT160" s="25" t="s">
        <v>185</v>
      </c>
      <c r="AU160" s="25" t="s">
        <v>89</v>
      </c>
      <c r="AY160" s="25" t="s">
        <v>184</v>
      </c>
      <c r="BE160" s="149">
        <f>IF(U160="základná",N160,0)</f>
        <v>0</v>
      </c>
      <c r="BF160" s="149">
        <f>IF(U160="znížená",N160,0)</f>
        <v>0</v>
      </c>
      <c r="BG160" s="149">
        <f>IF(U160="zákl. prenesená",N160,0)</f>
        <v>0</v>
      </c>
      <c r="BH160" s="149">
        <f>IF(U160="zníž. prenesená",N160,0)</f>
        <v>0</v>
      </c>
      <c r="BI160" s="149">
        <f>IF(U160="nulová",N160,0)</f>
        <v>0</v>
      </c>
      <c r="BJ160" s="25" t="s">
        <v>89</v>
      </c>
      <c r="BK160" s="149">
        <f>ROUND(L160*K160,2)</f>
        <v>0</v>
      </c>
      <c r="BL160" s="25" t="s">
        <v>716</v>
      </c>
      <c r="BM160" s="25" t="s">
        <v>2108</v>
      </c>
    </row>
    <row r="161" s="1" customFormat="1" ht="16.5" customHeight="1">
      <c r="B161" s="186"/>
      <c r="C161" s="220" t="s">
        <v>368</v>
      </c>
      <c r="D161" s="220" t="s">
        <v>185</v>
      </c>
      <c r="E161" s="221" t="s">
        <v>2050</v>
      </c>
      <c r="F161" s="222" t="s">
        <v>1957</v>
      </c>
      <c r="G161" s="222"/>
      <c r="H161" s="222"/>
      <c r="I161" s="222"/>
      <c r="J161" s="223" t="s">
        <v>200</v>
      </c>
      <c r="K161" s="224">
        <v>20</v>
      </c>
      <c r="L161" s="225">
        <v>0</v>
      </c>
      <c r="M161" s="225"/>
      <c r="N161" s="226">
        <f>ROUND(L161*K161,2)</f>
        <v>0</v>
      </c>
      <c r="O161" s="226"/>
      <c r="P161" s="226"/>
      <c r="Q161" s="226"/>
      <c r="R161" s="190"/>
      <c r="T161" s="227" t="s">
        <v>5</v>
      </c>
      <c r="U161" s="59" t="s">
        <v>44</v>
      </c>
      <c r="V161" s="50"/>
      <c r="W161" s="228">
        <f>V161*K161</f>
        <v>0</v>
      </c>
      <c r="X161" s="228">
        <v>0</v>
      </c>
      <c r="Y161" s="228">
        <f>X161*K161</f>
        <v>0</v>
      </c>
      <c r="Z161" s="228">
        <v>0</v>
      </c>
      <c r="AA161" s="229">
        <f>Z161*K161</f>
        <v>0</v>
      </c>
      <c r="AR161" s="25" t="s">
        <v>716</v>
      </c>
      <c r="AT161" s="25" t="s">
        <v>185</v>
      </c>
      <c r="AU161" s="25" t="s">
        <v>89</v>
      </c>
      <c r="AY161" s="25" t="s">
        <v>184</v>
      </c>
      <c r="BE161" s="149">
        <f>IF(U161="základná",N161,0)</f>
        <v>0</v>
      </c>
      <c r="BF161" s="149">
        <f>IF(U161="znížená",N161,0)</f>
        <v>0</v>
      </c>
      <c r="BG161" s="149">
        <f>IF(U161="zákl. prenesená",N161,0)</f>
        <v>0</v>
      </c>
      <c r="BH161" s="149">
        <f>IF(U161="zníž. prenesená",N161,0)</f>
        <v>0</v>
      </c>
      <c r="BI161" s="149">
        <f>IF(U161="nulová",N161,0)</f>
        <v>0</v>
      </c>
      <c r="BJ161" s="25" t="s">
        <v>89</v>
      </c>
      <c r="BK161" s="149">
        <f>ROUND(L161*K161,2)</f>
        <v>0</v>
      </c>
      <c r="BL161" s="25" t="s">
        <v>716</v>
      </c>
      <c r="BM161" s="25" t="s">
        <v>2051</v>
      </c>
    </row>
    <row r="162" s="1" customFormat="1" ht="16.5" customHeight="1">
      <c r="B162" s="186"/>
      <c r="C162" s="220" t="s">
        <v>373</v>
      </c>
      <c r="D162" s="220" t="s">
        <v>185</v>
      </c>
      <c r="E162" s="221" t="s">
        <v>2052</v>
      </c>
      <c r="F162" s="222" t="s">
        <v>1960</v>
      </c>
      <c r="G162" s="222"/>
      <c r="H162" s="222"/>
      <c r="I162" s="222"/>
      <c r="J162" s="223" t="s">
        <v>200</v>
      </c>
      <c r="K162" s="224">
        <v>3</v>
      </c>
      <c r="L162" s="225">
        <v>0</v>
      </c>
      <c r="M162" s="225"/>
      <c r="N162" s="226">
        <f>ROUND(L162*K162,2)</f>
        <v>0</v>
      </c>
      <c r="O162" s="226"/>
      <c r="P162" s="226"/>
      <c r="Q162" s="226"/>
      <c r="R162" s="190"/>
      <c r="T162" s="227" t="s">
        <v>5</v>
      </c>
      <c r="U162" s="59" t="s">
        <v>44</v>
      </c>
      <c r="V162" s="50"/>
      <c r="W162" s="228">
        <f>V162*K162</f>
        <v>0</v>
      </c>
      <c r="X162" s="228">
        <v>0</v>
      </c>
      <c r="Y162" s="228">
        <f>X162*K162</f>
        <v>0</v>
      </c>
      <c r="Z162" s="228">
        <v>0</v>
      </c>
      <c r="AA162" s="229">
        <f>Z162*K162</f>
        <v>0</v>
      </c>
      <c r="AR162" s="25" t="s">
        <v>716</v>
      </c>
      <c r="AT162" s="25" t="s">
        <v>185</v>
      </c>
      <c r="AU162" s="25" t="s">
        <v>89</v>
      </c>
      <c r="AY162" s="25" t="s">
        <v>184</v>
      </c>
      <c r="BE162" s="149">
        <f>IF(U162="základná",N162,0)</f>
        <v>0</v>
      </c>
      <c r="BF162" s="149">
        <f>IF(U162="znížená",N162,0)</f>
        <v>0</v>
      </c>
      <c r="BG162" s="149">
        <f>IF(U162="zákl. prenesená",N162,0)</f>
        <v>0</v>
      </c>
      <c r="BH162" s="149">
        <f>IF(U162="zníž. prenesená",N162,0)</f>
        <v>0</v>
      </c>
      <c r="BI162" s="149">
        <f>IF(U162="nulová",N162,0)</f>
        <v>0</v>
      </c>
      <c r="BJ162" s="25" t="s">
        <v>89</v>
      </c>
      <c r="BK162" s="149">
        <f>ROUND(L162*K162,2)</f>
        <v>0</v>
      </c>
      <c r="BL162" s="25" t="s">
        <v>716</v>
      </c>
      <c r="BM162" s="25" t="s">
        <v>2053</v>
      </c>
    </row>
    <row r="163" s="1" customFormat="1" ht="25.5" customHeight="1">
      <c r="B163" s="186"/>
      <c r="C163" s="220" t="s">
        <v>378</v>
      </c>
      <c r="D163" s="220" t="s">
        <v>185</v>
      </c>
      <c r="E163" s="221" t="s">
        <v>215</v>
      </c>
      <c r="F163" s="222" t="s">
        <v>1963</v>
      </c>
      <c r="G163" s="222"/>
      <c r="H163" s="222"/>
      <c r="I163" s="222"/>
      <c r="J163" s="223" t="s">
        <v>200</v>
      </c>
      <c r="K163" s="224">
        <v>59</v>
      </c>
      <c r="L163" s="225">
        <v>0</v>
      </c>
      <c r="M163" s="225"/>
      <c r="N163" s="226">
        <f>ROUND(L163*K163,2)</f>
        <v>0</v>
      </c>
      <c r="O163" s="226"/>
      <c r="P163" s="226"/>
      <c r="Q163" s="226"/>
      <c r="R163" s="190"/>
      <c r="T163" s="227" t="s">
        <v>5</v>
      </c>
      <c r="U163" s="59" t="s">
        <v>44</v>
      </c>
      <c r="V163" s="50"/>
      <c r="W163" s="228">
        <f>V163*K163</f>
        <v>0</v>
      </c>
      <c r="X163" s="228">
        <v>0</v>
      </c>
      <c r="Y163" s="228">
        <f>X163*K163</f>
        <v>0</v>
      </c>
      <c r="Z163" s="228">
        <v>0</v>
      </c>
      <c r="AA163" s="229">
        <f>Z163*K163</f>
        <v>0</v>
      </c>
      <c r="AR163" s="25" t="s">
        <v>716</v>
      </c>
      <c r="AT163" s="25" t="s">
        <v>185</v>
      </c>
      <c r="AU163" s="25" t="s">
        <v>89</v>
      </c>
      <c r="AY163" s="25" t="s">
        <v>184</v>
      </c>
      <c r="BE163" s="149">
        <f>IF(U163="základná",N163,0)</f>
        <v>0</v>
      </c>
      <c r="BF163" s="149">
        <f>IF(U163="znížená",N163,0)</f>
        <v>0</v>
      </c>
      <c r="BG163" s="149">
        <f>IF(U163="zákl. prenesená",N163,0)</f>
        <v>0</v>
      </c>
      <c r="BH163" s="149">
        <f>IF(U163="zníž. prenesená",N163,0)</f>
        <v>0</v>
      </c>
      <c r="BI163" s="149">
        <f>IF(U163="nulová",N163,0)</f>
        <v>0</v>
      </c>
      <c r="BJ163" s="25" t="s">
        <v>89</v>
      </c>
      <c r="BK163" s="149">
        <f>ROUND(L163*K163,2)</f>
        <v>0</v>
      </c>
      <c r="BL163" s="25" t="s">
        <v>716</v>
      </c>
      <c r="BM163" s="25" t="s">
        <v>2054</v>
      </c>
    </row>
    <row r="164" s="1" customFormat="1" ht="25.5" customHeight="1">
      <c r="B164" s="186"/>
      <c r="C164" s="220" t="s">
        <v>388</v>
      </c>
      <c r="D164" s="220" t="s">
        <v>185</v>
      </c>
      <c r="E164" s="221" t="s">
        <v>202</v>
      </c>
      <c r="F164" s="222" t="s">
        <v>1966</v>
      </c>
      <c r="G164" s="222"/>
      <c r="H164" s="222"/>
      <c r="I164" s="222"/>
      <c r="J164" s="223" t="s">
        <v>200</v>
      </c>
      <c r="K164" s="224">
        <v>26</v>
      </c>
      <c r="L164" s="225">
        <v>0</v>
      </c>
      <c r="M164" s="225"/>
      <c r="N164" s="226">
        <f>ROUND(L164*K164,2)</f>
        <v>0</v>
      </c>
      <c r="O164" s="226"/>
      <c r="P164" s="226"/>
      <c r="Q164" s="226"/>
      <c r="R164" s="190"/>
      <c r="T164" s="227" t="s">
        <v>5</v>
      </c>
      <c r="U164" s="59" t="s">
        <v>44</v>
      </c>
      <c r="V164" s="50"/>
      <c r="W164" s="228">
        <f>V164*K164</f>
        <v>0</v>
      </c>
      <c r="X164" s="228">
        <v>0</v>
      </c>
      <c r="Y164" s="228">
        <f>X164*K164</f>
        <v>0</v>
      </c>
      <c r="Z164" s="228">
        <v>0</v>
      </c>
      <c r="AA164" s="229">
        <f>Z164*K164</f>
        <v>0</v>
      </c>
      <c r="AR164" s="25" t="s">
        <v>716</v>
      </c>
      <c r="AT164" s="25" t="s">
        <v>185</v>
      </c>
      <c r="AU164" s="25" t="s">
        <v>89</v>
      </c>
      <c r="AY164" s="25" t="s">
        <v>184</v>
      </c>
      <c r="BE164" s="149">
        <f>IF(U164="základná",N164,0)</f>
        <v>0</v>
      </c>
      <c r="BF164" s="149">
        <f>IF(U164="znížená",N164,0)</f>
        <v>0</v>
      </c>
      <c r="BG164" s="149">
        <f>IF(U164="zákl. prenesená",N164,0)</f>
        <v>0</v>
      </c>
      <c r="BH164" s="149">
        <f>IF(U164="zníž. prenesená",N164,0)</f>
        <v>0</v>
      </c>
      <c r="BI164" s="149">
        <f>IF(U164="nulová",N164,0)</f>
        <v>0</v>
      </c>
      <c r="BJ164" s="25" t="s">
        <v>89</v>
      </c>
      <c r="BK164" s="149">
        <f>ROUND(L164*K164,2)</f>
        <v>0</v>
      </c>
      <c r="BL164" s="25" t="s">
        <v>716</v>
      </c>
      <c r="BM164" s="25" t="s">
        <v>2055</v>
      </c>
    </row>
    <row r="165" s="1" customFormat="1" ht="25.5" customHeight="1">
      <c r="B165" s="186"/>
      <c r="C165" s="220" t="s">
        <v>393</v>
      </c>
      <c r="D165" s="220" t="s">
        <v>185</v>
      </c>
      <c r="E165" s="221" t="s">
        <v>231</v>
      </c>
      <c r="F165" s="222" t="s">
        <v>1969</v>
      </c>
      <c r="G165" s="222"/>
      <c r="H165" s="222"/>
      <c r="I165" s="222"/>
      <c r="J165" s="223" t="s">
        <v>200</v>
      </c>
      <c r="K165" s="224">
        <v>21</v>
      </c>
      <c r="L165" s="225">
        <v>0</v>
      </c>
      <c r="M165" s="225"/>
      <c r="N165" s="226">
        <f>ROUND(L165*K165,2)</f>
        <v>0</v>
      </c>
      <c r="O165" s="226"/>
      <c r="P165" s="226"/>
      <c r="Q165" s="226"/>
      <c r="R165" s="190"/>
      <c r="T165" s="227" t="s">
        <v>5</v>
      </c>
      <c r="U165" s="59" t="s">
        <v>44</v>
      </c>
      <c r="V165" s="50"/>
      <c r="W165" s="228">
        <f>V165*K165</f>
        <v>0</v>
      </c>
      <c r="X165" s="228">
        <v>0</v>
      </c>
      <c r="Y165" s="228">
        <f>X165*K165</f>
        <v>0</v>
      </c>
      <c r="Z165" s="228">
        <v>0</v>
      </c>
      <c r="AA165" s="229">
        <f>Z165*K165</f>
        <v>0</v>
      </c>
      <c r="AR165" s="25" t="s">
        <v>716</v>
      </c>
      <c r="AT165" s="25" t="s">
        <v>185</v>
      </c>
      <c r="AU165" s="25" t="s">
        <v>89</v>
      </c>
      <c r="AY165" s="25" t="s">
        <v>184</v>
      </c>
      <c r="BE165" s="149">
        <f>IF(U165="základná",N165,0)</f>
        <v>0</v>
      </c>
      <c r="BF165" s="149">
        <f>IF(U165="znížená",N165,0)</f>
        <v>0</v>
      </c>
      <c r="BG165" s="149">
        <f>IF(U165="zákl. prenesená",N165,0)</f>
        <v>0</v>
      </c>
      <c r="BH165" s="149">
        <f>IF(U165="zníž. prenesená",N165,0)</f>
        <v>0</v>
      </c>
      <c r="BI165" s="149">
        <f>IF(U165="nulová",N165,0)</f>
        <v>0</v>
      </c>
      <c r="BJ165" s="25" t="s">
        <v>89</v>
      </c>
      <c r="BK165" s="149">
        <f>ROUND(L165*K165,2)</f>
        <v>0</v>
      </c>
      <c r="BL165" s="25" t="s">
        <v>716</v>
      </c>
      <c r="BM165" s="25" t="s">
        <v>2056</v>
      </c>
    </row>
    <row r="166" s="1" customFormat="1" ht="25.5" customHeight="1">
      <c r="B166" s="186"/>
      <c r="C166" s="220" t="s">
        <v>398</v>
      </c>
      <c r="D166" s="220" t="s">
        <v>185</v>
      </c>
      <c r="E166" s="221" t="s">
        <v>236</v>
      </c>
      <c r="F166" s="222" t="s">
        <v>1972</v>
      </c>
      <c r="G166" s="222"/>
      <c r="H166" s="222"/>
      <c r="I166" s="222"/>
      <c r="J166" s="223" t="s">
        <v>200</v>
      </c>
      <c r="K166" s="224">
        <v>2</v>
      </c>
      <c r="L166" s="225">
        <v>0</v>
      </c>
      <c r="M166" s="225"/>
      <c r="N166" s="226">
        <f>ROUND(L166*K166,2)</f>
        <v>0</v>
      </c>
      <c r="O166" s="226"/>
      <c r="P166" s="226"/>
      <c r="Q166" s="226"/>
      <c r="R166" s="190"/>
      <c r="T166" s="227" t="s">
        <v>5</v>
      </c>
      <c r="U166" s="59" t="s">
        <v>44</v>
      </c>
      <c r="V166" s="50"/>
      <c r="W166" s="228">
        <f>V166*K166</f>
        <v>0</v>
      </c>
      <c r="X166" s="228">
        <v>0</v>
      </c>
      <c r="Y166" s="228">
        <f>X166*K166</f>
        <v>0</v>
      </c>
      <c r="Z166" s="228">
        <v>0</v>
      </c>
      <c r="AA166" s="229">
        <f>Z166*K166</f>
        <v>0</v>
      </c>
      <c r="AR166" s="25" t="s">
        <v>716</v>
      </c>
      <c r="AT166" s="25" t="s">
        <v>185</v>
      </c>
      <c r="AU166" s="25" t="s">
        <v>89</v>
      </c>
      <c r="AY166" s="25" t="s">
        <v>184</v>
      </c>
      <c r="BE166" s="149">
        <f>IF(U166="základná",N166,0)</f>
        <v>0</v>
      </c>
      <c r="BF166" s="149">
        <f>IF(U166="znížená",N166,0)</f>
        <v>0</v>
      </c>
      <c r="BG166" s="149">
        <f>IF(U166="zákl. prenesená",N166,0)</f>
        <v>0</v>
      </c>
      <c r="BH166" s="149">
        <f>IF(U166="zníž. prenesená",N166,0)</f>
        <v>0</v>
      </c>
      <c r="BI166" s="149">
        <f>IF(U166="nulová",N166,0)</f>
        <v>0</v>
      </c>
      <c r="BJ166" s="25" t="s">
        <v>89</v>
      </c>
      <c r="BK166" s="149">
        <f>ROUND(L166*K166,2)</f>
        <v>0</v>
      </c>
      <c r="BL166" s="25" t="s">
        <v>716</v>
      </c>
      <c r="BM166" s="25" t="s">
        <v>2057</v>
      </c>
    </row>
    <row r="167" s="1" customFormat="1" ht="25.5" customHeight="1">
      <c r="B167" s="186"/>
      <c r="C167" s="220" t="s">
        <v>402</v>
      </c>
      <c r="D167" s="220" t="s">
        <v>185</v>
      </c>
      <c r="E167" s="221" t="s">
        <v>243</v>
      </c>
      <c r="F167" s="222" t="s">
        <v>1975</v>
      </c>
      <c r="G167" s="222"/>
      <c r="H167" s="222"/>
      <c r="I167" s="222"/>
      <c r="J167" s="223" t="s">
        <v>200</v>
      </c>
      <c r="K167" s="224">
        <v>183</v>
      </c>
      <c r="L167" s="225">
        <v>0</v>
      </c>
      <c r="M167" s="225"/>
      <c r="N167" s="226">
        <f>ROUND(L167*K167,2)</f>
        <v>0</v>
      </c>
      <c r="O167" s="226"/>
      <c r="P167" s="226"/>
      <c r="Q167" s="226"/>
      <c r="R167" s="190"/>
      <c r="T167" s="227" t="s">
        <v>5</v>
      </c>
      <c r="U167" s="59" t="s">
        <v>44</v>
      </c>
      <c r="V167" s="50"/>
      <c r="W167" s="228">
        <f>V167*K167</f>
        <v>0</v>
      </c>
      <c r="X167" s="228">
        <v>0</v>
      </c>
      <c r="Y167" s="228">
        <f>X167*K167</f>
        <v>0</v>
      </c>
      <c r="Z167" s="228">
        <v>0</v>
      </c>
      <c r="AA167" s="229">
        <f>Z167*K167</f>
        <v>0</v>
      </c>
      <c r="AR167" s="25" t="s">
        <v>716</v>
      </c>
      <c r="AT167" s="25" t="s">
        <v>185</v>
      </c>
      <c r="AU167" s="25" t="s">
        <v>89</v>
      </c>
      <c r="AY167" s="25" t="s">
        <v>184</v>
      </c>
      <c r="BE167" s="149">
        <f>IF(U167="základná",N167,0)</f>
        <v>0</v>
      </c>
      <c r="BF167" s="149">
        <f>IF(U167="znížená",N167,0)</f>
        <v>0</v>
      </c>
      <c r="BG167" s="149">
        <f>IF(U167="zákl. prenesená",N167,0)</f>
        <v>0</v>
      </c>
      <c r="BH167" s="149">
        <f>IF(U167="zníž. prenesená",N167,0)</f>
        <v>0</v>
      </c>
      <c r="BI167" s="149">
        <f>IF(U167="nulová",N167,0)</f>
        <v>0</v>
      </c>
      <c r="BJ167" s="25" t="s">
        <v>89</v>
      </c>
      <c r="BK167" s="149">
        <f>ROUND(L167*K167,2)</f>
        <v>0</v>
      </c>
      <c r="BL167" s="25" t="s">
        <v>716</v>
      </c>
      <c r="BM167" s="25" t="s">
        <v>2058</v>
      </c>
    </row>
    <row r="168" s="1" customFormat="1" ht="16.5" customHeight="1">
      <c r="B168" s="186"/>
      <c r="C168" s="220" t="s">
        <v>407</v>
      </c>
      <c r="D168" s="220" t="s">
        <v>185</v>
      </c>
      <c r="E168" s="221" t="s">
        <v>251</v>
      </c>
      <c r="F168" s="222" t="s">
        <v>1978</v>
      </c>
      <c r="G168" s="222"/>
      <c r="H168" s="222"/>
      <c r="I168" s="222"/>
      <c r="J168" s="223" t="s">
        <v>200</v>
      </c>
      <c r="K168" s="224">
        <v>3</v>
      </c>
      <c r="L168" s="225">
        <v>0</v>
      </c>
      <c r="M168" s="225"/>
      <c r="N168" s="226">
        <f>ROUND(L168*K168,2)</f>
        <v>0</v>
      </c>
      <c r="O168" s="226"/>
      <c r="P168" s="226"/>
      <c r="Q168" s="226"/>
      <c r="R168" s="190"/>
      <c r="T168" s="227" t="s">
        <v>5</v>
      </c>
      <c r="U168" s="59" t="s">
        <v>44</v>
      </c>
      <c r="V168" s="50"/>
      <c r="W168" s="228">
        <f>V168*K168</f>
        <v>0</v>
      </c>
      <c r="X168" s="228">
        <v>0</v>
      </c>
      <c r="Y168" s="228">
        <f>X168*K168</f>
        <v>0</v>
      </c>
      <c r="Z168" s="228">
        <v>0</v>
      </c>
      <c r="AA168" s="229">
        <f>Z168*K168</f>
        <v>0</v>
      </c>
      <c r="AR168" s="25" t="s">
        <v>716</v>
      </c>
      <c r="AT168" s="25" t="s">
        <v>185</v>
      </c>
      <c r="AU168" s="25" t="s">
        <v>89</v>
      </c>
      <c r="AY168" s="25" t="s">
        <v>184</v>
      </c>
      <c r="BE168" s="149">
        <f>IF(U168="základná",N168,0)</f>
        <v>0</v>
      </c>
      <c r="BF168" s="149">
        <f>IF(U168="znížená",N168,0)</f>
        <v>0</v>
      </c>
      <c r="BG168" s="149">
        <f>IF(U168="zákl. prenesená",N168,0)</f>
        <v>0</v>
      </c>
      <c r="BH168" s="149">
        <f>IF(U168="zníž. prenesená",N168,0)</f>
        <v>0</v>
      </c>
      <c r="BI168" s="149">
        <f>IF(U168="nulová",N168,0)</f>
        <v>0</v>
      </c>
      <c r="BJ168" s="25" t="s">
        <v>89</v>
      </c>
      <c r="BK168" s="149">
        <f>ROUND(L168*K168,2)</f>
        <v>0</v>
      </c>
      <c r="BL168" s="25" t="s">
        <v>716</v>
      </c>
      <c r="BM168" s="25" t="s">
        <v>2059</v>
      </c>
    </row>
    <row r="169" s="1" customFormat="1" ht="16.5" customHeight="1">
      <c r="B169" s="186"/>
      <c r="C169" s="220" t="s">
        <v>620</v>
      </c>
      <c r="D169" s="220" t="s">
        <v>185</v>
      </c>
      <c r="E169" s="221" t="s">
        <v>2109</v>
      </c>
      <c r="F169" s="222" t="s">
        <v>2110</v>
      </c>
      <c r="G169" s="222"/>
      <c r="H169" s="222"/>
      <c r="I169" s="222"/>
      <c r="J169" s="223" t="s">
        <v>200</v>
      </c>
      <c r="K169" s="224">
        <v>1</v>
      </c>
      <c r="L169" s="225">
        <v>0</v>
      </c>
      <c r="M169" s="225"/>
      <c r="N169" s="226">
        <f>ROUND(L169*K169,2)</f>
        <v>0</v>
      </c>
      <c r="O169" s="226"/>
      <c r="P169" s="226"/>
      <c r="Q169" s="226"/>
      <c r="R169" s="190"/>
      <c r="T169" s="227" t="s">
        <v>5</v>
      </c>
      <c r="U169" s="59" t="s">
        <v>44</v>
      </c>
      <c r="V169" s="50"/>
      <c r="W169" s="228">
        <f>V169*K169</f>
        <v>0</v>
      </c>
      <c r="X169" s="228">
        <v>0</v>
      </c>
      <c r="Y169" s="228">
        <f>X169*K169</f>
        <v>0</v>
      </c>
      <c r="Z169" s="228">
        <v>0</v>
      </c>
      <c r="AA169" s="229">
        <f>Z169*K169</f>
        <v>0</v>
      </c>
      <c r="AR169" s="25" t="s">
        <v>716</v>
      </c>
      <c r="AT169" s="25" t="s">
        <v>185</v>
      </c>
      <c r="AU169" s="25" t="s">
        <v>89</v>
      </c>
      <c r="AY169" s="25" t="s">
        <v>184</v>
      </c>
      <c r="BE169" s="149">
        <f>IF(U169="základná",N169,0)</f>
        <v>0</v>
      </c>
      <c r="BF169" s="149">
        <f>IF(U169="znížená",N169,0)</f>
        <v>0</v>
      </c>
      <c r="BG169" s="149">
        <f>IF(U169="zákl. prenesená",N169,0)</f>
        <v>0</v>
      </c>
      <c r="BH169" s="149">
        <f>IF(U169="zníž. prenesená",N169,0)</f>
        <v>0</v>
      </c>
      <c r="BI169" s="149">
        <f>IF(U169="nulová",N169,0)</f>
        <v>0</v>
      </c>
      <c r="BJ169" s="25" t="s">
        <v>89</v>
      </c>
      <c r="BK169" s="149">
        <f>ROUND(L169*K169,2)</f>
        <v>0</v>
      </c>
      <c r="BL169" s="25" t="s">
        <v>716</v>
      </c>
      <c r="BM169" s="25" t="s">
        <v>2060</v>
      </c>
    </row>
    <row r="170" s="1" customFormat="1" ht="16.5" customHeight="1">
      <c r="B170" s="186"/>
      <c r="C170" s="220" t="s">
        <v>625</v>
      </c>
      <c r="D170" s="220" t="s">
        <v>185</v>
      </c>
      <c r="E170" s="221" t="s">
        <v>262</v>
      </c>
      <c r="F170" s="222" t="s">
        <v>1984</v>
      </c>
      <c r="G170" s="222"/>
      <c r="H170" s="222"/>
      <c r="I170" s="222"/>
      <c r="J170" s="223" t="s">
        <v>200</v>
      </c>
      <c r="K170" s="224">
        <v>8</v>
      </c>
      <c r="L170" s="225">
        <v>0</v>
      </c>
      <c r="M170" s="225"/>
      <c r="N170" s="226">
        <f>ROUND(L170*K170,2)</f>
        <v>0</v>
      </c>
      <c r="O170" s="226"/>
      <c r="P170" s="226"/>
      <c r="Q170" s="226"/>
      <c r="R170" s="190"/>
      <c r="T170" s="227" t="s">
        <v>5</v>
      </c>
      <c r="U170" s="59" t="s">
        <v>44</v>
      </c>
      <c r="V170" s="50"/>
      <c r="W170" s="228">
        <f>V170*K170</f>
        <v>0</v>
      </c>
      <c r="X170" s="228">
        <v>0</v>
      </c>
      <c r="Y170" s="228">
        <f>X170*K170</f>
        <v>0</v>
      </c>
      <c r="Z170" s="228">
        <v>0</v>
      </c>
      <c r="AA170" s="229">
        <f>Z170*K170</f>
        <v>0</v>
      </c>
      <c r="AR170" s="25" t="s">
        <v>716</v>
      </c>
      <c r="AT170" s="25" t="s">
        <v>185</v>
      </c>
      <c r="AU170" s="25" t="s">
        <v>89</v>
      </c>
      <c r="AY170" s="25" t="s">
        <v>184</v>
      </c>
      <c r="BE170" s="149">
        <f>IF(U170="základná",N170,0)</f>
        <v>0</v>
      </c>
      <c r="BF170" s="149">
        <f>IF(U170="znížená",N170,0)</f>
        <v>0</v>
      </c>
      <c r="BG170" s="149">
        <f>IF(U170="zákl. prenesená",N170,0)</f>
        <v>0</v>
      </c>
      <c r="BH170" s="149">
        <f>IF(U170="zníž. prenesená",N170,0)</f>
        <v>0</v>
      </c>
      <c r="BI170" s="149">
        <f>IF(U170="nulová",N170,0)</f>
        <v>0</v>
      </c>
      <c r="BJ170" s="25" t="s">
        <v>89</v>
      </c>
      <c r="BK170" s="149">
        <f>ROUND(L170*K170,2)</f>
        <v>0</v>
      </c>
      <c r="BL170" s="25" t="s">
        <v>716</v>
      </c>
      <c r="BM170" s="25" t="s">
        <v>2061</v>
      </c>
    </row>
    <row r="171" s="1" customFormat="1" ht="16.5" customHeight="1">
      <c r="B171" s="186"/>
      <c r="C171" s="220" t="s">
        <v>630</v>
      </c>
      <c r="D171" s="220" t="s">
        <v>185</v>
      </c>
      <c r="E171" s="221" t="s">
        <v>267</v>
      </c>
      <c r="F171" s="222" t="s">
        <v>1987</v>
      </c>
      <c r="G171" s="222"/>
      <c r="H171" s="222"/>
      <c r="I171" s="222"/>
      <c r="J171" s="223" t="s">
        <v>200</v>
      </c>
      <c r="K171" s="224">
        <v>4</v>
      </c>
      <c r="L171" s="225">
        <v>0</v>
      </c>
      <c r="M171" s="225"/>
      <c r="N171" s="226">
        <f>ROUND(L171*K171,2)</f>
        <v>0</v>
      </c>
      <c r="O171" s="226"/>
      <c r="P171" s="226"/>
      <c r="Q171" s="226"/>
      <c r="R171" s="190"/>
      <c r="T171" s="227" t="s">
        <v>5</v>
      </c>
      <c r="U171" s="59" t="s">
        <v>44</v>
      </c>
      <c r="V171" s="50"/>
      <c r="W171" s="228">
        <f>V171*K171</f>
        <v>0</v>
      </c>
      <c r="X171" s="228">
        <v>0</v>
      </c>
      <c r="Y171" s="228">
        <f>X171*K171</f>
        <v>0</v>
      </c>
      <c r="Z171" s="228">
        <v>0</v>
      </c>
      <c r="AA171" s="229">
        <f>Z171*K171</f>
        <v>0</v>
      </c>
      <c r="AR171" s="25" t="s">
        <v>716</v>
      </c>
      <c r="AT171" s="25" t="s">
        <v>185</v>
      </c>
      <c r="AU171" s="25" t="s">
        <v>89</v>
      </c>
      <c r="AY171" s="25" t="s">
        <v>184</v>
      </c>
      <c r="BE171" s="149">
        <f>IF(U171="základná",N171,0)</f>
        <v>0</v>
      </c>
      <c r="BF171" s="149">
        <f>IF(U171="znížená",N171,0)</f>
        <v>0</v>
      </c>
      <c r="BG171" s="149">
        <f>IF(U171="zákl. prenesená",N171,0)</f>
        <v>0</v>
      </c>
      <c r="BH171" s="149">
        <f>IF(U171="zníž. prenesená",N171,0)</f>
        <v>0</v>
      </c>
      <c r="BI171" s="149">
        <f>IF(U171="nulová",N171,0)</f>
        <v>0</v>
      </c>
      <c r="BJ171" s="25" t="s">
        <v>89</v>
      </c>
      <c r="BK171" s="149">
        <f>ROUND(L171*K171,2)</f>
        <v>0</v>
      </c>
      <c r="BL171" s="25" t="s">
        <v>716</v>
      </c>
      <c r="BM171" s="25" t="s">
        <v>2062</v>
      </c>
    </row>
    <row r="172" s="1" customFormat="1" ht="16.5" customHeight="1">
      <c r="B172" s="186"/>
      <c r="C172" s="220" t="s">
        <v>634</v>
      </c>
      <c r="D172" s="220" t="s">
        <v>185</v>
      </c>
      <c r="E172" s="221" t="s">
        <v>272</v>
      </c>
      <c r="F172" s="222" t="s">
        <v>1990</v>
      </c>
      <c r="G172" s="222"/>
      <c r="H172" s="222"/>
      <c r="I172" s="222"/>
      <c r="J172" s="223" t="s">
        <v>200</v>
      </c>
      <c r="K172" s="224">
        <v>12</v>
      </c>
      <c r="L172" s="225">
        <v>0</v>
      </c>
      <c r="M172" s="225"/>
      <c r="N172" s="226">
        <f>ROUND(L172*K172,2)</f>
        <v>0</v>
      </c>
      <c r="O172" s="226"/>
      <c r="P172" s="226"/>
      <c r="Q172" s="226"/>
      <c r="R172" s="190"/>
      <c r="T172" s="227" t="s">
        <v>5</v>
      </c>
      <c r="U172" s="59" t="s">
        <v>44</v>
      </c>
      <c r="V172" s="50"/>
      <c r="W172" s="228">
        <f>V172*K172</f>
        <v>0</v>
      </c>
      <c r="X172" s="228">
        <v>0</v>
      </c>
      <c r="Y172" s="228">
        <f>X172*K172</f>
        <v>0</v>
      </c>
      <c r="Z172" s="228">
        <v>0</v>
      </c>
      <c r="AA172" s="229">
        <f>Z172*K172</f>
        <v>0</v>
      </c>
      <c r="AR172" s="25" t="s">
        <v>716</v>
      </c>
      <c r="AT172" s="25" t="s">
        <v>185</v>
      </c>
      <c r="AU172" s="25" t="s">
        <v>89</v>
      </c>
      <c r="AY172" s="25" t="s">
        <v>184</v>
      </c>
      <c r="BE172" s="149">
        <f>IF(U172="základná",N172,0)</f>
        <v>0</v>
      </c>
      <c r="BF172" s="149">
        <f>IF(U172="znížená",N172,0)</f>
        <v>0</v>
      </c>
      <c r="BG172" s="149">
        <f>IF(U172="zákl. prenesená",N172,0)</f>
        <v>0</v>
      </c>
      <c r="BH172" s="149">
        <f>IF(U172="zníž. prenesená",N172,0)</f>
        <v>0</v>
      </c>
      <c r="BI172" s="149">
        <f>IF(U172="nulová",N172,0)</f>
        <v>0</v>
      </c>
      <c r="BJ172" s="25" t="s">
        <v>89</v>
      </c>
      <c r="BK172" s="149">
        <f>ROUND(L172*K172,2)</f>
        <v>0</v>
      </c>
      <c r="BL172" s="25" t="s">
        <v>716</v>
      </c>
      <c r="BM172" s="25" t="s">
        <v>2063</v>
      </c>
    </row>
    <row r="173" s="1" customFormat="1" ht="16.5" customHeight="1">
      <c r="B173" s="186"/>
      <c r="C173" s="220" t="s">
        <v>638</v>
      </c>
      <c r="D173" s="220" t="s">
        <v>185</v>
      </c>
      <c r="E173" s="221" t="s">
        <v>282</v>
      </c>
      <c r="F173" s="222" t="s">
        <v>1993</v>
      </c>
      <c r="G173" s="222"/>
      <c r="H173" s="222"/>
      <c r="I173" s="222"/>
      <c r="J173" s="223" t="s">
        <v>200</v>
      </c>
      <c r="K173" s="224">
        <v>240</v>
      </c>
      <c r="L173" s="225">
        <v>0</v>
      </c>
      <c r="M173" s="225"/>
      <c r="N173" s="226">
        <f>ROUND(L173*K173,2)</f>
        <v>0</v>
      </c>
      <c r="O173" s="226"/>
      <c r="P173" s="226"/>
      <c r="Q173" s="226"/>
      <c r="R173" s="190"/>
      <c r="T173" s="227" t="s">
        <v>5</v>
      </c>
      <c r="U173" s="59" t="s">
        <v>44</v>
      </c>
      <c r="V173" s="50"/>
      <c r="W173" s="228">
        <f>V173*K173</f>
        <v>0</v>
      </c>
      <c r="X173" s="228">
        <v>0</v>
      </c>
      <c r="Y173" s="228">
        <f>X173*K173</f>
        <v>0</v>
      </c>
      <c r="Z173" s="228">
        <v>0</v>
      </c>
      <c r="AA173" s="229">
        <f>Z173*K173</f>
        <v>0</v>
      </c>
      <c r="AR173" s="25" t="s">
        <v>716</v>
      </c>
      <c r="AT173" s="25" t="s">
        <v>185</v>
      </c>
      <c r="AU173" s="25" t="s">
        <v>89</v>
      </c>
      <c r="AY173" s="25" t="s">
        <v>184</v>
      </c>
      <c r="BE173" s="149">
        <f>IF(U173="základná",N173,0)</f>
        <v>0</v>
      </c>
      <c r="BF173" s="149">
        <f>IF(U173="znížená",N173,0)</f>
        <v>0</v>
      </c>
      <c r="BG173" s="149">
        <f>IF(U173="zákl. prenesená",N173,0)</f>
        <v>0</v>
      </c>
      <c r="BH173" s="149">
        <f>IF(U173="zníž. prenesená",N173,0)</f>
        <v>0</v>
      </c>
      <c r="BI173" s="149">
        <f>IF(U173="nulová",N173,0)</f>
        <v>0</v>
      </c>
      <c r="BJ173" s="25" t="s">
        <v>89</v>
      </c>
      <c r="BK173" s="149">
        <f>ROUND(L173*K173,2)</f>
        <v>0</v>
      </c>
      <c r="BL173" s="25" t="s">
        <v>716</v>
      </c>
      <c r="BM173" s="25" t="s">
        <v>2064</v>
      </c>
    </row>
    <row r="174" s="1" customFormat="1" ht="16.5" customHeight="1">
      <c r="B174" s="186"/>
      <c r="C174" s="220" t="s">
        <v>642</v>
      </c>
      <c r="D174" s="220" t="s">
        <v>185</v>
      </c>
      <c r="E174" s="221" t="s">
        <v>287</v>
      </c>
      <c r="F174" s="222" t="s">
        <v>1996</v>
      </c>
      <c r="G174" s="222"/>
      <c r="H174" s="222"/>
      <c r="I174" s="222"/>
      <c r="J174" s="223" t="s">
        <v>200</v>
      </c>
      <c r="K174" s="224">
        <v>48</v>
      </c>
      <c r="L174" s="225">
        <v>0</v>
      </c>
      <c r="M174" s="225"/>
      <c r="N174" s="226">
        <f>ROUND(L174*K174,2)</f>
        <v>0</v>
      </c>
      <c r="O174" s="226"/>
      <c r="P174" s="226"/>
      <c r="Q174" s="226"/>
      <c r="R174" s="190"/>
      <c r="T174" s="227" t="s">
        <v>5</v>
      </c>
      <c r="U174" s="59" t="s">
        <v>44</v>
      </c>
      <c r="V174" s="50"/>
      <c r="W174" s="228">
        <f>V174*K174</f>
        <v>0</v>
      </c>
      <c r="X174" s="228">
        <v>0</v>
      </c>
      <c r="Y174" s="228">
        <f>X174*K174</f>
        <v>0</v>
      </c>
      <c r="Z174" s="228">
        <v>0</v>
      </c>
      <c r="AA174" s="229">
        <f>Z174*K174</f>
        <v>0</v>
      </c>
      <c r="AR174" s="25" t="s">
        <v>716</v>
      </c>
      <c r="AT174" s="25" t="s">
        <v>185</v>
      </c>
      <c r="AU174" s="25" t="s">
        <v>89</v>
      </c>
      <c r="AY174" s="25" t="s">
        <v>184</v>
      </c>
      <c r="BE174" s="149">
        <f>IF(U174="základná",N174,0)</f>
        <v>0</v>
      </c>
      <c r="BF174" s="149">
        <f>IF(U174="znížená",N174,0)</f>
        <v>0</v>
      </c>
      <c r="BG174" s="149">
        <f>IF(U174="zákl. prenesená",N174,0)</f>
        <v>0</v>
      </c>
      <c r="BH174" s="149">
        <f>IF(U174="zníž. prenesená",N174,0)</f>
        <v>0</v>
      </c>
      <c r="BI174" s="149">
        <f>IF(U174="nulová",N174,0)</f>
        <v>0</v>
      </c>
      <c r="BJ174" s="25" t="s">
        <v>89</v>
      </c>
      <c r="BK174" s="149">
        <f>ROUND(L174*K174,2)</f>
        <v>0</v>
      </c>
      <c r="BL174" s="25" t="s">
        <v>716</v>
      </c>
      <c r="BM174" s="25" t="s">
        <v>2065</v>
      </c>
    </row>
    <row r="175" s="1" customFormat="1" ht="16.5" customHeight="1">
      <c r="B175" s="186"/>
      <c r="C175" s="220" t="s">
        <v>646</v>
      </c>
      <c r="D175" s="220" t="s">
        <v>185</v>
      </c>
      <c r="E175" s="221" t="s">
        <v>292</v>
      </c>
      <c r="F175" s="222" t="s">
        <v>1999</v>
      </c>
      <c r="G175" s="222"/>
      <c r="H175" s="222"/>
      <c r="I175" s="222"/>
      <c r="J175" s="223" t="s">
        <v>200</v>
      </c>
      <c r="K175" s="224">
        <v>8</v>
      </c>
      <c r="L175" s="225">
        <v>0</v>
      </c>
      <c r="M175" s="225"/>
      <c r="N175" s="226">
        <f>ROUND(L175*K175,2)</f>
        <v>0</v>
      </c>
      <c r="O175" s="226"/>
      <c r="P175" s="226"/>
      <c r="Q175" s="226"/>
      <c r="R175" s="190"/>
      <c r="T175" s="227" t="s">
        <v>5</v>
      </c>
      <c r="U175" s="59" t="s">
        <v>44</v>
      </c>
      <c r="V175" s="50"/>
      <c r="W175" s="228">
        <f>V175*K175</f>
        <v>0</v>
      </c>
      <c r="X175" s="228">
        <v>0</v>
      </c>
      <c r="Y175" s="228">
        <f>X175*K175</f>
        <v>0</v>
      </c>
      <c r="Z175" s="228">
        <v>0</v>
      </c>
      <c r="AA175" s="229">
        <f>Z175*K175</f>
        <v>0</v>
      </c>
      <c r="AR175" s="25" t="s">
        <v>716</v>
      </c>
      <c r="AT175" s="25" t="s">
        <v>185</v>
      </c>
      <c r="AU175" s="25" t="s">
        <v>89</v>
      </c>
      <c r="AY175" s="25" t="s">
        <v>184</v>
      </c>
      <c r="BE175" s="149">
        <f>IF(U175="základná",N175,0)</f>
        <v>0</v>
      </c>
      <c r="BF175" s="149">
        <f>IF(U175="znížená",N175,0)</f>
        <v>0</v>
      </c>
      <c r="BG175" s="149">
        <f>IF(U175="zákl. prenesená",N175,0)</f>
        <v>0</v>
      </c>
      <c r="BH175" s="149">
        <f>IF(U175="zníž. prenesená",N175,0)</f>
        <v>0</v>
      </c>
      <c r="BI175" s="149">
        <f>IF(U175="nulová",N175,0)</f>
        <v>0</v>
      </c>
      <c r="BJ175" s="25" t="s">
        <v>89</v>
      </c>
      <c r="BK175" s="149">
        <f>ROUND(L175*K175,2)</f>
        <v>0</v>
      </c>
      <c r="BL175" s="25" t="s">
        <v>716</v>
      </c>
      <c r="BM175" s="25" t="s">
        <v>2066</v>
      </c>
    </row>
    <row r="176" s="1" customFormat="1" ht="16.5" customHeight="1">
      <c r="B176" s="186"/>
      <c r="C176" s="220" t="s">
        <v>652</v>
      </c>
      <c r="D176" s="220" t="s">
        <v>185</v>
      </c>
      <c r="E176" s="221" t="s">
        <v>10</v>
      </c>
      <c r="F176" s="222" t="s">
        <v>2002</v>
      </c>
      <c r="G176" s="222"/>
      <c r="H176" s="222"/>
      <c r="I176" s="222"/>
      <c r="J176" s="223" t="s">
        <v>218</v>
      </c>
      <c r="K176" s="224">
        <v>510</v>
      </c>
      <c r="L176" s="225">
        <v>0</v>
      </c>
      <c r="M176" s="225"/>
      <c r="N176" s="226">
        <f>ROUND(L176*K176,2)</f>
        <v>0</v>
      </c>
      <c r="O176" s="226"/>
      <c r="P176" s="226"/>
      <c r="Q176" s="226"/>
      <c r="R176" s="190"/>
      <c r="T176" s="227" t="s">
        <v>5</v>
      </c>
      <c r="U176" s="59" t="s">
        <v>44</v>
      </c>
      <c r="V176" s="50"/>
      <c r="W176" s="228">
        <f>V176*K176</f>
        <v>0</v>
      </c>
      <c r="X176" s="228">
        <v>0</v>
      </c>
      <c r="Y176" s="228">
        <f>X176*K176</f>
        <v>0</v>
      </c>
      <c r="Z176" s="228">
        <v>0</v>
      </c>
      <c r="AA176" s="229">
        <f>Z176*K176</f>
        <v>0</v>
      </c>
      <c r="AR176" s="25" t="s">
        <v>716</v>
      </c>
      <c r="AT176" s="25" t="s">
        <v>185</v>
      </c>
      <c r="AU176" s="25" t="s">
        <v>89</v>
      </c>
      <c r="AY176" s="25" t="s">
        <v>184</v>
      </c>
      <c r="BE176" s="149">
        <f>IF(U176="základná",N176,0)</f>
        <v>0</v>
      </c>
      <c r="BF176" s="149">
        <f>IF(U176="znížená",N176,0)</f>
        <v>0</v>
      </c>
      <c r="BG176" s="149">
        <f>IF(U176="zákl. prenesená",N176,0)</f>
        <v>0</v>
      </c>
      <c r="BH176" s="149">
        <f>IF(U176="zníž. prenesená",N176,0)</f>
        <v>0</v>
      </c>
      <c r="BI176" s="149">
        <f>IF(U176="nulová",N176,0)</f>
        <v>0</v>
      </c>
      <c r="BJ176" s="25" t="s">
        <v>89</v>
      </c>
      <c r="BK176" s="149">
        <f>ROUND(L176*K176,2)</f>
        <v>0</v>
      </c>
      <c r="BL176" s="25" t="s">
        <v>716</v>
      </c>
      <c r="BM176" s="25" t="s">
        <v>2067</v>
      </c>
    </row>
    <row r="177" s="1" customFormat="1" ht="16.5" customHeight="1">
      <c r="B177" s="186"/>
      <c r="C177" s="220" t="s">
        <v>657</v>
      </c>
      <c r="D177" s="220" t="s">
        <v>185</v>
      </c>
      <c r="E177" s="221" t="s">
        <v>302</v>
      </c>
      <c r="F177" s="222" t="s">
        <v>2006</v>
      </c>
      <c r="G177" s="222"/>
      <c r="H177" s="222"/>
      <c r="I177" s="222"/>
      <c r="J177" s="223" t="s">
        <v>218</v>
      </c>
      <c r="K177" s="224">
        <v>1470</v>
      </c>
      <c r="L177" s="225">
        <v>0</v>
      </c>
      <c r="M177" s="225"/>
      <c r="N177" s="226">
        <f>ROUND(L177*K177,2)</f>
        <v>0</v>
      </c>
      <c r="O177" s="226"/>
      <c r="P177" s="226"/>
      <c r="Q177" s="226"/>
      <c r="R177" s="190"/>
      <c r="T177" s="227" t="s">
        <v>5</v>
      </c>
      <c r="U177" s="59" t="s">
        <v>44</v>
      </c>
      <c r="V177" s="50"/>
      <c r="W177" s="228">
        <f>V177*K177</f>
        <v>0</v>
      </c>
      <c r="X177" s="228">
        <v>0</v>
      </c>
      <c r="Y177" s="228">
        <f>X177*K177</f>
        <v>0</v>
      </c>
      <c r="Z177" s="228">
        <v>0</v>
      </c>
      <c r="AA177" s="229">
        <f>Z177*K177</f>
        <v>0</v>
      </c>
      <c r="AR177" s="25" t="s">
        <v>716</v>
      </c>
      <c r="AT177" s="25" t="s">
        <v>185</v>
      </c>
      <c r="AU177" s="25" t="s">
        <v>89</v>
      </c>
      <c r="AY177" s="25" t="s">
        <v>184</v>
      </c>
      <c r="BE177" s="149">
        <f>IF(U177="základná",N177,0)</f>
        <v>0</v>
      </c>
      <c r="BF177" s="149">
        <f>IF(U177="znížená",N177,0)</f>
        <v>0</v>
      </c>
      <c r="BG177" s="149">
        <f>IF(U177="zákl. prenesená",N177,0)</f>
        <v>0</v>
      </c>
      <c r="BH177" s="149">
        <f>IF(U177="zníž. prenesená",N177,0)</f>
        <v>0</v>
      </c>
      <c r="BI177" s="149">
        <f>IF(U177="nulová",N177,0)</f>
        <v>0</v>
      </c>
      <c r="BJ177" s="25" t="s">
        <v>89</v>
      </c>
      <c r="BK177" s="149">
        <f>ROUND(L177*K177,2)</f>
        <v>0</v>
      </c>
      <c r="BL177" s="25" t="s">
        <v>716</v>
      </c>
      <c r="BM177" s="25" t="s">
        <v>2068</v>
      </c>
    </row>
    <row r="178" s="1" customFormat="1" ht="16.5" customHeight="1">
      <c r="B178" s="186"/>
      <c r="C178" s="220" t="s">
        <v>661</v>
      </c>
      <c r="D178" s="220" t="s">
        <v>185</v>
      </c>
      <c r="E178" s="221" t="s">
        <v>307</v>
      </c>
      <c r="F178" s="222" t="s">
        <v>2010</v>
      </c>
      <c r="G178" s="222"/>
      <c r="H178" s="222"/>
      <c r="I178" s="222"/>
      <c r="J178" s="223" t="s">
        <v>218</v>
      </c>
      <c r="K178" s="224">
        <v>76</v>
      </c>
      <c r="L178" s="225">
        <v>0</v>
      </c>
      <c r="M178" s="225"/>
      <c r="N178" s="226">
        <f>ROUND(L178*K178,2)</f>
        <v>0</v>
      </c>
      <c r="O178" s="226"/>
      <c r="P178" s="226"/>
      <c r="Q178" s="226"/>
      <c r="R178" s="190"/>
      <c r="T178" s="227" t="s">
        <v>5</v>
      </c>
      <c r="U178" s="59" t="s">
        <v>44</v>
      </c>
      <c r="V178" s="50"/>
      <c r="W178" s="228">
        <f>V178*K178</f>
        <v>0</v>
      </c>
      <c r="X178" s="228">
        <v>0</v>
      </c>
      <c r="Y178" s="228">
        <f>X178*K178</f>
        <v>0</v>
      </c>
      <c r="Z178" s="228">
        <v>0</v>
      </c>
      <c r="AA178" s="229">
        <f>Z178*K178</f>
        <v>0</v>
      </c>
      <c r="AR178" s="25" t="s">
        <v>716</v>
      </c>
      <c r="AT178" s="25" t="s">
        <v>185</v>
      </c>
      <c r="AU178" s="25" t="s">
        <v>89</v>
      </c>
      <c r="AY178" s="25" t="s">
        <v>184</v>
      </c>
      <c r="BE178" s="149">
        <f>IF(U178="základná",N178,0)</f>
        <v>0</v>
      </c>
      <c r="BF178" s="149">
        <f>IF(U178="znížená",N178,0)</f>
        <v>0</v>
      </c>
      <c r="BG178" s="149">
        <f>IF(U178="zákl. prenesená",N178,0)</f>
        <v>0</v>
      </c>
      <c r="BH178" s="149">
        <f>IF(U178="zníž. prenesená",N178,0)</f>
        <v>0</v>
      </c>
      <c r="BI178" s="149">
        <f>IF(U178="nulová",N178,0)</f>
        <v>0</v>
      </c>
      <c r="BJ178" s="25" t="s">
        <v>89</v>
      </c>
      <c r="BK178" s="149">
        <f>ROUND(L178*K178,2)</f>
        <v>0</v>
      </c>
      <c r="BL178" s="25" t="s">
        <v>716</v>
      </c>
      <c r="BM178" s="25" t="s">
        <v>2069</v>
      </c>
    </row>
    <row r="179" s="1" customFormat="1" ht="16.5" customHeight="1">
      <c r="B179" s="186"/>
      <c r="C179" s="220" t="s">
        <v>666</v>
      </c>
      <c r="D179" s="220" t="s">
        <v>185</v>
      </c>
      <c r="E179" s="221" t="s">
        <v>312</v>
      </c>
      <c r="F179" s="222" t="s">
        <v>2014</v>
      </c>
      <c r="G179" s="222"/>
      <c r="H179" s="222"/>
      <c r="I179" s="222"/>
      <c r="J179" s="223" t="s">
        <v>218</v>
      </c>
      <c r="K179" s="224">
        <v>475</v>
      </c>
      <c r="L179" s="225">
        <v>0</v>
      </c>
      <c r="M179" s="225"/>
      <c r="N179" s="226">
        <f>ROUND(L179*K179,2)</f>
        <v>0</v>
      </c>
      <c r="O179" s="226"/>
      <c r="P179" s="226"/>
      <c r="Q179" s="226"/>
      <c r="R179" s="190"/>
      <c r="T179" s="227" t="s">
        <v>5</v>
      </c>
      <c r="U179" s="59" t="s">
        <v>44</v>
      </c>
      <c r="V179" s="50"/>
      <c r="W179" s="228">
        <f>V179*K179</f>
        <v>0</v>
      </c>
      <c r="X179" s="228">
        <v>0</v>
      </c>
      <c r="Y179" s="228">
        <f>X179*K179</f>
        <v>0</v>
      </c>
      <c r="Z179" s="228">
        <v>0</v>
      </c>
      <c r="AA179" s="229">
        <f>Z179*K179</f>
        <v>0</v>
      </c>
      <c r="AR179" s="25" t="s">
        <v>716</v>
      </c>
      <c r="AT179" s="25" t="s">
        <v>185</v>
      </c>
      <c r="AU179" s="25" t="s">
        <v>89</v>
      </c>
      <c r="AY179" s="25" t="s">
        <v>184</v>
      </c>
      <c r="BE179" s="149">
        <f>IF(U179="základná",N179,0)</f>
        <v>0</v>
      </c>
      <c r="BF179" s="149">
        <f>IF(U179="znížená",N179,0)</f>
        <v>0</v>
      </c>
      <c r="BG179" s="149">
        <f>IF(U179="zákl. prenesená",N179,0)</f>
        <v>0</v>
      </c>
      <c r="BH179" s="149">
        <f>IF(U179="zníž. prenesená",N179,0)</f>
        <v>0</v>
      </c>
      <c r="BI179" s="149">
        <f>IF(U179="nulová",N179,0)</f>
        <v>0</v>
      </c>
      <c r="BJ179" s="25" t="s">
        <v>89</v>
      </c>
      <c r="BK179" s="149">
        <f>ROUND(L179*K179,2)</f>
        <v>0</v>
      </c>
      <c r="BL179" s="25" t="s">
        <v>716</v>
      </c>
      <c r="BM179" s="25" t="s">
        <v>2070</v>
      </c>
    </row>
    <row r="180" s="1" customFormat="1" ht="16.5" customHeight="1">
      <c r="B180" s="186"/>
      <c r="C180" s="220" t="s">
        <v>673</v>
      </c>
      <c r="D180" s="220" t="s">
        <v>185</v>
      </c>
      <c r="E180" s="221" t="s">
        <v>318</v>
      </c>
      <c r="F180" s="222" t="s">
        <v>2018</v>
      </c>
      <c r="G180" s="222"/>
      <c r="H180" s="222"/>
      <c r="I180" s="222"/>
      <c r="J180" s="223" t="s">
        <v>218</v>
      </c>
      <c r="K180" s="224">
        <v>129</v>
      </c>
      <c r="L180" s="225">
        <v>0</v>
      </c>
      <c r="M180" s="225"/>
      <c r="N180" s="226">
        <f>ROUND(L180*K180,2)</f>
        <v>0</v>
      </c>
      <c r="O180" s="226"/>
      <c r="P180" s="226"/>
      <c r="Q180" s="226"/>
      <c r="R180" s="190"/>
      <c r="T180" s="227" t="s">
        <v>5</v>
      </c>
      <c r="U180" s="59" t="s">
        <v>44</v>
      </c>
      <c r="V180" s="50"/>
      <c r="W180" s="228">
        <f>V180*K180</f>
        <v>0</v>
      </c>
      <c r="X180" s="228">
        <v>0</v>
      </c>
      <c r="Y180" s="228">
        <f>X180*K180</f>
        <v>0</v>
      </c>
      <c r="Z180" s="228">
        <v>0</v>
      </c>
      <c r="AA180" s="229">
        <f>Z180*K180</f>
        <v>0</v>
      </c>
      <c r="AR180" s="25" t="s">
        <v>716</v>
      </c>
      <c r="AT180" s="25" t="s">
        <v>185</v>
      </c>
      <c r="AU180" s="25" t="s">
        <v>89</v>
      </c>
      <c r="AY180" s="25" t="s">
        <v>184</v>
      </c>
      <c r="BE180" s="149">
        <f>IF(U180="základná",N180,0)</f>
        <v>0</v>
      </c>
      <c r="BF180" s="149">
        <f>IF(U180="znížená",N180,0)</f>
        <v>0</v>
      </c>
      <c r="BG180" s="149">
        <f>IF(U180="zákl. prenesená",N180,0)</f>
        <v>0</v>
      </c>
      <c r="BH180" s="149">
        <f>IF(U180="zníž. prenesená",N180,0)</f>
        <v>0</v>
      </c>
      <c r="BI180" s="149">
        <f>IF(U180="nulová",N180,0)</f>
        <v>0</v>
      </c>
      <c r="BJ180" s="25" t="s">
        <v>89</v>
      </c>
      <c r="BK180" s="149">
        <f>ROUND(L180*K180,2)</f>
        <v>0</v>
      </c>
      <c r="BL180" s="25" t="s">
        <v>716</v>
      </c>
      <c r="BM180" s="25" t="s">
        <v>2071</v>
      </c>
    </row>
    <row r="181" s="1" customFormat="1" ht="16.5" customHeight="1">
      <c r="B181" s="186"/>
      <c r="C181" s="220" t="s">
        <v>677</v>
      </c>
      <c r="D181" s="220" t="s">
        <v>185</v>
      </c>
      <c r="E181" s="221" t="s">
        <v>323</v>
      </c>
      <c r="F181" s="222" t="s">
        <v>2022</v>
      </c>
      <c r="G181" s="222"/>
      <c r="H181" s="222"/>
      <c r="I181" s="222"/>
      <c r="J181" s="223" t="s">
        <v>218</v>
      </c>
      <c r="K181" s="224">
        <v>4000</v>
      </c>
      <c r="L181" s="225">
        <v>0</v>
      </c>
      <c r="M181" s="225"/>
      <c r="N181" s="226">
        <f>ROUND(L181*K181,2)</f>
        <v>0</v>
      </c>
      <c r="O181" s="226"/>
      <c r="P181" s="226"/>
      <c r="Q181" s="226"/>
      <c r="R181" s="190"/>
      <c r="T181" s="227" t="s">
        <v>5</v>
      </c>
      <c r="U181" s="59" t="s">
        <v>44</v>
      </c>
      <c r="V181" s="50"/>
      <c r="W181" s="228">
        <f>V181*K181</f>
        <v>0</v>
      </c>
      <c r="X181" s="228">
        <v>0</v>
      </c>
      <c r="Y181" s="228">
        <f>X181*K181</f>
        <v>0</v>
      </c>
      <c r="Z181" s="228">
        <v>0</v>
      </c>
      <c r="AA181" s="229">
        <f>Z181*K181</f>
        <v>0</v>
      </c>
      <c r="AR181" s="25" t="s">
        <v>716</v>
      </c>
      <c r="AT181" s="25" t="s">
        <v>185</v>
      </c>
      <c r="AU181" s="25" t="s">
        <v>89</v>
      </c>
      <c r="AY181" s="25" t="s">
        <v>184</v>
      </c>
      <c r="BE181" s="149">
        <f>IF(U181="základná",N181,0)</f>
        <v>0</v>
      </c>
      <c r="BF181" s="149">
        <f>IF(U181="znížená",N181,0)</f>
        <v>0</v>
      </c>
      <c r="BG181" s="149">
        <f>IF(U181="zákl. prenesená",N181,0)</f>
        <v>0</v>
      </c>
      <c r="BH181" s="149">
        <f>IF(U181="zníž. prenesená",N181,0)</f>
        <v>0</v>
      </c>
      <c r="BI181" s="149">
        <f>IF(U181="nulová",N181,0)</f>
        <v>0</v>
      </c>
      <c r="BJ181" s="25" t="s">
        <v>89</v>
      </c>
      <c r="BK181" s="149">
        <f>ROUND(L181*K181,2)</f>
        <v>0</v>
      </c>
      <c r="BL181" s="25" t="s">
        <v>716</v>
      </c>
      <c r="BM181" s="25" t="s">
        <v>2072</v>
      </c>
    </row>
    <row r="182" s="1" customFormat="1" ht="16.5" customHeight="1">
      <c r="B182" s="186"/>
      <c r="C182" s="220" t="s">
        <v>681</v>
      </c>
      <c r="D182" s="220" t="s">
        <v>185</v>
      </c>
      <c r="E182" s="221" t="s">
        <v>327</v>
      </c>
      <c r="F182" s="222" t="s">
        <v>2026</v>
      </c>
      <c r="G182" s="222"/>
      <c r="H182" s="222"/>
      <c r="I182" s="222"/>
      <c r="J182" s="223" t="s">
        <v>218</v>
      </c>
      <c r="K182" s="224">
        <v>420</v>
      </c>
      <c r="L182" s="225">
        <v>0</v>
      </c>
      <c r="M182" s="225"/>
      <c r="N182" s="226">
        <f>ROUND(L182*K182,2)</f>
        <v>0</v>
      </c>
      <c r="O182" s="226"/>
      <c r="P182" s="226"/>
      <c r="Q182" s="226"/>
      <c r="R182" s="190"/>
      <c r="T182" s="227" t="s">
        <v>5</v>
      </c>
      <c r="U182" s="59" t="s">
        <v>44</v>
      </c>
      <c r="V182" s="50"/>
      <c r="W182" s="228">
        <f>V182*K182</f>
        <v>0</v>
      </c>
      <c r="X182" s="228">
        <v>0</v>
      </c>
      <c r="Y182" s="228">
        <f>X182*K182</f>
        <v>0</v>
      </c>
      <c r="Z182" s="228">
        <v>0</v>
      </c>
      <c r="AA182" s="229">
        <f>Z182*K182</f>
        <v>0</v>
      </c>
      <c r="AR182" s="25" t="s">
        <v>716</v>
      </c>
      <c r="AT182" s="25" t="s">
        <v>185</v>
      </c>
      <c r="AU182" s="25" t="s">
        <v>89</v>
      </c>
      <c r="AY182" s="25" t="s">
        <v>184</v>
      </c>
      <c r="BE182" s="149">
        <f>IF(U182="základná",N182,0)</f>
        <v>0</v>
      </c>
      <c r="BF182" s="149">
        <f>IF(U182="znížená",N182,0)</f>
        <v>0</v>
      </c>
      <c r="BG182" s="149">
        <f>IF(U182="zákl. prenesená",N182,0)</f>
        <v>0</v>
      </c>
      <c r="BH182" s="149">
        <f>IF(U182="zníž. prenesená",N182,0)</f>
        <v>0</v>
      </c>
      <c r="BI182" s="149">
        <f>IF(U182="nulová",N182,0)</f>
        <v>0</v>
      </c>
      <c r="BJ182" s="25" t="s">
        <v>89</v>
      </c>
      <c r="BK182" s="149">
        <f>ROUND(L182*K182,2)</f>
        <v>0</v>
      </c>
      <c r="BL182" s="25" t="s">
        <v>716</v>
      </c>
      <c r="BM182" s="25" t="s">
        <v>2073</v>
      </c>
    </row>
    <row r="183" s="1" customFormat="1" ht="16.5" customHeight="1">
      <c r="B183" s="186"/>
      <c r="C183" s="220" t="s">
        <v>685</v>
      </c>
      <c r="D183" s="220" t="s">
        <v>185</v>
      </c>
      <c r="E183" s="221" t="s">
        <v>335</v>
      </c>
      <c r="F183" s="222" t="s">
        <v>2030</v>
      </c>
      <c r="G183" s="222"/>
      <c r="H183" s="222"/>
      <c r="I183" s="222"/>
      <c r="J183" s="223" t="s">
        <v>218</v>
      </c>
      <c r="K183" s="224">
        <v>210</v>
      </c>
      <c r="L183" s="225">
        <v>0</v>
      </c>
      <c r="M183" s="225"/>
      <c r="N183" s="226">
        <f>ROUND(L183*K183,2)</f>
        <v>0</v>
      </c>
      <c r="O183" s="226"/>
      <c r="P183" s="226"/>
      <c r="Q183" s="226"/>
      <c r="R183" s="190"/>
      <c r="T183" s="227" t="s">
        <v>5</v>
      </c>
      <c r="U183" s="59" t="s">
        <v>44</v>
      </c>
      <c r="V183" s="50"/>
      <c r="W183" s="228">
        <f>V183*K183</f>
        <v>0</v>
      </c>
      <c r="X183" s="228">
        <v>0</v>
      </c>
      <c r="Y183" s="228">
        <f>X183*K183</f>
        <v>0</v>
      </c>
      <c r="Z183" s="228">
        <v>0</v>
      </c>
      <c r="AA183" s="229">
        <f>Z183*K183</f>
        <v>0</v>
      </c>
      <c r="AR183" s="25" t="s">
        <v>716</v>
      </c>
      <c r="AT183" s="25" t="s">
        <v>185</v>
      </c>
      <c r="AU183" s="25" t="s">
        <v>89</v>
      </c>
      <c r="AY183" s="25" t="s">
        <v>184</v>
      </c>
      <c r="BE183" s="149">
        <f>IF(U183="základná",N183,0)</f>
        <v>0</v>
      </c>
      <c r="BF183" s="149">
        <f>IF(U183="znížená",N183,0)</f>
        <v>0</v>
      </c>
      <c r="BG183" s="149">
        <f>IF(U183="zákl. prenesená",N183,0)</f>
        <v>0</v>
      </c>
      <c r="BH183" s="149">
        <f>IF(U183="zníž. prenesená",N183,0)</f>
        <v>0</v>
      </c>
      <c r="BI183" s="149">
        <f>IF(U183="nulová",N183,0)</f>
        <v>0</v>
      </c>
      <c r="BJ183" s="25" t="s">
        <v>89</v>
      </c>
      <c r="BK183" s="149">
        <f>ROUND(L183*K183,2)</f>
        <v>0</v>
      </c>
      <c r="BL183" s="25" t="s">
        <v>716</v>
      </c>
      <c r="BM183" s="25" t="s">
        <v>2074</v>
      </c>
    </row>
    <row r="184" s="1" customFormat="1" ht="16.5" customHeight="1">
      <c r="B184" s="186"/>
      <c r="C184" s="220" t="s">
        <v>689</v>
      </c>
      <c r="D184" s="220" t="s">
        <v>185</v>
      </c>
      <c r="E184" s="221" t="s">
        <v>339</v>
      </c>
      <c r="F184" s="222" t="s">
        <v>2033</v>
      </c>
      <c r="G184" s="222"/>
      <c r="H184" s="222"/>
      <c r="I184" s="222"/>
      <c r="J184" s="223" t="s">
        <v>218</v>
      </c>
      <c r="K184" s="224">
        <v>60</v>
      </c>
      <c r="L184" s="225">
        <v>0</v>
      </c>
      <c r="M184" s="225"/>
      <c r="N184" s="226">
        <f>ROUND(L184*K184,2)</f>
        <v>0</v>
      </c>
      <c r="O184" s="226"/>
      <c r="P184" s="226"/>
      <c r="Q184" s="226"/>
      <c r="R184" s="190"/>
      <c r="T184" s="227" t="s">
        <v>5</v>
      </c>
      <c r="U184" s="59" t="s">
        <v>44</v>
      </c>
      <c r="V184" s="50"/>
      <c r="W184" s="228">
        <f>V184*K184</f>
        <v>0</v>
      </c>
      <c r="X184" s="228">
        <v>0</v>
      </c>
      <c r="Y184" s="228">
        <f>X184*K184</f>
        <v>0</v>
      </c>
      <c r="Z184" s="228">
        <v>0</v>
      </c>
      <c r="AA184" s="229">
        <f>Z184*K184</f>
        <v>0</v>
      </c>
      <c r="AR184" s="25" t="s">
        <v>716</v>
      </c>
      <c r="AT184" s="25" t="s">
        <v>185</v>
      </c>
      <c r="AU184" s="25" t="s">
        <v>89</v>
      </c>
      <c r="AY184" s="25" t="s">
        <v>184</v>
      </c>
      <c r="BE184" s="149">
        <f>IF(U184="základná",N184,0)</f>
        <v>0</v>
      </c>
      <c r="BF184" s="149">
        <f>IF(U184="znížená",N184,0)</f>
        <v>0</v>
      </c>
      <c r="BG184" s="149">
        <f>IF(U184="zákl. prenesená",N184,0)</f>
        <v>0</v>
      </c>
      <c r="BH184" s="149">
        <f>IF(U184="zníž. prenesená",N184,0)</f>
        <v>0</v>
      </c>
      <c r="BI184" s="149">
        <f>IF(U184="nulová",N184,0)</f>
        <v>0</v>
      </c>
      <c r="BJ184" s="25" t="s">
        <v>89</v>
      </c>
      <c r="BK184" s="149">
        <f>ROUND(L184*K184,2)</f>
        <v>0</v>
      </c>
      <c r="BL184" s="25" t="s">
        <v>716</v>
      </c>
      <c r="BM184" s="25" t="s">
        <v>2075</v>
      </c>
    </row>
    <row r="185" s="1" customFormat="1" ht="16.5" customHeight="1">
      <c r="B185" s="186"/>
      <c r="C185" s="220" t="s">
        <v>696</v>
      </c>
      <c r="D185" s="220" t="s">
        <v>185</v>
      </c>
      <c r="E185" s="221" t="s">
        <v>343</v>
      </c>
      <c r="F185" s="222" t="s">
        <v>2036</v>
      </c>
      <c r="G185" s="222"/>
      <c r="H185" s="222"/>
      <c r="I185" s="222"/>
      <c r="J185" s="223" t="s">
        <v>200</v>
      </c>
      <c r="K185" s="224">
        <v>320</v>
      </c>
      <c r="L185" s="225">
        <v>0</v>
      </c>
      <c r="M185" s="225"/>
      <c r="N185" s="226">
        <f>ROUND(L185*K185,2)</f>
        <v>0</v>
      </c>
      <c r="O185" s="226"/>
      <c r="P185" s="226"/>
      <c r="Q185" s="226"/>
      <c r="R185" s="190"/>
      <c r="T185" s="227" t="s">
        <v>5</v>
      </c>
      <c r="U185" s="59" t="s">
        <v>44</v>
      </c>
      <c r="V185" s="50"/>
      <c r="W185" s="228">
        <f>V185*K185</f>
        <v>0</v>
      </c>
      <c r="X185" s="228">
        <v>0</v>
      </c>
      <c r="Y185" s="228">
        <f>X185*K185</f>
        <v>0</v>
      </c>
      <c r="Z185" s="228">
        <v>0</v>
      </c>
      <c r="AA185" s="229">
        <f>Z185*K185</f>
        <v>0</v>
      </c>
      <c r="AR185" s="25" t="s">
        <v>716</v>
      </c>
      <c r="AT185" s="25" t="s">
        <v>185</v>
      </c>
      <c r="AU185" s="25" t="s">
        <v>89</v>
      </c>
      <c r="AY185" s="25" t="s">
        <v>184</v>
      </c>
      <c r="BE185" s="149">
        <f>IF(U185="základná",N185,0)</f>
        <v>0</v>
      </c>
      <c r="BF185" s="149">
        <f>IF(U185="znížená",N185,0)</f>
        <v>0</v>
      </c>
      <c r="BG185" s="149">
        <f>IF(U185="zákl. prenesená",N185,0)</f>
        <v>0</v>
      </c>
      <c r="BH185" s="149">
        <f>IF(U185="zníž. prenesená",N185,0)</f>
        <v>0</v>
      </c>
      <c r="BI185" s="149">
        <f>IF(U185="nulová",N185,0)</f>
        <v>0</v>
      </c>
      <c r="BJ185" s="25" t="s">
        <v>89</v>
      </c>
      <c r="BK185" s="149">
        <f>ROUND(L185*K185,2)</f>
        <v>0</v>
      </c>
      <c r="BL185" s="25" t="s">
        <v>716</v>
      </c>
      <c r="BM185" s="25" t="s">
        <v>2076</v>
      </c>
    </row>
    <row r="186" s="1" customFormat="1" ht="16.5" customHeight="1">
      <c r="B186" s="186"/>
      <c r="C186" s="220" t="s">
        <v>701</v>
      </c>
      <c r="D186" s="220" t="s">
        <v>185</v>
      </c>
      <c r="E186" s="221" t="s">
        <v>347</v>
      </c>
      <c r="F186" s="222" t="s">
        <v>2039</v>
      </c>
      <c r="G186" s="222"/>
      <c r="H186" s="222"/>
      <c r="I186" s="222"/>
      <c r="J186" s="223" t="s">
        <v>200</v>
      </c>
      <c r="K186" s="224">
        <v>60</v>
      </c>
      <c r="L186" s="225">
        <v>0</v>
      </c>
      <c r="M186" s="225"/>
      <c r="N186" s="226">
        <f>ROUND(L186*K186,2)</f>
        <v>0</v>
      </c>
      <c r="O186" s="226"/>
      <c r="P186" s="226"/>
      <c r="Q186" s="226"/>
      <c r="R186" s="190"/>
      <c r="T186" s="227" t="s">
        <v>5</v>
      </c>
      <c r="U186" s="59" t="s">
        <v>44</v>
      </c>
      <c r="V186" s="50"/>
      <c r="W186" s="228">
        <f>V186*K186</f>
        <v>0</v>
      </c>
      <c r="X186" s="228">
        <v>0</v>
      </c>
      <c r="Y186" s="228">
        <f>X186*K186</f>
        <v>0</v>
      </c>
      <c r="Z186" s="228">
        <v>0</v>
      </c>
      <c r="AA186" s="229">
        <f>Z186*K186</f>
        <v>0</v>
      </c>
      <c r="AR186" s="25" t="s">
        <v>716</v>
      </c>
      <c r="AT186" s="25" t="s">
        <v>185</v>
      </c>
      <c r="AU186" s="25" t="s">
        <v>89</v>
      </c>
      <c r="AY186" s="25" t="s">
        <v>184</v>
      </c>
      <c r="BE186" s="149">
        <f>IF(U186="základná",N186,0)</f>
        <v>0</v>
      </c>
      <c r="BF186" s="149">
        <f>IF(U186="znížená",N186,0)</f>
        <v>0</v>
      </c>
      <c r="BG186" s="149">
        <f>IF(U186="zákl. prenesená",N186,0)</f>
        <v>0</v>
      </c>
      <c r="BH186" s="149">
        <f>IF(U186="zníž. prenesená",N186,0)</f>
        <v>0</v>
      </c>
      <c r="BI186" s="149">
        <f>IF(U186="nulová",N186,0)</f>
        <v>0</v>
      </c>
      <c r="BJ186" s="25" t="s">
        <v>89</v>
      </c>
      <c r="BK186" s="149">
        <f>ROUND(L186*K186,2)</f>
        <v>0</v>
      </c>
      <c r="BL186" s="25" t="s">
        <v>716</v>
      </c>
      <c r="BM186" s="25" t="s">
        <v>2077</v>
      </c>
    </row>
    <row r="187" s="1" customFormat="1" ht="16.5" customHeight="1">
      <c r="B187" s="186"/>
      <c r="C187" s="220" t="s">
        <v>706</v>
      </c>
      <c r="D187" s="220" t="s">
        <v>185</v>
      </c>
      <c r="E187" s="221" t="s">
        <v>351</v>
      </c>
      <c r="F187" s="222" t="s">
        <v>2078</v>
      </c>
      <c r="G187" s="222"/>
      <c r="H187" s="222"/>
      <c r="I187" s="222"/>
      <c r="J187" s="223" t="s">
        <v>218</v>
      </c>
      <c r="K187" s="224">
        <v>240</v>
      </c>
      <c r="L187" s="225">
        <v>0</v>
      </c>
      <c r="M187" s="225"/>
      <c r="N187" s="226">
        <f>ROUND(L187*K187,2)</f>
        <v>0</v>
      </c>
      <c r="O187" s="226"/>
      <c r="P187" s="226"/>
      <c r="Q187" s="226"/>
      <c r="R187" s="190"/>
      <c r="T187" s="227" t="s">
        <v>5</v>
      </c>
      <c r="U187" s="59" t="s">
        <v>44</v>
      </c>
      <c r="V187" s="50"/>
      <c r="W187" s="228">
        <f>V187*K187</f>
        <v>0</v>
      </c>
      <c r="X187" s="228">
        <v>0</v>
      </c>
      <c r="Y187" s="228">
        <f>X187*K187</f>
        <v>0</v>
      </c>
      <c r="Z187" s="228">
        <v>0</v>
      </c>
      <c r="AA187" s="229">
        <f>Z187*K187</f>
        <v>0</v>
      </c>
      <c r="AR187" s="25" t="s">
        <v>716</v>
      </c>
      <c r="AT187" s="25" t="s">
        <v>185</v>
      </c>
      <c r="AU187" s="25" t="s">
        <v>89</v>
      </c>
      <c r="AY187" s="25" t="s">
        <v>184</v>
      </c>
      <c r="BE187" s="149">
        <f>IF(U187="základná",N187,0)</f>
        <v>0</v>
      </c>
      <c r="BF187" s="149">
        <f>IF(U187="znížená",N187,0)</f>
        <v>0</v>
      </c>
      <c r="BG187" s="149">
        <f>IF(U187="zákl. prenesená",N187,0)</f>
        <v>0</v>
      </c>
      <c r="BH187" s="149">
        <f>IF(U187="zníž. prenesená",N187,0)</f>
        <v>0</v>
      </c>
      <c r="BI187" s="149">
        <f>IF(U187="nulová",N187,0)</f>
        <v>0</v>
      </c>
      <c r="BJ187" s="25" t="s">
        <v>89</v>
      </c>
      <c r="BK187" s="149">
        <f>ROUND(L187*K187,2)</f>
        <v>0</v>
      </c>
      <c r="BL187" s="25" t="s">
        <v>716</v>
      </c>
      <c r="BM187" s="25" t="s">
        <v>2079</v>
      </c>
    </row>
    <row r="188" s="1" customFormat="1" ht="16.5" customHeight="1">
      <c r="B188" s="186"/>
      <c r="C188" s="220" t="s">
        <v>712</v>
      </c>
      <c r="D188" s="220" t="s">
        <v>185</v>
      </c>
      <c r="E188" s="221" t="s">
        <v>355</v>
      </c>
      <c r="F188" s="222" t="s">
        <v>2042</v>
      </c>
      <c r="G188" s="222"/>
      <c r="H188" s="222"/>
      <c r="I188" s="222"/>
      <c r="J188" s="223" t="s">
        <v>366</v>
      </c>
      <c r="K188" s="266">
        <v>0</v>
      </c>
      <c r="L188" s="225">
        <v>0</v>
      </c>
      <c r="M188" s="225"/>
      <c r="N188" s="226">
        <f>ROUND(L188*K188,2)</f>
        <v>0</v>
      </c>
      <c r="O188" s="226"/>
      <c r="P188" s="226"/>
      <c r="Q188" s="226"/>
      <c r="R188" s="190"/>
      <c r="T188" s="227" t="s">
        <v>5</v>
      </c>
      <c r="U188" s="59" t="s">
        <v>44</v>
      </c>
      <c r="V188" s="50"/>
      <c r="W188" s="228">
        <f>V188*K188</f>
        <v>0</v>
      </c>
      <c r="X188" s="228">
        <v>0</v>
      </c>
      <c r="Y188" s="228">
        <f>X188*K188</f>
        <v>0</v>
      </c>
      <c r="Z188" s="228">
        <v>0</v>
      </c>
      <c r="AA188" s="229">
        <f>Z188*K188</f>
        <v>0</v>
      </c>
      <c r="AR188" s="25" t="s">
        <v>716</v>
      </c>
      <c r="AT188" s="25" t="s">
        <v>185</v>
      </c>
      <c r="AU188" s="25" t="s">
        <v>89</v>
      </c>
      <c r="AY188" s="25" t="s">
        <v>184</v>
      </c>
      <c r="BE188" s="149">
        <f>IF(U188="základná",N188,0)</f>
        <v>0</v>
      </c>
      <c r="BF188" s="149">
        <f>IF(U188="znížená",N188,0)</f>
        <v>0</v>
      </c>
      <c r="BG188" s="149">
        <f>IF(U188="zákl. prenesená",N188,0)</f>
        <v>0</v>
      </c>
      <c r="BH188" s="149">
        <f>IF(U188="zníž. prenesená",N188,0)</f>
        <v>0</v>
      </c>
      <c r="BI188" s="149">
        <f>IF(U188="nulová",N188,0)</f>
        <v>0</v>
      </c>
      <c r="BJ188" s="25" t="s">
        <v>89</v>
      </c>
      <c r="BK188" s="149">
        <f>ROUND(L188*K188,2)</f>
        <v>0</v>
      </c>
      <c r="BL188" s="25" t="s">
        <v>716</v>
      </c>
      <c r="BM188" s="25" t="s">
        <v>2080</v>
      </c>
    </row>
    <row r="189" s="1" customFormat="1" ht="16.5" customHeight="1">
      <c r="B189" s="186"/>
      <c r="C189" s="220" t="s">
        <v>716</v>
      </c>
      <c r="D189" s="220" t="s">
        <v>185</v>
      </c>
      <c r="E189" s="221" t="s">
        <v>2081</v>
      </c>
      <c r="F189" s="222" t="s">
        <v>2082</v>
      </c>
      <c r="G189" s="222"/>
      <c r="H189" s="222"/>
      <c r="I189" s="222"/>
      <c r="J189" s="223" t="s">
        <v>2083</v>
      </c>
      <c r="K189" s="224">
        <v>1</v>
      </c>
      <c r="L189" s="225">
        <v>0</v>
      </c>
      <c r="M189" s="225"/>
      <c r="N189" s="226">
        <f>ROUND(L189*K189,2)</f>
        <v>0</v>
      </c>
      <c r="O189" s="226"/>
      <c r="P189" s="226"/>
      <c r="Q189" s="226"/>
      <c r="R189" s="190"/>
      <c r="T189" s="227" t="s">
        <v>5</v>
      </c>
      <c r="U189" s="59" t="s">
        <v>44</v>
      </c>
      <c r="V189" s="50"/>
      <c r="W189" s="228">
        <f>V189*K189</f>
        <v>0</v>
      </c>
      <c r="X189" s="228">
        <v>0</v>
      </c>
      <c r="Y189" s="228">
        <f>X189*K189</f>
        <v>0</v>
      </c>
      <c r="Z189" s="228">
        <v>0</v>
      </c>
      <c r="AA189" s="229">
        <f>Z189*K189</f>
        <v>0</v>
      </c>
      <c r="AR189" s="25" t="s">
        <v>716</v>
      </c>
      <c r="AT189" s="25" t="s">
        <v>185</v>
      </c>
      <c r="AU189" s="25" t="s">
        <v>89</v>
      </c>
      <c r="AY189" s="25" t="s">
        <v>184</v>
      </c>
      <c r="BE189" s="149">
        <f>IF(U189="základná",N189,0)</f>
        <v>0</v>
      </c>
      <c r="BF189" s="149">
        <f>IF(U189="znížená",N189,0)</f>
        <v>0</v>
      </c>
      <c r="BG189" s="149">
        <f>IF(U189="zákl. prenesená",N189,0)</f>
        <v>0</v>
      </c>
      <c r="BH189" s="149">
        <f>IF(U189="zníž. prenesená",N189,0)</f>
        <v>0</v>
      </c>
      <c r="BI189" s="149">
        <f>IF(U189="nulová",N189,0)</f>
        <v>0</v>
      </c>
      <c r="BJ189" s="25" t="s">
        <v>89</v>
      </c>
      <c r="BK189" s="149">
        <f>ROUND(L189*K189,2)</f>
        <v>0</v>
      </c>
      <c r="BL189" s="25" t="s">
        <v>716</v>
      </c>
      <c r="BM189" s="25" t="s">
        <v>2084</v>
      </c>
    </row>
    <row r="190" s="10" customFormat="1" ht="29.88" customHeight="1">
      <c r="B190" s="208"/>
      <c r="C190" s="209"/>
      <c r="D190" s="250" t="s">
        <v>1946</v>
      </c>
      <c r="E190" s="250"/>
      <c r="F190" s="250"/>
      <c r="G190" s="250"/>
      <c r="H190" s="250"/>
      <c r="I190" s="250"/>
      <c r="J190" s="250"/>
      <c r="K190" s="250"/>
      <c r="L190" s="250"/>
      <c r="M190" s="250"/>
      <c r="N190" s="253">
        <f>BK190</f>
        <v>0</v>
      </c>
      <c r="O190" s="254"/>
      <c r="P190" s="254"/>
      <c r="Q190" s="254"/>
      <c r="R190" s="213"/>
      <c r="T190" s="214"/>
      <c r="U190" s="209"/>
      <c r="V190" s="209"/>
      <c r="W190" s="215">
        <f>SUM(W191:W196)</f>
        <v>0</v>
      </c>
      <c r="X190" s="209"/>
      <c r="Y190" s="215">
        <f>SUM(Y191:Y196)</f>
        <v>0.029200000000000004</v>
      </c>
      <c r="Z190" s="209"/>
      <c r="AA190" s="216">
        <f>SUM(AA191:AA196)</f>
        <v>0</v>
      </c>
      <c r="AR190" s="217" t="s">
        <v>203</v>
      </c>
      <c r="AT190" s="218" t="s">
        <v>76</v>
      </c>
      <c r="AU190" s="218" t="s">
        <v>84</v>
      </c>
      <c r="AY190" s="217" t="s">
        <v>184</v>
      </c>
      <c r="BK190" s="219">
        <f>SUM(BK191:BK196)</f>
        <v>0</v>
      </c>
    </row>
    <row r="191" s="1" customFormat="1" ht="16.5" customHeight="1">
      <c r="B191" s="186"/>
      <c r="C191" s="220" t="s">
        <v>720</v>
      </c>
      <c r="D191" s="220" t="s">
        <v>185</v>
      </c>
      <c r="E191" s="221" t="s">
        <v>2085</v>
      </c>
      <c r="F191" s="222" t="s">
        <v>2086</v>
      </c>
      <c r="G191" s="222"/>
      <c r="H191" s="222"/>
      <c r="I191" s="222"/>
      <c r="J191" s="223" t="s">
        <v>200</v>
      </c>
      <c r="K191" s="224">
        <v>10</v>
      </c>
      <c r="L191" s="225">
        <v>0</v>
      </c>
      <c r="M191" s="225"/>
      <c r="N191" s="226">
        <f>ROUND(L191*K191,2)</f>
        <v>0</v>
      </c>
      <c r="O191" s="226"/>
      <c r="P191" s="226"/>
      <c r="Q191" s="226"/>
      <c r="R191" s="190"/>
      <c r="T191" s="227" t="s">
        <v>5</v>
      </c>
      <c r="U191" s="59" t="s">
        <v>44</v>
      </c>
      <c r="V191" s="50"/>
      <c r="W191" s="228">
        <f>V191*K191</f>
        <v>0</v>
      </c>
      <c r="X191" s="228">
        <v>0</v>
      </c>
      <c r="Y191" s="228">
        <f>X191*K191</f>
        <v>0</v>
      </c>
      <c r="Z191" s="228">
        <v>0</v>
      </c>
      <c r="AA191" s="229">
        <f>Z191*K191</f>
        <v>0</v>
      </c>
      <c r="AR191" s="25" t="s">
        <v>716</v>
      </c>
      <c r="AT191" s="25" t="s">
        <v>185</v>
      </c>
      <c r="AU191" s="25" t="s">
        <v>89</v>
      </c>
      <c r="AY191" s="25" t="s">
        <v>184</v>
      </c>
      <c r="BE191" s="149">
        <f>IF(U191="základná",N191,0)</f>
        <v>0</v>
      </c>
      <c r="BF191" s="149">
        <f>IF(U191="znížená",N191,0)</f>
        <v>0</v>
      </c>
      <c r="BG191" s="149">
        <f>IF(U191="zákl. prenesená",N191,0)</f>
        <v>0</v>
      </c>
      <c r="BH191" s="149">
        <f>IF(U191="zníž. prenesená",N191,0)</f>
        <v>0</v>
      </c>
      <c r="BI191" s="149">
        <f>IF(U191="nulová",N191,0)</f>
        <v>0</v>
      </c>
      <c r="BJ191" s="25" t="s">
        <v>89</v>
      </c>
      <c r="BK191" s="149">
        <f>ROUND(L191*K191,2)</f>
        <v>0</v>
      </c>
      <c r="BL191" s="25" t="s">
        <v>716</v>
      </c>
      <c r="BM191" s="25" t="s">
        <v>2111</v>
      </c>
    </row>
    <row r="192" s="1" customFormat="1" ht="25.5" customHeight="1">
      <c r="B192" s="186"/>
      <c r="C192" s="270" t="s">
        <v>724</v>
      </c>
      <c r="D192" s="270" t="s">
        <v>563</v>
      </c>
      <c r="E192" s="271" t="s">
        <v>2088</v>
      </c>
      <c r="F192" s="272" t="s">
        <v>2089</v>
      </c>
      <c r="G192" s="272"/>
      <c r="H192" s="272"/>
      <c r="I192" s="272"/>
      <c r="J192" s="273" t="s">
        <v>200</v>
      </c>
      <c r="K192" s="274">
        <v>10</v>
      </c>
      <c r="L192" s="275">
        <v>0</v>
      </c>
      <c r="M192" s="275"/>
      <c r="N192" s="276">
        <f>ROUND(L192*K192,2)</f>
        <v>0</v>
      </c>
      <c r="O192" s="226"/>
      <c r="P192" s="226"/>
      <c r="Q192" s="226"/>
      <c r="R192" s="190"/>
      <c r="T192" s="227" t="s">
        <v>5</v>
      </c>
      <c r="U192" s="59" t="s">
        <v>44</v>
      </c>
      <c r="V192" s="50"/>
      <c r="W192" s="228">
        <f>V192*K192</f>
        <v>0</v>
      </c>
      <c r="X192" s="228">
        <v>4.0000000000000003E-05</v>
      </c>
      <c r="Y192" s="228">
        <f>X192*K192</f>
        <v>0.00040000000000000002</v>
      </c>
      <c r="Z192" s="228">
        <v>0</v>
      </c>
      <c r="AA192" s="229">
        <f>Z192*K192</f>
        <v>0</v>
      </c>
      <c r="AR192" s="25" t="s">
        <v>1421</v>
      </c>
      <c r="AT192" s="25" t="s">
        <v>563</v>
      </c>
      <c r="AU192" s="25" t="s">
        <v>89</v>
      </c>
      <c r="AY192" s="25" t="s">
        <v>184</v>
      </c>
      <c r="BE192" s="149">
        <f>IF(U192="základná",N192,0)</f>
        <v>0</v>
      </c>
      <c r="BF192" s="149">
        <f>IF(U192="znížená",N192,0)</f>
        <v>0</v>
      </c>
      <c r="BG192" s="149">
        <f>IF(U192="zákl. prenesená",N192,0)</f>
        <v>0</v>
      </c>
      <c r="BH192" s="149">
        <f>IF(U192="zníž. prenesená",N192,0)</f>
        <v>0</v>
      </c>
      <c r="BI192" s="149">
        <f>IF(U192="nulová",N192,0)</f>
        <v>0</v>
      </c>
      <c r="BJ192" s="25" t="s">
        <v>89</v>
      </c>
      <c r="BK192" s="149">
        <f>ROUND(L192*K192,2)</f>
        <v>0</v>
      </c>
      <c r="BL192" s="25" t="s">
        <v>1421</v>
      </c>
      <c r="BM192" s="25" t="s">
        <v>2112</v>
      </c>
    </row>
    <row r="193" s="1" customFormat="1" ht="16.5" customHeight="1">
      <c r="B193" s="186"/>
      <c r="C193" s="220" t="s">
        <v>728</v>
      </c>
      <c r="D193" s="220" t="s">
        <v>185</v>
      </c>
      <c r="E193" s="221" t="s">
        <v>2091</v>
      </c>
      <c r="F193" s="222" t="s">
        <v>2092</v>
      </c>
      <c r="G193" s="222"/>
      <c r="H193" s="222"/>
      <c r="I193" s="222"/>
      <c r="J193" s="223" t="s">
        <v>218</v>
      </c>
      <c r="K193" s="224">
        <v>720</v>
      </c>
      <c r="L193" s="225">
        <v>0</v>
      </c>
      <c r="M193" s="225"/>
      <c r="N193" s="226">
        <f>ROUND(L193*K193,2)</f>
        <v>0</v>
      </c>
      <c r="O193" s="226"/>
      <c r="P193" s="226"/>
      <c r="Q193" s="226"/>
      <c r="R193" s="190"/>
      <c r="T193" s="227" t="s">
        <v>5</v>
      </c>
      <c r="U193" s="59" t="s">
        <v>44</v>
      </c>
      <c r="V193" s="50"/>
      <c r="W193" s="228">
        <f>V193*K193</f>
        <v>0</v>
      </c>
      <c r="X193" s="228">
        <v>0</v>
      </c>
      <c r="Y193" s="228">
        <f>X193*K193</f>
        <v>0</v>
      </c>
      <c r="Z193" s="228">
        <v>0</v>
      </c>
      <c r="AA193" s="229">
        <f>Z193*K193</f>
        <v>0</v>
      </c>
      <c r="AR193" s="25" t="s">
        <v>716</v>
      </c>
      <c r="AT193" s="25" t="s">
        <v>185</v>
      </c>
      <c r="AU193" s="25" t="s">
        <v>89</v>
      </c>
      <c r="AY193" s="25" t="s">
        <v>184</v>
      </c>
      <c r="BE193" s="149">
        <f>IF(U193="základná",N193,0)</f>
        <v>0</v>
      </c>
      <c r="BF193" s="149">
        <f>IF(U193="znížená",N193,0)</f>
        <v>0</v>
      </c>
      <c r="BG193" s="149">
        <f>IF(U193="zákl. prenesená",N193,0)</f>
        <v>0</v>
      </c>
      <c r="BH193" s="149">
        <f>IF(U193="zníž. prenesená",N193,0)</f>
        <v>0</v>
      </c>
      <c r="BI193" s="149">
        <f>IF(U193="nulová",N193,0)</f>
        <v>0</v>
      </c>
      <c r="BJ193" s="25" t="s">
        <v>89</v>
      </c>
      <c r="BK193" s="149">
        <f>ROUND(L193*K193,2)</f>
        <v>0</v>
      </c>
      <c r="BL193" s="25" t="s">
        <v>716</v>
      </c>
      <c r="BM193" s="25" t="s">
        <v>2113</v>
      </c>
    </row>
    <row r="194" s="1" customFormat="1" ht="25.5" customHeight="1">
      <c r="B194" s="186"/>
      <c r="C194" s="270" t="s">
        <v>732</v>
      </c>
      <c r="D194" s="270" t="s">
        <v>563</v>
      </c>
      <c r="E194" s="271" t="s">
        <v>2094</v>
      </c>
      <c r="F194" s="272" t="s">
        <v>2095</v>
      </c>
      <c r="G194" s="272"/>
      <c r="H194" s="272"/>
      <c r="I194" s="272"/>
      <c r="J194" s="273" t="s">
        <v>218</v>
      </c>
      <c r="K194" s="274">
        <v>720</v>
      </c>
      <c r="L194" s="275">
        <v>0</v>
      </c>
      <c r="M194" s="275"/>
      <c r="N194" s="276">
        <f>ROUND(L194*K194,2)</f>
        <v>0</v>
      </c>
      <c r="O194" s="226"/>
      <c r="P194" s="226"/>
      <c r="Q194" s="226"/>
      <c r="R194" s="190"/>
      <c r="T194" s="227" t="s">
        <v>5</v>
      </c>
      <c r="U194" s="59" t="s">
        <v>44</v>
      </c>
      <c r="V194" s="50"/>
      <c r="W194" s="228">
        <f>V194*K194</f>
        <v>0</v>
      </c>
      <c r="X194" s="228">
        <v>4.0000000000000003E-05</v>
      </c>
      <c r="Y194" s="228">
        <f>X194*K194</f>
        <v>0.028800000000000003</v>
      </c>
      <c r="Z194" s="228">
        <v>0</v>
      </c>
      <c r="AA194" s="229">
        <f>Z194*K194</f>
        <v>0</v>
      </c>
      <c r="AR194" s="25" t="s">
        <v>2096</v>
      </c>
      <c r="AT194" s="25" t="s">
        <v>563</v>
      </c>
      <c r="AU194" s="25" t="s">
        <v>89</v>
      </c>
      <c r="AY194" s="25" t="s">
        <v>184</v>
      </c>
      <c r="BE194" s="149">
        <f>IF(U194="základná",N194,0)</f>
        <v>0</v>
      </c>
      <c r="BF194" s="149">
        <f>IF(U194="znížená",N194,0)</f>
        <v>0</v>
      </c>
      <c r="BG194" s="149">
        <f>IF(U194="zákl. prenesená",N194,0)</f>
        <v>0</v>
      </c>
      <c r="BH194" s="149">
        <f>IF(U194="zníž. prenesená",N194,0)</f>
        <v>0</v>
      </c>
      <c r="BI194" s="149">
        <f>IF(U194="nulová",N194,0)</f>
        <v>0</v>
      </c>
      <c r="BJ194" s="25" t="s">
        <v>89</v>
      </c>
      <c r="BK194" s="149">
        <f>ROUND(L194*K194,2)</f>
        <v>0</v>
      </c>
      <c r="BL194" s="25" t="s">
        <v>716</v>
      </c>
      <c r="BM194" s="25" t="s">
        <v>2114</v>
      </c>
    </row>
    <row r="195" s="11" customFormat="1" ht="16.5" customHeight="1">
      <c r="B195" s="230"/>
      <c r="C195" s="231"/>
      <c r="D195" s="231"/>
      <c r="E195" s="232" t="s">
        <v>5</v>
      </c>
      <c r="F195" s="233" t="s">
        <v>2115</v>
      </c>
      <c r="G195" s="234"/>
      <c r="H195" s="234"/>
      <c r="I195" s="234"/>
      <c r="J195" s="231"/>
      <c r="K195" s="235">
        <v>720</v>
      </c>
      <c r="L195" s="231"/>
      <c r="M195" s="231"/>
      <c r="N195" s="231"/>
      <c r="O195" s="231"/>
      <c r="P195" s="231"/>
      <c r="Q195" s="231"/>
      <c r="R195" s="236"/>
      <c r="T195" s="237"/>
      <c r="U195" s="231"/>
      <c r="V195" s="231"/>
      <c r="W195" s="231"/>
      <c r="X195" s="231"/>
      <c r="Y195" s="231"/>
      <c r="Z195" s="231"/>
      <c r="AA195" s="238"/>
      <c r="AT195" s="239" t="s">
        <v>192</v>
      </c>
      <c r="AU195" s="239" t="s">
        <v>89</v>
      </c>
      <c r="AV195" s="11" t="s">
        <v>89</v>
      </c>
      <c r="AW195" s="11" t="s">
        <v>34</v>
      </c>
      <c r="AX195" s="11" t="s">
        <v>77</v>
      </c>
      <c r="AY195" s="239" t="s">
        <v>184</v>
      </c>
    </row>
    <row r="196" s="12" customFormat="1" ht="16.5" customHeight="1">
      <c r="B196" s="241"/>
      <c r="C196" s="242"/>
      <c r="D196" s="242"/>
      <c r="E196" s="243" t="s">
        <v>5</v>
      </c>
      <c r="F196" s="244" t="s">
        <v>197</v>
      </c>
      <c r="G196" s="242"/>
      <c r="H196" s="242"/>
      <c r="I196" s="242"/>
      <c r="J196" s="242"/>
      <c r="K196" s="245">
        <v>720</v>
      </c>
      <c r="L196" s="242"/>
      <c r="M196" s="242"/>
      <c r="N196" s="242"/>
      <c r="O196" s="242"/>
      <c r="P196" s="242"/>
      <c r="Q196" s="242"/>
      <c r="R196" s="246"/>
      <c r="T196" s="247"/>
      <c r="U196" s="242"/>
      <c r="V196" s="242"/>
      <c r="W196" s="242"/>
      <c r="X196" s="242"/>
      <c r="Y196" s="242"/>
      <c r="Z196" s="242"/>
      <c r="AA196" s="248"/>
      <c r="AT196" s="249" t="s">
        <v>192</v>
      </c>
      <c r="AU196" s="249" t="s">
        <v>89</v>
      </c>
      <c r="AV196" s="12" t="s">
        <v>189</v>
      </c>
      <c r="AW196" s="12" t="s">
        <v>34</v>
      </c>
      <c r="AX196" s="12" t="s">
        <v>84</v>
      </c>
      <c r="AY196" s="249" t="s">
        <v>184</v>
      </c>
    </row>
    <row r="197" s="10" customFormat="1" ht="37.44" customHeight="1">
      <c r="B197" s="208"/>
      <c r="C197" s="209"/>
      <c r="D197" s="210" t="s">
        <v>433</v>
      </c>
      <c r="E197" s="210"/>
      <c r="F197" s="210"/>
      <c r="G197" s="210"/>
      <c r="H197" s="210"/>
      <c r="I197" s="210"/>
      <c r="J197" s="210"/>
      <c r="K197" s="210"/>
      <c r="L197" s="210"/>
      <c r="M197" s="210"/>
      <c r="N197" s="211">
        <f>BK197</f>
        <v>0</v>
      </c>
      <c r="O197" s="212"/>
      <c r="P197" s="212"/>
      <c r="Q197" s="212"/>
      <c r="R197" s="213"/>
      <c r="T197" s="214"/>
      <c r="U197" s="209"/>
      <c r="V197" s="209"/>
      <c r="W197" s="215">
        <f>W198</f>
        <v>0</v>
      </c>
      <c r="X197" s="209"/>
      <c r="Y197" s="215">
        <f>Y198</f>
        <v>0</v>
      </c>
      <c r="Z197" s="209"/>
      <c r="AA197" s="216">
        <f>AA198</f>
        <v>0</v>
      </c>
      <c r="AR197" s="217" t="s">
        <v>211</v>
      </c>
      <c r="AT197" s="218" t="s">
        <v>76</v>
      </c>
      <c r="AU197" s="218" t="s">
        <v>77</v>
      </c>
      <c r="AY197" s="217" t="s">
        <v>184</v>
      </c>
      <c r="BK197" s="219">
        <f>BK198</f>
        <v>0</v>
      </c>
    </row>
    <row r="198" s="1" customFormat="1" ht="51" customHeight="1">
      <c r="B198" s="186"/>
      <c r="C198" s="220" t="s">
        <v>738</v>
      </c>
      <c r="D198" s="220" t="s">
        <v>185</v>
      </c>
      <c r="E198" s="221" t="s">
        <v>947</v>
      </c>
      <c r="F198" s="222" t="s">
        <v>948</v>
      </c>
      <c r="G198" s="222"/>
      <c r="H198" s="222"/>
      <c r="I198" s="222"/>
      <c r="J198" s="223" t="s">
        <v>949</v>
      </c>
      <c r="K198" s="224">
        <v>1</v>
      </c>
      <c r="L198" s="225">
        <v>0</v>
      </c>
      <c r="M198" s="225"/>
      <c r="N198" s="226">
        <f>ROUND(L198*K198,2)</f>
        <v>0</v>
      </c>
      <c r="O198" s="226"/>
      <c r="P198" s="226"/>
      <c r="Q198" s="226"/>
      <c r="R198" s="190"/>
      <c r="T198" s="227" t="s">
        <v>5</v>
      </c>
      <c r="U198" s="59" t="s">
        <v>44</v>
      </c>
      <c r="V198" s="50"/>
      <c r="W198" s="228">
        <f>V198*K198</f>
        <v>0</v>
      </c>
      <c r="X198" s="228">
        <v>0</v>
      </c>
      <c r="Y198" s="228">
        <f>X198*K198</f>
        <v>0</v>
      </c>
      <c r="Z198" s="228">
        <v>0</v>
      </c>
      <c r="AA198" s="229">
        <f>Z198*K198</f>
        <v>0</v>
      </c>
      <c r="AR198" s="25" t="s">
        <v>950</v>
      </c>
      <c r="AT198" s="25" t="s">
        <v>185</v>
      </c>
      <c r="AU198" s="25" t="s">
        <v>84</v>
      </c>
      <c r="AY198" s="25" t="s">
        <v>184</v>
      </c>
      <c r="BE198" s="149">
        <f>IF(U198="základná",N198,0)</f>
        <v>0</v>
      </c>
      <c r="BF198" s="149">
        <f>IF(U198="znížená",N198,0)</f>
        <v>0</v>
      </c>
      <c r="BG198" s="149">
        <f>IF(U198="zákl. prenesená",N198,0)</f>
        <v>0</v>
      </c>
      <c r="BH198" s="149">
        <f>IF(U198="zníž. prenesená",N198,0)</f>
        <v>0</v>
      </c>
      <c r="BI198" s="149">
        <f>IF(U198="nulová",N198,0)</f>
        <v>0</v>
      </c>
      <c r="BJ198" s="25" t="s">
        <v>89</v>
      </c>
      <c r="BK198" s="149">
        <f>ROUND(L198*K198,2)</f>
        <v>0</v>
      </c>
      <c r="BL198" s="25" t="s">
        <v>950</v>
      </c>
      <c r="BM198" s="25" t="s">
        <v>2116</v>
      </c>
    </row>
    <row r="199" s="1" customFormat="1" ht="49.92" customHeight="1">
      <c r="B199" s="49"/>
      <c r="C199" s="50"/>
      <c r="D199" s="210" t="s">
        <v>411</v>
      </c>
      <c r="E199" s="50"/>
      <c r="F199" s="50"/>
      <c r="G199" s="50"/>
      <c r="H199" s="50"/>
      <c r="I199" s="50"/>
      <c r="J199" s="50"/>
      <c r="K199" s="50"/>
      <c r="L199" s="50"/>
      <c r="M199" s="50"/>
      <c r="N199" s="264">
        <f>BK199</f>
        <v>0</v>
      </c>
      <c r="O199" s="265"/>
      <c r="P199" s="265"/>
      <c r="Q199" s="265"/>
      <c r="R199" s="51"/>
      <c r="T199" s="267"/>
      <c r="U199" s="75"/>
      <c r="V199" s="75"/>
      <c r="W199" s="75"/>
      <c r="X199" s="75"/>
      <c r="Y199" s="75"/>
      <c r="Z199" s="75"/>
      <c r="AA199" s="77"/>
      <c r="AT199" s="25" t="s">
        <v>76</v>
      </c>
      <c r="AU199" s="25" t="s">
        <v>77</v>
      </c>
      <c r="AY199" s="25" t="s">
        <v>412</v>
      </c>
      <c r="BK199" s="149">
        <v>0</v>
      </c>
    </row>
    <row r="200" s="1" customFormat="1" ht="6.96" customHeight="1">
      <c r="B200" s="78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80"/>
    </row>
  </sheetData>
  <mergeCells count="286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F196:I196"/>
    <mergeCell ref="F198:I198"/>
    <mergeCell ref="L198:M198"/>
    <mergeCell ref="N198:Q198"/>
    <mergeCell ref="N122:Q122"/>
    <mergeCell ref="N123:Q123"/>
    <mergeCell ref="N124:Q124"/>
    <mergeCell ref="N156:Q156"/>
    <mergeCell ref="N190:Q190"/>
    <mergeCell ref="N197:Q197"/>
    <mergeCell ref="N199:Q199"/>
    <mergeCell ref="H1:K1"/>
    <mergeCell ref="S2:AC2"/>
  </mergeCells>
  <hyperlinks>
    <hyperlink ref="F1:G1" location="C2" display="1) Krycí list rozpočtu"/>
    <hyperlink ref="H1:K1" location="C87" display="2) Rekapitulácia rozpočtu"/>
    <hyperlink ref="L1" location="C121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8"/>
      <c r="B1" s="16"/>
      <c r="C1" s="16"/>
      <c r="D1" s="17" t="s">
        <v>1</v>
      </c>
      <c r="E1" s="16"/>
      <c r="F1" s="18" t="s">
        <v>133</v>
      </c>
      <c r="G1" s="18"/>
      <c r="H1" s="159" t="s">
        <v>134</v>
      </c>
      <c r="I1" s="159"/>
      <c r="J1" s="159"/>
      <c r="K1" s="159"/>
      <c r="L1" s="18" t="s">
        <v>135</v>
      </c>
      <c r="M1" s="16"/>
      <c r="N1" s="16"/>
      <c r="O1" s="17" t="s">
        <v>136</v>
      </c>
      <c r="P1" s="16"/>
      <c r="Q1" s="16"/>
      <c r="R1" s="16"/>
      <c r="S1" s="18" t="s">
        <v>137</v>
      </c>
      <c r="T1" s="18"/>
      <c r="U1" s="158"/>
      <c r="V1" s="15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ht="36.96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8</v>
      </c>
      <c r="AT2" s="25" t="s">
        <v>117</v>
      </c>
    </row>
    <row r="3" ht="6.96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AT3" s="25" t="s">
        <v>77</v>
      </c>
    </row>
    <row r="4" ht="36.96" customHeight="1">
      <c r="B4" s="29"/>
      <c r="C4" s="30" t="s">
        <v>138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T4" s="23" t="s">
        <v>12</v>
      </c>
      <c r="AT4" s="25" t="s">
        <v>6</v>
      </c>
    </row>
    <row r="5" ht="6.96" customHeight="1">
      <c r="B5" s="2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</row>
    <row r="6" ht="25.44" customHeight="1">
      <c r="B6" s="29"/>
      <c r="C6" s="34"/>
      <c r="D6" s="41" t="s">
        <v>18</v>
      </c>
      <c r="E6" s="34"/>
      <c r="F6" s="160" t="str">
        <f>'Rekapitulácia stavby'!K6</f>
        <v xml:space="preserve">REKONŠTRUKCIA ŠD HORSKÝ PARK  EU BRATISLAVA , BLOK A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2"/>
    </row>
    <row r="7" ht="25.44" customHeight="1">
      <c r="B7" s="29"/>
      <c r="C7" s="34"/>
      <c r="D7" s="41" t="s">
        <v>139</v>
      </c>
      <c r="E7" s="34"/>
      <c r="F7" s="160" t="s">
        <v>140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</row>
    <row r="8" s="1" customFormat="1" ht="32.88" customHeight="1">
      <c r="B8" s="49"/>
      <c r="C8" s="50"/>
      <c r="D8" s="38" t="s">
        <v>141</v>
      </c>
      <c r="E8" s="50"/>
      <c r="F8" s="39" t="s">
        <v>2117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</row>
    <row r="9" s="1" customFormat="1" ht="14.4" customHeight="1">
      <c r="B9" s="49"/>
      <c r="C9" s="50"/>
      <c r="D9" s="41" t="s">
        <v>20</v>
      </c>
      <c r="E9" s="50"/>
      <c r="F9" s="36" t="s">
        <v>5</v>
      </c>
      <c r="G9" s="50"/>
      <c r="H9" s="50"/>
      <c r="I9" s="50"/>
      <c r="J9" s="50"/>
      <c r="K9" s="50"/>
      <c r="L9" s="50"/>
      <c r="M9" s="41" t="s">
        <v>21</v>
      </c>
      <c r="N9" s="50"/>
      <c r="O9" s="36" t="s">
        <v>5</v>
      </c>
      <c r="P9" s="50"/>
      <c r="Q9" s="50"/>
      <c r="R9" s="51"/>
    </row>
    <row r="10" s="1" customFormat="1" ht="14.4" customHeight="1">
      <c r="B10" s="49"/>
      <c r="C10" s="50"/>
      <c r="D10" s="41" t="s">
        <v>22</v>
      </c>
      <c r="E10" s="50"/>
      <c r="F10" s="36" t="s">
        <v>23</v>
      </c>
      <c r="G10" s="50"/>
      <c r="H10" s="50"/>
      <c r="I10" s="50"/>
      <c r="J10" s="50"/>
      <c r="K10" s="50"/>
      <c r="L10" s="50"/>
      <c r="M10" s="41" t="s">
        <v>24</v>
      </c>
      <c r="N10" s="50"/>
      <c r="O10" s="161" t="str">
        <f>'Rekapitulácia stavby'!AN8</f>
        <v>11. 6. 2018</v>
      </c>
      <c r="P10" s="93"/>
      <c r="Q10" s="50"/>
      <c r="R10" s="51"/>
    </row>
    <row r="11" s="1" customFormat="1" ht="10.8" customHeight="1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</row>
    <row r="12" s="1" customFormat="1" ht="14.4" customHeight="1">
      <c r="B12" s="49"/>
      <c r="C12" s="50"/>
      <c r="D12" s="41" t="s">
        <v>26</v>
      </c>
      <c r="E12" s="50"/>
      <c r="F12" s="50"/>
      <c r="G12" s="50"/>
      <c r="H12" s="50"/>
      <c r="I12" s="50"/>
      <c r="J12" s="50"/>
      <c r="K12" s="50"/>
      <c r="L12" s="50"/>
      <c r="M12" s="41" t="s">
        <v>27</v>
      </c>
      <c r="N12" s="50"/>
      <c r="O12" s="36" t="s">
        <v>5</v>
      </c>
      <c r="P12" s="36"/>
      <c r="Q12" s="50"/>
      <c r="R12" s="51"/>
    </row>
    <row r="13" s="1" customFormat="1" ht="18" customHeight="1">
      <c r="B13" s="49"/>
      <c r="C13" s="50"/>
      <c r="D13" s="50"/>
      <c r="E13" s="36" t="s">
        <v>28</v>
      </c>
      <c r="F13" s="50"/>
      <c r="G13" s="50"/>
      <c r="H13" s="50"/>
      <c r="I13" s="50"/>
      <c r="J13" s="50"/>
      <c r="K13" s="50"/>
      <c r="L13" s="50"/>
      <c r="M13" s="41" t="s">
        <v>29</v>
      </c>
      <c r="N13" s="50"/>
      <c r="O13" s="36" t="s">
        <v>5</v>
      </c>
      <c r="P13" s="36"/>
      <c r="Q13" s="50"/>
      <c r="R13" s="51"/>
    </row>
    <row r="14" s="1" customFormat="1" ht="6.96" customHeight="1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</row>
    <row r="15" s="1" customFormat="1" ht="14.4" customHeight="1">
      <c r="B15" s="49"/>
      <c r="C15" s="50"/>
      <c r="D15" s="41" t="s">
        <v>30</v>
      </c>
      <c r="E15" s="50"/>
      <c r="F15" s="50"/>
      <c r="G15" s="50"/>
      <c r="H15" s="50"/>
      <c r="I15" s="50"/>
      <c r="J15" s="50"/>
      <c r="K15" s="50"/>
      <c r="L15" s="50"/>
      <c r="M15" s="41" t="s">
        <v>27</v>
      </c>
      <c r="N15" s="50"/>
      <c r="O15" s="42" t="s">
        <v>5</v>
      </c>
      <c r="P15" s="36"/>
      <c r="Q15" s="50"/>
      <c r="R15" s="51"/>
    </row>
    <row r="16" s="1" customFormat="1" ht="18" customHeight="1">
      <c r="B16" s="49"/>
      <c r="C16" s="50"/>
      <c r="D16" s="50"/>
      <c r="E16" s="42" t="s">
        <v>143</v>
      </c>
      <c r="F16" s="162"/>
      <c r="G16" s="162"/>
      <c r="H16" s="162"/>
      <c r="I16" s="162"/>
      <c r="J16" s="162"/>
      <c r="K16" s="162"/>
      <c r="L16" s="162"/>
      <c r="M16" s="41" t="s">
        <v>29</v>
      </c>
      <c r="N16" s="50"/>
      <c r="O16" s="42" t="s">
        <v>5</v>
      </c>
      <c r="P16" s="36"/>
      <c r="Q16" s="50"/>
      <c r="R16" s="51"/>
    </row>
    <row r="17" s="1" customFormat="1" ht="6.96" customHeight="1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="1" customFormat="1" ht="14.4" customHeight="1">
      <c r="B18" s="49"/>
      <c r="C18" s="50"/>
      <c r="D18" s="41" t="s">
        <v>32</v>
      </c>
      <c r="E18" s="50"/>
      <c r="F18" s="50"/>
      <c r="G18" s="50"/>
      <c r="H18" s="50"/>
      <c r="I18" s="50"/>
      <c r="J18" s="50"/>
      <c r="K18" s="50"/>
      <c r="L18" s="50"/>
      <c r="M18" s="41" t="s">
        <v>27</v>
      </c>
      <c r="N18" s="50"/>
      <c r="O18" s="36" t="s">
        <v>5</v>
      </c>
      <c r="P18" s="36"/>
      <c r="Q18" s="50"/>
      <c r="R18" s="51"/>
    </row>
    <row r="19" s="1" customFormat="1" ht="18" customHeight="1">
      <c r="B19" s="49"/>
      <c r="C19" s="50"/>
      <c r="D19" s="50"/>
      <c r="E19" s="36" t="s">
        <v>33</v>
      </c>
      <c r="F19" s="50"/>
      <c r="G19" s="50"/>
      <c r="H19" s="50"/>
      <c r="I19" s="50"/>
      <c r="J19" s="50"/>
      <c r="K19" s="50"/>
      <c r="L19" s="50"/>
      <c r="M19" s="41" t="s">
        <v>29</v>
      </c>
      <c r="N19" s="50"/>
      <c r="O19" s="36" t="s">
        <v>5</v>
      </c>
      <c r="P19" s="36"/>
      <c r="Q19" s="50"/>
      <c r="R19" s="51"/>
    </row>
    <row r="20" s="1" customFormat="1" ht="6.96" customHeight="1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</row>
    <row r="21" s="1" customFormat="1" ht="14.4" customHeight="1">
      <c r="B21" s="49"/>
      <c r="C21" s="50"/>
      <c r="D21" s="41" t="s">
        <v>35</v>
      </c>
      <c r="E21" s="50"/>
      <c r="F21" s="50"/>
      <c r="G21" s="50"/>
      <c r="H21" s="50"/>
      <c r="I21" s="50"/>
      <c r="J21" s="50"/>
      <c r="K21" s="50"/>
      <c r="L21" s="50"/>
      <c r="M21" s="41" t="s">
        <v>27</v>
      </c>
      <c r="N21" s="50"/>
      <c r="O21" s="36" t="s">
        <v>5</v>
      </c>
      <c r="P21" s="36"/>
      <c r="Q21" s="50"/>
      <c r="R21" s="51"/>
    </row>
    <row r="22" s="1" customFormat="1" ht="18" customHeight="1">
      <c r="B22" s="49"/>
      <c r="C22" s="50"/>
      <c r="D22" s="50"/>
      <c r="E22" s="36" t="s">
        <v>2118</v>
      </c>
      <c r="F22" s="50"/>
      <c r="G22" s="50"/>
      <c r="H22" s="50"/>
      <c r="I22" s="50"/>
      <c r="J22" s="50"/>
      <c r="K22" s="50"/>
      <c r="L22" s="50"/>
      <c r="M22" s="41" t="s">
        <v>29</v>
      </c>
      <c r="N22" s="50"/>
      <c r="O22" s="36" t="s">
        <v>5</v>
      </c>
      <c r="P22" s="36"/>
      <c r="Q22" s="50"/>
      <c r="R22" s="51"/>
    </row>
    <row r="23" s="1" customFormat="1" ht="6.96" customHeigh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="1" customFormat="1" ht="14.4" customHeight="1">
      <c r="B24" s="49"/>
      <c r="C24" s="50"/>
      <c r="D24" s="41" t="s">
        <v>37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="1" customFormat="1" ht="16.5" customHeight="1">
      <c r="B25" s="49"/>
      <c r="C25" s="50"/>
      <c r="D25" s="50"/>
      <c r="E25" s="45" t="s">
        <v>5</v>
      </c>
      <c r="F25" s="45"/>
      <c r="G25" s="45"/>
      <c r="H25" s="45"/>
      <c r="I25" s="45"/>
      <c r="J25" s="45"/>
      <c r="K25" s="45"/>
      <c r="L25" s="45"/>
      <c r="M25" s="50"/>
      <c r="N25" s="50"/>
      <c r="O25" s="50"/>
      <c r="P25" s="50"/>
      <c r="Q25" s="50"/>
      <c r="R25" s="51"/>
    </row>
    <row r="26" s="1" customFormat="1" ht="6.96" customHeight="1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s="1" customFormat="1" ht="6.96" customHeight="1">
      <c r="B27" s="49"/>
      <c r="C27" s="5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50"/>
      <c r="R27" s="51"/>
    </row>
    <row r="28" s="1" customFormat="1" ht="14.4" customHeight="1">
      <c r="B28" s="49"/>
      <c r="C28" s="50"/>
      <c r="D28" s="163" t="s">
        <v>145</v>
      </c>
      <c r="E28" s="50"/>
      <c r="F28" s="50"/>
      <c r="G28" s="50"/>
      <c r="H28" s="50"/>
      <c r="I28" s="50"/>
      <c r="J28" s="50"/>
      <c r="K28" s="50"/>
      <c r="L28" s="50"/>
      <c r="M28" s="48">
        <f>N89</f>
        <v>0</v>
      </c>
      <c r="N28" s="48"/>
      <c r="O28" s="48"/>
      <c r="P28" s="48"/>
      <c r="Q28" s="50"/>
      <c r="R28" s="51"/>
    </row>
    <row r="29" s="1" customFormat="1" ht="14.4" customHeight="1">
      <c r="B29" s="49"/>
      <c r="C29" s="50"/>
      <c r="D29" s="47" t="s">
        <v>127</v>
      </c>
      <c r="E29" s="50"/>
      <c r="F29" s="50"/>
      <c r="G29" s="50"/>
      <c r="H29" s="50"/>
      <c r="I29" s="50"/>
      <c r="J29" s="50"/>
      <c r="K29" s="50"/>
      <c r="L29" s="50"/>
      <c r="M29" s="48">
        <f>N94</f>
        <v>0</v>
      </c>
      <c r="N29" s="48"/>
      <c r="O29" s="48"/>
      <c r="P29" s="48"/>
      <c r="Q29" s="50"/>
      <c r="R29" s="51"/>
    </row>
    <row r="30" s="1" customFormat="1" ht="6.96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="1" customFormat="1" ht="25.44" customHeight="1">
      <c r="B31" s="49"/>
      <c r="C31" s="50"/>
      <c r="D31" s="164" t="s">
        <v>40</v>
      </c>
      <c r="E31" s="50"/>
      <c r="F31" s="50"/>
      <c r="G31" s="50"/>
      <c r="H31" s="50"/>
      <c r="I31" s="50"/>
      <c r="J31" s="50"/>
      <c r="K31" s="50"/>
      <c r="L31" s="50"/>
      <c r="M31" s="165">
        <f>ROUND(M28+M29,2)</f>
        <v>0</v>
      </c>
      <c r="N31" s="50"/>
      <c r="O31" s="50"/>
      <c r="P31" s="50"/>
      <c r="Q31" s="50"/>
      <c r="R31" s="51"/>
    </row>
    <row r="32" s="1" customFormat="1" ht="6.96" customHeight="1">
      <c r="B32" s="49"/>
      <c r="C32" s="5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50"/>
      <c r="R32" s="51"/>
    </row>
    <row r="33" s="1" customFormat="1" ht="14.4" customHeight="1">
      <c r="B33" s="49"/>
      <c r="C33" s="50"/>
      <c r="D33" s="57" t="s">
        <v>41</v>
      </c>
      <c r="E33" s="57" t="s">
        <v>42</v>
      </c>
      <c r="F33" s="58">
        <v>0.20000000000000001</v>
      </c>
      <c r="G33" s="166" t="s">
        <v>43</v>
      </c>
      <c r="H33" s="167">
        <f>(SUM(BE94:BE101)+SUM(BE120:BE149))</f>
        <v>0</v>
      </c>
      <c r="I33" s="50"/>
      <c r="J33" s="50"/>
      <c r="K33" s="50"/>
      <c r="L33" s="50"/>
      <c r="M33" s="167">
        <f>ROUND((SUM(BE94:BE101)+SUM(BE120:BE149)), 2)*F33</f>
        <v>0</v>
      </c>
      <c r="N33" s="50"/>
      <c r="O33" s="50"/>
      <c r="P33" s="50"/>
      <c r="Q33" s="50"/>
      <c r="R33" s="51"/>
    </row>
    <row r="34" s="1" customFormat="1" ht="14.4" customHeight="1">
      <c r="B34" s="49"/>
      <c r="C34" s="50"/>
      <c r="D34" s="50"/>
      <c r="E34" s="57" t="s">
        <v>44</v>
      </c>
      <c r="F34" s="58">
        <v>0.20000000000000001</v>
      </c>
      <c r="G34" s="166" t="s">
        <v>43</v>
      </c>
      <c r="H34" s="167">
        <f>(SUM(BF94:BF101)+SUM(BF120:BF149))</f>
        <v>0</v>
      </c>
      <c r="I34" s="50"/>
      <c r="J34" s="50"/>
      <c r="K34" s="50"/>
      <c r="L34" s="50"/>
      <c r="M34" s="167">
        <f>ROUND((SUM(BF94:BF101)+SUM(BF120:BF149)), 2)*F34</f>
        <v>0</v>
      </c>
      <c r="N34" s="50"/>
      <c r="O34" s="50"/>
      <c r="P34" s="50"/>
      <c r="Q34" s="50"/>
      <c r="R34" s="51"/>
    </row>
    <row r="35" hidden="1" s="1" customFormat="1" ht="14.4" customHeight="1">
      <c r="B35" s="49"/>
      <c r="C35" s="50"/>
      <c r="D35" s="50"/>
      <c r="E35" s="57" t="s">
        <v>45</v>
      </c>
      <c r="F35" s="58">
        <v>0.20000000000000001</v>
      </c>
      <c r="G35" s="166" t="s">
        <v>43</v>
      </c>
      <c r="H35" s="167">
        <f>(SUM(BG94:BG101)+SUM(BG120:BG149))</f>
        <v>0</v>
      </c>
      <c r="I35" s="50"/>
      <c r="J35" s="50"/>
      <c r="K35" s="50"/>
      <c r="L35" s="50"/>
      <c r="M35" s="167">
        <v>0</v>
      </c>
      <c r="N35" s="50"/>
      <c r="O35" s="50"/>
      <c r="P35" s="50"/>
      <c r="Q35" s="50"/>
      <c r="R35" s="51"/>
    </row>
    <row r="36" hidden="1" s="1" customFormat="1" ht="14.4" customHeight="1">
      <c r="B36" s="49"/>
      <c r="C36" s="50"/>
      <c r="D36" s="50"/>
      <c r="E36" s="57" t="s">
        <v>46</v>
      </c>
      <c r="F36" s="58">
        <v>0.20000000000000001</v>
      </c>
      <c r="G36" s="166" t="s">
        <v>43</v>
      </c>
      <c r="H36" s="167">
        <f>(SUM(BH94:BH101)+SUM(BH120:BH149))</f>
        <v>0</v>
      </c>
      <c r="I36" s="50"/>
      <c r="J36" s="50"/>
      <c r="K36" s="50"/>
      <c r="L36" s="50"/>
      <c r="M36" s="167">
        <v>0</v>
      </c>
      <c r="N36" s="50"/>
      <c r="O36" s="50"/>
      <c r="P36" s="50"/>
      <c r="Q36" s="50"/>
      <c r="R36" s="51"/>
    </row>
    <row r="37" hidden="1" s="1" customFormat="1" ht="14.4" customHeight="1">
      <c r="B37" s="49"/>
      <c r="C37" s="50"/>
      <c r="D37" s="50"/>
      <c r="E37" s="57" t="s">
        <v>47</v>
      </c>
      <c r="F37" s="58">
        <v>0</v>
      </c>
      <c r="G37" s="166" t="s">
        <v>43</v>
      </c>
      <c r="H37" s="167">
        <f>(SUM(BI94:BI101)+SUM(BI120:BI149))</f>
        <v>0</v>
      </c>
      <c r="I37" s="50"/>
      <c r="J37" s="50"/>
      <c r="K37" s="50"/>
      <c r="L37" s="50"/>
      <c r="M37" s="167">
        <v>0</v>
      </c>
      <c r="N37" s="50"/>
      <c r="O37" s="50"/>
      <c r="P37" s="50"/>
      <c r="Q37" s="50"/>
      <c r="R37" s="51"/>
    </row>
    <row r="38" s="1" customFormat="1" ht="6.96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</row>
    <row r="39" s="1" customFormat="1" ht="25.44" customHeight="1">
      <c r="B39" s="49"/>
      <c r="C39" s="156"/>
      <c r="D39" s="168" t="s">
        <v>48</v>
      </c>
      <c r="E39" s="100"/>
      <c r="F39" s="100"/>
      <c r="G39" s="169" t="s">
        <v>49</v>
      </c>
      <c r="H39" s="170" t="s">
        <v>50</v>
      </c>
      <c r="I39" s="100"/>
      <c r="J39" s="100"/>
      <c r="K39" s="100"/>
      <c r="L39" s="171">
        <f>SUM(M31:M37)</f>
        <v>0</v>
      </c>
      <c r="M39" s="171"/>
      <c r="N39" s="171"/>
      <c r="O39" s="171"/>
      <c r="P39" s="172"/>
      <c r="Q39" s="156"/>
      <c r="R39" s="51"/>
    </row>
    <row r="40" s="1" customFormat="1" ht="14.4" customHeight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="1" customFormat="1" ht="14.4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>
      <c r="B42" s="29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2"/>
    </row>
    <row r="43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2"/>
    </row>
    <row r="44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2"/>
    </row>
    <row r="4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</row>
    <row r="46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</row>
    <row r="50" s="1" customFormat="1">
      <c r="B50" s="49"/>
      <c r="C50" s="50"/>
      <c r="D50" s="69" t="s">
        <v>51</v>
      </c>
      <c r="E50" s="70"/>
      <c r="F50" s="70"/>
      <c r="G50" s="70"/>
      <c r="H50" s="71"/>
      <c r="I50" s="50"/>
      <c r="J50" s="69" t="s">
        <v>52</v>
      </c>
      <c r="K50" s="70"/>
      <c r="L50" s="70"/>
      <c r="M50" s="70"/>
      <c r="N50" s="70"/>
      <c r="O50" s="70"/>
      <c r="P50" s="71"/>
      <c r="Q50" s="50"/>
      <c r="R50" s="51"/>
    </row>
    <row r="51">
      <c r="B51" s="29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2"/>
    </row>
    <row r="52">
      <c r="B52" s="29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2"/>
    </row>
    <row r="53">
      <c r="B53" s="29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2"/>
    </row>
    <row r="54">
      <c r="B54" s="29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2"/>
    </row>
    <row r="55">
      <c r="B55" s="29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2"/>
    </row>
    <row r="56">
      <c r="B56" s="29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2"/>
    </row>
    <row r="57">
      <c r="B57" s="29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2"/>
    </row>
    <row r="58">
      <c r="B58" s="29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2"/>
    </row>
    <row r="59" s="1" customFormat="1">
      <c r="B59" s="49"/>
      <c r="C59" s="50"/>
      <c r="D59" s="74" t="s">
        <v>53</v>
      </c>
      <c r="E59" s="75"/>
      <c r="F59" s="75"/>
      <c r="G59" s="76" t="s">
        <v>54</v>
      </c>
      <c r="H59" s="77"/>
      <c r="I59" s="50"/>
      <c r="J59" s="74" t="s">
        <v>53</v>
      </c>
      <c r="K59" s="75"/>
      <c r="L59" s="75"/>
      <c r="M59" s="75"/>
      <c r="N59" s="76" t="s">
        <v>54</v>
      </c>
      <c r="O59" s="75"/>
      <c r="P59" s="77"/>
      <c r="Q59" s="50"/>
      <c r="R59" s="51"/>
    </row>
    <row r="60"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="1" customFormat="1">
      <c r="B61" s="49"/>
      <c r="C61" s="50"/>
      <c r="D61" s="69" t="s">
        <v>55</v>
      </c>
      <c r="E61" s="70"/>
      <c r="F61" s="70"/>
      <c r="G61" s="70"/>
      <c r="H61" s="71"/>
      <c r="I61" s="50"/>
      <c r="J61" s="69" t="s">
        <v>56</v>
      </c>
      <c r="K61" s="70"/>
      <c r="L61" s="70"/>
      <c r="M61" s="70"/>
      <c r="N61" s="70"/>
      <c r="O61" s="70"/>
      <c r="P61" s="71"/>
      <c r="Q61" s="50"/>
      <c r="R61" s="51"/>
    </row>
    <row r="62">
      <c r="B62" s="29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2"/>
    </row>
    <row r="63">
      <c r="B63" s="29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2"/>
    </row>
    <row r="64">
      <c r="B64" s="29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2"/>
    </row>
    <row r="65">
      <c r="B65" s="29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2"/>
    </row>
    <row r="66">
      <c r="B66" s="29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2"/>
    </row>
    <row r="67">
      <c r="B67" s="29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2"/>
    </row>
    <row r="68">
      <c r="B68" s="29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2"/>
    </row>
    <row r="69">
      <c r="B69" s="29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2"/>
    </row>
    <row r="70" s="1" customFormat="1">
      <c r="B70" s="49"/>
      <c r="C70" s="50"/>
      <c r="D70" s="74" t="s">
        <v>53</v>
      </c>
      <c r="E70" s="75"/>
      <c r="F70" s="75"/>
      <c r="G70" s="76" t="s">
        <v>54</v>
      </c>
      <c r="H70" s="77"/>
      <c r="I70" s="50"/>
      <c r="J70" s="74" t="s">
        <v>53</v>
      </c>
      <c r="K70" s="75"/>
      <c r="L70" s="75"/>
      <c r="M70" s="75"/>
      <c r="N70" s="76" t="s">
        <v>54</v>
      </c>
      <c r="O70" s="75"/>
      <c r="P70" s="77"/>
      <c r="Q70" s="50"/>
      <c r="R70" s="51"/>
    </row>
    <row r="71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="1" customFormat="1" ht="6.96" customHeight="1"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3"/>
    </row>
    <row r="76" s="1" customFormat="1" ht="36.96" customHeight="1">
      <c r="B76" s="49"/>
      <c r="C76" s="30" t="s">
        <v>146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1"/>
    </row>
    <row r="77" s="1" customFormat="1" ht="6.96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</row>
    <row r="78" s="1" customFormat="1" ht="30" customHeight="1">
      <c r="B78" s="49"/>
      <c r="C78" s="41" t="s">
        <v>18</v>
      </c>
      <c r="D78" s="50"/>
      <c r="E78" s="50"/>
      <c r="F78" s="160" t="str">
        <f>F6</f>
        <v xml:space="preserve">REKONŠTRUKCIA ŠD HORSKÝ PARK  EU BRATISLAVA , BLOK A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</row>
    <row r="79" ht="30" customHeight="1">
      <c r="B79" s="29"/>
      <c r="C79" s="41" t="s">
        <v>139</v>
      </c>
      <c r="D79" s="34"/>
      <c r="E79" s="34"/>
      <c r="F79" s="160" t="s">
        <v>140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2"/>
    </row>
    <row r="80" s="1" customFormat="1" ht="36.96" customHeight="1">
      <c r="B80" s="49"/>
      <c r="C80" s="88" t="s">
        <v>141</v>
      </c>
      <c r="D80" s="50"/>
      <c r="E80" s="50"/>
      <c r="F80" s="90" t="str">
        <f>F8</f>
        <v xml:space="preserve">SO01.6 - SO01.6  Vzduchotechnika - 1-4 NP +byt A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1"/>
    </row>
    <row r="81" s="1" customFormat="1" ht="6.96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="1" customFormat="1" ht="18" customHeight="1">
      <c r="B82" s="49"/>
      <c r="C82" s="41" t="s">
        <v>22</v>
      </c>
      <c r="D82" s="50"/>
      <c r="E82" s="50"/>
      <c r="F82" s="36" t="str">
        <f>F10</f>
        <v>Prokopa Veľkého 41,Bratislava</v>
      </c>
      <c r="G82" s="50"/>
      <c r="H82" s="50"/>
      <c r="I82" s="50"/>
      <c r="J82" s="50"/>
      <c r="K82" s="41" t="s">
        <v>24</v>
      </c>
      <c r="L82" s="50"/>
      <c r="M82" s="93" t="str">
        <f>IF(O10="","",O10)</f>
        <v>11. 6. 2018</v>
      </c>
      <c r="N82" s="93"/>
      <c r="O82" s="93"/>
      <c r="P82" s="93"/>
      <c r="Q82" s="50"/>
      <c r="R82" s="51"/>
    </row>
    <row r="83" s="1" customFormat="1" ht="6.96" customHeight="1"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1"/>
    </row>
    <row r="84" s="1" customFormat="1">
      <c r="B84" s="49"/>
      <c r="C84" s="41" t="s">
        <v>26</v>
      </c>
      <c r="D84" s="50"/>
      <c r="E84" s="50"/>
      <c r="F84" s="36" t="str">
        <f>E13</f>
        <v xml:space="preserve">EU,Dolnozemská  cesta 1,Bratislava</v>
      </c>
      <c r="G84" s="50"/>
      <c r="H84" s="50"/>
      <c r="I84" s="50"/>
      <c r="J84" s="50"/>
      <c r="K84" s="41" t="s">
        <v>32</v>
      </c>
      <c r="L84" s="50"/>
      <c r="M84" s="36" t="str">
        <f>E19</f>
        <v>Ing.Arch.Fukatsová G.,Atelier Modulor,Bratislava</v>
      </c>
      <c r="N84" s="36"/>
      <c r="O84" s="36"/>
      <c r="P84" s="36"/>
      <c r="Q84" s="36"/>
      <c r="R84" s="51"/>
    </row>
    <row r="85" s="1" customFormat="1" ht="14.4" customHeight="1">
      <c r="B85" s="49"/>
      <c r="C85" s="41" t="s">
        <v>30</v>
      </c>
      <c r="D85" s="50"/>
      <c r="E85" s="50"/>
      <c r="F85" s="36" t="str">
        <f>IF(E16="","",E16)</f>
        <v>Orintačný rozpočet</v>
      </c>
      <c r="G85" s="50"/>
      <c r="H85" s="50"/>
      <c r="I85" s="50"/>
      <c r="J85" s="50"/>
      <c r="K85" s="41" t="s">
        <v>35</v>
      </c>
      <c r="L85" s="50"/>
      <c r="M85" s="36" t="str">
        <f>E22</f>
        <v>Ing.Sokol</v>
      </c>
      <c r="N85" s="36"/>
      <c r="O85" s="36"/>
      <c r="P85" s="36"/>
      <c r="Q85" s="36"/>
      <c r="R85" s="51"/>
    </row>
    <row r="86" s="1" customFormat="1" ht="10.32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1"/>
    </row>
    <row r="87" s="1" customFormat="1" ht="29.28" customHeight="1">
      <c r="B87" s="49"/>
      <c r="C87" s="173" t="s">
        <v>147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73" t="s">
        <v>148</v>
      </c>
      <c r="O87" s="156"/>
      <c r="P87" s="156"/>
      <c r="Q87" s="156"/>
      <c r="R87" s="51"/>
    </row>
    <row r="88" s="1" customFormat="1" ht="10.32" customHeight="1"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1"/>
    </row>
    <row r="89" s="1" customFormat="1" ht="29.28" customHeight="1">
      <c r="B89" s="49"/>
      <c r="C89" s="174" t="s">
        <v>149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110">
        <f>N120</f>
        <v>0</v>
      </c>
      <c r="O89" s="175"/>
      <c r="P89" s="175"/>
      <c r="Q89" s="175"/>
      <c r="R89" s="51"/>
      <c r="AU89" s="25" t="s">
        <v>150</v>
      </c>
    </row>
    <row r="90" s="7" customFormat="1" ht="24.96" customHeight="1">
      <c r="B90" s="176"/>
      <c r="C90" s="177"/>
      <c r="D90" s="178" t="s">
        <v>154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N121</f>
        <v>0</v>
      </c>
      <c r="O90" s="177"/>
      <c r="P90" s="177"/>
      <c r="Q90" s="177"/>
      <c r="R90" s="180"/>
    </row>
    <row r="91" s="8" customFormat="1" ht="19.92" customHeight="1">
      <c r="B91" s="181"/>
      <c r="C91" s="131"/>
      <c r="D91" s="144" t="s">
        <v>2119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33">
        <f>N122</f>
        <v>0</v>
      </c>
      <c r="O91" s="131"/>
      <c r="P91" s="131"/>
      <c r="Q91" s="131"/>
      <c r="R91" s="182"/>
    </row>
    <row r="92" s="7" customFormat="1" ht="24.96" customHeight="1">
      <c r="B92" s="176"/>
      <c r="C92" s="177"/>
      <c r="D92" s="178" t="s">
        <v>433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9">
        <f>N148</f>
        <v>0</v>
      </c>
      <c r="O92" s="177"/>
      <c r="P92" s="177"/>
      <c r="Q92" s="177"/>
      <c r="R92" s="180"/>
    </row>
    <row r="93" s="1" customFormat="1" ht="21.84" customHeight="1"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</row>
    <row r="94" s="1" customFormat="1" ht="29.28" customHeight="1">
      <c r="B94" s="49"/>
      <c r="C94" s="174" t="s">
        <v>161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175">
        <f>ROUND(N95+N96+N97+N98+N99+N100,2)</f>
        <v>0</v>
      </c>
      <c r="O94" s="183"/>
      <c r="P94" s="183"/>
      <c r="Q94" s="183"/>
      <c r="R94" s="51"/>
      <c r="T94" s="184"/>
      <c r="U94" s="185" t="s">
        <v>41</v>
      </c>
    </row>
    <row r="95" s="1" customFormat="1" ht="18" customHeight="1">
      <c r="B95" s="186"/>
      <c r="C95" s="187"/>
      <c r="D95" s="150" t="s">
        <v>162</v>
      </c>
      <c r="E95" s="188"/>
      <c r="F95" s="188"/>
      <c r="G95" s="188"/>
      <c r="H95" s="188"/>
      <c r="I95" s="187"/>
      <c r="J95" s="187"/>
      <c r="K95" s="187"/>
      <c r="L95" s="187"/>
      <c r="M95" s="187"/>
      <c r="N95" s="145">
        <f>ROUND(N89*T95,2)</f>
        <v>0</v>
      </c>
      <c r="O95" s="189"/>
      <c r="P95" s="189"/>
      <c r="Q95" s="189"/>
      <c r="R95" s="190"/>
      <c r="S95" s="191"/>
      <c r="T95" s="192"/>
      <c r="U95" s="193" t="s">
        <v>44</v>
      </c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4" t="s">
        <v>163</v>
      </c>
      <c r="AZ95" s="191"/>
      <c r="BA95" s="191"/>
      <c r="BB95" s="191"/>
      <c r="BC95" s="191"/>
      <c r="BD95" s="191"/>
      <c r="BE95" s="195">
        <f>IF(U95="základná",N95,0)</f>
        <v>0</v>
      </c>
      <c r="BF95" s="195">
        <f>IF(U95="znížená",N95,0)</f>
        <v>0</v>
      </c>
      <c r="BG95" s="195">
        <f>IF(U95="zákl. prenesená",N95,0)</f>
        <v>0</v>
      </c>
      <c r="BH95" s="195">
        <f>IF(U95="zníž. prenesená",N95,0)</f>
        <v>0</v>
      </c>
      <c r="BI95" s="195">
        <f>IF(U95="nulová",N95,0)</f>
        <v>0</v>
      </c>
      <c r="BJ95" s="194" t="s">
        <v>89</v>
      </c>
      <c r="BK95" s="191"/>
      <c r="BL95" s="191"/>
      <c r="BM95" s="191"/>
    </row>
    <row r="96" s="1" customFormat="1" ht="18" customHeight="1">
      <c r="B96" s="186"/>
      <c r="C96" s="187"/>
      <c r="D96" s="150" t="s">
        <v>164</v>
      </c>
      <c r="E96" s="188"/>
      <c r="F96" s="188"/>
      <c r="G96" s="188"/>
      <c r="H96" s="188"/>
      <c r="I96" s="187"/>
      <c r="J96" s="187"/>
      <c r="K96" s="187"/>
      <c r="L96" s="187"/>
      <c r="M96" s="187"/>
      <c r="N96" s="145">
        <f>ROUND(N89*T96,2)</f>
        <v>0</v>
      </c>
      <c r="O96" s="189"/>
      <c r="P96" s="189"/>
      <c r="Q96" s="189"/>
      <c r="R96" s="190"/>
      <c r="S96" s="191"/>
      <c r="T96" s="192"/>
      <c r="U96" s="193" t="s">
        <v>44</v>
      </c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4" t="s">
        <v>163</v>
      </c>
      <c r="AZ96" s="191"/>
      <c r="BA96" s="191"/>
      <c r="BB96" s="191"/>
      <c r="BC96" s="191"/>
      <c r="BD96" s="191"/>
      <c r="BE96" s="195">
        <f>IF(U96="základná",N96,0)</f>
        <v>0</v>
      </c>
      <c r="BF96" s="195">
        <f>IF(U96="znížená",N96,0)</f>
        <v>0</v>
      </c>
      <c r="BG96" s="195">
        <f>IF(U96="zákl. prenesená",N96,0)</f>
        <v>0</v>
      </c>
      <c r="BH96" s="195">
        <f>IF(U96="zníž. prenesená",N96,0)</f>
        <v>0</v>
      </c>
      <c r="BI96" s="195">
        <f>IF(U96="nulová",N96,0)</f>
        <v>0</v>
      </c>
      <c r="BJ96" s="194" t="s">
        <v>89</v>
      </c>
      <c r="BK96" s="191"/>
      <c r="BL96" s="191"/>
      <c r="BM96" s="191"/>
    </row>
    <row r="97" s="1" customFormat="1" ht="18" customHeight="1">
      <c r="B97" s="186"/>
      <c r="C97" s="187"/>
      <c r="D97" s="150" t="s">
        <v>165</v>
      </c>
      <c r="E97" s="188"/>
      <c r="F97" s="188"/>
      <c r="G97" s="188"/>
      <c r="H97" s="188"/>
      <c r="I97" s="187"/>
      <c r="J97" s="187"/>
      <c r="K97" s="187"/>
      <c r="L97" s="187"/>
      <c r="M97" s="187"/>
      <c r="N97" s="145">
        <f>ROUND(N89*T97,2)</f>
        <v>0</v>
      </c>
      <c r="O97" s="189"/>
      <c r="P97" s="189"/>
      <c r="Q97" s="189"/>
      <c r="R97" s="190"/>
      <c r="S97" s="191"/>
      <c r="T97" s="192"/>
      <c r="U97" s="193" t="s">
        <v>44</v>
      </c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4" t="s">
        <v>163</v>
      </c>
      <c r="AZ97" s="191"/>
      <c r="BA97" s="191"/>
      <c r="BB97" s="191"/>
      <c r="BC97" s="191"/>
      <c r="BD97" s="191"/>
      <c r="BE97" s="195">
        <f>IF(U97="základná",N97,0)</f>
        <v>0</v>
      </c>
      <c r="BF97" s="195">
        <f>IF(U97="znížená",N97,0)</f>
        <v>0</v>
      </c>
      <c r="BG97" s="195">
        <f>IF(U97="zákl. prenesená",N97,0)</f>
        <v>0</v>
      </c>
      <c r="BH97" s="195">
        <f>IF(U97="zníž. prenesená",N97,0)</f>
        <v>0</v>
      </c>
      <c r="BI97" s="195">
        <f>IF(U97="nulová",N97,0)</f>
        <v>0</v>
      </c>
      <c r="BJ97" s="194" t="s">
        <v>89</v>
      </c>
      <c r="BK97" s="191"/>
      <c r="BL97" s="191"/>
      <c r="BM97" s="191"/>
    </row>
    <row r="98" s="1" customFormat="1" ht="18" customHeight="1">
      <c r="B98" s="186"/>
      <c r="C98" s="187"/>
      <c r="D98" s="150" t="s">
        <v>166</v>
      </c>
      <c r="E98" s="188"/>
      <c r="F98" s="188"/>
      <c r="G98" s="188"/>
      <c r="H98" s="188"/>
      <c r="I98" s="187"/>
      <c r="J98" s="187"/>
      <c r="K98" s="187"/>
      <c r="L98" s="187"/>
      <c r="M98" s="187"/>
      <c r="N98" s="145">
        <f>ROUND(N89*T98,2)</f>
        <v>0</v>
      </c>
      <c r="O98" s="189"/>
      <c r="P98" s="189"/>
      <c r="Q98" s="189"/>
      <c r="R98" s="190"/>
      <c r="S98" s="191"/>
      <c r="T98" s="192"/>
      <c r="U98" s="193" t="s">
        <v>44</v>
      </c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4" t="s">
        <v>163</v>
      </c>
      <c r="AZ98" s="191"/>
      <c r="BA98" s="191"/>
      <c r="BB98" s="191"/>
      <c r="BC98" s="191"/>
      <c r="BD98" s="191"/>
      <c r="BE98" s="195">
        <f>IF(U98="základná",N98,0)</f>
        <v>0</v>
      </c>
      <c r="BF98" s="195">
        <f>IF(U98="znížená",N98,0)</f>
        <v>0</v>
      </c>
      <c r="BG98" s="195">
        <f>IF(U98="zákl. prenesená",N98,0)</f>
        <v>0</v>
      </c>
      <c r="BH98" s="195">
        <f>IF(U98="zníž. prenesená",N98,0)</f>
        <v>0</v>
      </c>
      <c r="BI98" s="195">
        <f>IF(U98="nulová",N98,0)</f>
        <v>0</v>
      </c>
      <c r="BJ98" s="194" t="s">
        <v>89</v>
      </c>
      <c r="BK98" s="191"/>
      <c r="BL98" s="191"/>
      <c r="BM98" s="191"/>
    </row>
    <row r="99" s="1" customFormat="1" ht="18" customHeight="1">
      <c r="B99" s="186"/>
      <c r="C99" s="187"/>
      <c r="D99" s="150" t="s">
        <v>167</v>
      </c>
      <c r="E99" s="188"/>
      <c r="F99" s="188"/>
      <c r="G99" s="188"/>
      <c r="H99" s="188"/>
      <c r="I99" s="187"/>
      <c r="J99" s="187"/>
      <c r="K99" s="187"/>
      <c r="L99" s="187"/>
      <c r="M99" s="187"/>
      <c r="N99" s="145">
        <f>ROUND(N89*T99,2)</f>
        <v>0</v>
      </c>
      <c r="O99" s="189"/>
      <c r="P99" s="189"/>
      <c r="Q99" s="189"/>
      <c r="R99" s="190"/>
      <c r="S99" s="191"/>
      <c r="T99" s="192"/>
      <c r="U99" s="193" t="s">
        <v>44</v>
      </c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4" t="s">
        <v>163</v>
      </c>
      <c r="AZ99" s="191"/>
      <c r="BA99" s="191"/>
      <c r="BB99" s="191"/>
      <c r="BC99" s="191"/>
      <c r="BD99" s="191"/>
      <c r="BE99" s="195">
        <f>IF(U99="základná",N99,0)</f>
        <v>0</v>
      </c>
      <c r="BF99" s="195">
        <f>IF(U99="znížená",N99,0)</f>
        <v>0</v>
      </c>
      <c r="BG99" s="195">
        <f>IF(U99="zákl. prenesená",N99,0)</f>
        <v>0</v>
      </c>
      <c r="BH99" s="195">
        <f>IF(U99="zníž. prenesená",N99,0)</f>
        <v>0</v>
      </c>
      <c r="BI99" s="195">
        <f>IF(U99="nulová",N99,0)</f>
        <v>0</v>
      </c>
      <c r="BJ99" s="194" t="s">
        <v>89</v>
      </c>
      <c r="BK99" s="191"/>
      <c r="BL99" s="191"/>
      <c r="BM99" s="191"/>
    </row>
    <row r="100" s="1" customFormat="1" ht="18" customHeight="1">
      <c r="B100" s="186"/>
      <c r="C100" s="187"/>
      <c r="D100" s="188" t="s">
        <v>168</v>
      </c>
      <c r="E100" s="187"/>
      <c r="F100" s="187"/>
      <c r="G100" s="187"/>
      <c r="H100" s="187"/>
      <c r="I100" s="187"/>
      <c r="J100" s="187"/>
      <c r="K100" s="187"/>
      <c r="L100" s="187"/>
      <c r="M100" s="187"/>
      <c r="N100" s="145">
        <f>ROUND(N89*T100,2)</f>
        <v>0</v>
      </c>
      <c r="O100" s="189"/>
      <c r="P100" s="189"/>
      <c r="Q100" s="189"/>
      <c r="R100" s="190"/>
      <c r="S100" s="191"/>
      <c r="T100" s="196"/>
      <c r="U100" s="197" t="s">
        <v>44</v>
      </c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4" t="s">
        <v>169</v>
      </c>
      <c r="AZ100" s="191"/>
      <c r="BA100" s="191"/>
      <c r="BB100" s="191"/>
      <c r="BC100" s="191"/>
      <c r="BD100" s="191"/>
      <c r="BE100" s="195">
        <f>IF(U100="základná",N100,0)</f>
        <v>0</v>
      </c>
      <c r="BF100" s="195">
        <f>IF(U100="znížená",N100,0)</f>
        <v>0</v>
      </c>
      <c r="BG100" s="195">
        <f>IF(U100="zákl. prenesená",N100,0)</f>
        <v>0</v>
      </c>
      <c r="BH100" s="195">
        <f>IF(U100="zníž. prenesená",N100,0)</f>
        <v>0</v>
      </c>
      <c r="BI100" s="195">
        <f>IF(U100="nulová",N100,0)</f>
        <v>0</v>
      </c>
      <c r="BJ100" s="194" t="s">
        <v>89</v>
      </c>
      <c r="BK100" s="191"/>
      <c r="BL100" s="191"/>
      <c r="BM100" s="191"/>
    </row>
    <row r="101" s="1" customFormat="1"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1"/>
    </row>
    <row r="102" s="1" customFormat="1" ht="29.28" customHeight="1">
      <c r="B102" s="49"/>
      <c r="C102" s="155" t="s">
        <v>132</v>
      </c>
      <c r="D102" s="156"/>
      <c r="E102" s="156"/>
      <c r="F102" s="156"/>
      <c r="G102" s="156"/>
      <c r="H102" s="156"/>
      <c r="I102" s="156"/>
      <c r="J102" s="156"/>
      <c r="K102" s="156"/>
      <c r="L102" s="157">
        <f>ROUND(SUM(N89+N94),2)</f>
        <v>0</v>
      </c>
      <c r="M102" s="157"/>
      <c r="N102" s="157"/>
      <c r="O102" s="157"/>
      <c r="P102" s="157"/>
      <c r="Q102" s="157"/>
      <c r="R102" s="51"/>
    </row>
    <row r="103" s="1" customFormat="1" ht="6.96" customHeight="1"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</row>
    <row r="107" s="1" customFormat="1" ht="6.96" customHeight="1">
      <c r="B107" s="81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3"/>
    </row>
    <row r="108" s="1" customFormat="1" ht="36.96" customHeight="1">
      <c r="B108" s="49"/>
      <c r="C108" s="30" t="s">
        <v>170</v>
      </c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1"/>
    </row>
    <row r="109" s="1" customFormat="1" ht="6.96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1"/>
    </row>
    <row r="110" s="1" customFormat="1" ht="30" customHeight="1">
      <c r="B110" s="49"/>
      <c r="C110" s="41" t="s">
        <v>18</v>
      </c>
      <c r="D110" s="50"/>
      <c r="E110" s="50"/>
      <c r="F110" s="160" t="str">
        <f>F6</f>
        <v xml:space="preserve">REKONŠTRUKCIA ŠD HORSKÝ PARK  EU BRATISLAVA , BLOK A</v>
      </c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50"/>
      <c r="R110" s="51"/>
    </row>
    <row r="111" ht="30" customHeight="1">
      <c r="B111" s="29"/>
      <c r="C111" s="41" t="s">
        <v>139</v>
      </c>
      <c r="D111" s="34"/>
      <c r="E111" s="34"/>
      <c r="F111" s="160" t="s">
        <v>140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2"/>
    </row>
    <row r="112" s="1" customFormat="1" ht="36.96" customHeight="1">
      <c r="B112" s="49"/>
      <c r="C112" s="88" t="s">
        <v>141</v>
      </c>
      <c r="D112" s="50"/>
      <c r="E112" s="50"/>
      <c r="F112" s="90" t="str">
        <f>F8</f>
        <v xml:space="preserve">SO01.6 - SO01.6  Vzduchotechnika - 1-4 NP +byt A</v>
      </c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s="1" customFormat="1" ht="6.96" customHeight="1"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="1" customFormat="1" ht="18" customHeight="1">
      <c r="B114" s="49"/>
      <c r="C114" s="41" t="s">
        <v>22</v>
      </c>
      <c r="D114" s="50"/>
      <c r="E114" s="50"/>
      <c r="F114" s="36" t="str">
        <f>F10</f>
        <v>Prokopa Veľkého 41,Bratislava</v>
      </c>
      <c r="G114" s="50"/>
      <c r="H114" s="50"/>
      <c r="I114" s="50"/>
      <c r="J114" s="50"/>
      <c r="K114" s="41" t="s">
        <v>24</v>
      </c>
      <c r="L114" s="50"/>
      <c r="M114" s="93" t="str">
        <f>IF(O10="","",O10)</f>
        <v>11. 6. 2018</v>
      </c>
      <c r="N114" s="93"/>
      <c r="O114" s="93"/>
      <c r="P114" s="93"/>
      <c r="Q114" s="50"/>
      <c r="R114" s="51"/>
    </row>
    <row r="115" s="1" customFormat="1" ht="6.96" customHeight="1"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1"/>
    </row>
    <row r="116" s="1" customFormat="1">
      <c r="B116" s="49"/>
      <c r="C116" s="41" t="s">
        <v>26</v>
      </c>
      <c r="D116" s="50"/>
      <c r="E116" s="50"/>
      <c r="F116" s="36" t="str">
        <f>E13</f>
        <v xml:space="preserve">EU,Dolnozemská  cesta 1,Bratislava</v>
      </c>
      <c r="G116" s="50"/>
      <c r="H116" s="50"/>
      <c r="I116" s="50"/>
      <c r="J116" s="50"/>
      <c r="K116" s="41" t="s">
        <v>32</v>
      </c>
      <c r="L116" s="50"/>
      <c r="M116" s="36" t="str">
        <f>E19</f>
        <v>Ing.Arch.Fukatsová G.,Atelier Modulor,Bratislava</v>
      </c>
      <c r="N116" s="36"/>
      <c r="O116" s="36"/>
      <c r="P116" s="36"/>
      <c r="Q116" s="36"/>
      <c r="R116" s="51"/>
    </row>
    <row r="117" s="1" customFormat="1" ht="14.4" customHeight="1">
      <c r="B117" s="49"/>
      <c r="C117" s="41" t="s">
        <v>30</v>
      </c>
      <c r="D117" s="50"/>
      <c r="E117" s="50"/>
      <c r="F117" s="36" t="str">
        <f>IF(E16="","",E16)</f>
        <v>Orintačný rozpočet</v>
      </c>
      <c r="G117" s="50"/>
      <c r="H117" s="50"/>
      <c r="I117" s="50"/>
      <c r="J117" s="50"/>
      <c r="K117" s="41" t="s">
        <v>35</v>
      </c>
      <c r="L117" s="50"/>
      <c r="M117" s="36" t="str">
        <f>E22</f>
        <v>Ing.Sokol</v>
      </c>
      <c r="N117" s="36"/>
      <c r="O117" s="36"/>
      <c r="P117" s="36"/>
      <c r="Q117" s="36"/>
      <c r="R117" s="51"/>
    </row>
    <row r="118" s="1" customFormat="1" ht="10.32" customHeight="1"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1"/>
    </row>
    <row r="119" s="9" customFormat="1" ht="29.28" customHeight="1">
      <c r="B119" s="198"/>
      <c r="C119" s="199" t="s">
        <v>171</v>
      </c>
      <c r="D119" s="200" t="s">
        <v>172</v>
      </c>
      <c r="E119" s="200" t="s">
        <v>59</v>
      </c>
      <c r="F119" s="200" t="s">
        <v>173</v>
      </c>
      <c r="G119" s="200"/>
      <c r="H119" s="200"/>
      <c r="I119" s="200"/>
      <c r="J119" s="200" t="s">
        <v>174</v>
      </c>
      <c r="K119" s="200" t="s">
        <v>175</v>
      </c>
      <c r="L119" s="200" t="s">
        <v>176</v>
      </c>
      <c r="M119" s="200"/>
      <c r="N119" s="200" t="s">
        <v>148</v>
      </c>
      <c r="O119" s="200"/>
      <c r="P119" s="200"/>
      <c r="Q119" s="201"/>
      <c r="R119" s="202"/>
      <c r="T119" s="103" t="s">
        <v>177</v>
      </c>
      <c r="U119" s="104" t="s">
        <v>41</v>
      </c>
      <c r="V119" s="104" t="s">
        <v>178</v>
      </c>
      <c r="W119" s="104" t="s">
        <v>179</v>
      </c>
      <c r="X119" s="104" t="s">
        <v>180</v>
      </c>
      <c r="Y119" s="104" t="s">
        <v>181</v>
      </c>
      <c r="Z119" s="104" t="s">
        <v>182</v>
      </c>
      <c r="AA119" s="105" t="s">
        <v>183</v>
      </c>
    </row>
    <row r="120" s="1" customFormat="1" ht="29.28" customHeight="1">
      <c r="B120" s="49"/>
      <c r="C120" s="107" t="s">
        <v>145</v>
      </c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203">
        <f>BK120</f>
        <v>0</v>
      </c>
      <c r="O120" s="204"/>
      <c r="P120" s="204"/>
      <c r="Q120" s="204"/>
      <c r="R120" s="51"/>
      <c r="T120" s="106"/>
      <c r="U120" s="70"/>
      <c r="V120" s="70"/>
      <c r="W120" s="205">
        <f>W121+W148+W150</f>
        <v>0</v>
      </c>
      <c r="X120" s="70"/>
      <c r="Y120" s="205">
        <f>Y121+Y148+Y150</f>
        <v>0</v>
      </c>
      <c r="Z120" s="70"/>
      <c r="AA120" s="206">
        <f>AA121+AA148+AA150</f>
        <v>0</v>
      </c>
      <c r="AT120" s="25" t="s">
        <v>76</v>
      </c>
      <c r="AU120" s="25" t="s">
        <v>150</v>
      </c>
      <c r="BK120" s="207">
        <f>BK121+BK148+BK150</f>
        <v>0</v>
      </c>
    </row>
    <row r="121" s="10" customFormat="1" ht="37.44" customHeight="1">
      <c r="B121" s="208"/>
      <c r="C121" s="209"/>
      <c r="D121" s="210" t="s">
        <v>154</v>
      </c>
      <c r="E121" s="210"/>
      <c r="F121" s="210"/>
      <c r="G121" s="210"/>
      <c r="H121" s="210"/>
      <c r="I121" s="210"/>
      <c r="J121" s="210"/>
      <c r="K121" s="210"/>
      <c r="L121" s="210"/>
      <c r="M121" s="210"/>
      <c r="N121" s="269">
        <f>BK121</f>
        <v>0</v>
      </c>
      <c r="O121" s="179"/>
      <c r="P121" s="179"/>
      <c r="Q121" s="179"/>
      <c r="R121" s="213"/>
      <c r="T121" s="214"/>
      <c r="U121" s="209"/>
      <c r="V121" s="209"/>
      <c r="W121" s="215">
        <f>W122</f>
        <v>0</v>
      </c>
      <c r="X121" s="209"/>
      <c r="Y121" s="215">
        <f>Y122</f>
        <v>0</v>
      </c>
      <c r="Z121" s="209"/>
      <c r="AA121" s="216">
        <f>AA122</f>
        <v>0</v>
      </c>
      <c r="AR121" s="217" t="s">
        <v>89</v>
      </c>
      <c r="AT121" s="218" t="s">
        <v>76</v>
      </c>
      <c r="AU121" s="218" t="s">
        <v>77</v>
      </c>
      <c r="AY121" s="217" t="s">
        <v>184</v>
      </c>
      <c r="BK121" s="219">
        <f>BK122</f>
        <v>0</v>
      </c>
    </row>
    <row r="122" s="10" customFormat="1" ht="19.92" customHeight="1">
      <c r="B122" s="208"/>
      <c r="C122" s="209"/>
      <c r="D122" s="250" t="s">
        <v>2119</v>
      </c>
      <c r="E122" s="250"/>
      <c r="F122" s="250"/>
      <c r="G122" s="250"/>
      <c r="H122" s="250"/>
      <c r="I122" s="250"/>
      <c r="J122" s="250"/>
      <c r="K122" s="250"/>
      <c r="L122" s="250"/>
      <c r="M122" s="250"/>
      <c r="N122" s="251">
        <f>BK122</f>
        <v>0</v>
      </c>
      <c r="O122" s="252"/>
      <c r="P122" s="252"/>
      <c r="Q122" s="252"/>
      <c r="R122" s="213"/>
      <c r="T122" s="214"/>
      <c r="U122" s="209"/>
      <c r="V122" s="209"/>
      <c r="W122" s="215">
        <f>SUM(W123:W147)</f>
        <v>0</v>
      </c>
      <c r="X122" s="209"/>
      <c r="Y122" s="215">
        <f>SUM(Y123:Y147)</f>
        <v>0</v>
      </c>
      <c r="Z122" s="209"/>
      <c r="AA122" s="216">
        <f>SUM(AA123:AA147)</f>
        <v>0</v>
      </c>
      <c r="AR122" s="217" t="s">
        <v>89</v>
      </c>
      <c r="AT122" s="218" t="s">
        <v>76</v>
      </c>
      <c r="AU122" s="218" t="s">
        <v>84</v>
      </c>
      <c r="AY122" s="217" t="s">
        <v>184</v>
      </c>
      <c r="BK122" s="219">
        <f>SUM(BK123:BK147)</f>
        <v>0</v>
      </c>
    </row>
    <row r="123" s="1" customFormat="1" ht="63.75" customHeight="1">
      <c r="B123" s="186"/>
      <c r="C123" s="220" t="s">
        <v>84</v>
      </c>
      <c r="D123" s="220" t="s">
        <v>185</v>
      </c>
      <c r="E123" s="221" t="s">
        <v>2120</v>
      </c>
      <c r="F123" s="222" t="s">
        <v>2121</v>
      </c>
      <c r="G123" s="222"/>
      <c r="H123" s="222"/>
      <c r="I123" s="222"/>
      <c r="J123" s="223" t="s">
        <v>200</v>
      </c>
      <c r="K123" s="224">
        <v>33</v>
      </c>
      <c r="L123" s="225">
        <v>0</v>
      </c>
      <c r="M123" s="225"/>
      <c r="N123" s="226">
        <f>ROUND(L123*K123,2)</f>
        <v>0</v>
      </c>
      <c r="O123" s="226"/>
      <c r="P123" s="226"/>
      <c r="Q123" s="226"/>
      <c r="R123" s="190"/>
      <c r="T123" s="227" t="s">
        <v>5</v>
      </c>
      <c r="U123" s="59" t="s">
        <v>44</v>
      </c>
      <c r="V123" s="50"/>
      <c r="W123" s="228">
        <f>V123*K123</f>
        <v>0</v>
      </c>
      <c r="X123" s="228">
        <v>0</v>
      </c>
      <c r="Y123" s="228">
        <f>X123*K123</f>
        <v>0</v>
      </c>
      <c r="Z123" s="228">
        <v>0</v>
      </c>
      <c r="AA123" s="229">
        <f>Z123*K123</f>
        <v>0</v>
      </c>
      <c r="AR123" s="25" t="s">
        <v>278</v>
      </c>
      <c r="AT123" s="25" t="s">
        <v>185</v>
      </c>
      <c r="AU123" s="25" t="s">
        <v>89</v>
      </c>
      <c r="AY123" s="25" t="s">
        <v>184</v>
      </c>
      <c r="BE123" s="149">
        <f>IF(U123="základná",N123,0)</f>
        <v>0</v>
      </c>
      <c r="BF123" s="149">
        <f>IF(U123="znížená",N123,0)</f>
        <v>0</v>
      </c>
      <c r="BG123" s="149">
        <f>IF(U123="zákl. prenesená",N123,0)</f>
        <v>0</v>
      </c>
      <c r="BH123" s="149">
        <f>IF(U123="zníž. prenesená",N123,0)</f>
        <v>0</v>
      </c>
      <c r="BI123" s="149">
        <f>IF(U123="nulová",N123,0)</f>
        <v>0</v>
      </c>
      <c r="BJ123" s="25" t="s">
        <v>89</v>
      </c>
      <c r="BK123" s="149">
        <f>ROUND(L123*K123,2)</f>
        <v>0</v>
      </c>
      <c r="BL123" s="25" t="s">
        <v>278</v>
      </c>
      <c r="BM123" s="25" t="s">
        <v>2122</v>
      </c>
    </row>
    <row r="124" s="1" customFormat="1" ht="63.75" customHeight="1">
      <c r="B124" s="186"/>
      <c r="C124" s="220" t="s">
        <v>89</v>
      </c>
      <c r="D124" s="220" t="s">
        <v>185</v>
      </c>
      <c r="E124" s="221" t="s">
        <v>2123</v>
      </c>
      <c r="F124" s="222" t="s">
        <v>2124</v>
      </c>
      <c r="G124" s="222"/>
      <c r="H124" s="222"/>
      <c r="I124" s="222"/>
      <c r="J124" s="223" t="s">
        <v>200</v>
      </c>
      <c r="K124" s="224">
        <v>33</v>
      </c>
      <c r="L124" s="225">
        <v>0</v>
      </c>
      <c r="M124" s="225"/>
      <c r="N124" s="226">
        <f>ROUND(L124*K124,2)</f>
        <v>0</v>
      </c>
      <c r="O124" s="226"/>
      <c r="P124" s="226"/>
      <c r="Q124" s="226"/>
      <c r="R124" s="190"/>
      <c r="T124" s="227" t="s">
        <v>5</v>
      </c>
      <c r="U124" s="59" t="s">
        <v>44</v>
      </c>
      <c r="V124" s="50"/>
      <c r="W124" s="228">
        <f>V124*K124</f>
        <v>0</v>
      </c>
      <c r="X124" s="228">
        <v>0</v>
      </c>
      <c r="Y124" s="228">
        <f>X124*K124</f>
        <v>0</v>
      </c>
      <c r="Z124" s="228">
        <v>0</v>
      </c>
      <c r="AA124" s="229">
        <f>Z124*K124</f>
        <v>0</v>
      </c>
      <c r="AR124" s="25" t="s">
        <v>1421</v>
      </c>
      <c r="AT124" s="25" t="s">
        <v>185</v>
      </c>
      <c r="AU124" s="25" t="s">
        <v>89</v>
      </c>
      <c r="AY124" s="25" t="s">
        <v>184</v>
      </c>
      <c r="BE124" s="149">
        <f>IF(U124="základná",N124,0)</f>
        <v>0</v>
      </c>
      <c r="BF124" s="149">
        <f>IF(U124="znížená",N124,0)</f>
        <v>0</v>
      </c>
      <c r="BG124" s="149">
        <f>IF(U124="zákl. prenesená",N124,0)</f>
        <v>0</v>
      </c>
      <c r="BH124" s="149">
        <f>IF(U124="zníž. prenesená",N124,0)</f>
        <v>0</v>
      </c>
      <c r="BI124" s="149">
        <f>IF(U124="nulová",N124,0)</f>
        <v>0</v>
      </c>
      <c r="BJ124" s="25" t="s">
        <v>89</v>
      </c>
      <c r="BK124" s="149">
        <f>ROUND(L124*K124,2)</f>
        <v>0</v>
      </c>
      <c r="BL124" s="25" t="s">
        <v>1421</v>
      </c>
      <c r="BM124" s="25" t="s">
        <v>2125</v>
      </c>
    </row>
    <row r="125" s="1" customFormat="1" ht="63.75" customHeight="1">
      <c r="B125" s="186"/>
      <c r="C125" s="220" t="s">
        <v>203</v>
      </c>
      <c r="D125" s="220" t="s">
        <v>185</v>
      </c>
      <c r="E125" s="221" t="s">
        <v>2126</v>
      </c>
      <c r="F125" s="222" t="s">
        <v>2127</v>
      </c>
      <c r="G125" s="222"/>
      <c r="H125" s="222"/>
      <c r="I125" s="222"/>
      <c r="J125" s="223" t="s">
        <v>200</v>
      </c>
      <c r="K125" s="224">
        <v>27</v>
      </c>
      <c r="L125" s="225">
        <v>0</v>
      </c>
      <c r="M125" s="225"/>
      <c r="N125" s="226">
        <f>ROUND(L125*K125,2)</f>
        <v>0</v>
      </c>
      <c r="O125" s="226"/>
      <c r="P125" s="226"/>
      <c r="Q125" s="226"/>
      <c r="R125" s="190"/>
      <c r="T125" s="227" t="s">
        <v>5</v>
      </c>
      <c r="U125" s="59" t="s">
        <v>44</v>
      </c>
      <c r="V125" s="50"/>
      <c r="W125" s="228">
        <f>V125*K125</f>
        <v>0</v>
      </c>
      <c r="X125" s="228">
        <v>0</v>
      </c>
      <c r="Y125" s="228">
        <f>X125*K125</f>
        <v>0</v>
      </c>
      <c r="Z125" s="228">
        <v>0</v>
      </c>
      <c r="AA125" s="229">
        <f>Z125*K125</f>
        <v>0</v>
      </c>
      <c r="AR125" s="25" t="s">
        <v>278</v>
      </c>
      <c r="AT125" s="25" t="s">
        <v>185</v>
      </c>
      <c r="AU125" s="25" t="s">
        <v>89</v>
      </c>
      <c r="AY125" s="25" t="s">
        <v>184</v>
      </c>
      <c r="BE125" s="149">
        <f>IF(U125="základná",N125,0)</f>
        <v>0</v>
      </c>
      <c r="BF125" s="149">
        <f>IF(U125="znížená",N125,0)</f>
        <v>0</v>
      </c>
      <c r="BG125" s="149">
        <f>IF(U125="zákl. prenesená",N125,0)</f>
        <v>0</v>
      </c>
      <c r="BH125" s="149">
        <f>IF(U125="zníž. prenesená",N125,0)</f>
        <v>0</v>
      </c>
      <c r="BI125" s="149">
        <f>IF(U125="nulová",N125,0)</f>
        <v>0</v>
      </c>
      <c r="BJ125" s="25" t="s">
        <v>89</v>
      </c>
      <c r="BK125" s="149">
        <f>ROUND(L125*K125,2)</f>
        <v>0</v>
      </c>
      <c r="BL125" s="25" t="s">
        <v>278</v>
      </c>
      <c r="BM125" s="25" t="s">
        <v>2128</v>
      </c>
    </row>
    <row r="126" s="1" customFormat="1" ht="63.75" customHeight="1">
      <c r="B126" s="186"/>
      <c r="C126" s="270" t="s">
        <v>189</v>
      </c>
      <c r="D126" s="270" t="s">
        <v>563</v>
      </c>
      <c r="E126" s="271" t="s">
        <v>2129</v>
      </c>
      <c r="F126" s="272" t="s">
        <v>2130</v>
      </c>
      <c r="G126" s="272"/>
      <c r="H126" s="272"/>
      <c r="I126" s="272"/>
      <c r="J126" s="273" t="s">
        <v>200</v>
      </c>
      <c r="K126" s="274">
        <v>27</v>
      </c>
      <c r="L126" s="275">
        <v>0</v>
      </c>
      <c r="M126" s="275"/>
      <c r="N126" s="276">
        <f>ROUND(L126*K126,2)</f>
        <v>0</v>
      </c>
      <c r="O126" s="226"/>
      <c r="P126" s="226"/>
      <c r="Q126" s="226"/>
      <c r="R126" s="190"/>
      <c r="T126" s="227" t="s">
        <v>5</v>
      </c>
      <c r="U126" s="59" t="s">
        <v>44</v>
      </c>
      <c r="V126" s="50"/>
      <c r="W126" s="228">
        <f>V126*K126</f>
        <v>0</v>
      </c>
      <c r="X126" s="228">
        <v>0</v>
      </c>
      <c r="Y126" s="228">
        <f>X126*K126</f>
        <v>0</v>
      </c>
      <c r="Z126" s="228">
        <v>0</v>
      </c>
      <c r="AA126" s="229">
        <f>Z126*K126</f>
        <v>0</v>
      </c>
      <c r="AR126" s="25" t="s">
        <v>1421</v>
      </c>
      <c r="AT126" s="25" t="s">
        <v>563</v>
      </c>
      <c r="AU126" s="25" t="s">
        <v>89</v>
      </c>
      <c r="AY126" s="25" t="s">
        <v>184</v>
      </c>
      <c r="BE126" s="149">
        <f>IF(U126="základná",N126,0)</f>
        <v>0</v>
      </c>
      <c r="BF126" s="149">
        <f>IF(U126="znížená",N126,0)</f>
        <v>0</v>
      </c>
      <c r="BG126" s="149">
        <f>IF(U126="zákl. prenesená",N126,0)</f>
        <v>0</v>
      </c>
      <c r="BH126" s="149">
        <f>IF(U126="zníž. prenesená",N126,0)</f>
        <v>0</v>
      </c>
      <c r="BI126" s="149">
        <f>IF(U126="nulová",N126,0)</f>
        <v>0</v>
      </c>
      <c r="BJ126" s="25" t="s">
        <v>89</v>
      </c>
      <c r="BK126" s="149">
        <f>ROUND(L126*K126,2)</f>
        <v>0</v>
      </c>
      <c r="BL126" s="25" t="s">
        <v>1421</v>
      </c>
      <c r="BM126" s="25" t="s">
        <v>2131</v>
      </c>
    </row>
    <row r="127" s="1" customFormat="1" ht="25.5" customHeight="1">
      <c r="B127" s="186"/>
      <c r="C127" s="220" t="s">
        <v>211</v>
      </c>
      <c r="D127" s="220" t="s">
        <v>185</v>
      </c>
      <c r="E127" s="221" t="s">
        <v>2132</v>
      </c>
      <c r="F127" s="222" t="s">
        <v>2133</v>
      </c>
      <c r="G127" s="222"/>
      <c r="H127" s="222"/>
      <c r="I127" s="222"/>
      <c r="J127" s="223" t="s">
        <v>200</v>
      </c>
      <c r="K127" s="224">
        <v>60</v>
      </c>
      <c r="L127" s="225">
        <v>0</v>
      </c>
      <c r="M127" s="225"/>
      <c r="N127" s="226">
        <f>ROUND(L127*K127,2)</f>
        <v>0</v>
      </c>
      <c r="O127" s="226"/>
      <c r="P127" s="226"/>
      <c r="Q127" s="226"/>
      <c r="R127" s="190"/>
      <c r="T127" s="227" t="s">
        <v>5</v>
      </c>
      <c r="U127" s="59" t="s">
        <v>44</v>
      </c>
      <c r="V127" s="50"/>
      <c r="W127" s="228">
        <f>V127*K127</f>
        <v>0</v>
      </c>
      <c r="X127" s="228">
        <v>0</v>
      </c>
      <c r="Y127" s="228">
        <f>X127*K127</f>
        <v>0</v>
      </c>
      <c r="Z127" s="228">
        <v>0</v>
      </c>
      <c r="AA127" s="229">
        <f>Z127*K127</f>
        <v>0</v>
      </c>
      <c r="AR127" s="25" t="s">
        <v>716</v>
      </c>
      <c r="AT127" s="25" t="s">
        <v>185</v>
      </c>
      <c r="AU127" s="25" t="s">
        <v>89</v>
      </c>
      <c r="AY127" s="25" t="s">
        <v>184</v>
      </c>
      <c r="BE127" s="149">
        <f>IF(U127="základná",N127,0)</f>
        <v>0</v>
      </c>
      <c r="BF127" s="149">
        <f>IF(U127="znížená",N127,0)</f>
        <v>0</v>
      </c>
      <c r="BG127" s="149">
        <f>IF(U127="zákl. prenesená",N127,0)</f>
        <v>0</v>
      </c>
      <c r="BH127" s="149">
        <f>IF(U127="zníž. prenesená",N127,0)</f>
        <v>0</v>
      </c>
      <c r="BI127" s="149">
        <f>IF(U127="nulová",N127,0)</f>
        <v>0</v>
      </c>
      <c r="BJ127" s="25" t="s">
        <v>89</v>
      </c>
      <c r="BK127" s="149">
        <f>ROUND(L127*K127,2)</f>
        <v>0</v>
      </c>
      <c r="BL127" s="25" t="s">
        <v>716</v>
      </c>
      <c r="BM127" s="25" t="s">
        <v>2134</v>
      </c>
    </row>
    <row r="128" s="1" customFormat="1" ht="25.5" customHeight="1">
      <c r="B128" s="186"/>
      <c r="C128" s="270" t="s">
        <v>215</v>
      </c>
      <c r="D128" s="270" t="s">
        <v>563</v>
      </c>
      <c r="E128" s="271" t="s">
        <v>2135</v>
      </c>
      <c r="F128" s="272" t="s">
        <v>2136</v>
      </c>
      <c r="G128" s="272"/>
      <c r="H128" s="272"/>
      <c r="I128" s="272"/>
      <c r="J128" s="273" t="s">
        <v>200</v>
      </c>
      <c r="K128" s="274">
        <v>60</v>
      </c>
      <c r="L128" s="275">
        <v>0</v>
      </c>
      <c r="M128" s="275"/>
      <c r="N128" s="276">
        <f>ROUND(L128*K128,2)</f>
        <v>0</v>
      </c>
      <c r="O128" s="226"/>
      <c r="P128" s="226"/>
      <c r="Q128" s="226"/>
      <c r="R128" s="190"/>
      <c r="T128" s="227" t="s">
        <v>5</v>
      </c>
      <c r="U128" s="59" t="s">
        <v>44</v>
      </c>
      <c r="V128" s="50"/>
      <c r="W128" s="228">
        <f>V128*K128</f>
        <v>0</v>
      </c>
      <c r="X128" s="228">
        <v>0</v>
      </c>
      <c r="Y128" s="228">
        <f>X128*K128</f>
        <v>0</v>
      </c>
      <c r="Z128" s="228">
        <v>0</v>
      </c>
      <c r="AA128" s="229">
        <f>Z128*K128</f>
        <v>0</v>
      </c>
      <c r="AR128" s="25" t="s">
        <v>1421</v>
      </c>
      <c r="AT128" s="25" t="s">
        <v>563</v>
      </c>
      <c r="AU128" s="25" t="s">
        <v>89</v>
      </c>
      <c r="AY128" s="25" t="s">
        <v>184</v>
      </c>
      <c r="BE128" s="149">
        <f>IF(U128="základná",N128,0)</f>
        <v>0</v>
      </c>
      <c r="BF128" s="149">
        <f>IF(U128="znížená",N128,0)</f>
        <v>0</v>
      </c>
      <c r="BG128" s="149">
        <f>IF(U128="zákl. prenesená",N128,0)</f>
        <v>0</v>
      </c>
      <c r="BH128" s="149">
        <f>IF(U128="zníž. prenesená",N128,0)</f>
        <v>0</v>
      </c>
      <c r="BI128" s="149">
        <f>IF(U128="nulová",N128,0)</f>
        <v>0</v>
      </c>
      <c r="BJ128" s="25" t="s">
        <v>89</v>
      </c>
      <c r="BK128" s="149">
        <f>ROUND(L128*K128,2)</f>
        <v>0</v>
      </c>
      <c r="BL128" s="25" t="s">
        <v>1421</v>
      </c>
      <c r="BM128" s="25" t="s">
        <v>2137</v>
      </c>
    </row>
    <row r="129" s="1" customFormat="1" ht="25.5" customHeight="1">
      <c r="B129" s="186"/>
      <c r="C129" s="220" t="s">
        <v>202</v>
      </c>
      <c r="D129" s="220" t="s">
        <v>185</v>
      </c>
      <c r="E129" s="221" t="s">
        <v>2138</v>
      </c>
      <c r="F129" s="222" t="s">
        <v>2139</v>
      </c>
      <c r="G129" s="222"/>
      <c r="H129" s="222"/>
      <c r="I129" s="222"/>
      <c r="J129" s="223" t="s">
        <v>200</v>
      </c>
      <c r="K129" s="224">
        <v>7</v>
      </c>
      <c r="L129" s="225">
        <v>0</v>
      </c>
      <c r="M129" s="225"/>
      <c r="N129" s="226">
        <f>ROUND(L129*K129,2)</f>
        <v>0</v>
      </c>
      <c r="O129" s="226"/>
      <c r="P129" s="226"/>
      <c r="Q129" s="226"/>
      <c r="R129" s="190"/>
      <c r="T129" s="227" t="s">
        <v>5</v>
      </c>
      <c r="U129" s="59" t="s">
        <v>44</v>
      </c>
      <c r="V129" s="50"/>
      <c r="W129" s="228">
        <f>V129*K129</f>
        <v>0</v>
      </c>
      <c r="X129" s="228">
        <v>0</v>
      </c>
      <c r="Y129" s="228">
        <f>X129*K129</f>
        <v>0</v>
      </c>
      <c r="Z129" s="228">
        <v>0</v>
      </c>
      <c r="AA129" s="229">
        <f>Z129*K129</f>
        <v>0</v>
      </c>
      <c r="AR129" s="25" t="s">
        <v>716</v>
      </c>
      <c r="AT129" s="25" t="s">
        <v>185</v>
      </c>
      <c r="AU129" s="25" t="s">
        <v>89</v>
      </c>
      <c r="AY129" s="25" t="s">
        <v>184</v>
      </c>
      <c r="BE129" s="149">
        <f>IF(U129="základná",N129,0)</f>
        <v>0</v>
      </c>
      <c r="BF129" s="149">
        <f>IF(U129="znížená",N129,0)</f>
        <v>0</v>
      </c>
      <c r="BG129" s="149">
        <f>IF(U129="zákl. prenesená",N129,0)</f>
        <v>0</v>
      </c>
      <c r="BH129" s="149">
        <f>IF(U129="zníž. prenesená",N129,0)</f>
        <v>0</v>
      </c>
      <c r="BI129" s="149">
        <f>IF(U129="nulová",N129,0)</f>
        <v>0</v>
      </c>
      <c r="BJ129" s="25" t="s">
        <v>89</v>
      </c>
      <c r="BK129" s="149">
        <f>ROUND(L129*K129,2)</f>
        <v>0</v>
      </c>
      <c r="BL129" s="25" t="s">
        <v>716</v>
      </c>
      <c r="BM129" s="25" t="s">
        <v>2140</v>
      </c>
    </row>
    <row r="130" s="1" customFormat="1" ht="25.5" customHeight="1">
      <c r="B130" s="186"/>
      <c r="C130" s="270" t="s">
        <v>231</v>
      </c>
      <c r="D130" s="270" t="s">
        <v>563</v>
      </c>
      <c r="E130" s="271" t="s">
        <v>2141</v>
      </c>
      <c r="F130" s="272" t="s">
        <v>2142</v>
      </c>
      <c r="G130" s="272"/>
      <c r="H130" s="272"/>
      <c r="I130" s="272"/>
      <c r="J130" s="273" t="s">
        <v>200</v>
      </c>
      <c r="K130" s="274">
        <v>7</v>
      </c>
      <c r="L130" s="275">
        <v>0</v>
      </c>
      <c r="M130" s="275"/>
      <c r="N130" s="276">
        <f>ROUND(L130*K130,2)</f>
        <v>0</v>
      </c>
      <c r="O130" s="226"/>
      <c r="P130" s="226"/>
      <c r="Q130" s="226"/>
      <c r="R130" s="190"/>
      <c r="T130" s="227" t="s">
        <v>5</v>
      </c>
      <c r="U130" s="59" t="s">
        <v>44</v>
      </c>
      <c r="V130" s="50"/>
      <c r="W130" s="228">
        <f>V130*K130</f>
        <v>0</v>
      </c>
      <c r="X130" s="228">
        <v>0</v>
      </c>
      <c r="Y130" s="228">
        <f>X130*K130</f>
        <v>0</v>
      </c>
      <c r="Z130" s="228">
        <v>0</v>
      </c>
      <c r="AA130" s="229">
        <f>Z130*K130</f>
        <v>0</v>
      </c>
      <c r="AR130" s="25" t="s">
        <v>1421</v>
      </c>
      <c r="AT130" s="25" t="s">
        <v>563</v>
      </c>
      <c r="AU130" s="25" t="s">
        <v>89</v>
      </c>
      <c r="AY130" s="25" t="s">
        <v>184</v>
      </c>
      <c r="BE130" s="149">
        <f>IF(U130="základná",N130,0)</f>
        <v>0</v>
      </c>
      <c r="BF130" s="149">
        <f>IF(U130="znížená",N130,0)</f>
        <v>0</v>
      </c>
      <c r="BG130" s="149">
        <f>IF(U130="zákl. prenesená",N130,0)</f>
        <v>0</v>
      </c>
      <c r="BH130" s="149">
        <f>IF(U130="zníž. prenesená",N130,0)</f>
        <v>0</v>
      </c>
      <c r="BI130" s="149">
        <f>IF(U130="nulová",N130,0)</f>
        <v>0</v>
      </c>
      <c r="BJ130" s="25" t="s">
        <v>89</v>
      </c>
      <c r="BK130" s="149">
        <f>ROUND(L130*K130,2)</f>
        <v>0</v>
      </c>
      <c r="BL130" s="25" t="s">
        <v>1421</v>
      </c>
      <c r="BM130" s="25" t="s">
        <v>2143</v>
      </c>
    </row>
    <row r="131" s="1" customFormat="1" ht="25.5" customHeight="1">
      <c r="B131" s="186"/>
      <c r="C131" s="220" t="s">
        <v>236</v>
      </c>
      <c r="D131" s="220" t="s">
        <v>185</v>
      </c>
      <c r="E131" s="221" t="s">
        <v>2144</v>
      </c>
      <c r="F131" s="222" t="s">
        <v>2145</v>
      </c>
      <c r="G131" s="222"/>
      <c r="H131" s="222"/>
      <c r="I131" s="222"/>
      <c r="J131" s="223" t="s">
        <v>200</v>
      </c>
      <c r="K131" s="224">
        <v>1</v>
      </c>
      <c r="L131" s="225">
        <v>0</v>
      </c>
      <c r="M131" s="225"/>
      <c r="N131" s="226">
        <f>ROUND(L131*K131,2)</f>
        <v>0</v>
      </c>
      <c r="O131" s="226"/>
      <c r="P131" s="226"/>
      <c r="Q131" s="226"/>
      <c r="R131" s="190"/>
      <c r="T131" s="227" t="s">
        <v>5</v>
      </c>
      <c r="U131" s="59" t="s">
        <v>44</v>
      </c>
      <c r="V131" s="50"/>
      <c r="W131" s="228">
        <f>V131*K131</f>
        <v>0</v>
      </c>
      <c r="X131" s="228">
        <v>0</v>
      </c>
      <c r="Y131" s="228">
        <f>X131*K131</f>
        <v>0</v>
      </c>
      <c r="Z131" s="228">
        <v>0</v>
      </c>
      <c r="AA131" s="229">
        <f>Z131*K131</f>
        <v>0</v>
      </c>
      <c r="AR131" s="25" t="s">
        <v>716</v>
      </c>
      <c r="AT131" s="25" t="s">
        <v>185</v>
      </c>
      <c r="AU131" s="25" t="s">
        <v>89</v>
      </c>
      <c r="AY131" s="25" t="s">
        <v>184</v>
      </c>
      <c r="BE131" s="149">
        <f>IF(U131="základná",N131,0)</f>
        <v>0</v>
      </c>
      <c r="BF131" s="149">
        <f>IF(U131="znížená",N131,0)</f>
        <v>0</v>
      </c>
      <c r="BG131" s="149">
        <f>IF(U131="zákl. prenesená",N131,0)</f>
        <v>0</v>
      </c>
      <c r="BH131" s="149">
        <f>IF(U131="zníž. prenesená",N131,0)</f>
        <v>0</v>
      </c>
      <c r="BI131" s="149">
        <f>IF(U131="nulová",N131,0)</f>
        <v>0</v>
      </c>
      <c r="BJ131" s="25" t="s">
        <v>89</v>
      </c>
      <c r="BK131" s="149">
        <f>ROUND(L131*K131,2)</f>
        <v>0</v>
      </c>
      <c r="BL131" s="25" t="s">
        <v>716</v>
      </c>
      <c r="BM131" s="25" t="s">
        <v>2146</v>
      </c>
    </row>
    <row r="132" s="1" customFormat="1" ht="25.5" customHeight="1">
      <c r="B132" s="186"/>
      <c r="C132" s="270" t="s">
        <v>243</v>
      </c>
      <c r="D132" s="270" t="s">
        <v>563</v>
      </c>
      <c r="E132" s="271" t="s">
        <v>2147</v>
      </c>
      <c r="F132" s="272" t="s">
        <v>2148</v>
      </c>
      <c r="G132" s="272"/>
      <c r="H132" s="272"/>
      <c r="I132" s="272"/>
      <c r="J132" s="273" t="s">
        <v>200</v>
      </c>
      <c r="K132" s="274">
        <v>1</v>
      </c>
      <c r="L132" s="275">
        <v>0</v>
      </c>
      <c r="M132" s="275"/>
      <c r="N132" s="276">
        <f>ROUND(L132*K132,2)</f>
        <v>0</v>
      </c>
      <c r="O132" s="226"/>
      <c r="P132" s="226"/>
      <c r="Q132" s="226"/>
      <c r="R132" s="190"/>
      <c r="T132" s="227" t="s">
        <v>5</v>
      </c>
      <c r="U132" s="59" t="s">
        <v>44</v>
      </c>
      <c r="V132" s="50"/>
      <c r="W132" s="228">
        <f>V132*K132</f>
        <v>0</v>
      </c>
      <c r="X132" s="228">
        <v>0</v>
      </c>
      <c r="Y132" s="228">
        <f>X132*K132</f>
        <v>0</v>
      </c>
      <c r="Z132" s="228">
        <v>0</v>
      </c>
      <c r="AA132" s="229">
        <f>Z132*K132</f>
        <v>0</v>
      </c>
      <c r="AR132" s="25" t="s">
        <v>1421</v>
      </c>
      <c r="AT132" s="25" t="s">
        <v>563</v>
      </c>
      <c r="AU132" s="25" t="s">
        <v>89</v>
      </c>
      <c r="AY132" s="25" t="s">
        <v>184</v>
      </c>
      <c r="BE132" s="149">
        <f>IF(U132="základná",N132,0)</f>
        <v>0</v>
      </c>
      <c r="BF132" s="149">
        <f>IF(U132="znížená",N132,0)</f>
        <v>0</v>
      </c>
      <c r="BG132" s="149">
        <f>IF(U132="zákl. prenesená",N132,0)</f>
        <v>0</v>
      </c>
      <c r="BH132" s="149">
        <f>IF(U132="zníž. prenesená",N132,0)</f>
        <v>0</v>
      </c>
      <c r="BI132" s="149">
        <f>IF(U132="nulová",N132,0)</f>
        <v>0</v>
      </c>
      <c r="BJ132" s="25" t="s">
        <v>89</v>
      </c>
      <c r="BK132" s="149">
        <f>ROUND(L132*K132,2)</f>
        <v>0</v>
      </c>
      <c r="BL132" s="25" t="s">
        <v>1421</v>
      </c>
      <c r="BM132" s="25" t="s">
        <v>2149</v>
      </c>
    </row>
    <row r="133" s="1" customFormat="1" ht="25.5" customHeight="1">
      <c r="B133" s="186"/>
      <c r="C133" s="220" t="s">
        <v>251</v>
      </c>
      <c r="D133" s="220" t="s">
        <v>185</v>
      </c>
      <c r="E133" s="221" t="s">
        <v>2150</v>
      </c>
      <c r="F133" s="222" t="s">
        <v>2151</v>
      </c>
      <c r="G133" s="222"/>
      <c r="H133" s="222"/>
      <c r="I133" s="222"/>
      <c r="J133" s="223" t="s">
        <v>200</v>
      </c>
      <c r="K133" s="224">
        <v>1</v>
      </c>
      <c r="L133" s="225">
        <v>0</v>
      </c>
      <c r="M133" s="225"/>
      <c r="N133" s="226">
        <f>ROUND(L133*K133,2)</f>
        <v>0</v>
      </c>
      <c r="O133" s="226"/>
      <c r="P133" s="226"/>
      <c r="Q133" s="226"/>
      <c r="R133" s="190"/>
      <c r="T133" s="227" t="s">
        <v>5</v>
      </c>
      <c r="U133" s="59" t="s">
        <v>44</v>
      </c>
      <c r="V133" s="50"/>
      <c r="W133" s="228">
        <f>V133*K133</f>
        <v>0</v>
      </c>
      <c r="X133" s="228">
        <v>0</v>
      </c>
      <c r="Y133" s="228">
        <f>X133*K133</f>
        <v>0</v>
      </c>
      <c r="Z133" s="228">
        <v>0</v>
      </c>
      <c r="AA133" s="229">
        <f>Z133*K133</f>
        <v>0</v>
      </c>
      <c r="AR133" s="25" t="s">
        <v>716</v>
      </c>
      <c r="AT133" s="25" t="s">
        <v>185</v>
      </c>
      <c r="AU133" s="25" t="s">
        <v>89</v>
      </c>
      <c r="AY133" s="25" t="s">
        <v>184</v>
      </c>
      <c r="BE133" s="149">
        <f>IF(U133="základná",N133,0)</f>
        <v>0</v>
      </c>
      <c r="BF133" s="149">
        <f>IF(U133="znížená",N133,0)</f>
        <v>0</v>
      </c>
      <c r="BG133" s="149">
        <f>IF(U133="zákl. prenesená",N133,0)</f>
        <v>0</v>
      </c>
      <c r="BH133" s="149">
        <f>IF(U133="zníž. prenesená",N133,0)</f>
        <v>0</v>
      </c>
      <c r="BI133" s="149">
        <f>IF(U133="nulová",N133,0)</f>
        <v>0</v>
      </c>
      <c r="BJ133" s="25" t="s">
        <v>89</v>
      </c>
      <c r="BK133" s="149">
        <f>ROUND(L133*K133,2)</f>
        <v>0</v>
      </c>
      <c r="BL133" s="25" t="s">
        <v>716</v>
      </c>
      <c r="BM133" s="25" t="s">
        <v>2152</v>
      </c>
    </row>
    <row r="134" s="1" customFormat="1" ht="25.5" customHeight="1">
      <c r="B134" s="186"/>
      <c r="C134" s="270" t="s">
        <v>257</v>
      </c>
      <c r="D134" s="270" t="s">
        <v>563</v>
      </c>
      <c r="E134" s="271" t="s">
        <v>2153</v>
      </c>
      <c r="F134" s="272" t="s">
        <v>2154</v>
      </c>
      <c r="G134" s="272"/>
      <c r="H134" s="272"/>
      <c r="I134" s="272"/>
      <c r="J134" s="273" t="s">
        <v>200</v>
      </c>
      <c r="K134" s="274">
        <v>1</v>
      </c>
      <c r="L134" s="275">
        <v>0</v>
      </c>
      <c r="M134" s="275"/>
      <c r="N134" s="276">
        <f>ROUND(L134*K134,2)</f>
        <v>0</v>
      </c>
      <c r="O134" s="226"/>
      <c r="P134" s="226"/>
      <c r="Q134" s="226"/>
      <c r="R134" s="190"/>
      <c r="T134" s="227" t="s">
        <v>5</v>
      </c>
      <c r="U134" s="59" t="s">
        <v>44</v>
      </c>
      <c r="V134" s="50"/>
      <c r="W134" s="228">
        <f>V134*K134</f>
        <v>0</v>
      </c>
      <c r="X134" s="228">
        <v>0</v>
      </c>
      <c r="Y134" s="228">
        <f>X134*K134</f>
        <v>0</v>
      </c>
      <c r="Z134" s="228">
        <v>0</v>
      </c>
      <c r="AA134" s="229">
        <f>Z134*K134</f>
        <v>0</v>
      </c>
      <c r="AR134" s="25" t="s">
        <v>1421</v>
      </c>
      <c r="AT134" s="25" t="s">
        <v>563</v>
      </c>
      <c r="AU134" s="25" t="s">
        <v>89</v>
      </c>
      <c r="AY134" s="25" t="s">
        <v>184</v>
      </c>
      <c r="BE134" s="149">
        <f>IF(U134="základná",N134,0)</f>
        <v>0</v>
      </c>
      <c r="BF134" s="149">
        <f>IF(U134="znížená",N134,0)</f>
        <v>0</v>
      </c>
      <c r="BG134" s="149">
        <f>IF(U134="zákl. prenesená",N134,0)</f>
        <v>0</v>
      </c>
      <c r="BH134" s="149">
        <f>IF(U134="zníž. prenesená",N134,0)</f>
        <v>0</v>
      </c>
      <c r="BI134" s="149">
        <f>IF(U134="nulová",N134,0)</f>
        <v>0</v>
      </c>
      <c r="BJ134" s="25" t="s">
        <v>89</v>
      </c>
      <c r="BK134" s="149">
        <f>ROUND(L134*K134,2)</f>
        <v>0</v>
      </c>
      <c r="BL134" s="25" t="s">
        <v>1421</v>
      </c>
      <c r="BM134" s="25" t="s">
        <v>2155</v>
      </c>
    </row>
    <row r="135" s="1" customFormat="1" ht="25.5" customHeight="1">
      <c r="B135" s="186"/>
      <c r="C135" s="220" t="s">
        <v>262</v>
      </c>
      <c r="D135" s="220" t="s">
        <v>185</v>
      </c>
      <c r="E135" s="221" t="s">
        <v>2156</v>
      </c>
      <c r="F135" s="222" t="s">
        <v>2157</v>
      </c>
      <c r="G135" s="222"/>
      <c r="H135" s="222"/>
      <c r="I135" s="222"/>
      <c r="J135" s="223" t="s">
        <v>299</v>
      </c>
      <c r="K135" s="224">
        <v>96</v>
      </c>
      <c r="L135" s="225">
        <v>0</v>
      </c>
      <c r="M135" s="225"/>
      <c r="N135" s="226">
        <f>ROUND(L135*K135,2)</f>
        <v>0</v>
      </c>
      <c r="O135" s="226"/>
      <c r="P135" s="226"/>
      <c r="Q135" s="226"/>
      <c r="R135" s="190"/>
      <c r="T135" s="227" t="s">
        <v>5</v>
      </c>
      <c r="U135" s="59" t="s">
        <v>44</v>
      </c>
      <c r="V135" s="50"/>
      <c r="W135" s="228">
        <f>V135*K135</f>
        <v>0</v>
      </c>
      <c r="X135" s="228">
        <v>0</v>
      </c>
      <c r="Y135" s="228">
        <f>X135*K135</f>
        <v>0</v>
      </c>
      <c r="Z135" s="228">
        <v>0</v>
      </c>
      <c r="AA135" s="229">
        <f>Z135*K135</f>
        <v>0</v>
      </c>
      <c r="AR135" s="25" t="s">
        <v>716</v>
      </c>
      <c r="AT135" s="25" t="s">
        <v>185</v>
      </c>
      <c r="AU135" s="25" t="s">
        <v>89</v>
      </c>
      <c r="AY135" s="25" t="s">
        <v>184</v>
      </c>
      <c r="BE135" s="149">
        <f>IF(U135="základná",N135,0)</f>
        <v>0</v>
      </c>
      <c r="BF135" s="149">
        <f>IF(U135="znížená",N135,0)</f>
        <v>0</v>
      </c>
      <c r="BG135" s="149">
        <f>IF(U135="zákl. prenesená",N135,0)</f>
        <v>0</v>
      </c>
      <c r="BH135" s="149">
        <f>IF(U135="zníž. prenesená",N135,0)</f>
        <v>0</v>
      </c>
      <c r="BI135" s="149">
        <f>IF(U135="nulová",N135,0)</f>
        <v>0</v>
      </c>
      <c r="BJ135" s="25" t="s">
        <v>89</v>
      </c>
      <c r="BK135" s="149">
        <f>ROUND(L135*K135,2)</f>
        <v>0</v>
      </c>
      <c r="BL135" s="25" t="s">
        <v>716</v>
      </c>
      <c r="BM135" s="25" t="s">
        <v>2158</v>
      </c>
    </row>
    <row r="136" s="1" customFormat="1" ht="25.5" customHeight="1">
      <c r="B136" s="186"/>
      <c r="C136" s="270" t="s">
        <v>267</v>
      </c>
      <c r="D136" s="270" t="s">
        <v>563</v>
      </c>
      <c r="E136" s="271" t="s">
        <v>2159</v>
      </c>
      <c r="F136" s="272" t="s">
        <v>2160</v>
      </c>
      <c r="G136" s="272"/>
      <c r="H136" s="272"/>
      <c r="I136" s="272"/>
      <c r="J136" s="273" t="s">
        <v>299</v>
      </c>
      <c r="K136" s="274">
        <v>96</v>
      </c>
      <c r="L136" s="275">
        <v>0</v>
      </c>
      <c r="M136" s="275"/>
      <c r="N136" s="276">
        <f>ROUND(L136*K136,2)</f>
        <v>0</v>
      </c>
      <c r="O136" s="226"/>
      <c r="P136" s="226"/>
      <c r="Q136" s="226"/>
      <c r="R136" s="190"/>
      <c r="T136" s="227" t="s">
        <v>5</v>
      </c>
      <c r="U136" s="59" t="s">
        <v>44</v>
      </c>
      <c r="V136" s="50"/>
      <c r="W136" s="228">
        <f>V136*K136</f>
        <v>0</v>
      </c>
      <c r="X136" s="228">
        <v>0</v>
      </c>
      <c r="Y136" s="228">
        <f>X136*K136</f>
        <v>0</v>
      </c>
      <c r="Z136" s="228">
        <v>0</v>
      </c>
      <c r="AA136" s="229">
        <f>Z136*K136</f>
        <v>0</v>
      </c>
      <c r="AR136" s="25" t="s">
        <v>1421</v>
      </c>
      <c r="AT136" s="25" t="s">
        <v>563</v>
      </c>
      <c r="AU136" s="25" t="s">
        <v>89</v>
      </c>
      <c r="AY136" s="25" t="s">
        <v>184</v>
      </c>
      <c r="BE136" s="149">
        <f>IF(U136="základná",N136,0)</f>
        <v>0</v>
      </c>
      <c r="BF136" s="149">
        <f>IF(U136="znížená",N136,0)</f>
        <v>0</v>
      </c>
      <c r="BG136" s="149">
        <f>IF(U136="zákl. prenesená",N136,0)</f>
        <v>0</v>
      </c>
      <c r="BH136" s="149">
        <f>IF(U136="zníž. prenesená",N136,0)</f>
        <v>0</v>
      </c>
      <c r="BI136" s="149">
        <f>IF(U136="nulová",N136,0)</f>
        <v>0</v>
      </c>
      <c r="BJ136" s="25" t="s">
        <v>89</v>
      </c>
      <c r="BK136" s="149">
        <f>ROUND(L136*K136,2)</f>
        <v>0</v>
      </c>
      <c r="BL136" s="25" t="s">
        <v>1421</v>
      </c>
      <c r="BM136" s="25" t="s">
        <v>2161</v>
      </c>
    </row>
    <row r="137" s="1" customFormat="1" ht="25.5" customHeight="1">
      <c r="B137" s="186"/>
      <c r="C137" s="220" t="s">
        <v>272</v>
      </c>
      <c r="D137" s="220" t="s">
        <v>185</v>
      </c>
      <c r="E137" s="221" t="s">
        <v>2162</v>
      </c>
      <c r="F137" s="222" t="s">
        <v>2163</v>
      </c>
      <c r="G137" s="222"/>
      <c r="H137" s="222"/>
      <c r="I137" s="222"/>
      <c r="J137" s="223" t="s">
        <v>299</v>
      </c>
      <c r="K137" s="224">
        <v>3</v>
      </c>
      <c r="L137" s="225">
        <v>0</v>
      </c>
      <c r="M137" s="225"/>
      <c r="N137" s="226">
        <f>ROUND(L137*K137,2)</f>
        <v>0</v>
      </c>
      <c r="O137" s="226"/>
      <c r="P137" s="226"/>
      <c r="Q137" s="226"/>
      <c r="R137" s="190"/>
      <c r="T137" s="227" t="s">
        <v>5</v>
      </c>
      <c r="U137" s="59" t="s">
        <v>44</v>
      </c>
      <c r="V137" s="50"/>
      <c r="W137" s="228">
        <f>V137*K137</f>
        <v>0</v>
      </c>
      <c r="X137" s="228">
        <v>0</v>
      </c>
      <c r="Y137" s="228">
        <f>X137*K137</f>
        <v>0</v>
      </c>
      <c r="Z137" s="228">
        <v>0</v>
      </c>
      <c r="AA137" s="229">
        <f>Z137*K137</f>
        <v>0</v>
      </c>
      <c r="AR137" s="25" t="s">
        <v>716</v>
      </c>
      <c r="AT137" s="25" t="s">
        <v>185</v>
      </c>
      <c r="AU137" s="25" t="s">
        <v>89</v>
      </c>
      <c r="AY137" s="25" t="s">
        <v>184</v>
      </c>
      <c r="BE137" s="149">
        <f>IF(U137="základná",N137,0)</f>
        <v>0</v>
      </c>
      <c r="BF137" s="149">
        <f>IF(U137="znížená",N137,0)</f>
        <v>0</v>
      </c>
      <c r="BG137" s="149">
        <f>IF(U137="zákl. prenesená",N137,0)</f>
        <v>0</v>
      </c>
      <c r="BH137" s="149">
        <f>IF(U137="zníž. prenesená",N137,0)</f>
        <v>0</v>
      </c>
      <c r="BI137" s="149">
        <f>IF(U137="nulová",N137,0)</f>
        <v>0</v>
      </c>
      <c r="BJ137" s="25" t="s">
        <v>89</v>
      </c>
      <c r="BK137" s="149">
        <f>ROUND(L137*K137,2)</f>
        <v>0</v>
      </c>
      <c r="BL137" s="25" t="s">
        <v>716</v>
      </c>
      <c r="BM137" s="25" t="s">
        <v>2164</v>
      </c>
    </row>
    <row r="138" s="1" customFormat="1" ht="25.5" customHeight="1">
      <c r="B138" s="186"/>
      <c r="C138" s="270" t="s">
        <v>278</v>
      </c>
      <c r="D138" s="270" t="s">
        <v>563</v>
      </c>
      <c r="E138" s="271" t="s">
        <v>2165</v>
      </c>
      <c r="F138" s="272" t="s">
        <v>2166</v>
      </c>
      <c r="G138" s="272"/>
      <c r="H138" s="272"/>
      <c r="I138" s="272"/>
      <c r="J138" s="273" t="s">
        <v>299</v>
      </c>
      <c r="K138" s="274">
        <v>3</v>
      </c>
      <c r="L138" s="275">
        <v>0</v>
      </c>
      <c r="M138" s="275"/>
      <c r="N138" s="276">
        <f>ROUND(L138*K138,2)</f>
        <v>0</v>
      </c>
      <c r="O138" s="226"/>
      <c r="P138" s="226"/>
      <c r="Q138" s="226"/>
      <c r="R138" s="190"/>
      <c r="T138" s="227" t="s">
        <v>5</v>
      </c>
      <c r="U138" s="59" t="s">
        <v>44</v>
      </c>
      <c r="V138" s="50"/>
      <c r="W138" s="228">
        <f>V138*K138</f>
        <v>0</v>
      </c>
      <c r="X138" s="228">
        <v>0</v>
      </c>
      <c r="Y138" s="228">
        <f>X138*K138</f>
        <v>0</v>
      </c>
      <c r="Z138" s="228">
        <v>0</v>
      </c>
      <c r="AA138" s="229">
        <f>Z138*K138</f>
        <v>0</v>
      </c>
      <c r="AR138" s="25" t="s">
        <v>1421</v>
      </c>
      <c r="AT138" s="25" t="s">
        <v>563</v>
      </c>
      <c r="AU138" s="25" t="s">
        <v>89</v>
      </c>
      <c r="AY138" s="25" t="s">
        <v>184</v>
      </c>
      <c r="BE138" s="149">
        <f>IF(U138="základná",N138,0)</f>
        <v>0</v>
      </c>
      <c r="BF138" s="149">
        <f>IF(U138="znížená",N138,0)</f>
        <v>0</v>
      </c>
      <c r="BG138" s="149">
        <f>IF(U138="zákl. prenesená",N138,0)</f>
        <v>0</v>
      </c>
      <c r="BH138" s="149">
        <f>IF(U138="zníž. prenesená",N138,0)</f>
        <v>0</v>
      </c>
      <c r="BI138" s="149">
        <f>IF(U138="nulová",N138,0)</f>
        <v>0</v>
      </c>
      <c r="BJ138" s="25" t="s">
        <v>89</v>
      </c>
      <c r="BK138" s="149">
        <f>ROUND(L138*K138,2)</f>
        <v>0</v>
      </c>
      <c r="BL138" s="25" t="s">
        <v>1421</v>
      </c>
      <c r="BM138" s="25" t="s">
        <v>2167</v>
      </c>
    </row>
    <row r="139" s="1" customFormat="1" ht="25.5" customHeight="1">
      <c r="B139" s="186"/>
      <c r="C139" s="220" t="s">
        <v>282</v>
      </c>
      <c r="D139" s="220" t="s">
        <v>185</v>
      </c>
      <c r="E139" s="221" t="s">
        <v>2168</v>
      </c>
      <c r="F139" s="222" t="s">
        <v>2169</v>
      </c>
      <c r="G139" s="222"/>
      <c r="H139" s="222"/>
      <c r="I139" s="222"/>
      <c r="J139" s="223" t="s">
        <v>299</v>
      </c>
      <c r="K139" s="224">
        <v>50</v>
      </c>
      <c r="L139" s="225">
        <v>0</v>
      </c>
      <c r="M139" s="225"/>
      <c r="N139" s="226">
        <f>ROUND(L139*K139,2)</f>
        <v>0</v>
      </c>
      <c r="O139" s="226"/>
      <c r="P139" s="226"/>
      <c r="Q139" s="226"/>
      <c r="R139" s="190"/>
      <c r="T139" s="227" t="s">
        <v>5</v>
      </c>
      <c r="U139" s="59" t="s">
        <v>44</v>
      </c>
      <c r="V139" s="50"/>
      <c r="W139" s="228">
        <f>V139*K139</f>
        <v>0</v>
      </c>
      <c r="X139" s="228">
        <v>0</v>
      </c>
      <c r="Y139" s="228">
        <f>X139*K139</f>
        <v>0</v>
      </c>
      <c r="Z139" s="228">
        <v>0</v>
      </c>
      <c r="AA139" s="229">
        <f>Z139*K139</f>
        <v>0</v>
      </c>
      <c r="AR139" s="25" t="s">
        <v>716</v>
      </c>
      <c r="AT139" s="25" t="s">
        <v>185</v>
      </c>
      <c r="AU139" s="25" t="s">
        <v>89</v>
      </c>
      <c r="AY139" s="25" t="s">
        <v>184</v>
      </c>
      <c r="BE139" s="149">
        <f>IF(U139="základná",N139,0)</f>
        <v>0</v>
      </c>
      <c r="BF139" s="149">
        <f>IF(U139="znížená",N139,0)</f>
        <v>0</v>
      </c>
      <c r="BG139" s="149">
        <f>IF(U139="zákl. prenesená",N139,0)</f>
        <v>0</v>
      </c>
      <c r="BH139" s="149">
        <f>IF(U139="zníž. prenesená",N139,0)</f>
        <v>0</v>
      </c>
      <c r="BI139" s="149">
        <f>IF(U139="nulová",N139,0)</f>
        <v>0</v>
      </c>
      <c r="BJ139" s="25" t="s">
        <v>89</v>
      </c>
      <c r="BK139" s="149">
        <f>ROUND(L139*K139,2)</f>
        <v>0</v>
      </c>
      <c r="BL139" s="25" t="s">
        <v>716</v>
      </c>
      <c r="BM139" s="25" t="s">
        <v>2170</v>
      </c>
    </row>
    <row r="140" s="1" customFormat="1" ht="25.5" customHeight="1">
      <c r="B140" s="186"/>
      <c r="C140" s="270" t="s">
        <v>287</v>
      </c>
      <c r="D140" s="270" t="s">
        <v>563</v>
      </c>
      <c r="E140" s="271" t="s">
        <v>2171</v>
      </c>
      <c r="F140" s="272" t="s">
        <v>2172</v>
      </c>
      <c r="G140" s="272"/>
      <c r="H140" s="272"/>
      <c r="I140" s="272"/>
      <c r="J140" s="273" t="s">
        <v>299</v>
      </c>
      <c r="K140" s="274">
        <v>50</v>
      </c>
      <c r="L140" s="275">
        <v>0</v>
      </c>
      <c r="M140" s="275"/>
      <c r="N140" s="276">
        <f>ROUND(L140*K140,2)</f>
        <v>0</v>
      </c>
      <c r="O140" s="226"/>
      <c r="P140" s="226"/>
      <c r="Q140" s="226"/>
      <c r="R140" s="190"/>
      <c r="T140" s="227" t="s">
        <v>5</v>
      </c>
      <c r="U140" s="59" t="s">
        <v>44</v>
      </c>
      <c r="V140" s="50"/>
      <c r="W140" s="228">
        <f>V140*K140</f>
        <v>0</v>
      </c>
      <c r="X140" s="228">
        <v>0</v>
      </c>
      <c r="Y140" s="228">
        <f>X140*K140</f>
        <v>0</v>
      </c>
      <c r="Z140" s="228">
        <v>0</v>
      </c>
      <c r="AA140" s="229">
        <f>Z140*K140</f>
        <v>0</v>
      </c>
      <c r="AR140" s="25" t="s">
        <v>1421</v>
      </c>
      <c r="AT140" s="25" t="s">
        <v>563</v>
      </c>
      <c r="AU140" s="25" t="s">
        <v>89</v>
      </c>
      <c r="AY140" s="25" t="s">
        <v>184</v>
      </c>
      <c r="BE140" s="149">
        <f>IF(U140="základná",N140,0)</f>
        <v>0</v>
      </c>
      <c r="BF140" s="149">
        <f>IF(U140="znížená",N140,0)</f>
        <v>0</v>
      </c>
      <c r="BG140" s="149">
        <f>IF(U140="zákl. prenesená",N140,0)</f>
        <v>0</v>
      </c>
      <c r="BH140" s="149">
        <f>IF(U140="zníž. prenesená",N140,0)</f>
        <v>0</v>
      </c>
      <c r="BI140" s="149">
        <f>IF(U140="nulová",N140,0)</f>
        <v>0</v>
      </c>
      <c r="BJ140" s="25" t="s">
        <v>89</v>
      </c>
      <c r="BK140" s="149">
        <f>ROUND(L140*K140,2)</f>
        <v>0</v>
      </c>
      <c r="BL140" s="25" t="s">
        <v>1421</v>
      </c>
      <c r="BM140" s="25" t="s">
        <v>2173</v>
      </c>
    </row>
    <row r="141" s="1" customFormat="1" ht="25.5" customHeight="1">
      <c r="B141" s="186"/>
      <c r="C141" s="220" t="s">
        <v>292</v>
      </c>
      <c r="D141" s="220" t="s">
        <v>185</v>
      </c>
      <c r="E141" s="221" t="s">
        <v>2174</v>
      </c>
      <c r="F141" s="222" t="s">
        <v>2175</v>
      </c>
      <c r="G141" s="222"/>
      <c r="H141" s="222"/>
      <c r="I141" s="222"/>
      <c r="J141" s="223" t="s">
        <v>299</v>
      </c>
      <c r="K141" s="224">
        <v>60</v>
      </c>
      <c r="L141" s="225">
        <v>0</v>
      </c>
      <c r="M141" s="225"/>
      <c r="N141" s="226">
        <f>ROUND(L141*K141,2)</f>
        <v>0</v>
      </c>
      <c r="O141" s="226"/>
      <c r="P141" s="226"/>
      <c r="Q141" s="226"/>
      <c r="R141" s="190"/>
      <c r="T141" s="227" t="s">
        <v>5</v>
      </c>
      <c r="U141" s="59" t="s">
        <v>44</v>
      </c>
      <c r="V141" s="50"/>
      <c r="W141" s="228">
        <f>V141*K141</f>
        <v>0</v>
      </c>
      <c r="X141" s="228">
        <v>0</v>
      </c>
      <c r="Y141" s="228">
        <f>X141*K141</f>
        <v>0</v>
      </c>
      <c r="Z141" s="228">
        <v>0</v>
      </c>
      <c r="AA141" s="229">
        <f>Z141*K141</f>
        <v>0</v>
      </c>
      <c r="AR141" s="25" t="s">
        <v>716</v>
      </c>
      <c r="AT141" s="25" t="s">
        <v>185</v>
      </c>
      <c r="AU141" s="25" t="s">
        <v>89</v>
      </c>
      <c r="AY141" s="25" t="s">
        <v>184</v>
      </c>
      <c r="BE141" s="149">
        <f>IF(U141="základná",N141,0)</f>
        <v>0</v>
      </c>
      <c r="BF141" s="149">
        <f>IF(U141="znížená",N141,0)</f>
        <v>0</v>
      </c>
      <c r="BG141" s="149">
        <f>IF(U141="zákl. prenesená",N141,0)</f>
        <v>0</v>
      </c>
      <c r="BH141" s="149">
        <f>IF(U141="zníž. prenesená",N141,0)</f>
        <v>0</v>
      </c>
      <c r="BI141" s="149">
        <f>IF(U141="nulová",N141,0)</f>
        <v>0</v>
      </c>
      <c r="BJ141" s="25" t="s">
        <v>89</v>
      </c>
      <c r="BK141" s="149">
        <f>ROUND(L141*K141,2)</f>
        <v>0</v>
      </c>
      <c r="BL141" s="25" t="s">
        <v>716</v>
      </c>
      <c r="BM141" s="25" t="s">
        <v>2176</v>
      </c>
    </row>
    <row r="142" s="1" customFormat="1" ht="25.5" customHeight="1">
      <c r="B142" s="186"/>
      <c r="C142" s="270" t="s">
        <v>10</v>
      </c>
      <c r="D142" s="270" t="s">
        <v>563</v>
      </c>
      <c r="E142" s="271" t="s">
        <v>2177</v>
      </c>
      <c r="F142" s="272" t="s">
        <v>2178</v>
      </c>
      <c r="G142" s="272"/>
      <c r="H142" s="272"/>
      <c r="I142" s="272"/>
      <c r="J142" s="273" t="s">
        <v>299</v>
      </c>
      <c r="K142" s="274">
        <v>60</v>
      </c>
      <c r="L142" s="275">
        <v>0</v>
      </c>
      <c r="M142" s="275"/>
      <c r="N142" s="276">
        <f>ROUND(L142*K142,2)</f>
        <v>0</v>
      </c>
      <c r="O142" s="226"/>
      <c r="P142" s="226"/>
      <c r="Q142" s="226"/>
      <c r="R142" s="190"/>
      <c r="T142" s="227" t="s">
        <v>5</v>
      </c>
      <c r="U142" s="59" t="s">
        <v>44</v>
      </c>
      <c r="V142" s="50"/>
      <c r="W142" s="228">
        <f>V142*K142</f>
        <v>0</v>
      </c>
      <c r="X142" s="228">
        <v>0</v>
      </c>
      <c r="Y142" s="228">
        <f>X142*K142</f>
        <v>0</v>
      </c>
      <c r="Z142" s="228">
        <v>0</v>
      </c>
      <c r="AA142" s="229">
        <f>Z142*K142</f>
        <v>0</v>
      </c>
      <c r="AR142" s="25" t="s">
        <v>1421</v>
      </c>
      <c r="AT142" s="25" t="s">
        <v>563</v>
      </c>
      <c r="AU142" s="25" t="s">
        <v>89</v>
      </c>
      <c r="AY142" s="25" t="s">
        <v>184</v>
      </c>
      <c r="BE142" s="149">
        <f>IF(U142="základná",N142,0)</f>
        <v>0</v>
      </c>
      <c r="BF142" s="149">
        <f>IF(U142="znížená",N142,0)</f>
        <v>0</v>
      </c>
      <c r="BG142" s="149">
        <f>IF(U142="zákl. prenesená",N142,0)</f>
        <v>0</v>
      </c>
      <c r="BH142" s="149">
        <f>IF(U142="zníž. prenesená",N142,0)</f>
        <v>0</v>
      </c>
      <c r="BI142" s="149">
        <f>IF(U142="nulová",N142,0)</f>
        <v>0</v>
      </c>
      <c r="BJ142" s="25" t="s">
        <v>89</v>
      </c>
      <c r="BK142" s="149">
        <f>ROUND(L142*K142,2)</f>
        <v>0</v>
      </c>
      <c r="BL142" s="25" t="s">
        <v>1421</v>
      </c>
      <c r="BM142" s="25" t="s">
        <v>2179</v>
      </c>
    </row>
    <row r="143" s="1" customFormat="1" ht="25.5" customHeight="1">
      <c r="B143" s="186"/>
      <c r="C143" s="220" t="s">
        <v>302</v>
      </c>
      <c r="D143" s="220" t="s">
        <v>185</v>
      </c>
      <c r="E143" s="221" t="s">
        <v>2180</v>
      </c>
      <c r="F143" s="222" t="s">
        <v>2181</v>
      </c>
      <c r="G143" s="222"/>
      <c r="H143" s="222"/>
      <c r="I143" s="222"/>
      <c r="J143" s="223" t="s">
        <v>206</v>
      </c>
      <c r="K143" s="224">
        <v>77</v>
      </c>
      <c r="L143" s="225">
        <v>0</v>
      </c>
      <c r="M143" s="225"/>
      <c r="N143" s="226">
        <f>ROUND(L143*K143,2)</f>
        <v>0</v>
      </c>
      <c r="O143" s="226"/>
      <c r="P143" s="226"/>
      <c r="Q143" s="226"/>
      <c r="R143" s="190"/>
      <c r="T143" s="227" t="s">
        <v>5</v>
      </c>
      <c r="U143" s="59" t="s">
        <v>44</v>
      </c>
      <c r="V143" s="50"/>
      <c r="W143" s="228">
        <f>V143*K143</f>
        <v>0</v>
      </c>
      <c r="X143" s="228">
        <v>0</v>
      </c>
      <c r="Y143" s="228">
        <f>X143*K143</f>
        <v>0</v>
      </c>
      <c r="Z143" s="228">
        <v>0</v>
      </c>
      <c r="AA143" s="229">
        <f>Z143*K143</f>
        <v>0</v>
      </c>
      <c r="AR143" s="25" t="s">
        <v>716</v>
      </c>
      <c r="AT143" s="25" t="s">
        <v>185</v>
      </c>
      <c r="AU143" s="25" t="s">
        <v>89</v>
      </c>
      <c r="AY143" s="25" t="s">
        <v>184</v>
      </c>
      <c r="BE143" s="149">
        <f>IF(U143="základná",N143,0)</f>
        <v>0</v>
      </c>
      <c r="BF143" s="149">
        <f>IF(U143="znížená",N143,0)</f>
        <v>0</v>
      </c>
      <c r="BG143" s="149">
        <f>IF(U143="zákl. prenesená",N143,0)</f>
        <v>0</v>
      </c>
      <c r="BH143" s="149">
        <f>IF(U143="zníž. prenesená",N143,0)</f>
        <v>0</v>
      </c>
      <c r="BI143" s="149">
        <f>IF(U143="nulová",N143,0)</f>
        <v>0</v>
      </c>
      <c r="BJ143" s="25" t="s">
        <v>89</v>
      </c>
      <c r="BK143" s="149">
        <f>ROUND(L143*K143,2)</f>
        <v>0</v>
      </c>
      <c r="BL143" s="25" t="s">
        <v>716</v>
      </c>
      <c r="BM143" s="25" t="s">
        <v>2182</v>
      </c>
    </row>
    <row r="144" s="1" customFormat="1" ht="25.5" customHeight="1">
      <c r="B144" s="186"/>
      <c r="C144" s="270" t="s">
        <v>307</v>
      </c>
      <c r="D144" s="270" t="s">
        <v>563</v>
      </c>
      <c r="E144" s="271" t="s">
        <v>2183</v>
      </c>
      <c r="F144" s="272" t="s">
        <v>2184</v>
      </c>
      <c r="G144" s="272"/>
      <c r="H144" s="272"/>
      <c r="I144" s="272"/>
      <c r="J144" s="273" t="s">
        <v>299</v>
      </c>
      <c r="K144" s="274">
        <v>77</v>
      </c>
      <c r="L144" s="275">
        <v>0</v>
      </c>
      <c r="M144" s="275"/>
      <c r="N144" s="276">
        <f>ROUND(L144*K144,2)</f>
        <v>0</v>
      </c>
      <c r="O144" s="226"/>
      <c r="P144" s="226"/>
      <c r="Q144" s="226"/>
      <c r="R144" s="190"/>
      <c r="T144" s="227" t="s">
        <v>5</v>
      </c>
      <c r="U144" s="59" t="s">
        <v>44</v>
      </c>
      <c r="V144" s="50"/>
      <c r="W144" s="228">
        <f>V144*K144</f>
        <v>0</v>
      </c>
      <c r="X144" s="228">
        <v>0</v>
      </c>
      <c r="Y144" s="228">
        <f>X144*K144</f>
        <v>0</v>
      </c>
      <c r="Z144" s="228">
        <v>0</v>
      </c>
      <c r="AA144" s="229">
        <f>Z144*K144</f>
        <v>0</v>
      </c>
      <c r="AR144" s="25" t="s">
        <v>1421</v>
      </c>
      <c r="AT144" s="25" t="s">
        <v>563</v>
      </c>
      <c r="AU144" s="25" t="s">
        <v>89</v>
      </c>
      <c r="AY144" s="25" t="s">
        <v>184</v>
      </c>
      <c r="BE144" s="149">
        <f>IF(U144="základná",N144,0)</f>
        <v>0</v>
      </c>
      <c r="BF144" s="149">
        <f>IF(U144="znížená",N144,0)</f>
        <v>0</v>
      </c>
      <c r="BG144" s="149">
        <f>IF(U144="zákl. prenesená",N144,0)</f>
        <v>0</v>
      </c>
      <c r="BH144" s="149">
        <f>IF(U144="zníž. prenesená",N144,0)</f>
        <v>0</v>
      </c>
      <c r="BI144" s="149">
        <f>IF(U144="nulová",N144,0)</f>
        <v>0</v>
      </c>
      <c r="BJ144" s="25" t="s">
        <v>89</v>
      </c>
      <c r="BK144" s="149">
        <f>ROUND(L144*K144,2)</f>
        <v>0</v>
      </c>
      <c r="BL144" s="25" t="s">
        <v>1421</v>
      </c>
      <c r="BM144" s="25" t="s">
        <v>2185</v>
      </c>
    </row>
    <row r="145" s="1" customFormat="1" ht="16.5" customHeight="1">
      <c r="B145" s="186"/>
      <c r="C145" s="220" t="s">
        <v>312</v>
      </c>
      <c r="D145" s="220" t="s">
        <v>185</v>
      </c>
      <c r="E145" s="221" t="s">
        <v>2186</v>
      </c>
      <c r="F145" s="222" t="s">
        <v>2187</v>
      </c>
      <c r="G145" s="222"/>
      <c r="H145" s="222"/>
      <c r="I145" s="222"/>
      <c r="J145" s="223" t="s">
        <v>200</v>
      </c>
      <c r="K145" s="224">
        <v>1</v>
      </c>
      <c r="L145" s="225">
        <v>0</v>
      </c>
      <c r="M145" s="225"/>
      <c r="N145" s="226">
        <f>ROUND(L145*K145,2)</f>
        <v>0</v>
      </c>
      <c r="O145" s="226"/>
      <c r="P145" s="226"/>
      <c r="Q145" s="226"/>
      <c r="R145" s="190"/>
      <c r="T145" s="227" t="s">
        <v>5</v>
      </c>
      <c r="U145" s="59" t="s">
        <v>44</v>
      </c>
      <c r="V145" s="50"/>
      <c r="W145" s="228">
        <f>V145*K145</f>
        <v>0</v>
      </c>
      <c r="X145" s="228">
        <v>0</v>
      </c>
      <c r="Y145" s="228">
        <f>X145*K145</f>
        <v>0</v>
      </c>
      <c r="Z145" s="228">
        <v>0</v>
      </c>
      <c r="AA145" s="229">
        <f>Z145*K145</f>
        <v>0</v>
      </c>
      <c r="AR145" s="25" t="s">
        <v>716</v>
      </c>
      <c r="AT145" s="25" t="s">
        <v>185</v>
      </c>
      <c r="AU145" s="25" t="s">
        <v>89</v>
      </c>
      <c r="AY145" s="25" t="s">
        <v>184</v>
      </c>
      <c r="BE145" s="149">
        <f>IF(U145="základná",N145,0)</f>
        <v>0</v>
      </c>
      <c r="BF145" s="149">
        <f>IF(U145="znížená",N145,0)</f>
        <v>0</v>
      </c>
      <c r="BG145" s="149">
        <f>IF(U145="zákl. prenesená",N145,0)</f>
        <v>0</v>
      </c>
      <c r="BH145" s="149">
        <f>IF(U145="zníž. prenesená",N145,0)</f>
        <v>0</v>
      </c>
      <c r="BI145" s="149">
        <f>IF(U145="nulová",N145,0)</f>
        <v>0</v>
      </c>
      <c r="BJ145" s="25" t="s">
        <v>89</v>
      </c>
      <c r="BK145" s="149">
        <f>ROUND(L145*K145,2)</f>
        <v>0</v>
      </c>
      <c r="BL145" s="25" t="s">
        <v>716</v>
      </c>
      <c r="BM145" s="25" t="s">
        <v>2188</v>
      </c>
    </row>
    <row r="146" s="1" customFormat="1" ht="16.5" customHeight="1">
      <c r="B146" s="186"/>
      <c r="C146" s="270" t="s">
        <v>318</v>
      </c>
      <c r="D146" s="270" t="s">
        <v>563</v>
      </c>
      <c r="E146" s="271" t="s">
        <v>2189</v>
      </c>
      <c r="F146" s="272" t="s">
        <v>2190</v>
      </c>
      <c r="G146" s="272"/>
      <c r="H146" s="272"/>
      <c r="I146" s="272"/>
      <c r="J146" s="273" t="s">
        <v>789</v>
      </c>
      <c r="K146" s="274">
        <v>1</v>
      </c>
      <c r="L146" s="275">
        <v>0</v>
      </c>
      <c r="M146" s="275"/>
      <c r="N146" s="276">
        <f>ROUND(L146*K146,2)</f>
        <v>0</v>
      </c>
      <c r="O146" s="226"/>
      <c r="P146" s="226"/>
      <c r="Q146" s="226"/>
      <c r="R146" s="190"/>
      <c r="T146" s="227" t="s">
        <v>5</v>
      </c>
      <c r="U146" s="59" t="s">
        <v>44</v>
      </c>
      <c r="V146" s="50"/>
      <c r="W146" s="228">
        <f>V146*K146</f>
        <v>0</v>
      </c>
      <c r="X146" s="228">
        <v>0</v>
      </c>
      <c r="Y146" s="228">
        <f>X146*K146</f>
        <v>0</v>
      </c>
      <c r="Z146" s="228">
        <v>0</v>
      </c>
      <c r="AA146" s="229">
        <f>Z146*K146</f>
        <v>0</v>
      </c>
      <c r="AR146" s="25" t="s">
        <v>1421</v>
      </c>
      <c r="AT146" s="25" t="s">
        <v>563</v>
      </c>
      <c r="AU146" s="25" t="s">
        <v>89</v>
      </c>
      <c r="AY146" s="25" t="s">
        <v>184</v>
      </c>
      <c r="BE146" s="149">
        <f>IF(U146="základná",N146,0)</f>
        <v>0</v>
      </c>
      <c r="BF146" s="149">
        <f>IF(U146="znížená",N146,0)</f>
        <v>0</v>
      </c>
      <c r="BG146" s="149">
        <f>IF(U146="zákl. prenesená",N146,0)</f>
        <v>0</v>
      </c>
      <c r="BH146" s="149">
        <f>IF(U146="zníž. prenesená",N146,0)</f>
        <v>0</v>
      </c>
      <c r="BI146" s="149">
        <f>IF(U146="nulová",N146,0)</f>
        <v>0</v>
      </c>
      <c r="BJ146" s="25" t="s">
        <v>89</v>
      </c>
      <c r="BK146" s="149">
        <f>ROUND(L146*K146,2)</f>
        <v>0</v>
      </c>
      <c r="BL146" s="25" t="s">
        <v>1421</v>
      </c>
      <c r="BM146" s="25" t="s">
        <v>2191</v>
      </c>
    </row>
    <row r="147" s="1" customFormat="1" ht="16.5" customHeight="1">
      <c r="B147" s="186"/>
      <c r="C147" s="220" t="s">
        <v>323</v>
      </c>
      <c r="D147" s="220" t="s">
        <v>185</v>
      </c>
      <c r="E147" s="221" t="s">
        <v>2192</v>
      </c>
      <c r="F147" s="222" t="s">
        <v>2193</v>
      </c>
      <c r="G147" s="222"/>
      <c r="H147" s="222"/>
      <c r="I147" s="222"/>
      <c r="J147" s="223" t="s">
        <v>200</v>
      </c>
      <c r="K147" s="224">
        <v>1</v>
      </c>
      <c r="L147" s="225">
        <v>0</v>
      </c>
      <c r="M147" s="225"/>
      <c r="N147" s="226">
        <f>ROUND(L147*K147,2)</f>
        <v>0</v>
      </c>
      <c r="O147" s="226"/>
      <c r="P147" s="226"/>
      <c r="Q147" s="226"/>
      <c r="R147" s="190"/>
      <c r="T147" s="227" t="s">
        <v>5</v>
      </c>
      <c r="U147" s="59" t="s">
        <v>44</v>
      </c>
      <c r="V147" s="50"/>
      <c r="W147" s="228">
        <f>V147*K147</f>
        <v>0</v>
      </c>
      <c r="X147" s="228">
        <v>0</v>
      </c>
      <c r="Y147" s="228">
        <f>X147*K147</f>
        <v>0</v>
      </c>
      <c r="Z147" s="228">
        <v>0</v>
      </c>
      <c r="AA147" s="229">
        <f>Z147*K147</f>
        <v>0</v>
      </c>
      <c r="AR147" s="25" t="s">
        <v>716</v>
      </c>
      <c r="AT147" s="25" t="s">
        <v>185</v>
      </c>
      <c r="AU147" s="25" t="s">
        <v>89</v>
      </c>
      <c r="AY147" s="25" t="s">
        <v>184</v>
      </c>
      <c r="BE147" s="149">
        <f>IF(U147="základná",N147,0)</f>
        <v>0</v>
      </c>
      <c r="BF147" s="149">
        <f>IF(U147="znížená",N147,0)</f>
        <v>0</v>
      </c>
      <c r="BG147" s="149">
        <f>IF(U147="zákl. prenesená",N147,0)</f>
        <v>0</v>
      </c>
      <c r="BH147" s="149">
        <f>IF(U147="zníž. prenesená",N147,0)</f>
        <v>0</v>
      </c>
      <c r="BI147" s="149">
        <f>IF(U147="nulová",N147,0)</f>
        <v>0</v>
      </c>
      <c r="BJ147" s="25" t="s">
        <v>89</v>
      </c>
      <c r="BK147" s="149">
        <f>ROUND(L147*K147,2)</f>
        <v>0</v>
      </c>
      <c r="BL147" s="25" t="s">
        <v>716</v>
      </c>
      <c r="BM147" s="25" t="s">
        <v>2194</v>
      </c>
    </row>
    <row r="148" s="10" customFormat="1" ht="37.44" customHeight="1">
      <c r="B148" s="208"/>
      <c r="C148" s="209"/>
      <c r="D148" s="210" t="s">
        <v>433</v>
      </c>
      <c r="E148" s="210"/>
      <c r="F148" s="210"/>
      <c r="G148" s="210"/>
      <c r="H148" s="210"/>
      <c r="I148" s="210"/>
      <c r="J148" s="210"/>
      <c r="K148" s="210"/>
      <c r="L148" s="210"/>
      <c r="M148" s="210"/>
      <c r="N148" s="287">
        <f>BK148</f>
        <v>0</v>
      </c>
      <c r="O148" s="288"/>
      <c r="P148" s="288"/>
      <c r="Q148" s="288"/>
      <c r="R148" s="213"/>
      <c r="T148" s="214"/>
      <c r="U148" s="209"/>
      <c r="V148" s="209"/>
      <c r="W148" s="215">
        <f>W149</f>
        <v>0</v>
      </c>
      <c r="X148" s="209"/>
      <c r="Y148" s="215">
        <f>Y149</f>
        <v>0</v>
      </c>
      <c r="Z148" s="209"/>
      <c r="AA148" s="216">
        <f>AA149</f>
        <v>0</v>
      </c>
      <c r="AR148" s="217" t="s">
        <v>211</v>
      </c>
      <c r="AT148" s="218" t="s">
        <v>76</v>
      </c>
      <c r="AU148" s="218" t="s">
        <v>77</v>
      </c>
      <c r="AY148" s="217" t="s">
        <v>184</v>
      </c>
      <c r="BK148" s="219">
        <f>BK149</f>
        <v>0</v>
      </c>
    </row>
    <row r="149" s="1" customFormat="1" ht="51" customHeight="1">
      <c r="B149" s="186"/>
      <c r="C149" s="220" t="s">
        <v>327</v>
      </c>
      <c r="D149" s="220" t="s">
        <v>185</v>
      </c>
      <c r="E149" s="221" t="s">
        <v>947</v>
      </c>
      <c r="F149" s="222" t="s">
        <v>948</v>
      </c>
      <c r="G149" s="222"/>
      <c r="H149" s="222"/>
      <c r="I149" s="222"/>
      <c r="J149" s="223" t="s">
        <v>949</v>
      </c>
      <c r="K149" s="224">
        <v>1</v>
      </c>
      <c r="L149" s="225">
        <v>0</v>
      </c>
      <c r="M149" s="225"/>
      <c r="N149" s="226">
        <f>ROUND(L149*K149,2)</f>
        <v>0</v>
      </c>
      <c r="O149" s="226"/>
      <c r="P149" s="226"/>
      <c r="Q149" s="226"/>
      <c r="R149" s="190"/>
      <c r="T149" s="227" t="s">
        <v>5</v>
      </c>
      <c r="U149" s="59" t="s">
        <v>44</v>
      </c>
      <c r="V149" s="50"/>
      <c r="W149" s="228">
        <f>V149*K149</f>
        <v>0</v>
      </c>
      <c r="X149" s="228">
        <v>0</v>
      </c>
      <c r="Y149" s="228">
        <f>X149*K149</f>
        <v>0</v>
      </c>
      <c r="Z149" s="228">
        <v>0</v>
      </c>
      <c r="AA149" s="229">
        <f>Z149*K149</f>
        <v>0</v>
      </c>
      <c r="AR149" s="25" t="s">
        <v>950</v>
      </c>
      <c r="AT149" s="25" t="s">
        <v>185</v>
      </c>
      <c r="AU149" s="25" t="s">
        <v>84</v>
      </c>
      <c r="AY149" s="25" t="s">
        <v>184</v>
      </c>
      <c r="BE149" s="149">
        <f>IF(U149="základná",N149,0)</f>
        <v>0</v>
      </c>
      <c r="BF149" s="149">
        <f>IF(U149="znížená",N149,0)</f>
        <v>0</v>
      </c>
      <c r="BG149" s="149">
        <f>IF(U149="zákl. prenesená",N149,0)</f>
        <v>0</v>
      </c>
      <c r="BH149" s="149">
        <f>IF(U149="zníž. prenesená",N149,0)</f>
        <v>0</v>
      </c>
      <c r="BI149" s="149">
        <f>IF(U149="nulová",N149,0)</f>
        <v>0</v>
      </c>
      <c r="BJ149" s="25" t="s">
        <v>89</v>
      </c>
      <c r="BK149" s="149">
        <f>ROUND(L149*K149,2)</f>
        <v>0</v>
      </c>
      <c r="BL149" s="25" t="s">
        <v>950</v>
      </c>
      <c r="BM149" s="25" t="s">
        <v>2195</v>
      </c>
    </row>
    <row r="150" s="1" customFormat="1" ht="49.92" customHeight="1">
      <c r="B150" s="49"/>
      <c r="C150" s="50"/>
      <c r="D150" s="210" t="s">
        <v>411</v>
      </c>
      <c r="E150" s="50"/>
      <c r="F150" s="50"/>
      <c r="G150" s="50"/>
      <c r="H150" s="50"/>
      <c r="I150" s="50"/>
      <c r="J150" s="50"/>
      <c r="K150" s="50"/>
      <c r="L150" s="50"/>
      <c r="M150" s="50"/>
      <c r="N150" s="264">
        <f>BK150</f>
        <v>0</v>
      </c>
      <c r="O150" s="265"/>
      <c r="P150" s="265"/>
      <c r="Q150" s="265"/>
      <c r="R150" s="51"/>
      <c r="T150" s="267"/>
      <c r="U150" s="75"/>
      <c r="V150" s="75"/>
      <c r="W150" s="75"/>
      <c r="X150" s="75"/>
      <c r="Y150" s="75"/>
      <c r="Z150" s="75"/>
      <c r="AA150" s="77"/>
      <c r="AT150" s="25" t="s">
        <v>76</v>
      </c>
      <c r="AU150" s="25" t="s">
        <v>77</v>
      </c>
      <c r="AY150" s="25" t="s">
        <v>412</v>
      </c>
      <c r="BK150" s="149">
        <v>0</v>
      </c>
    </row>
    <row r="151" s="1" customFormat="1" ht="6.96" customHeight="1">
      <c r="B151" s="78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80"/>
    </row>
  </sheetData>
  <mergeCells count="151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N120:Q120"/>
    <mergeCell ref="N121:Q121"/>
    <mergeCell ref="N122:Q122"/>
    <mergeCell ref="N148:Q148"/>
    <mergeCell ref="N150:Q150"/>
    <mergeCell ref="H1:K1"/>
    <mergeCell ref="S2:AC2"/>
  </mergeCells>
  <hyperlinks>
    <hyperlink ref="F1:G1" location="C2" display="1) Krycí list rozpočtu"/>
    <hyperlink ref="H1:K1" location="C87" display="2) Rekapitulácia rozpočtu"/>
    <hyperlink ref="L1" location="C119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8"/>
      <c r="B1" s="16"/>
      <c r="C1" s="16"/>
      <c r="D1" s="17" t="s">
        <v>1</v>
      </c>
      <c r="E1" s="16"/>
      <c r="F1" s="18" t="s">
        <v>133</v>
      </c>
      <c r="G1" s="18"/>
      <c r="H1" s="159" t="s">
        <v>134</v>
      </c>
      <c r="I1" s="159"/>
      <c r="J1" s="159"/>
      <c r="K1" s="159"/>
      <c r="L1" s="18" t="s">
        <v>135</v>
      </c>
      <c r="M1" s="16"/>
      <c r="N1" s="16"/>
      <c r="O1" s="17" t="s">
        <v>136</v>
      </c>
      <c r="P1" s="16"/>
      <c r="Q1" s="16"/>
      <c r="R1" s="16"/>
      <c r="S1" s="18" t="s">
        <v>137</v>
      </c>
      <c r="T1" s="18"/>
      <c r="U1" s="158"/>
      <c r="V1" s="15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ht="36.96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8</v>
      </c>
      <c r="AT2" s="25" t="s">
        <v>120</v>
      </c>
    </row>
    <row r="3" ht="6.96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AT3" s="25" t="s">
        <v>77</v>
      </c>
    </row>
    <row r="4" ht="36.96" customHeight="1">
      <c r="B4" s="29"/>
      <c r="C4" s="30" t="s">
        <v>138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T4" s="23" t="s">
        <v>12</v>
      </c>
      <c r="AT4" s="25" t="s">
        <v>6</v>
      </c>
    </row>
    <row r="5" ht="6.96" customHeight="1">
      <c r="B5" s="2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</row>
    <row r="6" ht="25.44" customHeight="1">
      <c r="B6" s="29"/>
      <c r="C6" s="34"/>
      <c r="D6" s="41" t="s">
        <v>18</v>
      </c>
      <c r="E6" s="34"/>
      <c r="F6" s="160" t="str">
        <f>'Rekapitulácia stavby'!K6</f>
        <v xml:space="preserve">REKONŠTRUKCIA ŠD HORSKÝ PARK  EU BRATISLAVA , BLOK A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2"/>
    </row>
    <row r="7" ht="25.44" customHeight="1">
      <c r="B7" s="29"/>
      <c r="C7" s="34"/>
      <c r="D7" s="41" t="s">
        <v>139</v>
      </c>
      <c r="E7" s="34"/>
      <c r="F7" s="160" t="s">
        <v>140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</row>
    <row r="8" s="1" customFormat="1" ht="32.88" customHeight="1">
      <c r="B8" s="49"/>
      <c r="C8" s="50"/>
      <c r="D8" s="38" t="s">
        <v>141</v>
      </c>
      <c r="E8" s="50"/>
      <c r="F8" s="39" t="s">
        <v>2196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</row>
    <row r="9" s="1" customFormat="1" ht="14.4" customHeight="1">
      <c r="B9" s="49"/>
      <c r="C9" s="50"/>
      <c r="D9" s="41" t="s">
        <v>20</v>
      </c>
      <c r="E9" s="50"/>
      <c r="F9" s="36" t="s">
        <v>5</v>
      </c>
      <c r="G9" s="50"/>
      <c r="H9" s="50"/>
      <c r="I9" s="50"/>
      <c r="J9" s="50"/>
      <c r="K9" s="50"/>
      <c r="L9" s="50"/>
      <c r="M9" s="41" t="s">
        <v>21</v>
      </c>
      <c r="N9" s="50"/>
      <c r="O9" s="36" t="s">
        <v>5</v>
      </c>
      <c r="P9" s="50"/>
      <c r="Q9" s="50"/>
      <c r="R9" s="51"/>
    </row>
    <row r="10" s="1" customFormat="1" ht="14.4" customHeight="1">
      <c r="B10" s="49"/>
      <c r="C10" s="50"/>
      <c r="D10" s="41" t="s">
        <v>22</v>
      </c>
      <c r="E10" s="50"/>
      <c r="F10" s="36" t="s">
        <v>23</v>
      </c>
      <c r="G10" s="50"/>
      <c r="H10" s="50"/>
      <c r="I10" s="50"/>
      <c r="J10" s="50"/>
      <c r="K10" s="50"/>
      <c r="L10" s="50"/>
      <c r="M10" s="41" t="s">
        <v>24</v>
      </c>
      <c r="N10" s="50"/>
      <c r="O10" s="161" t="str">
        <f>'Rekapitulácia stavby'!AN8</f>
        <v>11. 6. 2018</v>
      </c>
      <c r="P10" s="93"/>
      <c r="Q10" s="50"/>
      <c r="R10" s="51"/>
    </row>
    <row r="11" s="1" customFormat="1" ht="10.8" customHeight="1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</row>
    <row r="12" s="1" customFormat="1" ht="14.4" customHeight="1">
      <c r="B12" s="49"/>
      <c r="C12" s="50"/>
      <c r="D12" s="41" t="s">
        <v>26</v>
      </c>
      <c r="E12" s="50"/>
      <c r="F12" s="50"/>
      <c r="G12" s="50"/>
      <c r="H12" s="50"/>
      <c r="I12" s="50"/>
      <c r="J12" s="50"/>
      <c r="K12" s="50"/>
      <c r="L12" s="50"/>
      <c r="M12" s="41" t="s">
        <v>27</v>
      </c>
      <c r="N12" s="50"/>
      <c r="O12" s="36" t="s">
        <v>5</v>
      </c>
      <c r="P12" s="36"/>
      <c r="Q12" s="50"/>
      <c r="R12" s="51"/>
    </row>
    <row r="13" s="1" customFormat="1" ht="18" customHeight="1">
      <c r="B13" s="49"/>
      <c r="C13" s="50"/>
      <c r="D13" s="50"/>
      <c r="E13" s="36" t="s">
        <v>28</v>
      </c>
      <c r="F13" s="50"/>
      <c r="G13" s="50"/>
      <c r="H13" s="50"/>
      <c r="I13" s="50"/>
      <c r="J13" s="50"/>
      <c r="K13" s="50"/>
      <c r="L13" s="50"/>
      <c r="M13" s="41" t="s">
        <v>29</v>
      </c>
      <c r="N13" s="50"/>
      <c r="O13" s="36" t="s">
        <v>5</v>
      </c>
      <c r="P13" s="36"/>
      <c r="Q13" s="50"/>
      <c r="R13" s="51"/>
    </row>
    <row r="14" s="1" customFormat="1" ht="6.96" customHeight="1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</row>
    <row r="15" s="1" customFormat="1" ht="14.4" customHeight="1">
      <c r="B15" s="49"/>
      <c r="C15" s="50"/>
      <c r="D15" s="41" t="s">
        <v>30</v>
      </c>
      <c r="E15" s="50"/>
      <c r="F15" s="50"/>
      <c r="G15" s="50"/>
      <c r="H15" s="50"/>
      <c r="I15" s="50"/>
      <c r="J15" s="50"/>
      <c r="K15" s="50"/>
      <c r="L15" s="50"/>
      <c r="M15" s="41" t="s">
        <v>27</v>
      </c>
      <c r="N15" s="50"/>
      <c r="O15" s="42" t="s">
        <v>5</v>
      </c>
      <c r="P15" s="36"/>
      <c r="Q15" s="50"/>
      <c r="R15" s="51"/>
    </row>
    <row r="16" s="1" customFormat="1" ht="18" customHeight="1">
      <c r="B16" s="49"/>
      <c r="C16" s="50"/>
      <c r="D16" s="50"/>
      <c r="E16" s="42" t="s">
        <v>143</v>
      </c>
      <c r="F16" s="162"/>
      <c r="G16" s="162"/>
      <c r="H16" s="162"/>
      <c r="I16" s="162"/>
      <c r="J16" s="162"/>
      <c r="K16" s="162"/>
      <c r="L16" s="162"/>
      <c r="M16" s="41" t="s">
        <v>29</v>
      </c>
      <c r="N16" s="50"/>
      <c r="O16" s="42" t="s">
        <v>5</v>
      </c>
      <c r="P16" s="36"/>
      <c r="Q16" s="50"/>
      <c r="R16" s="51"/>
    </row>
    <row r="17" s="1" customFormat="1" ht="6.96" customHeight="1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="1" customFormat="1" ht="14.4" customHeight="1">
      <c r="B18" s="49"/>
      <c r="C18" s="50"/>
      <c r="D18" s="41" t="s">
        <v>32</v>
      </c>
      <c r="E18" s="50"/>
      <c r="F18" s="50"/>
      <c r="G18" s="50"/>
      <c r="H18" s="50"/>
      <c r="I18" s="50"/>
      <c r="J18" s="50"/>
      <c r="K18" s="50"/>
      <c r="L18" s="50"/>
      <c r="M18" s="41" t="s">
        <v>27</v>
      </c>
      <c r="N18" s="50"/>
      <c r="O18" s="36" t="s">
        <v>5</v>
      </c>
      <c r="P18" s="36"/>
      <c r="Q18" s="50"/>
      <c r="R18" s="51"/>
    </row>
    <row r="19" s="1" customFormat="1" ht="18" customHeight="1">
      <c r="B19" s="49"/>
      <c r="C19" s="50"/>
      <c r="D19" s="50"/>
      <c r="E19" s="36" t="s">
        <v>33</v>
      </c>
      <c r="F19" s="50"/>
      <c r="G19" s="50"/>
      <c r="H19" s="50"/>
      <c r="I19" s="50"/>
      <c r="J19" s="50"/>
      <c r="K19" s="50"/>
      <c r="L19" s="50"/>
      <c r="M19" s="41" t="s">
        <v>29</v>
      </c>
      <c r="N19" s="50"/>
      <c r="O19" s="36" t="s">
        <v>5</v>
      </c>
      <c r="P19" s="36"/>
      <c r="Q19" s="50"/>
      <c r="R19" s="51"/>
    </row>
    <row r="20" s="1" customFormat="1" ht="6.96" customHeight="1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</row>
    <row r="21" s="1" customFormat="1" ht="14.4" customHeight="1">
      <c r="B21" s="49"/>
      <c r="C21" s="50"/>
      <c r="D21" s="41" t="s">
        <v>35</v>
      </c>
      <c r="E21" s="50"/>
      <c r="F21" s="50"/>
      <c r="G21" s="50"/>
      <c r="H21" s="50"/>
      <c r="I21" s="50"/>
      <c r="J21" s="50"/>
      <c r="K21" s="50"/>
      <c r="L21" s="50"/>
      <c r="M21" s="41" t="s">
        <v>27</v>
      </c>
      <c r="N21" s="50"/>
      <c r="O21" s="36" t="s">
        <v>5</v>
      </c>
      <c r="P21" s="36"/>
      <c r="Q21" s="50"/>
      <c r="R21" s="51"/>
    </row>
    <row r="22" s="1" customFormat="1" ht="18" customHeight="1">
      <c r="B22" s="49"/>
      <c r="C22" s="50"/>
      <c r="D22" s="50"/>
      <c r="E22" s="36" t="s">
        <v>2118</v>
      </c>
      <c r="F22" s="50"/>
      <c r="G22" s="50"/>
      <c r="H22" s="50"/>
      <c r="I22" s="50"/>
      <c r="J22" s="50"/>
      <c r="K22" s="50"/>
      <c r="L22" s="50"/>
      <c r="M22" s="41" t="s">
        <v>29</v>
      </c>
      <c r="N22" s="50"/>
      <c r="O22" s="36" t="s">
        <v>5</v>
      </c>
      <c r="P22" s="36"/>
      <c r="Q22" s="50"/>
      <c r="R22" s="51"/>
    </row>
    <row r="23" s="1" customFormat="1" ht="6.96" customHeigh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="1" customFormat="1" ht="14.4" customHeight="1">
      <c r="B24" s="49"/>
      <c r="C24" s="50"/>
      <c r="D24" s="41" t="s">
        <v>37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="1" customFormat="1" ht="16.5" customHeight="1">
      <c r="B25" s="49"/>
      <c r="C25" s="50"/>
      <c r="D25" s="50"/>
      <c r="E25" s="45" t="s">
        <v>5</v>
      </c>
      <c r="F25" s="45"/>
      <c r="G25" s="45"/>
      <c r="H25" s="45"/>
      <c r="I25" s="45"/>
      <c r="J25" s="45"/>
      <c r="K25" s="45"/>
      <c r="L25" s="45"/>
      <c r="M25" s="50"/>
      <c r="N25" s="50"/>
      <c r="O25" s="50"/>
      <c r="P25" s="50"/>
      <c r="Q25" s="50"/>
      <c r="R25" s="51"/>
    </row>
    <row r="26" s="1" customFormat="1" ht="6.96" customHeight="1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s="1" customFormat="1" ht="6.96" customHeight="1">
      <c r="B27" s="49"/>
      <c r="C27" s="5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50"/>
      <c r="R27" s="51"/>
    </row>
    <row r="28" s="1" customFormat="1" ht="14.4" customHeight="1">
      <c r="B28" s="49"/>
      <c r="C28" s="50"/>
      <c r="D28" s="163" t="s">
        <v>145</v>
      </c>
      <c r="E28" s="50"/>
      <c r="F28" s="50"/>
      <c r="G28" s="50"/>
      <c r="H28" s="50"/>
      <c r="I28" s="50"/>
      <c r="J28" s="50"/>
      <c r="K28" s="50"/>
      <c r="L28" s="50"/>
      <c r="M28" s="48">
        <f>N89</f>
        <v>0</v>
      </c>
      <c r="N28" s="48"/>
      <c r="O28" s="48"/>
      <c r="P28" s="48"/>
      <c r="Q28" s="50"/>
      <c r="R28" s="51"/>
    </row>
    <row r="29" s="1" customFormat="1" ht="14.4" customHeight="1">
      <c r="B29" s="49"/>
      <c r="C29" s="50"/>
      <c r="D29" s="47" t="s">
        <v>127</v>
      </c>
      <c r="E29" s="50"/>
      <c r="F29" s="50"/>
      <c r="G29" s="50"/>
      <c r="H29" s="50"/>
      <c r="I29" s="50"/>
      <c r="J29" s="50"/>
      <c r="K29" s="50"/>
      <c r="L29" s="50"/>
      <c r="M29" s="48">
        <f>N95</f>
        <v>0</v>
      </c>
      <c r="N29" s="48"/>
      <c r="O29" s="48"/>
      <c r="P29" s="48"/>
      <c r="Q29" s="50"/>
      <c r="R29" s="51"/>
    </row>
    <row r="30" s="1" customFormat="1" ht="6.96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="1" customFormat="1" ht="25.44" customHeight="1">
      <c r="B31" s="49"/>
      <c r="C31" s="50"/>
      <c r="D31" s="164" t="s">
        <v>40</v>
      </c>
      <c r="E31" s="50"/>
      <c r="F31" s="50"/>
      <c r="G31" s="50"/>
      <c r="H31" s="50"/>
      <c r="I31" s="50"/>
      <c r="J31" s="50"/>
      <c r="K31" s="50"/>
      <c r="L31" s="50"/>
      <c r="M31" s="165">
        <f>ROUND(M28+M29,2)</f>
        <v>0</v>
      </c>
      <c r="N31" s="50"/>
      <c r="O31" s="50"/>
      <c r="P31" s="50"/>
      <c r="Q31" s="50"/>
      <c r="R31" s="51"/>
    </row>
    <row r="32" s="1" customFormat="1" ht="6.96" customHeight="1">
      <c r="B32" s="49"/>
      <c r="C32" s="5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50"/>
      <c r="R32" s="51"/>
    </row>
    <row r="33" s="1" customFormat="1" ht="14.4" customHeight="1">
      <c r="B33" s="49"/>
      <c r="C33" s="50"/>
      <c r="D33" s="57" t="s">
        <v>41</v>
      </c>
      <c r="E33" s="57" t="s">
        <v>42</v>
      </c>
      <c r="F33" s="58">
        <v>0.20000000000000001</v>
      </c>
      <c r="G33" s="166" t="s">
        <v>43</v>
      </c>
      <c r="H33" s="167">
        <f>(SUM(BE95:BE102)+SUM(BE121:BE302))</f>
        <v>0</v>
      </c>
      <c r="I33" s="50"/>
      <c r="J33" s="50"/>
      <c r="K33" s="50"/>
      <c r="L33" s="50"/>
      <c r="M33" s="167">
        <f>ROUND((SUM(BE95:BE102)+SUM(BE121:BE302)), 2)*F33</f>
        <v>0</v>
      </c>
      <c r="N33" s="50"/>
      <c r="O33" s="50"/>
      <c r="P33" s="50"/>
      <c r="Q33" s="50"/>
      <c r="R33" s="51"/>
    </row>
    <row r="34" s="1" customFormat="1" ht="14.4" customHeight="1">
      <c r="B34" s="49"/>
      <c r="C34" s="50"/>
      <c r="D34" s="50"/>
      <c r="E34" s="57" t="s">
        <v>44</v>
      </c>
      <c r="F34" s="58">
        <v>0.20000000000000001</v>
      </c>
      <c r="G34" s="166" t="s">
        <v>43</v>
      </c>
      <c r="H34" s="167">
        <f>(SUM(BF95:BF102)+SUM(BF121:BF302))</f>
        <v>0</v>
      </c>
      <c r="I34" s="50"/>
      <c r="J34" s="50"/>
      <c r="K34" s="50"/>
      <c r="L34" s="50"/>
      <c r="M34" s="167">
        <f>ROUND((SUM(BF95:BF102)+SUM(BF121:BF302)), 2)*F34</f>
        <v>0</v>
      </c>
      <c r="N34" s="50"/>
      <c r="O34" s="50"/>
      <c r="P34" s="50"/>
      <c r="Q34" s="50"/>
      <c r="R34" s="51"/>
    </row>
    <row r="35" hidden="1" s="1" customFormat="1" ht="14.4" customHeight="1">
      <c r="B35" s="49"/>
      <c r="C35" s="50"/>
      <c r="D35" s="50"/>
      <c r="E35" s="57" t="s">
        <v>45</v>
      </c>
      <c r="F35" s="58">
        <v>0.20000000000000001</v>
      </c>
      <c r="G35" s="166" t="s">
        <v>43</v>
      </c>
      <c r="H35" s="167">
        <f>(SUM(BG95:BG102)+SUM(BG121:BG302))</f>
        <v>0</v>
      </c>
      <c r="I35" s="50"/>
      <c r="J35" s="50"/>
      <c r="K35" s="50"/>
      <c r="L35" s="50"/>
      <c r="M35" s="167">
        <v>0</v>
      </c>
      <c r="N35" s="50"/>
      <c r="O35" s="50"/>
      <c r="P35" s="50"/>
      <c r="Q35" s="50"/>
      <c r="R35" s="51"/>
    </row>
    <row r="36" hidden="1" s="1" customFormat="1" ht="14.4" customHeight="1">
      <c r="B36" s="49"/>
      <c r="C36" s="50"/>
      <c r="D36" s="50"/>
      <c r="E36" s="57" t="s">
        <v>46</v>
      </c>
      <c r="F36" s="58">
        <v>0.20000000000000001</v>
      </c>
      <c r="G36" s="166" t="s">
        <v>43</v>
      </c>
      <c r="H36" s="167">
        <f>(SUM(BH95:BH102)+SUM(BH121:BH302))</f>
        <v>0</v>
      </c>
      <c r="I36" s="50"/>
      <c r="J36" s="50"/>
      <c r="K36" s="50"/>
      <c r="L36" s="50"/>
      <c r="M36" s="167">
        <v>0</v>
      </c>
      <c r="N36" s="50"/>
      <c r="O36" s="50"/>
      <c r="P36" s="50"/>
      <c r="Q36" s="50"/>
      <c r="R36" s="51"/>
    </row>
    <row r="37" hidden="1" s="1" customFormat="1" ht="14.4" customHeight="1">
      <c r="B37" s="49"/>
      <c r="C37" s="50"/>
      <c r="D37" s="50"/>
      <c r="E37" s="57" t="s">
        <v>47</v>
      </c>
      <c r="F37" s="58">
        <v>0</v>
      </c>
      <c r="G37" s="166" t="s">
        <v>43</v>
      </c>
      <c r="H37" s="167">
        <f>(SUM(BI95:BI102)+SUM(BI121:BI302))</f>
        <v>0</v>
      </c>
      <c r="I37" s="50"/>
      <c r="J37" s="50"/>
      <c r="K37" s="50"/>
      <c r="L37" s="50"/>
      <c r="M37" s="167">
        <v>0</v>
      </c>
      <c r="N37" s="50"/>
      <c r="O37" s="50"/>
      <c r="P37" s="50"/>
      <c r="Q37" s="50"/>
      <c r="R37" s="51"/>
    </row>
    <row r="38" s="1" customFormat="1" ht="6.96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</row>
    <row r="39" s="1" customFormat="1" ht="25.44" customHeight="1">
      <c r="B39" s="49"/>
      <c r="C39" s="156"/>
      <c r="D39" s="168" t="s">
        <v>48</v>
      </c>
      <c r="E39" s="100"/>
      <c r="F39" s="100"/>
      <c r="G39" s="169" t="s">
        <v>49</v>
      </c>
      <c r="H39" s="170" t="s">
        <v>50</v>
      </c>
      <c r="I39" s="100"/>
      <c r="J39" s="100"/>
      <c r="K39" s="100"/>
      <c r="L39" s="171">
        <f>SUM(M31:M37)</f>
        <v>0</v>
      </c>
      <c r="M39" s="171"/>
      <c r="N39" s="171"/>
      <c r="O39" s="171"/>
      <c r="P39" s="172"/>
      <c r="Q39" s="156"/>
      <c r="R39" s="51"/>
    </row>
    <row r="40" s="1" customFormat="1" ht="14.4" customHeight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="1" customFormat="1" ht="14.4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>
      <c r="B42" s="29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2"/>
    </row>
    <row r="43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2"/>
    </row>
    <row r="44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2"/>
    </row>
    <row r="4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</row>
    <row r="46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</row>
    <row r="50" s="1" customFormat="1">
      <c r="B50" s="49"/>
      <c r="C50" s="50"/>
      <c r="D50" s="69" t="s">
        <v>51</v>
      </c>
      <c r="E50" s="70"/>
      <c r="F50" s="70"/>
      <c r="G50" s="70"/>
      <c r="H50" s="71"/>
      <c r="I50" s="50"/>
      <c r="J50" s="69" t="s">
        <v>52</v>
      </c>
      <c r="K50" s="70"/>
      <c r="L50" s="70"/>
      <c r="M50" s="70"/>
      <c r="N50" s="70"/>
      <c r="O50" s="70"/>
      <c r="P50" s="71"/>
      <c r="Q50" s="50"/>
      <c r="R50" s="51"/>
    </row>
    <row r="51">
      <c r="B51" s="29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2"/>
    </row>
    <row r="52">
      <c r="B52" s="29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2"/>
    </row>
    <row r="53">
      <c r="B53" s="29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2"/>
    </row>
    <row r="54">
      <c r="B54" s="29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2"/>
    </row>
    <row r="55">
      <c r="B55" s="29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2"/>
    </row>
    <row r="56">
      <c r="B56" s="29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2"/>
    </row>
    <row r="57">
      <c r="B57" s="29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2"/>
    </row>
    <row r="58">
      <c r="B58" s="29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2"/>
    </row>
    <row r="59" s="1" customFormat="1">
      <c r="B59" s="49"/>
      <c r="C59" s="50"/>
      <c r="D59" s="74" t="s">
        <v>53</v>
      </c>
      <c r="E59" s="75"/>
      <c r="F59" s="75"/>
      <c r="G59" s="76" t="s">
        <v>54</v>
      </c>
      <c r="H59" s="77"/>
      <c r="I59" s="50"/>
      <c r="J59" s="74" t="s">
        <v>53</v>
      </c>
      <c r="K59" s="75"/>
      <c r="L59" s="75"/>
      <c r="M59" s="75"/>
      <c r="N59" s="76" t="s">
        <v>54</v>
      </c>
      <c r="O59" s="75"/>
      <c r="P59" s="77"/>
      <c r="Q59" s="50"/>
      <c r="R59" s="51"/>
    </row>
    <row r="60"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="1" customFormat="1">
      <c r="B61" s="49"/>
      <c r="C61" s="50"/>
      <c r="D61" s="69" t="s">
        <v>55</v>
      </c>
      <c r="E61" s="70"/>
      <c r="F61" s="70"/>
      <c r="G61" s="70"/>
      <c r="H61" s="71"/>
      <c r="I61" s="50"/>
      <c r="J61" s="69" t="s">
        <v>56</v>
      </c>
      <c r="K61" s="70"/>
      <c r="L61" s="70"/>
      <c r="M61" s="70"/>
      <c r="N61" s="70"/>
      <c r="O61" s="70"/>
      <c r="P61" s="71"/>
      <c r="Q61" s="50"/>
      <c r="R61" s="51"/>
    </row>
    <row r="62">
      <c r="B62" s="29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2"/>
    </row>
    <row r="63">
      <c r="B63" s="29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2"/>
    </row>
    <row r="64">
      <c r="B64" s="29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2"/>
    </row>
    <row r="65">
      <c r="B65" s="29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2"/>
    </row>
    <row r="66">
      <c r="B66" s="29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2"/>
    </row>
    <row r="67">
      <c r="B67" s="29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2"/>
    </row>
    <row r="68">
      <c r="B68" s="29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2"/>
    </row>
    <row r="69">
      <c r="B69" s="29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2"/>
    </row>
    <row r="70" s="1" customFormat="1">
      <c r="B70" s="49"/>
      <c r="C70" s="50"/>
      <c r="D70" s="74" t="s">
        <v>53</v>
      </c>
      <c r="E70" s="75"/>
      <c r="F70" s="75"/>
      <c r="G70" s="76" t="s">
        <v>54</v>
      </c>
      <c r="H70" s="77"/>
      <c r="I70" s="50"/>
      <c r="J70" s="74" t="s">
        <v>53</v>
      </c>
      <c r="K70" s="75"/>
      <c r="L70" s="75"/>
      <c r="M70" s="75"/>
      <c r="N70" s="76" t="s">
        <v>54</v>
      </c>
      <c r="O70" s="75"/>
      <c r="P70" s="77"/>
      <c r="Q70" s="50"/>
      <c r="R70" s="51"/>
    </row>
    <row r="71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="1" customFormat="1" ht="6.96" customHeight="1"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3"/>
    </row>
    <row r="76" s="1" customFormat="1" ht="36.96" customHeight="1">
      <c r="B76" s="49"/>
      <c r="C76" s="30" t="s">
        <v>146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1"/>
    </row>
    <row r="77" s="1" customFormat="1" ht="6.96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</row>
    <row r="78" s="1" customFormat="1" ht="30" customHeight="1">
      <c r="B78" s="49"/>
      <c r="C78" s="41" t="s">
        <v>18</v>
      </c>
      <c r="D78" s="50"/>
      <c r="E78" s="50"/>
      <c r="F78" s="160" t="str">
        <f>F6</f>
        <v xml:space="preserve">REKONŠTRUKCIA ŠD HORSKÝ PARK  EU BRATISLAVA , BLOK A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</row>
    <row r="79" ht="30" customHeight="1">
      <c r="B79" s="29"/>
      <c r="C79" s="41" t="s">
        <v>139</v>
      </c>
      <c r="D79" s="34"/>
      <c r="E79" s="34"/>
      <c r="F79" s="160" t="s">
        <v>140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2"/>
    </row>
    <row r="80" s="1" customFormat="1" ht="36.96" customHeight="1">
      <c r="B80" s="49"/>
      <c r="C80" s="88" t="s">
        <v>141</v>
      </c>
      <c r="D80" s="50"/>
      <c r="E80" s="50"/>
      <c r="F80" s="90" t="str">
        <f>F8</f>
        <v xml:space="preserve">SO01.7 - SO01.7  Vzduchotechnika - Kuchyna 1PP A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1"/>
    </row>
    <row r="81" s="1" customFormat="1" ht="6.96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="1" customFormat="1" ht="18" customHeight="1">
      <c r="B82" s="49"/>
      <c r="C82" s="41" t="s">
        <v>22</v>
      </c>
      <c r="D82" s="50"/>
      <c r="E82" s="50"/>
      <c r="F82" s="36" t="str">
        <f>F10</f>
        <v>Prokopa Veľkého 41,Bratislava</v>
      </c>
      <c r="G82" s="50"/>
      <c r="H82" s="50"/>
      <c r="I82" s="50"/>
      <c r="J82" s="50"/>
      <c r="K82" s="41" t="s">
        <v>24</v>
      </c>
      <c r="L82" s="50"/>
      <c r="M82" s="93" t="str">
        <f>IF(O10="","",O10)</f>
        <v>11. 6. 2018</v>
      </c>
      <c r="N82" s="93"/>
      <c r="O82" s="93"/>
      <c r="P82" s="93"/>
      <c r="Q82" s="50"/>
      <c r="R82" s="51"/>
    </row>
    <row r="83" s="1" customFormat="1" ht="6.96" customHeight="1"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1"/>
    </row>
    <row r="84" s="1" customFormat="1">
      <c r="B84" s="49"/>
      <c r="C84" s="41" t="s">
        <v>26</v>
      </c>
      <c r="D84" s="50"/>
      <c r="E84" s="50"/>
      <c r="F84" s="36" t="str">
        <f>E13</f>
        <v xml:space="preserve">EU,Dolnozemská  cesta 1,Bratislava</v>
      </c>
      <c r="G84" s="50"/>
      <c r="H84" s="50"/>
      <c r="I84" s="50"/>
      <c r="J84" s="50"/>
      <c r="K84" s="41" t="s">
        <v>32</v>
      </c>
      <c r="L84" s="50"/>
      <c r="M84" s="36" t="str">
        <f>E19</f>
        <v>Ing.Arch.Fukatsová G.,Atelier Modulor,Bratislava</v>
      </c>
      <c r="N84" s="36"/>
      <c r="O84" s="36"/>
      <c r="P84" s="36"/>
      <c r="Q84" s="36"/>
      <c r="R84" s="51"/>
    </row>
    <row r="85" s="1" customFormat="1" ht="14.4" customHeight="1">
      <c r="B85" s="49"/>
      <c r="C85" s="41" t="s">
        <v>30</v>
      </c>
      <c r="D85" s="50"/>
      <c r="E85" s="50"/>
      <c r="F85" s="36" t="str">
        <f>IF(E16="","",E16)</f>
        <v>Orintačný rozpočet</v>
      </c>
      <c r="G85" s="50"/>
      <c r="H85" s="50"/>
      <c r="I85" s="50"/>
      <c r="J85" s="50"/>
      <c r="K85" s="41" t="s">
        <v>35</v>
      </c>
      <c r="L85" s="50"/>
      <c r="M85" s="36" t="str">
        <f>E22</f>
        <v>Ing.Sokol</v>
      </c>
      <c r="N85" s="36"/>
      <c r="O85" s="36"/>
      <c r="P85" s="36"/>
      <c r="Q85" s="36"/>
      <c r="R85" s="51"/>
    </row>
    <row r="86" s="1" customFormat="1" ht="10.32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1"/>
    </row>
    <row r="87" s="1" customFormat="1" ht="29.28" customHeight="1">
      <c r="B87" s="49"/>
      <c r="C87" s="173" t="s">
        <v>147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73" t="s">
        <v>148</v>
      </c>
      <c r="O87" s="156"/>
      <c r="P87" s="156"/>
      <c r="Q87" s="156"/>
      <c r="R87" s="51"/>
    </row>
    <row r="88" s="1" customFormat="1" ht="10.32" customHeight="1"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1"/>
    </row>
    <row r="89" s="1" customFormat="1" ht="29.28" customHeight="1">
      <c r="B89" s="49"/>
      <c r="C89" s="174" t="s">
        <v>149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110">
        <f>N121</f>
        <v>0</v>
      </c>
      <c r="O89" s="175"/>
      <c r="P89" s="175"/>
      <c r="Q89" s="175"/>
      <c r="R89" s="51"/>
      <c r="AU89" s="25" t="s">
        <v>150</v>
      </c>
    </row>
    <row r="90" s="7" customFormat="1" ht="24.96" customHeight="1">
      <c r="B90" s="176"/>
      <c r="C90" s="177"/>
      <c r="D90" s="178" t="s">
        <v>2197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N122</f>
        <v>0</v>
      </c>
      <c r="O90" s="177"/>
      <c r="P90" s="177"/>
      <c r="Q90" s="177"/>
      <c r="R90" s="180"/>
    </row>
    <row r="91" s="7" customFormat="1" ht="24.96" customHeight="1">
      <c r="B91" s="176"/>
      <c r="C91" s="177"/>
      <c r="D91" s="178" t="s">
        <v>154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79">
        <f>N123</f>
        <v>0</v>
      </c>
      <c r="O91" s="177"/>
      <c r="P91" s="177"/>
      <c r="Q91" s="177"/>
      <c r="R91" s="180"/>
    </row>
    <row r="92" s="8" customFormat="1" ht="19.92" customHeight="1">
      <c r="B92" s="181"/>
      <c r="C92" s="131"/>
      <c r="D92" s="144" t="s">
        <v>2119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33">
        <f>N124</f>
        <v>0</v>
      </c>
      <c r="O92" s="131"/>
      <c r="P92" s="131"/>
      <c r="Q92" s="131"/>
      <c r="R92" s="182"/>
    </row>
    <row r="93" s="8" customFormat="1" ht="19.92" customHeight="1">
      <c r="B93" s="181"/>
      <c r="C93" s="131"/>
      <c r="D93" s="144" t="s">
        <v>2198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33">
        <f>N214</f>
        <v>0</v>
      </c>
      <c r="O93" s="131"/>
      <c r="P93" s="131"/>
      <c r="Q93" s="131"/>
      <c r="R93" s="182"/>
    </row>
    <row r="94" s="1" customFormat="1" ht="21.84" customHeight="1"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1"/>
    </row>
    <row r="95" s="1" customFormat="1" ht="29.28" customHeight="1">
      <c r="B95" s="49"/>
      <c r="C95" s="174" t="s">
        <v>161</v>
      </c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175">
        <f>ROUND(N96+N97+N98+N99+N100+N101,2)</f>
        <v>0</v>
      </c>
      <c r="O95" s="183"/>
      <c r="P95" s="183"/>
      <c r="Q95" s="183"/>
      <c r="R95" s="51"/>
      <c r="T95" s="184"/>
      <c r="U95" s="185" t="s">
        <v>41</v>
      </c>
    </row>
    <row r="96" s="1" customFormat="1" ht="18" customHeight="1">
      <c r="B96" s="186"/>
      <c r="C96" s="187"/>
      <c r="D96" s="150" t="s">
        <v>162</v>
      </c>
      <c r="E96" s="188"/>
      <c r="F96" s="188"/>
      <c r="G96" s="188"/>
      <c r="H96" s="188"/>
      <c r="I96" s="187"/>
      <c r="J96" s="187"/>
      <c r="K96" s="187"/>
      <c r="L96" s="187"/>
      <c r="M96" s="187"/>
      <c r="N96" s="145">
        <f>ROUND(N89*T96,2)</f>
        <v>0</v>
      </c>
      <c r="O96" s="189"/>
      <c r="P96" s="189"/>
      <c r="Q96" s="189"/>
      <c r="R96" s="190"/>
      <c r="S96" s="191"/>
      <c r="T96" s="192"/>
      <c r="U96" s="193" t="s">
        <v>44</v>
      </c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4" t="s">
        <v>163</v>
      </c>
      <c r="AZ96" s="191"/>
      <c r="BA96" s="191"/>
      <c r="BB96" s="191"/>
      <c r="BC96" s="191"/>
      <c r="BD96" s="191"/>
      <c r="BE96" s="195">
        <f>IF(U96="základná",N96,0)</f>
        <v>0</v>
      </c>
      <c r="BF96" s="195">
        <f>IF(U96="znížená",N96,0)</f>
        <v>0</v>
      </c>
      <c r="BG96" s="195">
        <f>IF(U96="zákl. prenesená",N96,0)</f>
        <v>0</v>
      </c>
      <c r="BH96" s="195">
        <f>IF(U96="zníž. prenesená",N96,0)</f>
        <v>0</v>
      </c>
      <c r="BI96" s="195">
        <f>IF(U96="nulová",N96,0)</f>
        <v>0</v>
      </c>
      <c r="BJ96" s="194" t="s">
        <v>89</v>
      </c>
      <c r="BK96" s="191"/>
      <c r="BL96" s="191"/>
      <c r="BM96" s="191"/>
    </row>
    <row r="97" s="1" customFormat="1" ht="18" customHeight="1">
      <c r="B97" s="186"/>
      <c r="C97" s="187"/>
      <c r="D97" s="150" t="s">
        <v>164</v>
      </c>
      <c r="E97" s="188"/>
      <c r="F97" s="188"/>
      <c r="G97" s="188"/>
      <c r="H97" s="188"/>
      <c r="I97" s="187"/>
      <c r="J97" s="187"/>
      <c r="K97" s="187"/>
      <c r="L97" s="187"/>
      <c r="M97" s="187"/>
      <c r="N97" s="145">
        <f>ROUND(N89*T97,2)</f>
        <v>0</v>
      </c>
      <c r="O97" s="189"/>
      <c r="P97" s="189"/>
      <c r="Q97" s="189"/>
      <c r="R97" s="190"/>
      <c r="S97" s="191"/>
      <c r="T97" s="192"/>
      <c r="U97" s="193" t="s">
        <v>44</v>
      </c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4" t="s">
        <v>163</v>
      </c>
      <c r="AZ97" s="191"/>
      <c r="BA97" s="191"/>
      <c r="BB97" s="191"/>
      <c r="BC97" s="191"/>
      <c r="BD97" s="191"/>
      <c r="BE97" s="195">
        <f>IF(U97="základná",N97,0)</f>
        <v>0</v>
      </c>
      <c r="BF97" s="195">
        <f>IF(U97="znížená",N97,0)</f>
        <v>0</v>
      </c>
      <c r="BG97" s="195">
        <f>IF(U97="zákl. prenesená",N97,0)</f>
        <v>0</v>
      </c>
      <c r="BH97" s="195">
        <f>IF(U97="zníž. prenesená",N97,0)</f>
        <v>0</v>
      </c>
      <c r="BI97" s="195">
        <f>IF(U97="nulová",N97,0)</f>
        <v>0</v>
      </c>
      <c r="BJ97" s="194" t="s">
        <v>89</v>
      </c>
      <c r="BK97" s="191"/>
      <c r="BL97" s="191"/>
      <c r="BM97" s="191"/>
    </row>
    <row r="98" s="1" customFormat="1" ht="18" customHeight="1">
      <c r="B98" s="186"/>
      <c r="C98" s="187"/>
      <c r="D98" s="150" t="s">
        <v>165</v>
      </c>
      <c r="E98" s="188"/>
      <c r="F98" s="188"/>
      <c r="G98" s="188"/>
      <c r="H98" s="188"/>
      <c r="I98" s="187"/>
      <c r="J98" s="187"/>
      <c r="K98" s="187"/>
      <c r="L98" s="187"/>
      <c r="M98" s="187"/>
      <c r="N98" s="145">
        <f>ROUND(N89*T98,2)</f>
        <v>0</v>
      </c>
      <c r="O98" s="189"/>
      <c r="P98" s="189"/>
      <c r="Q98" s="189"/>
      <c r="R98" s="190"/>
      <c r="S98" s="191"/>
      <c r="T98" s="192"/>
      <c r="U98" s="193" t="s">
        <v>44</v>
      </c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4" t="s">
        <v>163</v>
      </c>
      <c r="AZ98" s="191"/>
      <c r="BA98" s="191"/>
      <c r="BB98" s="191"/>
      <c r="BC98" s="191"/>
      <c r="BD98" s="191"/>
      <c r="BE98" s="195">
        <f>IF(U98="základná",N98,0)</f>
        <v>0</v>
      </c>
      <c r="BF98" s="195">
        <f>IF(U98="znížená",N98,0)</f>
        <v>0</v>
      </c>
      <c r="BG98" s="195">
        <f>IF(U98="zákl. prenesená",N98,0)</f>
        <v>0</v>
      </c>
      <c r="BH98" s="195">
        <f>IF(U98="zníž. prenesená",N98,0)</f>
        <v>0</v>
      </c>
      <c r="BI98" s="195">
        <f>IF(U98="nulová",N98,0)</f>
        <v>0</v>
      </c>
      <c r="BJ98" s="194" t="s">
        <v>89</v>
      </c>
      <c r="BK98" s="191"/>
      <c r="BL98" s="191"/>
      <c r="BM98" s="191"/>
    </row>
    <row r="99" s="1" customFormat="1" ht="18" customHeight="1">
      <c r="B99" s="186"/>
      <c r="C99" s="187"/>
      <c r="D99" s="150" t="s">
        <v>166</v>
      </c>
      <c r="E99" s="188"/>
      <c r="F99" s="188"/>
      <c r="G99" s="188"/>
      <c r="H99" s="188"/>
      <c r="I99" s="187"/>
      <c r="J99" s="187"/>
      <c r="K99" s="187"/>
      <c r="L99" s="187"/>
      <c r="M99" s="187"/>
      <c r="N99" s="145">
        <f>ROUND(N89*T99,2)</f>
        <v>0</v>
      </c>
      <c r="O99" s="189"/>
      <c r="P99" s="189"/>
      <c r="Q99" s="189"/>
      <c r="R99" s="190"/>
      <c r="S99" s="191"/>
      <c r="T99" s="192"/>
      <c r="U99" s="193" t="s">
        <v>44</v>
      </c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4" t="s">
        <v>163</v>
      </c>
      <c r="AZ99" s="191"/>
      <c r="BA99" s="191"/>
      <c r="BB99" s="191"/>
      <c r="BC99" s="191"/>
      <c r="BD99" s="191"/>
      <c r="BE99" s="195">
        <f>IF(U99="základná",N99,0)</f>
        <v>0</v>
      </c>
      <c r="BF99" s="195">
        <f>IF(U99="znížená",N99,0)</f>
        <v>0</v>
      </c>
      <c r="BG99" s="195">
        <f>IF(U99="zákl. prenesená",N99,0)</f>
        <v>0</v>
      </c>
      <c r="BH99" s="195">
        <f>IF(U99="zníž. prenesená",N99,0)</f>
        <v>0</v>
      </c>
      <c r="BI99" s="195">
        <f>IF(U99="nulová",N99,0)</f>
        <v>0</v>
      </c>
      <c r="BJ99" s="194" t="s">
        <v>89</v>
      </c>
      <c r="BK99" s="191"/>
      <c r="BL99" s="191"/>
      <c r="BM99" s="191"/>
    </row>
    <row r="100" s="1" customFormat="1" ht="18" customHeight="1">
      <c r="B100" s="186"/>
      <c r="C100" s="187"/>
      <c r="D100" s="150" t="s">
        <v>167</v>
      </c>
      <c r="E100" s="188"/>
      <c r="F100" s="188"/>
      <c r="G100" s="188"/>
      <c r="H100" s="188"/>
      <c r="I100" s="187"/>
      <c r="J100" s="187"/>
      <c r="K100" s="187"/>
      <c r="L100" s="187"/>
      <c r="M100" s="187"/>
      <c r="N100" s="145">
        <f>ROUND(N89*T100,2)</f>
        <v>0</v>
      </c>
      <c r="O100" s="189"/>
      <c r="P100" s="189"/>
      <c r="Q100" s="189"/>
      <c r="R100" s="190"/>
      <c r="S100" s="191"/>
      <c r="T100" s="192"/>
      <c r="U100" s="193" t="s">
        <v>44</v>
      </c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4" t="s">
        <v>163</v>
      </c>
      <c r="AZ100" s="191"/>
      <c r="BA100" s="191"/>
      <c r="BB100" s="191"/>
      <c r="BC100" s="191"/>
      <c r="BD100" s="191"/>
      <c r="BE100" s="195">
        <f>IF(U100="základná",N100,0)</f>
        <v>0</v>
      </c>
      <c r="BF100" s="195">
        <f>IF(U100="znížená",N100,0)</f>
        <v>0</v>
      </c>
      <c r="BG100" s="195">
        <f>IF(U100="zákl. prenesená",N100,0)</f>
        <v>0</v>
      </c>
      <c r="BH100" s="195">
        <f>IF(U100="zníž. prenesená",N100,0)</f>
        <v>0</v>
      </c>
      <c r="BI100" s="195">
        <f>IF(U100="nulová",N100,0)</f>
        <v>0</v>
      </c>
      <c r="BJ100" s="194" t="s">
        <v>89</v>
      </c>
      <c r="BK100" s="191"/>
      <c r="BL100" s="191"/>
      <c r="BM100" s="191"/>
    </row>
    <row r="101" s="1" customFormat="1" ht="18" customHeight="1">
      <c r="B101" s="186"/>
      <c r="C101" s="187"/>
      <c r="D101" s="188" t="s">
        <v>168</v>
      </c>
      <c r="E101" s="187"/>
      <c r="F101" s="187"/>
      <c r="G101" s="187"/>
      <c r="H101" s="187"/>
      <c r="I101" s="187"/>
      <c r="J101" s="187"/>
      <c r="K101" s="187"/>
      <c r="L101" s="187"/>
      <c r="M101" s="187"/>
      <c r="N101" s="145">
        <f>ROUND(N89*T101,2)</f>
        <v>0</v>
      </c>
      <c r="O101" s="189"/>
      <c r="P101" s="189"/>
      <c r="Q101" s="189"/>
      <c r="R101" s="190"/>
      <c r="S101" s="191"/>
      <c r="T101" s="196"/>
      <c r="U101" s="197" t="s">
        <v>44</v>
      </c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4" t="s">
        <v>169</v>
      </c>
      <c r="AZ101" s="191"/>
      <c r="BA101" s="191"/>
      <c r="BB101" s="191"/>
      <c r="BC101" s="191"/>
      <c r="BD101" s="191"/>
      <c r="BE101" s="195">
        <f>IF(U101="základná",N101,0)</f>
        <v>0</v>
      </c>
      <c r="BF101" s="195">
        <f>IF(U101="znížená",N101,0)</f>
        <v>0</v>
      </c>
      <c r="BG101" s="195">
        <f>IF(U101="zákl. prenesená",N101,0)</f>
        <v>0</v>
      </c>
      <c r="BH101" s="195">
        <f>IF(U101="zníž. prenesená",N101,0)</f>
        <v>0</v>
      </c>
      <c r="BI101" s="195">
        <f>IF(U101="nulová",N101,0)</f>
        <v>0</v>
      </c>
      <c r="BJ101" s="194" t="s">
        <v>89</v>
      </c>
      <c r="BK101" s="191"/>
      <c r="BL101" s="191"/>
      <c r="BM101" s="191"/>
    </row>
    <row r="102" s="1" customFormat="1"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1"/>
    </row>
    <row r="103" s="1" customFormat="1" ht="29.28" customHeight="1">
      <c r="B103" s="49"/>
      <c r="C103" s="155" t="s">
        <v>132</v>
      </c>
      <c r="D103" s="156"/>
      <c r="E103" s="156"/>
      <c r="F103" s="156"/>
      <c r="G103" s="156"/>
      <c r="H103" s="156"/>
      <c r="I103" s="156"/>
      <c r="J103" s="156"/>
      <c r="K103" s="156"/>
      <c r="L103" s="157">
        <f>ROUND(SUM(N89+N95),2)</f>
        <v>0</v>
      </c>
      <c r="M103" s="157"/>
      <c r="N103" s="157"/>
      <c r="O103" s="157"/>
      <c r="P103" s="157"/>
      <c r="Q103" s="157"/>
      <c r="R103" s="51"/>
    </row>
    <row r="104" s="1" customFormat="1" ht="6.96" customHeight="1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80"/>
    </row>
    <row r="108" s="1" customFormat="1" ht="6.96" customHeight="1">
      <c r="B108" s="81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3"/>
    </row>
    <row r="109" s="1" customFormat="1" ht="36.96" customHeight="1">
      <c r="B109" s="49"/>
      <c r="C109" s="30" t="s">
        <v>170</v>
      </c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1"/>
    </row>
    <row r="110" s="1" customFormat="1" ht="6.96" customHeigh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s="1" customFormat="1" ht="30" customHeight="1">
      <c r="B111" s="49"/>
      <c r="C111" s="41" t="s">
        <v>18</v>
      </c>
      <c r="D111" s="50"/>
      <c r="E111" s="50"/>
      <c r="F111" s="160" t="str">
        <f>F6</f>
        <v xml:space="preserve">REKONŠTRUKCIA ŠD HORSKÝ PARK  EU BRATISLAVA , BLOK A</v>
      </c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50"/>
      <c r="R111" s="51"/>
    </row>
    <row r="112" ht="30" customHeight="1">
      <c r="B112" s="29"/>
      <c r="C112" s="41" t="s">
        <v>139</v>
      </c>
      <c r="D112" s="34"/>
      <c r="E112" s="34"/>
      <c r="F112" s="160" t="s">
        <v>140</v>
      </c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2"/>
    </row>
    <row r="113" s="1" customFormat="1" ht="36.96" customHeight="1">
      <c r="B113" s="49"/>
      <c r="C113" s="88" t="s">
        <v>141</v>
      </c>
      <c r="D113" s="50"/>
      <c r="E113" s="50"/>
      <c r="F113" s="90" t="str">
        <f>F8</f>
        <v xml:space="preserve">SO01.7 - SO01.7  Vzduchotechnika - Kuchyna 1PP A</v>
      </c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="1" customFormat="1" ht="6.96" customHeight="1"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s="1" customFormat="1" ht="18" customHeight="1">
      <c r="B115" s="49"/>
      <c r="C115" s="41" t="s">
        <v>22</v>
      </c>
      <c r="D115" s="50"/>
      <c r="E115" s="50"/>
      <c r="F115" s="36" t="str">
        <f>F10</f>
        <v>Prokopa Veľkého 41,Bratislava</v>
      </c>
      <c r="G115" s="50"/>
      <c r="H115" s="50"/>
      <c r="I115" s="50"/>
      <c r="J115" s="50"/>
      <c r="K115" s="41" t="s">
        <v>24</v>
      </c>
      <c r="L115" s="50"/>
      <c r="M115" s="93" t="str">
        <f>IF(O10="","",O10)</f>
        <v>11. 6. 2018</v>
      </c>
      <c r="N115" s="93"/>
      <c r="O115" s="93"/>
      <c r="P115" s="93"/>
      <c r="Q115" s="50"/>
      <c r="R115" s="51"/>
    </row>
    <row r="116" s="1" customFormat="1" ht="6.96" customHeight="1"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</row>
    <row r="117" s="1" customFormat="1">
      <c r="B117" s="49"/>
      <c r="C117" s="41" t="s">
        <v>26</v>
      </c>
      <c r="D117" s="50"/>
      <c r="E117" s="50"/>
      <c r="F117" s="36" t="str">
        <f>E13</f>
        <v xml:space="preserve">EU,Dolnozemská  cesta 1,Bratislava</v>
      </c>
      <c r="G117" s="50"/>
      <c r="H117" s="50"/>
      <c r="I117" s="50"/>
      <c r="J117" s="50"/>
      <c r="K117" s="41" t="s">
        <v>32</v>
      </c>
      <c r="L117" s="50"/>
      <c r="M117" s="36" t="str">
        <f>E19</f>
        <v>Ing.Arch.Fukatsová G.,Atelier Modulor,Bratislava</v>
      </c>
      <c r="N117" s="36"/>
      <c r="O117" s="36"/>
      <c r="P117" s="36"/>
      <c r="Q117" s="36"/>
      <c r="R117" s="51"/>
    </row>
    <row r="118" s="1" customFormat="1" ht="14.4" customHeight="1">
      <c r="B118" s="49"/>
      <c r="C118" s="41" t="s">
        <v>30</v>
      </c>
      <c r="D118" s="50"/>
      <c r="E118" s="50"/>
      <c r="F118" s="36" t="str">
        <f>IF(E16="","",E16)</f>
        <v>Orintačný rozpočet</v>
      </c>
      <c r="G118" s="50"/>
      <c r="H118" s="50"/>
      <c r="I118" s="50"/>
      <c r="J118" s="50"/>
      <c r="K118" s="41" t="s">
        <v>35</v>
      </c>
      <c r="L118" s="50"/>
      <c r="M118" s="36" t="str">
        <f>E22</f>
        <v>Ing.Sokol</v>
      </c>
      <c r="N118" s="36"/>
      <c r="O118" s="36"/>
      <c r="P118" s="36"/>
      <c r="Q118" s="36"/>
      <c r="R118" s="51"/>
    </row>
    <row r="119" s="1" customFormat="1" ht="10.32" customHeight="1"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1"/>
    </row>
    <row r="120" s="9" customFormat="1" ht="29.28" customHeight="1">
      <c r="B120" s="198"/>
      <c r="C120" s="199" t="s">
        <v>171</v>
      </c>
      <c r="D120" s="200" t="s">
        <v>172</v>
      </c>
      <c r="E120" s="200" t="s">
        <v>59</v>
      </c>
      <c r="F120" s="200" t="s">
        <v>173</v>
      </c>
      <c r="G120" s="200"/>
      <c r="H120" s="200"/>
      <c r="I120" s="200"/>
      <c r="J120" s="200" t="s">
        <v>174</v>
      </c>
      <c r="K120" s="200" t="s">
        <v>175</v>
      </c>
      <c r="L120" s="200" t="s">
        <v>176</v>
      </c>
      <c r="M120" s="200"/>
      <c r="N120" s="200" t="s">
        <v>148</v>
      </c>
      <c r="O120" s="200"/>
      <c r="P120" s="200"/>
      <c r="Q120" s="201"/>
      <c r="R120" s="202"/>
      <c r="T120" s="103" t="s">
        <v>177</v>
      </c>
      <c r="U120" s="104" t="s">
        <v>41</v>
      </c>
      <c r="V120" s="104" t="s">
        <v>178</v>
      </c>
      <c r="W120" s="104" t="s">
        <v>179</v>
      </c>
      <c r="X120" s="104" t="s">
        <v>180</v>
      </c>
      <c r="Y120" s="104" t="s">
        <v>181</v>
      </c>
      <c r="Z120" s="104" t="s">
        <v>182</v>
      </c>
      <c r="AA120" s="105" t="s">
        <v>183</v>
      </c>
    </row>
    <row r="121" s="1" customFormat="1" ht="29.28" customHeight="1">
      <c r="B121" s="49"/>
      <c r="C121" s="107" t="s">
        <v>145</v>
      </c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203">
        <f>BK121</f>
        <v>0</v>
      </c>
      <c r="O121" s="204"/>
      <c r="P121" s="204"/>
      <c r="Q121" s="204"/>
      <c r="R121" s="51"/>
      <c r="T121" s="106"/>
      <c r="U121" s="70"/>
      <c r="V121" s="70"/>
      <c r="W121" s="205">
        <f>W122+W123+W303</f>
        <v>0</v>
      </c>
      <c r="X121" s="70"/>
      <c r="Y121" s="205">
        <f>Y122+Y123+Y303</f>
        <v>0</v>
      </c>
      <c r="Z121" s="70"/>
      <c r="AA121" s="206">
        <f>AA122+AA123+AA303</f>
        <v>0</v>
      </c>
      <c r="AT121" s="25" t="s">
        <v>76</v>
      </c>
      <c r="AU121" s="25" t="s">
        <v>150</v>
      </c>
      <c r="BK121" s="207">
        <f>BK122+BK123+BK303</f>
        <v>0</v>
      </c>
    </row>
    <row r="122" s="10" customFormat="1" ht="37.44" customHeight="1">
      <c r="B122" s="208"/>
      <c r="C122" s="209"/>
      <c r="D122" s="210" t="s">
        <v>2197</v>
      </c>
      <c r="E122" s="210"/>
      <c r="F122" s="210"/>
      <c r="G122" s="210"/>
      <c r="H122" s="210"/>
      <c r="I122" s="210"/>
      <c r="J122" s="210"/>
      <c r="K122" s="210"/>
      <c r="L122" s="210"/>
      <c r="M122" s="210"/>
      <c r="N122" s="269">
        <f>BK122</f>
        <v>0</v>
      </c>
      <c r="O122" s="179"/>
      <c r="P122" s="179"/>
      <c r="Q122" s="179"/>
      <c r="R122" s="213"/>
      <c r="T122" s="214"/>
      <c r="U122" s="209"/>
      <c r="V122" s="209"/>
      <c r="W122" s="215">
        <v>0</v>
      </c>
      <c r="X122" s="209"/>
      <c r="Y122" s="215">
        <v>0</v>
      </c>
      <c r="Z122" s="209"/>
      <c r="AA122" s="216">
        <v>0</v>
      </c>
      <c r="AR122" s="217" t="s">
        <v>84</v>
      </c>
      <c r="AT122" s="218" t="s">
        <v>76</v>
      </c>
      <c r="AU122" s="218" t="s">
        <v>77</v>
      </c>
      <c r="AY122" s="217" t="s">
        <v>184</v>
      </c>
      <c r="BK122" s="219">
        <v>0</v>
      </c>
    </row>
    <row r="123" s="10" customFormat="1" ht="24.96" customHeight="1">
      <c r="B123" s="208"/>
      <c r="C123" s="209"/>
      <c r="D123" s="210" t="s">
        <v>154</v>
      </c>
      <c r="E123" s="210"/>
      <c r="F123" s="210"/>
      <c r="G123" s="210"/>
      <c r="H123" s="210"/>
      <c r="I123" s="210"/>
      <c r="J123" s="210"/>
      <c r="K123" s="210"/>
      <c r="L123" s="210"/>
      <c r="M123" s="210"/>
      <c r="N123" s="269">
        <f>BK123</f>
        <v>0</v>
      </c>
      <c r="O123" s="179"/>
      <c r="P123" s="179"/>
      <c r="Q123" s="179"/>
      <c r="R123" s="213"/>
      <c r="T123" s="214"/>
      <c r="U123" s="209"/>
      <c r="V123" s="209"/>
      <c r="W123" s="215">
        <f>W124+W214</f>
        <v>0</v>
      </c>
      <c r="X123" s="209"/>
      <c r="Y123" s="215">
        <f>Y124+Y214</f>
        <v>0</v>
      </c>
      <c r="Z123" s="209"/>
      <c r="AA123" s="216">
        <f>AA124+AA214</f>
        <v>0</v>
      </c>
      <c r="AR123" s="217" t="s">
        <v>89</v>
      </c>
      <c r="AT123" s="218" t="s">
        <v>76</v>
      </c>
      <c r="AU123" s="218" t="s">
        <v>77</v>
      </c>
      <c r="AY123" s="217" t="s">
        <v>184</v>
      </c>
      <c r="BK123" s="219">
        <f>BK124+BK214</f>
        <v>0</v>
      </c>
    </row>
    <row r="124" s="10" customFormat="1" ht="19.92" customHeight="1">
      <c r="B124" s="208"/>
      <c r="C124" s="209"/>
      <c r="D124" s="250" t="s">
        <v>2119</v>
      </c>
      <c r="E124" s="250"/>
      <c r="F124" s="250"/>
      <c r="G124" s="250"/>
      <c r="H124" s="250"/>
      <c r="I124" s="250"/>
      <c r="J124" s="250"/>
      <c r="K124" s="250"/>
      <c r="L124" s="250"/>
      <c r="M124" s="250"/>
      <c r="N124" s="251">
        <f>BK124</f>
        <v>0</v>
      </c>
      <c r="O124" s="252"/>
      <c r="P124" s="252"/>
      <c r="Q124" s="252"/>
      <c r="R124" s="213"/>
      <c r="T124" s="214"/>
      <c r="U124" s="209"/>
      <c r="V124" s="209"/>
      <c r="W124" s="215">
        <f>SUM(W125:W213)</f>
        <v>0</v>
      </c>
      <c r="X124" s="209"/>
      <c r="Y124" s="215">
        <f>SUM(Y125:Y213)</f>
        <v>0</v>
      </c>
      <c r="Z124" s="209"/>
      <c r="AA124" s="216">
        <f>SUM(AA125:AA213)</f>
        <v>0</v>
      </c>
      <c r="AR124" s="217" t="s">
        <v>89</v>
      </c>
      <c r="AT124" s="218" t="s">
        <v>76</v>
      </c>
      <c r="AU124" s="218" t="s">
        <v>84</v>
      </c>
      <c r="AY124" s="217" t="s">
        <v>184</v>
      </c>
      <c r="BK124" s="219">
        <f>SUM(BK125:BK213)</f>
        <v>0</v>
      </c>
    </row>
    <row r="125" s="1" customFormat="1" ht="51" customHeight="1">
      <c r="B125" s="186"/>
      <c r="C125" s="220" t="s">
        <v>84</v>
      </c>
      <c r="D125" s="220" t="s">
        <v>185</v>
      </c>
      <c r="E125" s="221" t="s">
        <v>2199</v>
      </c>
      <c r="F125" s="222" t="s">
        <v>2200</v>
      </c>
      <c r="G125" s="222"/>
      <c r="H125" s="222"/>
      <c r="I125" s="222"/>
      <c r="J125" s="223" t="s">
        <v>200</v>
      </c>
      <c r="K125" s="224">
        <v>1</v>
      </c>
      <c r="L125" s="225">
        <v>0</v>
      </c>
      <c r="M125" s="225"/>
      <c r="N125" s="226">
        <f>ROUND(L125*K125,2)</f>
        <v>0</v>
      </c>
      <c r="O125" s="226"/>
      <c r="P125" s="226"/>
      <c r="Q125" s="226"/>
      <c r="R125" s="190"/>
      <c r="T125" s="227" t="s">
        <v>5</v>
      </c>
      <c r="U125" s="59" t="s">
        <v>44</v>
      </c>
      <c r="V125" s="50"/>
      <c r="W125" s="228">
        <f>V125*K125</f>
        <v>0</v>
      </c>
      <c r="X125" s="228">
        <v>0</v>
      </c>
      <c r="Y125" s="228">
        <f>X125*K125</f>
        <v>0</v>
      </c>
      <c r="Z125" s="228">
        <v>0</v>
      </c>
      <c r="AA125" s="229">
        <f>Z125*K125</f>
        <v>0</v>
      </c>
      <c r="AR125" s="25" t="s">
        <v>716</v>
      </c>
      <c r="AT125" s="25" t="s">
        <v>185</v>
      </c>
      <c r="AU125" s="25" t="s">
        <v>89</v>
      </c>
      <c r="AY125" s="25" t="s">
        <v>184</v>
      </c>
      <c r="BE125" s="149">
        <f>IF(U125="základná",N125,0)</f>
        <v>0</v>
      </c>
      <c r="BF125" s="149">
        <f>IF(U125="znížená",N125,0)</f>
        <v>0</v>
      </c>
      <c r="BG125" s="149">
        <f>IF(U125="zákl. prenesená",N125,0)</f>
        <v>0</v>
      </c>
      <c r="BH125" s="149">
        <f>IF(U125="zníž. prenesená",N125,0)</f>
        <v>0</v>
      </c>
      <c r="BI125" s="149">
        <f>IF(U125="nulová",N125,0)</f>
        <v>0</v>
      </c>
      <c r="BJ125" s="25" t="s">
        <v>89</v>
      </c>
      <c r="BK125" s="149">
        <f>ROUND(L125*K125,2)</f>
        <v>0</v>
      </c>
      <c r="BL125" s="25" t="s">
        <v>716</v>
      </c>
      <c r="BM125" s="25" t="s">
        <v>2201</v>
      </c>
    </row>
    <row r="126" s="14" customFormat="1" ht="16.5" customHeight="1">
      <c r="B126" s="277"/>
      <c r="C126" s="278"/>
      <c r="D126" s="278"/>
      <c r="E126" s="279" t="s">
        <v>5</v>
      </c>
      <c r="F126" s="285" t="s">
        <v>2202</v>
      </c>
      <c r="G126" s="286"/>
      <c r="H126" s="286"/>
      <c r="I126" s="286"/>
      <c r="J126" s="278"/>
      <c r="K126" s="279" t="s">
        <v>5</v>
      </c>
      <c r="L126" s="278"/>
      <c r="M126" s="278"/>
      <c r="N126" s="278"/>
      <c r="O126" s="278"/>
      <c r="P126" s="278"/>
      <c r="Q126" s="278"/>
      <c r="R126" s="281"/>
      <c r="T126" s="282"/>
      <c r="U126" s="278"/>
      <c r="V126" s="278"/>
      <c r="W126" s="278"/>
      <c r="X126" s="278"/>
      <c r="Y126" s="278"/>
      <c r="Z126" s="278"/>
      <c r="AA126" s="283"/>
      <c r="AT126" s="284" t="s">
        <v>192</v>
      </c>
      <c r="AU126" s="284" t="s">
        <v>89</v>
      </c>
      <c r="AV126" s="14" t="s">
        <v>84</v>
      </c>
      <c r="AW126" s="14" t="s">
        <v>34</v>
      </c>
      <c r="AX126" s="14" t="s">
        <v>77</v>
      </c>
      <c r="AY126" s="284" t="s">
        <v>184</v>
      </c>
    </row>
    <row r="127" s="11" customFormat="1" ht="16.5" customHeight="1">
      <c r="B127" s="230"/>
      <c r="C127" s="231"/>
      <c r="D127" s="231"/>
      <c r="E127" s="232" t="s">
        <v>5</v>
      </c>
      <c r="F127" s="240" t="s">
        <v>84</v>
      </c>
      <c r="G127" s="231"/>
      <c r="H127" s="231"/>
      <c r="I127" s="231"/>
      <c r="J127" s="231"/>
      <c r="K127" s="235">
        <v>1</v>
      </c>
      <c r="L127" s="231"/>
      <c r="M127" s="231"/>
      <c r="N127" s="231"/>
      <c r="O127" s="231"/>
      <c r="P127" s="231"/>
      <c r="Q127" s="231"/>
      <c r="R127" s="236"/>
      <c r="T127" s="237"/>
      <c r="U127" s="231"/>
      <c r="V127" s="231"/>
      <c r="W127" s="231"/>
      <c r="X127" s="231"/>
      <c r="Y127" s="231"/>
      <c r="Z127" s="231"/>
      <c r="AA127" s="238"/>
      <c r="AT127" s="239" t="s">
        <v>192</v>
      </c>
      <c r="AU127" s="239" t="s">
        <v>89</v>
      </c>
      <c r="AV127" s="11" t="s">
        <v>89</v>
      </c>
      <c r="AW127" s="11" t="s">
        <v>34</v>
      </c>
      <c r="AX127" s="11" t="s">
        <v>77</v>
      </c>
      <c r="AY127" s="239" t="s">
        <v>184</v>
      </c>
    </row>
    <row r="128" s="12" customFormat="1" ht="16.5" customHeight="1">
      <c r="B128" s="241"/>
      <c r="C128" s="242"/>
      <c r="D128" s="242"/>
      <c r="E128" s="243" t="s">
        <v>5</v>
      </c>
      <c r="F128" s="244" t="s">
        <v>197</v>
      </c>
      <c r="G128" s="242"/>
      <c r="H128" s="242"/>
      <c r="I128" s="242"/>
      <c r="J128" s="242"/>
      <c r="K128" s="245">
        <v>1</v>
      </c>
      <c r="L128" s="242"/>
      <c r="M128" s="242"/>
      <c r="N128" s="242"/>
      <c r="O128" s="242"/>
      <c r="P128" s="242"/>
      <c r="Q128" s="242"/>
      <c r="R128" s="246"/>
      <c r="T128" s="247"/>
      <c r="U128" s="242"/>
      <c r="V128" s="242"/>
      <c r="W128" s="242"/>
      <c r="X128" s="242"/>
      <c r="Y128" s="242"/>
      <c r="Z128" s="242"/>
      <c r="AA128" s="248"/>
      <c r="AT128" s="249" t="s">
        <v>192</v>
      </c>
      <c r="AU128" s="249" t="s">
        <v>89</v>
      </c>
      <c r="AV128" s="12" t="s">
        <v>189</v>
      </c>
      <c r="AW128" s="12" t="s">
        <v>34</v>
      </c>
      <c r="AX128" s="12" t="s">
        <v>84</v>
      </c>
      <c r="AY128" s="249" t="s">
        <v>184</v>
      </c>
    </row>
    <row r="129" s="1" customFormat="1" ht="25.5" customHeight="1">
      <c r="B129" s="186"/>
      <c r="C129" s="220" t="s">
        <v>89</v>
      </c>
      <c r="D129" s="220" t="s">
        <v>185</v>
      </c>
      <c r="E129" s="221" t="s">
        <v>2203</v>
      </c>
      <c r="F129" s="222" t="s">
        <v>2204</v>
      </c>
      <c r="G129" s="222"/>
      <c r="H129" s="222"/>
      <c r="I129" s="222"/>
      <c r="J129" s="223" t="s">
        <v>200</v>
      </c>
      <c r="K129" s="224">
        <v>1</v>
      </c>
      <c r="L129" s="225">
        <v>0</v>
      </c>
      <c r="M129" s="225"/>
      <c r="N129" s="226">
        <f>ROUND(L129*K129,2)</f>
        <v>0</v>
      </c>
      <c r="O129" s="226"/>
      <c r="P129" s="226"/>
      <c r="Q129" s="226"/>
      <c r="R129" s="190"/>
      <c r="T129" s="227" t="s">
        <v>5</v>
      </c>
      <c r="U129" s="59" t="s">
        <v>44</v>
      </c>
      <c r="V129" s="50"/>
      <c r="W129" s="228">
        <f>V129*K129</f>
        <v>0</v>
      </c>
      <c r="X129" s="228">
        <v>0</v>
      </c>
      <c r="Y129" s="228">
        <f>X129*K129</f>
        <v>0</v>
      </c>
      <c r="Z129" s="228">
        <v>0</v>
      </c>
      <c r="AA129" s="229">
        <f>Z129*K129</f>
        <v>0</v>
      </c>
      <c r="AR129" s="25" t="s">
        <v>716</v>
      </c>
      <c r="AT129" s="25" t="s">
        <v>185</v>
      </c>
      <c r="AU129" s="25" t="s">
        <v>89</v>
      </c>
      <c r="AY129" s="25" t="s">
        <v>184</v>
      </c>
      <c r="BE129" s="149">
        <f>IF(U129="základná",N129,0)</f>
        <v>0</v>
      </c>
      <c r="BF129" s="149">
        <f>IF(U129="znížená",N129,0)</f>
        <v>0</v>
      </c>
      <c r="BG129" s="149">
        <f>IF(U129="zákl. prenesená",N129,0)</f>
        <v>0</v>
      </c>
      <c r="BH129" s="149">
        <f>IF(U129="zníž. prenesená",N129,0)</f>
        <v>0</v>
      </c>
      <c r="BI129" s="149">
        <f>IF(U129="nulová",N129,0)</f>
        <v>0</v>
      </c>
      <c r="BJ129" s="25" t="s">
        <v>89</v>
      </c>
      <c r="BK129" s="149">
        <f>ROUND(L129*K129,2)</f>
        <v>0</v>
      </c>
      <c r="BL129" s="25" t="s">
        <v>716</v>
      </c>
      <c r="BM129" s="25" t="s">
        <v>189</v>
      </c>
    </row>
    <row r="130" s="1" customFormat="1" ht="25.5" customHeight="1">
      <c r="B130" s="186"/>
      <c r="C130" s="220" t="s">
        <v>203</v>
      </c>
      <c r="D130" s="220" t="s">
        <v>185</v>
      </c>
      <c r="E130" s="221" t="s">
        <v>2205</v>
      </c>
      <c r="F130" s="222" t="s">
        <v>2206</v>
      </c>
      <c r="G130" s="222"/>
      <c r="H130" s="222"/>
      <c r="I130" s="222"/>
      <c r="J130" s="223" t="s">
        <v>200</v>
      </c>
      <c r="K130" s="224">
        <v>1</v>
      </c>
      <c r="L130" s="225">
        <v>0</v>
      </c>
      <c r="M130" s="225"/>
      <c r="N130" s="226">
        <f>ROUND(L130*K130,2)</f>
        <v>0</v>
      </c>
      <c r="O130" s="226"/>
      <c r="P130" s="226"/>
      <c r="Q130" s="226"/>
      <c r="R130" s="190"/>
      <c r="T130" s="227" t="s">
        <v>5</v>
      </c>
      <c r="U130" s="59" t="s">
        <v>44</v>
      </c>
      <c r="V130" s="50"/>
      <c r="W130" s="228">
        <f>V130*K130</f>
        <v>0</v>
      </c>
      <c r="X130" s="228">
        <v>0</v>
      </c>
      <c r="Y130" s="228">
        <f>X130*K130</f>
        <v>0</v>
      </c>
      <c r="Z130" s="228">
        <v>0</v>
      </c>
      <c r="AA130" s="229">
        <f>Z130*K130</f>
        <v>0</v>
      </c>
      <c r="AR130" s="25" t="s">
        <v>716</v>
      </c>
      <c r="AT130" s="25" t="s">
        <v>185</v>
      </c>
      <c r="AU130" s="25" t="s">
        <v>89</v>
      </c>
      <c r="AY130" s="25" t="s">
        <v>184</v>
      </c>
      <c r="BE130" s="149">
        <f>IF(U130="základná",N130,0)</f>
        <v>0</v>
      </c>
      <c r="BF130" s="149">
        <f>IF(U130="znížená",N130,0)</f>
        <v>0</v>
      </c>
      <c r="BG130" s="149">
        <f>IF(U130="zákl. prenesená",N130,0)</f>
        <v>0</v>
      </c>
      <c r="BH130" s="149">
        <f>IF(U130="zníž. prenesená",N130,0)</f>
        <v>0</v>
      </c>
      <c r="BI130" s="149">
        <f>IF(U130="nulová",N130,0)</f>
        <v>0</v>
      </c>
      <c r="BJ130" s="25" t="s">
        <v>89</v>
      </c>
      <c r="BK130" s="149">
        <f>ROUND(L130*K130,2)</f>
        <v>0</v>
      </c>
      <c r="BL130" s="25" t="s">
        <v>716</v>
      </c>
      <c r="BM130" s="25" t="s">
        <v>215</v>
      </c>
    </row>
    <row r="131" s="1" customFormat="1" ht="16.5" customHeight="1">
      <c r="B131" s="186"/>
      <c r="C131" s="220" t="s">
        <v>189</v>
      </c>
      <c r="D131" s="220" t="s">
        <v>185</v>
      </c>
      <c r="E131" s="221" t="s">
        <v>2207</v>
      </c>
      <c r="F131" s="222" t="s">
        <v>2208</v>
      </c>
      <c r="G131" s="222"/>
      <c r="H131" s="222"/>
      <c r="I131" s="222"/>
      <c r="J131" s="223" t="s">
        <v>200</v>
      </c>
      <c r="K131" s="224">
        <v>2</v>
      </c>
      <c r="L131" s="225">
        <v>0</v>
      </c>
      <c r="M131" s="225"/>
      <c r="N131" s="226">
        <f>ROUND(L131*K131,2)</f>
        <v>0</v>
      </c>
      <c r="O131" s="226"/>
      <c r="P131" s="226"/>
      <c r="Q131" s="226"/>
      <c r="R131" s="190"/>
      <c r="T131" s="227" t="s">
        <v>5</v>
      </c>
      <c r="U131" s="59" t="s">
        <v>44</v>
      </c>
      <c r="V131" s="50"/>
      <c r="W131" s="228">
        <f>V131*K131</f>
        <v>0</v>
      </c>
      <c r="X131" s="228">
        <v>0</v>
      </c>
      <c r="Y131" s="228">
        <f>X131*K131</f>
        <v>0</v>
      </c>
      <c r="Z131" s="228">
        <v>0</v>
      </c>
      <c r="AA131" s="229">
        <f>Z131*K131</f>
        <v>0</v>
      </c>
      <c r="AR131" s="25" t="s">
        <v>716</v>
      </c>
      <c r="AT131" s="25" t="s">
        <v>185</v>
      </c>
      <c r="AU131" s="25" t="s">
        <v>89</v>
      </c>
      <c r="AY131" s="25" t="s">
        <v>184</v>
      </c>
      <c r="BE131" s="149">
        <f>IF(U131="základná",N131,0)</f>
        <v>0</v>
      </c>
      <c r="BF131" s="149">
        <f>IF(U131="znížená",N131,0)</f>
        <v>0</v>
      </c>
      <c r="BG131" s="149">
        <f>IF(U131="zákl. prenesená",N131,0)</f>
        <v>0</v>
      </c>
      <c r="BH131" s="149">
        <f>IF(U131="zníž. prenesená",N131,0)</f>
        <v>0</v>
      </c>
      <c r="BI131" s="149">
        <f>IF(U131="nulová",N131,0)</f>
        <v>0</v>
      </c>
      <c r="BJ131" s="25" t="s">
        <v>89</v>
      </c>
      <c r="BK131" s="149">
        <f>ROUND(L131*K131,2)</f>
        <v>0</v>
      </c>
      <c r="BL131" s="25" t="s">
        <v>716</v>
      </c>
      <c r="BM131" s="25" t="s">
        <v>2209</v>
      </c>
    </row>
    <row r="132" s="1" customFormat="1" ht="25.5" customHeight="1">
      <c r="B132" s="186"/>
      <c r="C132" s="220" t="s">
        <v>211</v>
      </c>
      <c r="D132" s="220" t="s">
        <v>185</v>
      </c>
      <c r="E132" s="221" t="s">
        <v>2210</v>
      </c>
      <c r="F132" s="222" t="s">
        <v>2211</v>
      </c>
      <c r="G132" s="222"/>
      <c r="H132" s="222"/>
      <c r="I132" s="222"/>
      <c r="J132" s="223" t="s">
        <v>200</v>
      </c>
      <c r="K132" s="224">
        <v>1</v>
      </c>
      <c r="L132" s="225">
        <v>0</v>
      </c>
      <c r="M132" s="225"/>
      <c r="N132" s="226">
        <f>ROUND(L132*K132,2)</f>
        <v>0</v>
      </c>
      <c r="O132" s="226"/>
      <c r="P132" s="226"/>
      <c r="Q132" s="226"/>
      <c r="R132" s="190"/>
      <c r="T132" s="227" t="s">
        <v>5</v>
      </c>
      <c r="U132" s="59" t="s">
        <v>44</v>
      </c>
      <c r="V132" s="50"/>
      <c r="W132" s="228">
        <f>V132*K132</f>
        <v>0</v>
      </c>
      <c r="X132" s="228">
        <v>0</v>
      </c>
      <c r="Y132" s="228">
        <f>X132*K132</f>
        <v>0</v>
      </c>
      <c r="Z132" s="228">
        <v>0</v>
      </c>
      <c r="AA132" s="229">
        <f>Z132*K132</f>
        <v>0</v>
      </c>
      <c r="AR132" s="25" t="s">
        <v>716</v>
      </c>
      <c r="AT132" s="25" t="s">
        <v>185</v>
      </c>
      <c r="AU132" s="25" t="s">
        <v>89</v>
      </c>
      <c r="AY132" s="25" t="s">
        <v>184</v>
      </c>
      <c r="BE132" s="149">
        <f>IF(U132="základná",N132,0)</f>
        <v>0</v>
      </c>
      <c r="BF132" s="149">
        <f>IF(U132="znížená",N132,0)</f>
        <v>0</v>
      </c>
      <c r="BG132" s="149">
        <f>IF(U132="zákl. prenesená",N132,0)</f>
        <v>0</v>
      </c>
      <c r="BH132" s="149">
        <f>IF(U132="zníž. prenesená",N132,0)</f>
        <v>0</v>
      </c>
      <c r="BI132" s="149">
        <f>IF(U132="nulová",N132,0)</f>
        <v>0</v>
      </c>
      <c r="BJ132" s="25" t="s">
        <v>89</v>
      </c>
      <c r="BK132" s="149">
        <f>ROUND(L132*K132,2)</f>
        <v>0</v>
      </c>
      <c r="BL132" s="25" t="s">
        <v>716</v>
      </c>
      <c r="BM132" s="25" t="s">
        <v>231</v>
      </c>
    </row>
    <row r="133" s="1" customFormat="1" ht="16.5" customHeight="1">
      <c r="B133" s="186"/>
      <c r="C133" s="220" t="s">
        <v>215</v>
      </c>
      <c r="D133" s="220" t="s">
        <v>185</v>
      </c>
      <c r="E133" s="221" t="s">
        <v>2212</v>
      </c>
      <c r="F133" s="222" t="s">
        <v>2213</v>
      </c>
      <c r="G133" s="222"/>
      <c r="H133" s="222"/>
      <c r="I133" s="222"/>
      <c r="J133" s="223" t="s">
        <v>200</v>
      </c>
      <c r="K133" s="224">
        <v>1</v>
      </c>
      <c r="L133" s="225">
        <v>0</v>
      </c>
      <c r="M133" s="225"/>
      <c r="N133" s="226">
        <f>ROUND(L133*K133,2)</f>
        <v>0</v>
      </c>
      <c r="O133" s="226"/>
      <c r="P133" s="226"/>
      <c r="Q133" s="226"/>
      <c r="R133" s="190"/>
      <c r="T133" s="227" t="s">
        <v>5</v>
      </c>
      <c r="U133" s="59" t="s">
        <v>44</v>
      </c>
      <c r="V133" s="50"/>
      <c r="W133" s="228">
        <f>V133*K133</f>
        <v>0</v>
      </c>
      <c r="X133" s="228">
        <v>0</v>
      </c>
      <c r="Y133" s="228">
        <f>X133*K133</f>
        <v>0</v>
      </c>
      <c r="Z133" s="228">
        <v>0</v>
      </c>
      <c r="AA133" s="229">
        <f>Z133*K133</f>
        <v>0</v>
      </c>
      <c r="AR133" s="25" t="s">
        <v>716</v>
      </c>
      <c r="AT133" s="25" t="s">
        <v>185</v>
      </c>
      <c r="AU133" s="25" t="s">
        <v>89</v>
      </c>
      <c r="AY133" s="25" t="s">
        <v>184</v>
      </c>
      <c r="BE133" s="149">
        <f>IF(U133="základná",N133,0)</f>
        <v>0</v>
      </c>
      <c r="BF133" s="149">
        <f>IF(U133="znížená",N133,0)</f>
        <v>0</v>
      </c>
      <c r="BG133" s="149">
        <f>IF(U133="zákl. prenesená",N133,0)</f>
        <v>0</v>
      </c>
      <c r="BH133" s="149">
        <f>IF(U133="zníž. prenesená",N133,0)</f>
        <v>0</v>
      </c>
      <c r="BI133" s="149">
        <f>IF(U133="nulová",N133,0)</f>
        <v>0</v>
      </c>
      <c r="BJ133" s="25" t="s">
        <v>89</v>
      </c>
      <c r="BK133" s="149">
        <f>ROUND(L133*K133,2)</f>
        <v>0</v>
      </c>
      <c r="BL133" s="25" t="s">
        <v>716</v>
      </c>
      <c r="BM133" s="25" t="s">
        <v>243</v>
      </c>
    </row>
    <row r="134" s="1" customFormat="1" ht="51" customHeight="1">
      <c r="B134" s="186"/>
      <c r="C134" s="220" t="s">
        <v>202</v>
      </c>
      <c r="D134" s="220" t="s">
        <v>185</v>
      </c>
      <c r="E134" s="221" t="s">
        <v>2214</v>
      </c>
      <c r="F134" s="222" t="s">
        <v>2215</v>
      </c>
      <c r="G134" s="222"/>
      <c r="H134" s="222"/>
      <c r="I134" s="222"/>
      <c r="J134" s="223" t="s">
        <v>200</v>
      </c>
      <c r="K134" s="224">
        <v>1</v>
      </c>
      <c r="L134" s="225">
        <v>0</v>
      </c>
      <c r="M134" s="225"/>
      <c r="N134" s="226">
        <f>ROUND(L134*K134,2)</f>
        <v>0</v>
      </c>
      <c r="O134" s="226"/>
      <c r="P134" s="226"/>
      <c r="Q134" s="226"/>
      <c r="R134" s="190"/>
      <c r="T134" s="227" t="s">
        <v>5</v>
      </c>
      <c r="U134" s="59" t="s">
        <v>44</v>
      </c>
      <c r="V134" s="50"/>
      <c r="W134" s="228">
        <f>V134*K134</f>
        <v>0</v>
      </c>
      <c r="X134" s="228">
        <v>0</v>
      </c>
      <c r="Y134" s="228">
        <f>X134*K134</f>
        <v>0</v>
      </c>
      <c r="Z134" s="228">
        <v>0</v>
      </c>
      <c r="AA134" s="229">
        <f>Z134*K134</f>
        <v>0</v>
      </c>
      <c r="AR134" s="25" t="s">
        <v>716</v>
      </c>
      <c r="AT134" s="25" t="s">
        <v>185</v>
      </c>
      <c r="AU134" s="25" t="s">
        <v>89</v>
      </c>
      <c r="AY134" s="25" t="s">
        <v>184</v>
      </c>
      <c r="BE134" s="149">
        <f>IF(U134="základná",N134,0)</f>
        <v>0</v>
      </c>
      <c r="BF134" s="149">
        <f>IF(U134="znížená",N134,0)</f>
        <v>0</v>
      </c>
      <c r="BG134" s="149">
        <f>IF(U134="zákl. prenesená",N134,0)</f>
        <v>0</v>
      </c>
      <c r="BH134" s="149">
        <f>IF(U134="zníž. prenesená",N134,0)</f>
        <v>0</v>
      </c>
      <c r="BI134" s="149">
        <f>IF(U134="nulová",N134,0)</f>
        <v>0</v>
      </c>
      <c r="BJ134" s="25" t="s">
        <v>89</v>
      </c>
      <c r="BK134" s="149">
        <f>ROUND(L134*K134,2)</f>
        <v>0</v>
      </c>
      <c r="BL134" s="25" t="s">
        <v>716</v>
      </c>
      <c r="BM134" s="25" t="s">
        <v>257</v>
      </c>
    </row>
    <row r="135" s="1" customFormat="1" ht="25.5" customHeight="1">
      <c r="B135" s="186"/>
      <c r="C135" s="220" t="s">
        <v>231</v>
      </c>
      <c r="D135" s="220" t="s">
        <v>185</v>
      </c>
      <c r="E135" s="221" t="s">
        <v>2216</v>
      </c>
      <c r="F135" s="222" t="s">
        <v>2217</v>
      </c>
      <c r="G135" s="222"/>
      <c r="H135" s="222"/>
      <c r="I135" s="222"/>
      <c r="J135" s="223" t="s">
        <v>200</v>
      </c>
      <c r="K135" s="224">
        <v>1</v>
      </c>
      <c r="L135" s="225">
        <v>0</v>
      </c>
      <c r="M135" s="225"/>
      <c r="N135" s="226">
        <f>ROUND(L135*K135,2)</f>
        <v>0</v>
      </c>
      <c r="O135" s="226"/>
      <c r="P135" s="226"/>
      <c r="Q135" s="226"/>
      <c r="R135" s="190"/>
      <c r="T135" s="227" t="s">
        <v>5</v>
      </c>
      <c r="U135" s="59" t="s">
        <v>44</v>
      </c>
      <c r="V135" s="50"/>
      <c r="W135" s="228">
        <f>V135*K135</f>
        <v>0</v>
      </c>
      <c r="X135" s="228">
        <v>0</v>
      </c>
      <c r="Y135" s="228">
        <f>X135*K135</f>
        <v>0</v>
      </c>
      <c r="Z135" s="228">
        <v>0</v>
      </c>
      <c r="AA135" s="229">
        <f>Z135*K135</f>
        <v>0</v>
      </c>
      <c r="AR135" s="25" t="s">
        <v>716</v>
      </c>
      <c r="AT135" s="25" t="s">
        <v>185</v>
      </c>
      <c r="AU135" s="25" t="s">
        <v>89</v>
      </c>
      <c r="AY135" s="25" t="s">
        <v>184</v>
      </c>
      <c r="BE135" s="149">
        <f>IF(U135="základná",N135,0)</f>
        <v>0</v>
      </c>
      <c r="BF135" s="149">
        <f>IF(U135="znížená",N135,0)</f>
        <v>0</v>
      </c>
      <c r="BG135" s="149">
        <f>IF(U135="zákl. prenesená",N135,0)</f>
        <v>0</v>
      </c>
      <c r="BH135" s="149">
        <f>IF(U135="zníž. prenesená",N135,0)</f>
        <v>0</v>
      </c>
      <c r="BI135" s="149">
        <f>IF(U135="nulová",N135,0)</f>
        <v>0</v>
      </c>
      <c r="BJ135" s="25" t="s">
        <v>89</v>
      </c>
      <c r="BK135" s="149">
        <f>ROUND(L135*K135,2)</f>
        <v>0</v>
      </c>
      <c r="BL135" s="25" t="s">
        <v>716</v>
      </c>
      <c r="BM135" s="25" t="s">
        <v>267</v>
      </c>
    </row>
    <row r="136" s="1" customFormat="1" ht="16.5" customHeight="1">
      <c r="B136" s="186"/>
      <c r="C136" s="220" t="s">
        <v>236</v>
      </c>
      <c r="D136" s="220" t="s">
        <v>185</v>
      </c>
      <c r="E136" s="221" t="s">
        <v>2218</v>
      </c>
      <c r="F136" s="222" t="s">
        <v>2219</v>
      </c>
      <c r="G136" s="222"/>
      <c r="H136" s="222"/>
      <c r="I136" s="222"/>
      <c r="J136" s="223" t="s">
        <v>200</v>
      </c>
      <c r="K136" s="224">
        <v>1</v>
      </c>
      <c r="L136" s="225">
        <v>0</v>
      </c>
      <c r="M136" s="225"/>
      <c r="N136" s="226">
        <f>ROUND(L136*K136,2)</f>
        <v>0</v>
      </c>
      <c r="O136" s="226"/>
      <c r="P136" s="226"/>
      <c r="Q136" s="226"/>
      <c r="R136" s="190"/>
      <c r="T136" s="227" t="s">
        <v>5</v>
      </c>
      <c r="U136" s="59" t="s">
        <v>44</v>
      </c>
      <c r="V136" s="50"/>
      <c r="W136" s="228">
        <f>V136*K136</f>
        <v>0</v>
      </c>
      <c r="X136" s="228">
        <v>0</v>
      </c>
      <c r="Y136" s="228">
        <f>X136*K136</f>
        <v>0</v>
      </c>
      <c r="Z136" s="228">
        <v>0</v>
      </c>
      <c r="AA136" s="229">
        <f>Z136*K136</f>
        <v>0</v>
      </c>
      <c r="AR136" s="25" t="s">
        <v>716</v>
      </c>
      <c r="AT136" s="25" t="s">
        <v>185</v>
      </c>
      <c r="AU136" s="25" t="s">
        <v>89</v>
      </c>
      <c r="AY136" s="25" t="s">
        <v>184</v>
      </c>
      <c r="BE136" s="149">
        <f>IF(U136="základná",N136,0)</f>
        <v>0</v>
      </c>
      <c r="BF136" s="149">
        <f>IF(U136="znížená",N136,0)</f>
        <v>0</v>
      </c>
      <c r="BG136" s="149">
        <f>IF(U136="zákl. prenesená",N136,0)</f>
        <v>0</v>
      </c>
      <c r="BH136" s="149">
        <f>IF(U136="zníž. prenesená",N136,0)</f>
        <v>0</v>
      </c>
      <c r="BI136" s="149">
        <f>IF(U136="nulová",N136,0)</f>
        <v>0</v>
      </c>
      <c r="BJ136" s="25" t="s">
        <v>89</v>
      </c>
      <c r="BK136" s="149">
        <f>ROUND(L136*K136,2)</f>
        <v>0</v>
      </c>
      <c r="BL136" s="25" t="s">
        <v>716</v>
      </c>
      <c r="BM136" s="25" t="s">
        <v>2220</v>
      </c>
    </row>
    <row r="137" s="1" customFormat="1" ht="16.5" customHeight="1">
      <c r="B137" s="186"/>
      <c r="C137" s="220" t="s">
        <v>243</v>
      </c>
      <c r="D137" s="220" t="s">
        <v>185</v>
      </c>
      <c r="E137" s="221" t="s">
        <v>2221</v>
      </c>
      <c r="F137" s="222" t="s">
        <v>2222</v>
      </c>
      <c r="G137" s="222"/>
      <c r="H137" s="222"/>
      <c r="I137" s="222"/>
      <c r="J137" s="223" t="s">
        <v>200</v>
      </c>
      <c r="K137" s="224">
        <v>2</v>
      </c>
      <c r="L137" s="225">
        <v>0</v>
      </c>
      <c r="M137" s="225"/>
      <c r="N137" s="226">
        <f>ROUND(L137*K137,2)</f>
        <v>0</v>
      </c>
      <c r="O137" s="226"/>
      <c r="P137" s="226"/>
      <c r="Q137" s="226"/>
      <c r="R137" s="190"/>
      <c r="T137" s="227" t="s">
        <v>5</v>
      </c>
      <c r="U137" s="59" t="s">
        <v>44</v>
      </c>
      <c r="V137" s="50"/>
      <c r="W137" s="228">
        <f>V137*K137</f>
        <v>0</v>
      </c>
      <c r="X137" s="228">
        <v>0</v>
      </c>
      <c r="Y137" s="228">
        <f>X137*K137</f>
        <v>0</v>
      </c>
      <c r="Z137" s="228">
        <v>0</v>
      </c>
      <c r="AA137" s="229">
        <f>Z137*K137</f>
        <v>0</v>
      </c>
      <c r="AR137" s="25" t="s">
        <v>716</v>
      </c>
      <c r="AT137" s="25" t="s">
        <v>185</v>
      </c>
      <c r="AU137" s="25" t="s">
        <v>89</v>
      </c>
      <c r="AY137" s="25" t="s">
        <v>184</v>
      </c>
      <c r="BE137" s="149">
        <f>IF(U137="základná",N137,0)</f>
        <v>0</v>
      </c>
      <c r="BF137" s="149">
        <f>IF(U137="znížená",N137,0)</f>
        <v>0</v>
      </c>
      <c r="BG137" s="149">
        <f>IF(U137="zákl. prenesená",N137,0)</f>
        <v>0</v>
      </c>
      <c r="BH137" s="149">
        <f>IF(U137="zníž. prenesená",N137,0)</f>
        <v>0</v>
      </c>
      <c r="BI137" s="149">
        <f>IF(U137="nulová",N137,0)</f>
        <v>0</v>
      </c>
      <c r="BJ137" s="25" t="s">
        <v>89</v>
      </c>
      <c r="BK137" s="149">
        <f>ROUND(L137*K137,2)</f>
        <v>0</v>
      </c>
      <c r="BL137" s="25" t="s">
        <v>716</v>
      </c>
      <c r="BM137" s="25" t="s">
        <v>2223</v>
      </c>
    </row>
    <row r="138" s="1" customFormat="1" ht="25.5" customHeight="1">
      <c r="B138" s="186"/>
      <c r="C138" s="220" t="s">
        <v>251</v>
      </c>
      <c r="D138" s="220" t="s">
        <v>185</v>
      </c>
      <c r="E138" s="221" t="s">
        <v>2224</v>
      </c>
      <c r="F138" s="222" t="s">
        <v>2225</v>
      </c>
      <c r="G138" s="222"/>
      <c r="H138" s="222"/>
      <c r="I138" s="222"/>
      <c r="J138" s="223" t="s">
        <v>200</v>
      </c>
      <c r="K138" s="224">
        <v>1</v>
      </c>
      <c r="L138" s="225">
        <v>0</v>
      </c>
      <c r="M138" s="225"/>
      <c r="N138" s="226">
        <f>ROUND(L138*K138,2)</f>
        <v>0</v>
      </c>
      <c r="O138" s="226"/>
      <c r="P138" s="226"/>
      <c r="Q138" s="226"/>
      <c r="R138" s="190"/>
      <c r="T138" s="227" t="s">
        <v>5</v>
      </c>
      <c r="U138" s="59" t="s">
        <v>44</v>
      </c>
      <c r="V138" s="50"/>
      <c r="W138" s="228">
        <f>V138*K138</f>
        <v>0</v>
      </c>
      <c r="X138" s="228">
        <v>0</v>
      </c>
      <c r="Y138" s="228">
        <f>X138*K138</f>
        <v>0</v>
      </c>
      <c r="Z138" s="228">
        <v>0</v>
      </c>
      <c r="AA138" s="229">
        <f>Z138*K138</f>
        <v>0</v>
      </c>
      <c r="AR138" s="25" t="s">
        <v>716</v>
      </c>
      <c r="AT138" s="25" t="s">
        <v>185</v>
      </c>
      <c r="AU138" s="25" t="s">
        <v>89</v>
      </c>
      <c r="AY138" s="25" t="s">
        <v>184</v>
      </c>
      <c r="BE138" s="149">
        <f>IF(U138="základná",N138,0)</f>
        <v>0</v>
      </c>
      <c r="BF138" s="149">
        <f>IF(U138="znížená",N138,0)</f>
        <v>0</v>
      </c>
      <c r="BG138" s="149">
        <f>IF(U138="zákl. prenesená",N138,0)</f>
        <v>0</v>
      </c>
      <c r="BH138" s="149">
        <f>IF(U138="zníž. prenesená",N138,0)</f>
        <v>0</v>
      </c>
      <c r="BI138" s="149">
        <f>IF(U138="nulová",N138,0)</f>
        <v>0</v>
      </c>
      <c r="BJ138" s="25" t="s">
        <v>89</v>
      </c>
      <c r="BK138" s="149">
        <f>ROUND(L138*K138,2)</f>
        <v>0</v>
      </c>
      <c r="BL138" s="25" t="s">
        <v>716</v>
      </c>
      <c r="BM138" s="25" t="s">
        <v>2226</v>
      </c>
    </row>
    <row r="139" s="1" customFormat="1" ht="16.5" customHeight="1">
      <c r="B139" s="186"/>
      <c r="C139" s="220" t="s">
        <v>257</v>
      </c>
      <c r="D139" s="220" t="s">
        <v>185</v>
      </c>
      <c r="E139" s="221" t="s">
        <v>2227</v>
      </c>
      <c r="F139" s="222" t="s">
        <v>2228</v>
      </c>
      <c r="G139" s="222"/>
      <c r="H139" s="222"/>
      <c r="I139" s="222"/>
      <c r="J139" s="223" t="s">
        <v>200</v>
      </c>
      <c r="K139" s="224">
        <v>1</v>
      </c>
      <c r="L139" s="225">
        <v>0</v>
      </c>
      <c r="M139" s="225"/>
      <c r="N139" s="226">
        <f>ROUND(L139*K139,2)</f>
        <v>0</v>
      </c>
      <c r="O139" s="226"/>
      <c r="P139" s="226"/>
      <c r="Q139" s="226"/>
      <c r="R139" s="190"/>
      <c r="T139" s="227" t="s">
        <v>5</v>
      </c>
      <c r="U139" s="59" t="s">
        <v>44</v>
      </c>
      <c r="V139" s="50"/>
      <c r="W139" s="228">
        <f>V139*K139</f>
        <v>0</v>
      </c>
      <c r="X139" s="228">
        <v>0</v>
      </c>
      <c r="Y139" s="228">
        <f>X139*K139</f>
        <v>0</v>
      </c>
      <c r="Z139" s="228">
        <v>0</v>
      </c>
      <c r="AA139" s="229">
        <f>Z139*K139</f>
        <v>0</v>
      </c>
      <c r="AR139" s="25" t="s">
        <v>716</v>
      </c>
      <c r="AT139" s="25" t="s">
        <v>185</v>
      </c>
      <c r="AU139" s="25" t="s">
        <v>89</v>
      </c>
      <c r="AY139" s="25" t="s">
        <v>184</v>
      </c>
      <c r="BE139" s="149">
        <f>IF(U139="základná",N139,0)</f>
        <v>0</v>
      </c>
      <c r="BF139" s="149">
        <f>IF(U139="znížená",N139,0)</f>
        <v>0</v>
      </c>
      <c r="BG139" s="149">
        <f>IF(U139="zákl. prenesená",N139,0)</f>
        <v>0</v>
      </c>
      <c r="BH139" s="149">
        <f>IF(U139="zníž. prenesená",N139,0)</f>
        <v>0</v>
      </c>
      <c r="BI139" s="149">
        <f>IF(U139="nulová",N139,0)</f>
        <v>0</v>
      </c>
      <c r="BJ139" s="25" t="s">
        <v>89</v>
      </c>
      <c r="BK139" s="149">
        <f>ROUND(L139*K139,2)</f>
        <v>0</v>
      </c>
      <c r="BL139" s="25" t="s">
        <v>716</v>
      </c>
      <c r="BM139" s="25" t="s">
        <v>2229</v>
      </c>
    </row>
    <row r="140" s="1" customFormat="1" ht="51" customHeight="1">
      <c r="B140" s="186"/>
      <c r="C140" s="220" t="s">
        <v>262</v>
      </c>
      <c r="D140" s="220" t="s">
        <v>185</v>
      </c>
      <c r="E140" s="221" t="s">
        <v>2230</v>
      </c>
      <c r="F140" s="222" t="s">
        <v>2231</v>
      </c>
      <c r="G140" s="222"/>
      <c r="H140" s="222"/>
      <c r="I140" s="222"/>
      <c r="J140" s="223" t="s">
        <v>200</v>
      </c>
      <c r="K140" s="224">
        <v>1</v>
      </c>
      <c r="L140" s="225">
        <v>0</v>
      </c>
      <c r="M140" s="225"/>
      <c r="N140" s="226">
        <f>ROUND(L140*K140,2)</f>
        <v>0</v>
      </c>
      <c r="O140" s="226"/>
      <c r="P140" s="226"/>
      <c r="Q140" s="226"/>
      <c r="R140" s="190"/>
      <c r="T140" s="227" t="s">
        <v>5</v>
      </c>
      <c r="U140" s="59" t="s">
        <v>44</v>
      </c>
      <c r="V140" s="50"/>
      <c r="W140" s="228">
        <f>V140*K140</f>
        <v>0</v>
      </c>
      <c r="X140" s="228">
        <v>0</v>
      </c>
      <c r="Y140" s="228">
        <f>X140*K140</f>
        <v>0</v>
      </c>
      <c r="Z140" s="228">
        <v>0</v>
      </c>
      <c r="AA140" s="229">
        <f>Z140*K140</f>
        <v>0</v>
      </c>
      <c r="AR140" s="25" t="s">
        <v>716</v>
      </c>
      <c r="AT140" s="25" t="s">
        <v>185</v>
      </c>
      <c r="AU140" s="25" t="s">
        <v>89</v>
      </c>
      <c r="AY140" s="25" t="s">
        <v>184</v>
      </c>
      <c r="BE140" s="149">
        <f>IF(U140="základná",N140,0)</f>
        <v>0</v>
      </c>
      <c r="BF140" s="149">
        <f>IF(U140="znížená",N140,0)</f>
        <v>0</v>
      </c>
      <c r="BG140" s="149">
        <f>IF(U140="zákl. prenesená",N140,0)</f>
        <v>0</v>
      </c>
      <c r="BH140" s="149">
        <f>IF(U140="zníž. prenesená",N140,0)</f>
        <v>0</v>
      </c>
      <c r="BI140" s="149">
        <f>IF(U140="nulová",N140,0)</f>
        <v>0</v>
      </c>
      <c r="BJ140" s="25" t="s">
        <v>89</v>
      </c>
      <c r="BK140" s="149">
        <f>ROUND(L140*K140,2)</f>
        <v>0</v>
      </c>
      <c r="BL140" s="25" t="s">
        <v>716</v>
      </c>
      <c r="BM140" s="25" t="s">
        <v>278</v>
      </c>
    </row>
    <row r="141" s="14" customFormat="1" ht="25.5" customHeight="1">
      <c r="B141" s="277"/>
      <c r="C141" s="278"/>
      <c r="D141" s="278"/>
      <c r="E141" s="279" t="s">
        <v>5</v>
      </c>
      <c r="F141" s="285" t="s">
        <v>2232</v>
      </c>
      <c r="G141" s="286"/>
      <c r="H141" s="286"/>
      <c r="I141" s="286"/>
      <c r="J141" s="278"/>
      <c r="K141" s="279" t="s">
        <v>5</v>
      </c>
      <c r="L141" s="278"/>
      <c r="M141" s="278"/>
      <c r="N141" s="278"/>
      <c r="O141" s="278"/>
      <c r="P141" s="278"/>
      <c r="Q141" s="278"/>
      <c r="R141" s="281"/>
      <c r="T141" s="282"/>
      <c r="U141" s="278"/>
      <c r="V141" s="278"/>
      <c r="W141" s="278"/>
      <c r="X141" s="278"/>
      <c r="Y141" s="278"/>
      <c r="Z141" s="278"/>
      <c r="AA141" s="283"/>
      <c r="AT141" s="284" t="s">
        <v>192</v>
      </c>
      <c r="AU141" s="284" t="s">
        <v>89</v>
      </c>
      <c r="AV141" s="14" t="s">
        <v>84</v>
      </c>
      <c r="AW141" s="14" t="s">
        <v>34</v>
      </c>
      <c r="AX141" s="14" t="s">
        <v>77</v>
      </c>
      <c r="AY141" s="284" t="s">
        <v>184</v>
      </c>
    </row>
    <row r="142" s="14" customFormat="1" ht="38.25" customHeight="1">
      <c r="B142" s="277"/>
      <c r="C142" s="278"/>
      <c r="D142" s="278"/>
      <c r="E142" s="279" t="s">
        <v>5</v>
      </c>
      <c r="F142" s="280" t="s">
        <v>2233</v>
      </c>
      <c r="G142" s="278"/>
      <c r="H142" s="278"/>
      <c r="I142" s="278"/>
      <c r="J142" s="278"/>
      <c r="K142" s="279" t="s">
        <v>5</v>
      </c>
      <c r="L142" s="278"/>
      <c r="M142" s="278"/>
      <c r="N142" s="278"/>
      <c r="O142" s="278"/>
      <c r="P142" s="278"/>
      <c r="Q142" s="278"/>
      <c r="R142" s="281"/>
      <c r="T142" s="282"/>
      <c r="U142" s="278"/>
      <c r="V142" s="278"/>
      <c r="W142" s="278"/>
      <c r="X142" s="278"/>
      <c r="Y142" s="278"/>
      <c r="Z142" s="278"/>
      <c r="AA142" s="283"/>
      <c r="AT142" s="284" t="s">
        <v>192</v>
      </c>
      <c r="AU142" s="284" t="s">
        <v>89</v>
      </c>
      <c r="AV142" s="14" t="s">
        <v>84</v>
      </c>
      <c r="AW142" s="14" t="s">
        <v>34</v>
      </c>
      <c r="AX142" s="14" t="s">
        <v>77</v>
      </c>
      <c r="AY142" s="284" t="s">
        <v>184</v>
      </c>
    </row>
    <row r="143" s="14" customFormat="1" ht="16.5" customHeight="1">
      <c r="B143" s="277"/>
      <c r="C143" s="278"/>
      <c r="D143" s="278"/>
      <c r="E143" s="279" t="s">
        <v>5</v>
      </c>
      <c r="F143" s="280" t="s">
        <v>2234</v>
      </c>
      <c r="G143" s="278"/>
      <c r="H143" s="278"/>
      <c r="I143" s="278"/>
      <c r="J143" s="278"/>
      <c r="K143" s="279" t="s">
        <v>5</v>
      </c>
      <c r="L143" s="278"/>
      <c r="M143" s="278"/>
      <c r="N143" s="278"/>
      <c r="O143" s="278"/>
      <c r="P143" s="278"/>
      <c r="Q143" s="278"/>
      <c r="R143" s="281"/>
      <c r="T143" s="282"/>
      <c r="U143" s="278"/>
      <c r="V143" s="278"/>
      <c r="W143" s="278"/>
      <c r="X143" s="278"/>
      <c r="Y143" s="278"/>
      <c r="Z143" s="278"/>
      <c r="AA143" s="283"/>
      <c r="AT143" s="284" t="s">
        <v>192</v>
      </c>
      <c r="AU143" s="284" t="s">
        <v>89</v>
      </c>
      <c r="AV143" s="14" t="s">
        <v>84</v>
      </c>
      <c r="AW143" s="14" t="s">
        <v>34</v>
      </c>
      <c r="AX143" s="14" t="s">
        <v>77</v>
      </c>
      <c r="AY143" s="284" t="s">
        <v>184</v>
      </c>
    </row>
    <row r="144" s="14" customFormat="1" ht="25.5" customHeight="1">
      <c r="B144" s="277"/>
      <c r="C144" s="278"/>
      <c r="D144" s="278"/>
      <c r="E144" s="279" t="s">
        <v>5</v>
      </c>
      <c r="F144" s="280" t="s">
        <v>2235</v>
      </c>
      <c r="G144" s="278"/>
      <c r="H144" s="278"/>
      <c r="I144" s="278"/>
      <c r="J144" s="278"/>
      <c r="K144" s="279" t="s">
        <v>5</v>
      </c>
      <c r="L144" s="278"/>
      <c r="M144" s="278"/>
      <c r="N144" s="278"/>
      <c r="O144" s="278"/>
      <c r="P144" s="278"/>
      <c r="Q144" s="278"/>
      <c r="R144" s="281"/>
      <c r="T144" s="282"/>
      <c r="U144" s="278"/>
      <c r="V144" s="278"/>
      <c r="W144" s="278"/>
      <c r="X144" s="278"/>
      <c r="Y144" s="278"/>
      <c r="Z144" s="278"/>
      <c r="AA144" s="283"/>
      <c r="AT144" s="284" t="s">
        <v>192</v>
      </c>
      <c r="AU144" s="284" t="s">
        <v>89</v>
      </c>
      <c r="AV144" s="14" t="s">
        <v>84</v>
      </c>
      <c r="AW144" s="14" t="s">
        <v>34</v>
      </c>
      <c r="AX144" s="14" t="s">
        <v>77</v>
      </c>
      <c r="AY144" s="284" t="s">
        <v>184</v>
      </c>
    </row>
    <row r="145" s="14" customFormat="1" ht="16.5" customHeight="1">
      <c r="B145" s="277"/>
      <c r="C145" s="278"/>
      <c r="D145" s="278"/>
      <c r="E145" s="279" t="s">
        <v>5</v>
      </c>
      <c r="F145" s="280" t="s">
        <v>2236</v>
      </c>
      <c r="G145" s="278"/>
      <c r="H145" s="278"/>
      <c r="I145" s="278"/>
      <c r="J145" s="278"/>
      <c r="K145" s="279" t="s">
        <v>5</v>
      </c>
      <c r="L145" s="278"/>
      <c r="M145" s="278"/>
      <c r="N145" s="278"/>
      <c r="O145" s="278"/>
      <c r="P145" s="278"/>
      <c r="Q145" s="278"/>
      <c r="R145" s="281"/>
      <c r="T145" s="282"/>
      <c r="U145" s="278"/>
      <c r="V145" s="278"/>
      <c r="W145" s="278"/>
      <c r="X145" s="278"/>
      <c r="Y145" s="278"/>
      <c r="Z145" s="278"/>
      <c r="AA145" s="283"/>
      <c r="AT145" s="284" t="s">
        <v>192</v>
      </c>
      <c r="AU145" s="284" t="s">
        <v>89</v>
      </c>
      <c r="AV145" s="14" t="s">
        <v>84</v>
      </c>
      <c r="AW145" s="14" t="s">
        <v>34</v>
      </c>
      <c r="AX145" s="14" t="s">
        <v>77</v>
      </c>
      <c r="AY145" s="284" t="s">
        <v>184</v>
      </c>
    </row>
    <row r="146" s="14" customFormat="1" ht="16.5" customHeight="1">
      <c r="B146" s="277"/>
      <c r="C146" s="278"/>
      <c r="D146" s="278"/>
      <c r="E146" s="279" t="s">
        <v>5</v>
      </c>
      <c r="F146" s="280" t="s">
        <v>2237</v>
      </c>
      <c r="G146" s="278"/>
      <c r="H146" s="278"/>
      <c r="I146" s="278"/>
      <c r="J146" s="278"/>
      <c r="K146" s="279" t="s">
        <v>5</v>
      </c>
      <c r="L146" s="278"/>
      <c r="M146" s="278"/>
      <c r="N146" s="278"/>
      <c r="O146" s="278"/>
      <c r="P146" s="278"/>
      <c r="Q146" s="278"/>
      <c r="R146" s="281"/>
      <c r="T146" s="282"/>
      <c r="U146" s="278"/>
      <c r="V146" s="278"/>
      <c r="W146" s="278"/>
      <c r="X146" s="278"/>
      <c r="Y146" s="278"/>
      <c r="Z146" s="278"/>
      <c r="AA146" s="283"/>
      <c r="AT146" s="284" t="s">
        <v>192</v>
      </c>
      <c r="AU146" s="284" t="s">
        <v>89</v>
      </c>
      <c r="AV146" s="14" t="s">
        <v>84</v>
      </c>
      <c r="AW146" s="14" t="s">
        <v>34</v>
      </c>
      <c r="AX146" s="14" t="s">
        <v>77</v>
      </c>
      <c r="AY146" s="284" t="s">
        <v>184</v>
      </c>
    </row>
    <row r="147" s="14" customFormat="1" ht="16.5" customHeight="1">
      <c r="B147" s="277"/>
      <c r="C147" s="278"/>
      <c r="D147" s="278"/>
      <c r="E147" s="279" t="s">
        <v>5</v>
      </c>
      <c r="F147" s="280" t="s">
        <v>2238</v>
      </c>
      <c r="G147" s="278"/>
      <c r="H147" s="278"/>
      <c r="I147" s="278"/>
      <c r="J147" s="278"/>
      <c r="K147" s="279" t="s">
        <v>5</v>
      </c>
      <c r="L147" s="278"/>
      <c r="M147" s="278"/>
      <c r="N147" s="278"/>
      <c r="O147" s="278"/>
      <c r="P147" s="278"/>
      <c r="Q147" s="278"/>
      <c r="R147" s="281"/>
      <c r="T147" s="282"/>
      <c r="U147" s="278"/>
      <c r="V147" s="278"/>
      <c r="W147" s="278"/>
      <c r="X147" s="278"/>
      <c r="Y147" s="278"/>
      <c r="Z147" s="278"/>
      <c r="AA147" s="283"/>
      <c r="AT147" s="284" t="s">
        <v>192</v>
      </c>
      <c r="AU147" s="284" t="s">
        <v>89</v>
      </c>
      <c r="AV147" s="14" t="s">
        <v>84</v>
      </c>
      <c r="AW147" s="14" t="s">
        <v>34</v>
      </c>
      <c r="AX147" s="14" t="s">
        <v>77</v>
      </c>
      <c r="AY147" s="284" t="s">
        <v>184</v>
      </c>
    </row>
    <row r="148" s="14" customFormat="1" ht="25.5" customHeight="1">
      <c r="B148" s="277"/>
      <c r="C148" s="278"/>
      <c r="D148" s="278"/>
      <c r="E148" s="279" t="s">
        <v>5</v>
      </c>
      <c r="F148" s="280" t="s">
        <v>2239</v>
      </c>
      <c r="G148" s="278"/>
      <c r="H148" s="278"/>
      <c r="I148" s="278"/>
      <c r="J148" s="278"/>
      <c r="K148" s="279" t="s">
        <v>5</v>
      </c>
      <c r="L148" s="278"/>
      <c r="M148" s="278"/>
      <c r="N148" s="278"/>
      <c r="O148" s="278"/>
      <c r="P148" s="278"/>
      <c r="Q148" s="278"/>
      <c r="R148" s="281"/>
      <c r="T148" s="282"/>
      <c r="U148" s="278"/>
      <c r="V148" s="278"/>
      <c r="W148" s="278"/>
      <c r="X148" s="278"/>
      <c r="Y148" s="278"/>
      <c r="Z148" s="278"/>
      <c r="AA148" s="283"/>
      <c r="AT148" s="284" t="s">
        <v>192</v>
      </c>
      <c r="AU148" s="284" t="s">
        <v>89</v>
      </c>
      <c r="AV148" s="14" t="s">
        <v>84</v>
      </c>
      <c r="AW148" s="14" t="s">
        <v>34</v>
      </c>
      <c r="AX148" s="14" t="s">
        <v>77</v>
      </c>
      <c r="AY148" s="284" t="s">
        <v>184</v>
      </c>
    </row>
    <row r="149" s="14" customFormat="1" ht="16.5" customHeight="1">
      <c r="B149" s="277"/>
      <c r="C149" s="278"/>
      <c r="D149" s="278"/>
      <c r="E149" s="279" t="s">
        <v>5</v>
      </c>
      <c r="F149" s="280" t="s">
        <v>2240</v>
      </c>
      <c r="G149" s="278"/>
      <c r="H149" s="278"/>
      <c r="I149" s="278"/>
      <c r="J149" s="278"/>
      <c r="K149" s="279" t="s">
        <v>5</v>
      </c>
      <c r="L149" s="278"/>
      <c r="M149" s="278"/>
      <c r="N149" s="278"/>
      <c r="O149" s="278"/>
      <c r="P149" s="278"/>
      <c r="Q149" s="278"/>
      <c r="R149" s="281"/>
      <c r="T149" s="282"/>
      <c r="U149" s="278"/>
      <c r="V149" s="278"/>
      <c r="W149" s="278"/>
      <c r="X149" s="278"/>
      <c r="Y149" s="278"/>
      <c r="Z149" s="278"/>
      <c r="AA149" s="283"/>
      <c r="AT149" s="284" t="s">
        <v>192</v>
      </c>
      <c r="AU149" s="284" t="s">
        <v>89</v>
      </c>
      <c r="AV149" s="14" t="s">
        <v>84</v>
      </c>
      <c r="AW149" s="14" t="s">
        <v>34</v>
      </c>
      <c r="AX149" s="14" t="s">
        <v>77</v>
      </c>
      <c r="AY149" s="284" t="s">
        <v>184</v>
      </c>
    </row>
    <row r="150" s="14" customFormat="1" ht="25.5" customHeight="1">
      <c r="B150" s="277"/>
      <c r="C150" s="278"/>
      <c r="D150" s="278"/>
      <c r="E150" s="279" t="s">
        <v>5</v>
      </c>
      <c r="F150" s="280" t="s">
        <v>2241</v>
      </c>
      <c r="G150" s="278"/>
      <c r="H150" s="278"/>
      <c r="I150" s="278"/>
      <c r="J150" s="278"/>
      <c r="K150" s="279" t="s">
        <v>5</v>
      </c>
      <c r="L150" s="278"/>
      <c r="M150" s="278"/>
      <c r="N150" s="278"/>
      <c r="O150" s="278"/>
      <c r="P150" s="278"/>
      <c r="Q150" s="278"/>
      <c r="R150" s="281"/>
      <c r="T150" s="282"/>
      <c r="U150" s="278"/>
      <c r="V150" s="278"/>
      <c r="W150" s="278"/>
      <c r="X150" s="278"/>
      <c r="Y150" s="278"/>
      <c r="Z150" s="278"/>
      <c r="AA150" s="283"/>
      <c r="AT150" s="284" t="s">
        <v>192</v>
      </c>
      <c r="AU150" s="284" t="s">
        <v>89</v>
      </c>
      <c r="AV150" s="14" t="s">
        <v>84</v>
      </c>
      <c r="AW150" s="14" t="s">
        <v>34</v>
      </c>
      <c r="AX150" s="14" t="s">
        <v>77</v>
      </c>
      <c r="AY150" s="284" t="s">
        <v>184</v>
      </c>
    </row>
    <row r="151" s="11" customFormat="1" ht="16.5" customHeight="1">
      <c r="B151" s="230"/>
      <c r="C151" s="231"/>
      <c r="D151" s="231"/>
      <c r="E151" s="232" t="s">
        <v>5</v>
      </c>
      <c r="F151" s="240" t="s">
        <v>84</v>
      </c>
      <c r="G151" s="231"/>
      <c r="H151" s="231"/>
      <c r="I151" s="231"/>
      <c r="J151" s="231"/>
      <c r="K151" s="235">
        <v>1</v>
      </c>
      <c r="L151" s="231"/>
      <c r="M151" s="231"/>
      <c r="N151" s="231"/>
      <c r="O151" s="231"/>
      <c r="P151" s="231"/>
      <c r="Q151" s="231"/>
      <c r="R151" s="236"/>
      <c r="T151" s="237"/>
      <c r="U151" s="231"/>
      <c r="V151" s="231"/>
      <c r="W151" s="231"/>
      <c r="X151" s="231"/>
      <c r="Y151" s="231"/>
      <c r="Z151" s="231"/>
      <c r="AA151" s="238"/>
      <c r="AT151" s="239" t="s">
        <v>192</v>
      </c>
      <c r="AU151" s="239" t="s">
        <v>89</v>
      </c>
      <c r="AV151" s="11" t="s">
        <v>89</v>
      </c>
      <c r="AW151" s="11" t="s">
        <v>34</v>
      </c>
      <c r="AX151" s="11" t="s">
        <v>77</v>
      </c>
      <c r="AY151" s="239" t="s">
        <v>184</v>
      </c>
    </row>
    <row r="152" s="12" customFormat="1" ht="16.5" customHeight="1">
      <c r="B152" s="241"/>
      <c r="C152" s="242"/>
      <c r="D152" s="242"/>
      <c r="E152" s="243" t="s">
        <v>5</v>
      </c>
      <c r="F152" s="244" t="s">
        <v>197</v>
      </c>
      <c r="G152" s="242"/>
      <c r="H152" s="242"/>
      <c r="I152" s="242"/>
      <c r="J152" s="242"/>
      <c r="K152" s="245">
        <v>1</v>
      </c>
      <c r="L152" s="242"/>
      <c r="M152" s="242"/>
      <c r="N152" s="242"/>
      <c r="O152" s="242"/>
      <c r="P152" s="242"/>
      <c r="Q152" s="242"/>
      <c r="R152" s="246"/>
      <c r="T152" s="247"/>
      <c r="U152" s="242"/>
      <c r="V152" s="242"/>
      <c r="W152" s="242"/>
      <c r="X152" s="242"/>
      <c r="Y152" s="242"/>
      <c r="Z152" s="242"/>
      <c r="AA152" s="248"/>
      <c r="AT152" s="249" t="s">
        <v>192</v>
      </c>
      <c r="AU152" s="249" t="s">
        <v>89</v>
      </c>
      <c r="AV152" s="12" t="s">
        <v>189</v>
      </c>
      <c r="AW152" s="12" t="s">
        <v>34</v>
      </c>
      <c r="AX152" s="12" t="s">
        <v>84</v>
      </c>
      <c r="AY152" s="249" t="s">
        <v>184</v>
      </c>
    </row>
    <row r="153" s="1" customFormat="1" ht="51" customHeight="1">
      <c r="B153" s="186"/>
      <c r="C153" s="220" t="s">
        <v>267</v>
      </c>
      <c r="D153" s="220" t="s">
        <v>185</v>
      </c>
      <c r="E153" s="221" t="s">
        <v>2242</v>
      </c>
      <c r="F153" s="222" t="s">
        <v>2243</v>
      </c>
      <c r="G153" s="222"/>
      <c r="H153" s="222"/>
      <c r="I153" s="222"/>
      <c r="J153" s="223" t="s">
        <v>200</v>
      </c>
      <c r="K153" s="224">
        <v>1</v>
      </c>
      <c r="L153" s="225">
        <v>0</v>
      </c>
      <c r="M153" s="225"/>
      <c r="N153" s="226">
        <f>ROUND(L153*K153,2)</f>
        <v>0</v>
      </c>
      <c r="O153" s="226"/>
      <c r="P153" s="226"/>
      <c r="Q153" s="226"/>
      <c r="R153" s="190"/>
      <c r="T153" s="227" t="s">
        <v>5</v>
      </c>
      <c r="U153" s="59" t="s">
        <v>44</v>
      </c>
      <c r="V153" s="50"/>
      <c r="W153" s="228">
        <f>V153*K153</f>
        <v>0</v>
      </c>
      <c r="X153" s="228">
        <v>0</v>
      </c>
      <c r="Y153" s="228">
        <f>X153*K153</f>
        <v>0</v>
      </c>
      <c r="Z153" s="228">
        <v>0</v>
      </c>
      <c r="AA153" s="229">
        <f>Z153*K153</f>
        <v>0</v>
      </c>
      <c r="AR153" s="25" t="s">
        <v>716</v>
      </c>
      <c r="AT153" s="25" t="s">
        <v>185</v>
      </c>
      <c r="AU153" s="25" t="s">
        <v>89</v>
      </c>
      <c r="AY153" s="25" t="s">
        <v>184</v>
      </c>
      <c r="BE153" s="149">
        <f>IF(U153="základná",N153,0)</f>
        <v>0</v>
      </c>
      <c r="BF153" s="149">
        <f>IF(U153="znížená",N153,0)</f>
        <v>0</v>
      </c>
      <c r="BG153" s="149">
        <f>IF(U153="zákl. prenesená",N153,0)</f>
        <v>0</v>
      </c>
      <c r="BH153" s="149">
        <f>IF(U153="zníž. prenesená",N153,0)</f>
        <v>0</v>
      </c>
      <c r="BI153" s="149">
        <f>IF(U153="nulová",N153,0)</f>
        <v>0</v>
      </c>
      <c r="BJ153" s="25" t="s">
        <v>89</v>
      </c>
      <c r="BK153" s="149">
        <f>ROUND(L153*K153,2)</f>
        <v>0</v>
      </c>
      <c r="BL153" s="25" t="s">
        <v>716</v>
      </c>
      <c r="BM153" s="25" t="s">
        <v>287</v>
      </c>
    </row>
    <row r="154" s="14" customFormat="1" ht="38.25" customHeight="1">
      <c r="B154" s="277"/>
      <c r="C154" s="278"/>
      <c r="D154" s="278"/>
      <c r="E154" s="279" t="s">
        <v>5</v>
      </c>
      <c r="F154" s="285" t="s">
        <v>2233</v>
      </c>
      <c r="G154" s="286"/>
      <c r="H154" s="286"/>
      <c r="I154" s="286"/>
      <c r="J154" s="278"/>
      <c r="K154" s="279" t="s">
        <v>5</v>
      </c>
      <c r="L154" s="278"/>
      <c r="M154" s="278"/>
      <c r="N154" s="278"/>
      <c r="O154" s="278"/>
      <c r="P154" s="278"/>
      <c r="Q154" s="278"/>
      <c r="R154" s="281"/>
      <c r="T154" s="282"/>
      <c r="U154" s="278"/>
      <c r="V154" s="278"/>
      <c r="W154" s="278"/>
      <c r="X154" s="278"/>
      <c r="Y154" s="278"/>
      <c r="Z154" s="278"/>
      <c r="AA154" s="283"/>
      <c r="AT154" s="284" t="s">
        <v>192</v>
      </c>
      <c r="AU154" s="284" t="s">
        <v>89</v>
      </c>
      <c r="AV154" s="14" t="s">
        <v>84</v>
      </c>
      <c r="AW154" s="14" t="s">
        <v>34</v>
      </c>
      <c r="AX154" s="14" t="s">
        <v>77</v>
      </c>
      <c r="AY154" s="284" t="s">
        <v>184</v>
      </c>
    </row>
    <row r="155" s="14" customFormat="1" ht="16.5" customHeight="1">
      <c r="B155" s="277"/>
      <c r="C155" s="278"/>
      <c r="D155" s="278"/>
      <c r="E155" s="279" t="s">
        <v>5</v>
      </c>
      <c r="F155" s="280" t="s">
        <v>2234</v>
      </c>
      <c r="G155" s="278"/>
      <c r="H155" s="278"/>
      <c r="I155" s="278"/>
      <c r="J155" s="278"/>
      <c r="K155" s="279" t="s">
        <v>5</v>
      </c>
      <c r="L155" s="278"/>
      <c r="M155" s="278"/>
      <c r="N155" s="278"/>
      <c r="O155" s="278"/>
      <c r="P155" s="278"/>
      <c r="Q155" s="278"/>
      <c r="R155" s="281"/>
      <c r="T155" s="282"/>
      <c r="U155" s="278"/>
      <c r="V155" s="278"/>
      <c r="W155" s="278"/>
      <c r="X155" s="278"/>
      <c r="Y155" s="278"/>
      <c r="Z155" s="278"/>
      <c r="AA155" s="283"/>
      <c r="AT155" s="284" t="s">
        <v>192</v>
      </c>
      <c r="AU155" s="284" t="s">
        <v>89</v>
      </c>
      <c r="AV155" s="14" t="s">
        <v>84</v>
      </c>
      <c r="AW155" s="14" t="s">
        <v>34</v>
      </c>
      <c r="AX155" s="14" t="s">
        <v>77</v>
      </c>
      <c r="AY155" s="284" t="s">
        <v>184</v>
      </c>
    </row>
    <row r="156" s="14" customFormat="1" ht="25.5" customHeight="1">
      <c r="B156" s="277"/>
      <c r="C156" s="278"/>
      <c r="D156" s="278"/>
      <c r="E156" s="279" t="s">
        <v>5</v>
      </c>
      <c r="F156" s="280" t="s">
        <v>2244</v>
      </c>
      <c r="G156" s="278"/>
      <c r="H156" s="278"/>
      <c r="I156" s="278"/>
      <c r="J156" s="278"/>
      <c r="K156" s="279" t="s">
        <v>5</v>
      </c>
      <c r="L156" s="278"/>
      <c r="M156" s="278"/>
      <c r="N156" s="278"/>
      <c r="O156" s="278"/>
      <c r="P156" s="278"/>
      <c r="Q156" s="278"/>
      <c r="R156" s="281"/>
      <c r="T156" s="282"/>
      <c r="U156" s="278"/>
      <c r="V156" s="278"/>
      <c r="W156" s="278"/>
      <c r="X156" s="278"/>
      <c r="Y156" s="278"/>
      <c r="Z156" s="278"/>
      <c r="AA156" s="283"/>
      <c r="AT156" s="284" t="s">
        <v>192</v>
      </c>
      <c r="AU156" s="284" t="s">
        <v>89</v>
      </c>
      <c r="AV156" s="14" t="s">
        <v>84</v>
      </c>
      <c r="AW156" s="14" t="s">
        <v>34</v>
      </c>
      <c r="AX156" s="14" t="s">
        <v>77</v>
      </c>
      <c r="AY156" s="284" t="s">
        <v>184</v>
      </c>
    </row>
    <row r="157" s="14" customFormat="1" ht="16.5" customHeight="1">
      <c r="B157" s="277"/>
      <c r="C157" s="278"/>
      <c r="D157" s="278"/>
      <c r="E157" s="279" t="s">
        <v>5</v>
      </c>
      <c r="F157" s="280" t="s">
        <v>2245</v>
      </c>
      <c r="G157" s="278"/>
      <c r="H157" s="278"/>
      <c r="I157" s="278"/>
      <c r="J157" s="278"/>
      <c r="K157" s="279" t="s">
        <v>5</v>
      </c>
      <c r="L157" s="278"/>
      <c r="M157" s="278"/>
      <c r="N157" s="278"/>
      <c r="O157" s="278"/>
      <c r="P157" s="278"/>
      <c r="Q157" s="278"/>
      <c r="R157" s="281"/>
      <c r="T157" s="282"/>
      <c r="U157" s="278"/>
      <c r="V157" s="278"/>
      <c r="W157" s="278"/>
      <c r="X157" s="278"/>
      <c r="Y157" s="278"/>
      <c r="Z157" s="278"/>
      <c r="AA157" s="283"/>
      <c r="AT157" s="284" t="s">
        <v>192</v>
      </c>
      <c r="AU157" s="284" t="s">
        <v>89</v>
      </c>
      <c r="AV157" s="14" t="s">
        <v>84</v>
      </c>
      <c r="AW157" s="14" t="s">
        <v>34</v>
      </c>
      <c r="AX157" s="14" t="s">
        <v>77</v>
      </c>
      <c r="AY157" s="284" t="s">
        <v>184</v>
      </c>
    </row>
    <row r="158" s="14" customFormat="1" ht="16.5" customHeight="1">
      <c r="B158" s="277"/>
      <c r="C158" s="278"/>
      <c r="D158" s="278"/>
      <c r="E158" s="279" t="s">
        <v>5</v>
      </c>
      <c r="F158" s="280" t="s">
        <v>2246</v>
      </c>
      <c r="G158" s="278"/>
      <c r="H158" s="278"/>
      <c r="I158" s="278"/>
      <c r="J158" s="278"/>
      <c r="K158" s="279" t="s">
        <v>5</v>
      </c>
      <c r="L158" s="278"/>
      <c r="M158" s="278"/>
      <c r="N158" s="278"/>
      <c r="O158" s="278"/>
      <c r="P158" s="278"/>
      <c r="Q158" s="278"/>
      <c r="R158" s="281"/>
      <c r="T158" s="282"/>
      <c r="U158" s="278"/>
      <c r="V158" s="278"/>
      <c r="W158" s="278"/>
      <c r="X158" s="278"/>
      <c r="Y158" s="278"/>
      <c r="Z158" s="278"/>
      <c r="AA158" s="283"/>
      <c r="AT158" s="284" t="s">
        <v>192</v>
      </c>
      <c r="AU158" s="284" t="s">
        <v>89</v>
      </c>
      <c r="AV158" s="14" t="s">
        <v>84</v>
      </c>
      <c r="AW158" s="14" t="s">
        <v>34</v>
      </c>
      <c r="AX158" s="14" t="s">
        <v>77</v>
      </c>
      <c r="AY158" s="284" t="s">
        <v>184</v>
      </c>
    </row>
    <row r="159" s="14" customFormat="1" ht="16.5" customHeight="1">
      <c r="B159" s="277"/>
      <c r="C159" s="278"/>
      <c r="D159" s="278"/>
      <c r="E159" s="279" t="s">
        <v>5</v>
      </c>
      <c r="F159" s="280" t="s">
        <v>2247</v>
      </c>
      <c r="G159" s="278"/>
      <c r="H159" s="278"/>
      <c r="I159" s="278"/>
      <c r="J159" s="278"/>
      <c r="K159" s="279" t="s">
        <v>5</v>
      </c>
      <c r="L159" s="278"/>
      <c r="M159" s="278"/>
      <c r="N159" s="278"/>
      <c r="O159" s="278"/>
      <c r="P159" s="278"/>
      <c r="Q159" s="278"/>
      <c r="R159" s="281"/>
      <c r="T159" s="282"/>
      <c r="U159" s="278"/>
      <c r="V159" s="278"/>
      <c r="W159" s="278"/>
      <c r="X159" s="278"/>
      <c r="Y159" s="278"/>
      <c r="Z159" s="278"/>
      <c r="AA159" s="283"/>
      <c r="AT159" s="284" t="s">
        <v>192</v>
      </c>
      <c r="AU159" s="284" t="s">
        <v>89</v>
      </c>
      <c r="AV159" s="14" t="s">
        <v>84</v>
      </c>
      <c r="AW159" s="14" t="s">
        <v>34</v>
      </c>
      <c r="AX159" s="14" t="s">
        <v>77</v>
      </c>
      <c r="AY159" s="284" t="s">
        <v>184</v>
      </c>
    </row>
    <row r="160" s="14" customFormat="1" ht="25.5" customHeight="1">
      <c r="B160" s="277"/>
      <c r="C160" s="278"/>
      <c r="D160" s="278"/>
      <c r="E160" s="279" t="s">
        <v>5</v>
      </c>
      <c r="F160" s="280" t="s">
        <v>2239</v>
      </c>
      <c r="G160" s="278"/>
      <c r="H160" s="278"/>
      <c r="I160" s="278"/>
      <c r="J160" s="278"/>
      <c r="K160" s="279" t="s">
        <v>5</v>
      </c>
      <c r="L160" s="278"/>
      <c r="M160" s="278"/>
      <c r="N160" s="278"/>
      <c r="O160" s="278"/>
      <c r="P160" s="278"/>
      <c r="Q160" s="278"/>
      <c r="R160" s="281"/>
      <c r="T160" s="282"/>
      <c r="U160" s="278"/>
      <c r="V160" s="278"/>
      <c r="W160" s="278"/>
      <c r="X160" s="278"/>
      <c r="Y160" s="278"/>
      <c r="Z160" s="278"/>
      <c r="AA160" s="283"/>
      <c r="AT160" s="284" t="s">
        <v>192</v>
      </c>
      <c r="AU160" s="284" t="s">
        <v>89</v>
      </c>
      <c r="AV160" s="14" t="s">
        <v>84</v>
      </c>
      <c r="AW160" s="14" t="s">
        <v>34</v>
      </c>
      <c r="AX160" s="14" t="s">
        <v>77</v>
      </c>
      <c r="AY160" s="284" t="s">
        <v>184</v>
      </c>
    </row>
    <row r="161" s="14" customFormat="1" ht="16.5" customHeight="1">
      <c r="B161" s="277"/>
      <c r="C161" s="278"/>
      <c r="D161" s="278"/>
      <c r="E161" s="279" t="s">
        <v>5</v>
      </c>
      <c r="F161" s="280" t="s">
        <v>2240</v>
      </c>
      <c r="G161" s="278"/>
      <c r="H161" s="278"/>
      <c r="I161" s="278"/>
      <c r="J161" s="278"/>
      <c r="K161" s="279" t="s">
        <v>5</v>
      </c>
      <c r="L161" s="278"/>
      <c r="M161" s="278"/>
      <c r="N161" s="278"/>
      <c r="O161" s="278"/>
      <c r="P161" s="278"/>
      <c r="Q161" s="278"/>
      <c r="R161" s="281"/>
      <c r="T161" s="282"/>
      <c r="U161" s="278"/>
      <c r="V161" s="278"/>
      <c r="W161" s="278"/>
      <c r="X161" s="278"/>
      <c r="Y161" s="278"/>
      <c r="Z161" s="278"/>
      <c r="AA161" s="283"/>
      <c r="AT161" s="284" t="s">
        <v>192</v>
      </c>
      <c r="AU161" s="284" t="s">
        <v>89</v>
      </c>
      <c r="AV161" s="14" t="s">
        <v>84</v>
      </c>
      <c r="AW161" s="14" t="s">
        <v>34</v>
      </c>
      <c r="AX161" s="14" t="s">
        <v>77</v>
      </c>
      <c r="AY161" s="284" t="s">
        <v>184</v>
      </c>
    </row>
    <row r="162" s="14" customFormat="1" ht="25.5" customHeight="1">
      <c r="B162" s="277"/>
      <c r="C162" s="278"/>
      <c r="D162" s="278"/>
      <c r="E162" s="279" t="s">
        <v>5</v>
      </c>
      <c r="F162" s="280" t="s">
        <v>2241</v>
      </c>
      <c r="G162" s="278"/>
      <c r="H162" s="278"/>
      <c r="I162" s="278"/>
      <c r="J162" s="278"/>
      <c r="K162" s="279" t="s">
        <v>5</v>
      </c>
      <c r="L162" s="278"/>
      <c r="M162" s="278"/>
      <c r="N162" s="278"/>
      <c r="O162" s="278"/>
      <c r="P162" s="278"/>
      <c r="Q162" s="278"/>
      <c r="R162" s="281"/>
      <c r="T162" s="282"/>
      <c r="U162" s="278"/>
      <c r="V162" s="278"/>
      <c r="W162" s="278"/>
      <c r="X162" s="278"/>
      <c r="Y162" s="278"/>
      <c r="Z162" s="278"/>
      <c r="AA162" s="283"/>
      <c r="AT162" s="284" t="s">
        <v>192</v>
      </c>
      <c r="AU162" s="284" t="s">
        <v>89</v>
      </c>
      <c r="AV162" s="14" t="s">
        <v>84</v>
      </c>
      <c r="AW162" s="14" t="s">
        <v>34</v>
      </c>
      <c r="AX162" s="14" t="s">
        <v>77</v>
      </c>
      <c r="AY162" s="284" t="s">
        <v>184</v>
      </c>
    </row>
    <row r="163" s="11" customFormat="1" ht="16.5" customHeight="1">
      <c r="B163" s="230"/>
      <c r="C163" s="231"/>
      <c r="D163" s="231"/>
      <c r="E163" s="232" t="s">
        <v>5</v>
      </c>
      <c r="F163" s="240" t="s">
        <v>84</v>
      </c>
      <c r="G163" s="231"/>
      <c r="H163" s="231"/>
      <c r="I163" s="231"/>
      <c r="J163" s="231"/>
      <c r="K163" s="235">
        <v>1</v>
      </c>
      <c r="L163" s="231"/>
      <c r="M163" s="231"/>
      <c r="N163" s="231"/>
      <c r="O163" s="231"/>
      <c r="P163" s="231"/>
      <c r="Q163" s="231"/>
      <c r="R163" s="236"/>
      <c r="T163" s="237"/>
      <c r="U163" s="231"/>
      <c r="V163" s="231"/>
      <c r="W163" s="231"/>
      <c r="X163" s="231"/>
      <c r="Y163" s="231"/>
      <c r="Z163" s="231"/>
      <c r="AA163" s="238"/>
      <c r="AT163" s="239" t="s">
        <v>192</v>
      </c>
      <c r="AU163" s="239" t="s">
        <v>89</v>
      </c>
      <c r="AV163" s="11" t="s">
        <v>89</v>
      </c>
      <c r="AW163" s="11" t="s">
        <v>34</v>
      </c>
      <c r="AX163" s="11" t="s">
        <v>77</v>
      </c>
      <c r="AY163" s="239" t="s">
        <v>184</v>
      </c>
    </row>
    <row r="164" s="12" customFormat="1" ht="16.5" customHeight="1">
      <c r="B164" s="241"/>
      <c r="C164" s="242"/>
      <c r="D164" s="242"/>
      <c r="E164" s="243" t="s">
        <v>5</v>
      </c>
      <c r="F164" s="244" t="s">
        <v>197</v>
      </c>
      <c r="G164" s="242"/>
      <c r="H164" s="242"/>
      <c r="I164" s="242"/>
      <c r="J164" s="242"/>
      <c r="K164" s="245">
        <v>1</v>
      </c>
      <c r="L164" s="242"/>
      <c r="M164" s="242"/>
      <c r="N164" s="242"/>
      <c r="O164" s="242"/>
      <c r="P164" s="242"/>
      <c r="Q164" s="242"/>
      <c r="R164" s="246"/>
      <c r="T164" s="247"/>
      <c r="U164" s="242"/>
      <c r="V164" s="242"/>
      <c r="W164" s="242"/>
      <c r="X164" s="242"/>
      <c r="Y164" s="242"/>
      <c r="Z164" s="242"/>
      <c r="AA164" s="248"/>
      <c r="AT164" s="249" t="s">
        <v>192</v>
      </c>
      <c r="AU164" s="249" t="s">
        <v>89</v>
      </c>
      <c r="AV164" s="12" t="s">
        <v>189</v>
      </c>
      <c r="AW164" s="12" t="s">
        <v>34</v>
      </c>
      <c r="AX164" s="12" t="s">
        <v>84</v>
      </c>
      <c r="AY164" s="249" t="s">
        <v>184</v>
      </c>
    </row>
    <row r="165" s="1" customFormat="1" ht="51" customHeight="1">
      <c r="B165" s="186"/>
      <c r="C165" s="220" t="s">
        <v>272</v>
      </c>
      <c r="D165" s="220" t="s">
        <v>185</v>
      </c>
      <c r="E165" s="221" t="s">
        <v>2248</v>
      </c>
      <c r="F165" s="222" t="s">
        <v>2243</v>
      </c>
      <c r="G165" s="222"/>
      <c r="H165" s="222"/>
      <c r="I165" s="222"/>
      <c r="J165" s="223" t="s">
        <v>200</v>
      </c>
      <c r="K165" s="224">
        <v>1</v>
      </c>
      <c r="L165" s="225">
        <v>0</v>
      </c>
      <c r="M165" s="225"/>
      <c r="N165" s="226">
        <f>ROUND(L165*K165,2)</f>
        <v>0</v>
      </c>
      <c r="O165" s="226"/>
      <c r="P165" s="226"/>
      <c r="Q165" s="226"/>
      <c r="R165" s="190"/>
      <c r="T165" s="227" t="s">
        <v>5</v>
      </c>
      <c r="U165" s="59" t="s">
        <v>44</v>
      </c>
      <c r="V165" s="50"/>
      <c r="W165" s="228">
        <f>V165*K165</f>
        <v>0</v>
      </c>
      <c r="X165" s="228">
        <v>0</v>
      </c>
      <c r="Y165" s="228">
        <f>X165*K165</f>
        <v>0</v>
      </c>
      <c r="Z165" s="228">
        <v>0</v>
      </c>
      <c r="AA165" s="229">
        <f>Z165*K165</f>
        <v>0</v>
      </c>
      <c r="AR165" s="25" t="s">
        <v>716</v>
      </c>
      <c r="AT165" s="25" t="s">
        <v>185</v>
      </c>
      <c r="AU165" s="25" t="s">
        <v>89</v>
      </c>
      <c r="AY165" s="25" t="s">
        <v>184</v>
      </c>
      <c r="BE165" s="149">
        <f>IF(U165="základná",N165,0)</f>
        <v>0</v>
      </c>
      <c r="BF165" s="149">
        <f>IF(U165="znížená",N165,0)</f>
        <v>0</v>
      </c>
      <c r="BG165" s="149">
        <f>IF(U165="zákl. prenesená",N165,0)</f>
        <v>0</v>
      </c>
      <c r="BH165" s="149">
        <f>IF(U165="zníž. prenesená",N165,0)</f>
        <v>0</v>
      </c>
      <c r="BI165" s="149">
        <f>IF(U165="nulová",N165,0)</f>
        <v>0</v>
      </c>
      <c r="BJ165" s="25" t="s">
        <v>89</v>
      </c>
      <c r="BK165" s="149">
        <f>ROUND(L165*K165,2)</f>
        <v>0</v>
      </c>
      <c r="BL165" s="25" t="s">
        <v>716</v>
      </c>
      <c r="BM165" s="25" t="s">
        <v>10</v>
      </c>
    </row>
    <row r="166" s="14" customFormat="1" ht="38.25" customHeight="1">
      <c r="B166" s="277"/>
      <c r="C166" s="278"/>
      <c r="D166" s="278"/>
      <c r="E166" s="279" t="s">
        <v>5</v>
      </c>
      <c r="F166" s="285" t="s">
        <v>2249</v>
      </c>
      <c r="G166" s="286"/>
      <c r="H166" s="286"/>
      <c r="I166" s="286"/>
      <c r="J166" s="278"/>
      <c r="K166" s="279" t="s">
        <v>5</v>
      </c>
      <c r="L166" s="278"/>
      <c r="M166" s="278"/>
      <c r="N166" s="278"/>
      <c r="O166" s="278"/>
      <c r="P166" s="278"/>
      <c r="Q166" s="278"/>
      <c r="R166" s="281"/>
      <c r="T166" s="282"/>
      <c r="U166" s="278"/>
      <c r="V166" s="278"/>
      <c r="W166" s="278"/>
      <c r="X166" s="278"/>
      <c r="Y166" s="278"/>
      <c r="Z166" s="278"/>
      <c r="AA166" s="283"/>
      <c r="AT166" s="284" t="s">
        <v>192</v>
      </c>
      <c r="AU166" s="284" t="s">
        <v>89</v>
      </c>
      <c r="AV166" s="14" t="s">
        <v>84</v>
      </c>
      <c r="AW166" s="14" t="s">
        <v>34</v>
      </c>
      <c r="AX166" s="14" t="s">
        <v>77</v>
      </c>
      <c r="AY166" s="284" t="s">
        <v>184</v>
      </c>
    </row>
    <row r="167" s="14" customFormat="1" ht="16.5" customHeight="1">
      <c r="B167" s="277"/>
      <c r="C167" s="278"/>
      <c r="D167" s="278"/>
      <c r="E167" s="279" t="s">
        <v>5</v>
      </c>
      <c r="F167" s="280" t="s">
        <v>2250</v>
      </c>
      <c r="G167" s="278"/>
      <c r="H167" s="278"/>
      <c r="I167" s="278"/>
      <c r="J167" s="278"/>
      <c r="K167" s="279" t="s">
        <v>5</v>
      </c>
      <c r="L167" s="278"/>
      <c r="M167" s="278"/>
      <c r="N167" s="278"/>
      <c r="O167" s="278"/>
      <c r="P167" s="278"/>
      <c r="Q167" s="278"/>
      <c r="R167" s="281"/>
      <c r="T167" s="282"/>
      <c r="U167" s="278"/>
      <c r="V167" s="278"/>
      <c r="W167" s="278"/>
      <c r="X167" s="278"/>
      <c r="Y167" s="278"/>
      <c r="Z167" s="278"/>
      <c r="AA167" s="283"/>
      <c r="AT167" s="284" t="s">
        <v>192</v>
      </c>
      <c r="AU167" s="284" t="s">
        <v>89</v>
      </c>
      <c r="AV167" s="14" t="s">
        <v>84</v>
      </c>
      <c r="AW167" s="14" t="s">
        <v>34</v>
      </c>
      <c r="AX167" s="14" t="s">
        <v>77</v>
      </c>
      <c r="AY167" s="284" t="s">
        <v>184</v>
      </c>
    </row>
    <row r="168" s="14" customFormat="1" ht="25.5" customHeight="1">
      <c r="B168" s="277"/>
      <c r="C168" s="278"/>
      <c r="D168" s="278"/>
      <c r="E168" s="279" t="s">
        <v>5</v>
      </c>
      <c r="F168" s="280" t="s">
        <v>2251</v>
      </c>
      <c r="G168" s="278"/>
      <c r="H168" s="278"/>
      <c r="I168" s="278"/>
      <c r="J168" s="278"/>
      <c r="K168" s="279" t="s">
        <v>5</v>
      </c>
      <c r="L168" s="278"/>
      <c r="M168" s="278"/>
      <c r="N168" s="278"/>
      <c r="O168" s="278"/>
      <c r="P168" s="278"/>
      <c r="Q168" s="278"/>
      <c r="R168" s="281"/>
      <c r="T168" s="282"/>
      <c r="U168" s="278"/>
      <c r="V168" s="278"/>
      <c r="W168" s="278"/>
      <c r="X168" s="278"/>
      <c r="Y168" s="278"/>
      <c r="Z168" s="278"/>
      <c r="AA168" s="283"/>
      <c r="AT168" s="284" t="s">
        <v>192</v>
      </c>
      <c r="AU168" s="284" t="s">
        <v>89</v>
      </c>
      <c r="AV168" s="14" t="s">
        <v>84</v>
      </c>
      <c r="AW168" s="14" t="s">
        <v>34</v>
      </c>
      <c r="AX168" s="14" t="s">
        <v>77</v>
      </c>
      <c r="AY168" s="284" t="s">
        <v>184</v>
      </c>
    </row>
    <row r="169" s="14" customFormat="1" ht="16.5" customHeight="1">
      <c r="B169" s="277"/>
      <c r="C169" s="278"/>
      <c r="D169" s="278"/>
      <c r="E169" s="279" t="s">
        <v>5</v>
      </c>
      <c r="F169" s="280" t="s">
        <v>2236</v>
      </c>
      <c r="G169" s="278"/>
      <c r="H169" s="278"/>
      <c r="I169" s="278"/>
      <c r="J169" s="278"/>
      <c r="K169" s="279" t="s">
        <v>5</v>
      </c>
      <c r="L169" s="278"/>
      <c r="M169" s="278"/>
      <c r="N169" s="278"/>
      <c r="O169" s="278"/>
      <c r="P169" s="278"/>
      <c r="Q169" s="278"/>
      <c r="R169" s="281"/>
      <c r="T169" s="282"/>
      <c r="U169" s="278"/>
      <c r="V169" s="278"/>
      <c r="W169" s="278"/>
      <c r="X169" s="278"/>
      <c r="Y169" s="278"/>
      <c r="Z169" s="278"/>
      <c r="AA169" s="283"/>
      <c r="AT169" s="284" t="s">
        <v>192</v>
      </c>
      <c r="AU169" s="284" t="s">
        <v>89</v>
      </c>
      <c r="AV169" s="14" t="s">
        <v>84</v>
      </c>
      <c r="AW169" s="14" t="s">
        <v>34</v>
      </c>
      <c r="AX169" s="14" t="s">
        <v>77</v>
      </c>
      <c r="AY169" s="284" t="s">
        <v>184</v>
      </c>
    </row>
    <row r="170" s="14" customFormat="1" ht="16.5" customHeight="1">
      <c r="B170" s="277"/>
      <c r="C170" s="278"/>
      <c r="D170" s="278"/>
      <c r="E170" s="279" t="s">
        <v>5</v>
      </c>
      <c r="F170" s="280" t="s">
        <v>2237</v>
      </c>
      <c r="G170" s="278"/>
      <c r="H170" s="278"/>
      <c r="I170" s="278"/>
      <c r="J170" s="278"/>
      <c r="K170" s="279" t="s">
        <v>5</v>
      </c>
      <c r="L170" s="278"/>
      <c r="M170" s="278"/>
      <c r="N170" s="278"/>
      <c r="O170" s="278"/>
      <c r="P170" s="278"/>
      <c r="Q170" s="278"/>
      <c r="R170" s="281"/>
      <c r="T170" s="282"/>
      <c r="U170" s="278"/>
      <c r="V170" s="278"/>
      <c r="W170" s="278"/>
      <c r="X170" s="278"/>
      <c r="Y170" s="278"/>
      <c r="Z170" s="278"/>
      <c r="AA170" s="283"/>
      <c r="AT170" s="284" t="s">
        <v>192</v>
      </c>
      <c r="AU170" s="284" t="s">
        <v>89</v>
      </c>
      <c r="AV170" s="14" t="s">
        <v>84</v>
      </c>
      <c r="AW170" s="14" t="s">
        <v>34</v>
      </c>
      <c r="AX170" s="14" t="s">
        <v>77</v>
      </c>
      <c r="AY170" s="284" t="s">
        <v>184</v>
      </c>
    </row>
    <row r="171" s="14" customFormat="1" ht="16.5" customHeight="1">
      <c r="B171" s="277"/>
      <c r="C171" s="278"/>
      <c r="D171" s="278"/>
      <c r="E171" s="279" t="s">
        <v>5</v>
      </c>
      <c r="F171" s="280" t="s">
        <v>2238</v>
      </c>
      <c r="G171" s="278"/>
      <c r="H171" s="278"/>
      <c r="I171" s="278"/>
      <c r="J171" s="278"/>
      <c r="K171" s="279" t="s">
        <v>5</v>
      </c>
      <c r="L171" s="278"/>
      <c r="M171" s="278"/>
      <c r="N171" s="278"/>
      <c r="O171" s="278"/>
      <c r="P171" s="278"/>
      <c r="Q171" s="278"/>
      <c r="R171" s="281"/>
      <c r="T171" s="282"/>
      <c r="U171" s="278"/>
      <c r="V171" s="278"/>
      <c r="W171" s="278"/>
      <c r="X171" s="278"/>
      <c r="Y171" s="278"/>
      <c r="Z171" s="278"/>
      <c r="AA171" s="283"/>
      <c r="AT171" s="284" t="s">
        <v>192</v>
      </c>
      <c r="AU171" s="284" t="s">
        <v>89</v>
      </c>
      <c r="AV171" s="14" t="s">
        <v>84</v>
      </c>
      <c r="AW171" s="14" t="s">
        <v>34</v>
      </c>
      <c r="AX171" s="14" t="s">
        <v>77</v>
      </c>
      <c r="AY171" s="284" t="s">
        <v>184</v>
      </c>
    </row>
    <row r="172" s="14" customFormat="1" ht="25.5" customHeight="1">
      <c r="B172" s="277"/>
      <c r="C172" s="278"/>
      <c r="D172" s="278"/>
      <c r="E172" s="279" t="s">
        <v>5</v>
      </c>
      <c r="F172" s="280" t="s">
        <v>2252</v>
      </c>
      <c r="G172" s="278"/>
      <c r="H172" s="278"/>
      <c r="I172" s="278"/>
      <c r="J172" s="278"/>
      <c r="K172" s="279" t="s">
        <v>5</v>
      </c>
      <c r="L172" s="278"/>
      <c r="M172" s="278"/>
      <c r="N172" s="278"/>
      <c r="O172" s="278"/>
      <c r="P172" s="278"/>
      <c r="Q172" s="278"/>
      <c r="R172" s="281"/>
      <c r="T172" s="282"/>
      <c r="U172" s="278"/>
      <c r="V172" s="278"/>
      <c r="W172" s="278"/>
      <c r="X172" s="278"/>
      <c r="Y172" s="278"/>
      <c r="Z172" s="278"/>
      <c r="AA172" s="283"/>
      <c r="AT172" s="284" t="s">
        <v>192</v>
      </c>
      <c r="AU172" s="284" t="s">
        <v>89</v>
      </c>
      <c r="AV172" s="14" t="s">
        <v>84</v>
      </c>
      <c r="AW172" s="14" t="s">
        <v>34</v>
      </c>
      <c r="AX172" s="14" t="s">
        <v>77</v>
      </c>
      <c r="AY172" s="284" t="s">
        <v>184</v>
      </c>
    </row>
    <row r="173" s="14" customFormat="1" ht="16.5" customHeight="1">
      <c r="B173" s="277"/>
      <c r="C173" s="278"/>
      <c r="D173" s="278"/>
      <c r="E173" s="279" t="s">
        <v>5</v>
      </c>
      <c r="F173" s="280" t="s">
        <v>2240</v>
      </c>
      <c r="G173" s="278"/>
      <c r="H173" s="278"/>
      <c r="I173" s="278"/>
      <c r="J173" s="278"/>
      <c r="K173" s="279" t="s">
        <v>5</v>
      </c>
      <c r="L173" s="278"/>
      <c r="M173" s="278"/>
      <c r="N173" s="278"/>
      <c r="O173" s="278"/>
      <c r="P173" s="278"/>
      <c r="Q173" s="278"/>
      <c r="R173" s="281"/>
      <c r="T173" s="282"/>
      <c r="U173" s="278"/>
      <c r="V173" s="278"/>
      <c r="W173" s="278"/>
      <c r="X173" s="278"/>
      <c r="Y173" s="278"/>
      <c r="Z173" s="278"/>
      <c r="AA173" s="283"/>
      <c r="AT173" s="284" t="s">
        <v>192</v>
      </c>
      <c r="AU173" s="284" t="s">
        <v>89</v>
      </c>
      <c r="AV173" s="14" t="s">
        <v>84</v>
      </c>
      <c r="AW173" s="14" t="s">
        <v>34</v>
      </c>
      <c r="AX173" s="14" t="s">
        <v>77</v>
      </c>
      <c r="AY173" s="284" t="s">
        <v>184</v>
      </c>
    </row>
    <row r="174" s="14" customFormat="1" ht="25.5" customHeight="1">
      <c r="B174" s="277"/>
      <c r="C174" s="278"/>
      <c r="D174" s="278"/>
      <c r="E174" s="279" t="s">
        <v>5</v>
      </c>
      <c r="F174" s="280" t="s">
        <v>2241</v>
      </c>
      <c r="G174" s="278"/>
      <c r="H174" s="278"/>
      <c r="I174" s="278"/>
      <c r="J174" s="278"/>
      <c r="K174" s="279" t="s">
        <v>5</v>
      </c>
      <c r="L174" s="278"/>
      <c r="M174" s="278"/>
      <c r="N174" s="278"/>
      <c r="O174" s="278"/>
      <c r="P174" s="278"/>
      <c r="Q174" s="278"/>
      <c r="R174" s="281"/>
      <c r="T174" s="282"/>
      <c r="U174" s="278"/>
      <c r="V174" s="278"/>
      <c r="W174" s="278"/>
      <c r="X174" s="278"/>
      <c r="Y174" s="278"/>
      <c r="Z174" s="278"/>
      <c r="AA174" s="283"/>
      <c r="AT174" s="284" t="s">
        <v>192</v>
      </c>
      <c r="AU174" s="284" t="s">
        <v>89</v>
      </c>
      <c r="AV174" s="14" t="s">
        <v>84</v>
      </c>
      <c r="AW174" s="14" t="s">
        <v>34</v>
      </c>
      <c r="AX174" s="14" t="s">
        <v>77</v>
      </c>
      <c r="AY174" s="284" t="s">
        <v>184</v>
      </c>
    </row>
    <row r="175" s="11" customFormat="1" ht="16.5" customHeight="1">
      <c r="B175" s="230"/>
      <c r="C175" s="231"/>
      <c r="D175" s="231"/>
      <c r="E175" s="232" t="s">
        <v>5</v>
      </c>
      <c r="F175" s="240" t="s">
        <v>84</v>
      </c>
      <c r="G175" s="231"/>
      <c r="H175" s="231"/>
      <c r="I175" s="231"/>
      <c r="J175" s="231"/>
      <c r="K175" s="235">
        <v>1</v>
      </c>
      <c r="L175" s="231"/>
      <c r="M175" s="231"/>
      <c r="N175" s="231"/>
      <c r="O175" s="231"/>
      <c r="P175" s="231"/>
      <c r="Q175" s="231"/>
      <c r="R175" s="236"/>
      <c r="T175" s="237"/>
      <c r="U175" s="231"/>
      <c r="V175" s="231"/>
      <c r="W175" s="231"/>
      <c r="X175" s="231"/>
      <c r="Y175" s="231"/>
      <c r="Z175" s="231"/>
      <c r="AA175" s="238"/>
      <c r="AT175" s="239" t="s">
        <v>192</v>
      </c>
      <c r="AU175" s="239" t="s">
        <v>89</v>
      </c>
      <c r="AV175" s="11" t="s">
        <v>89</v>
      </c>
      <c r="AW175" s="11" t="s">
        <v>34</v>
      </c>
      <c r="AX175" s="11" t="s">
        <v>77</v>
      </c>
      <c r="AY175" s="239" t="s">
        <v>184</v>
      </c>
    </row>
    <row r="176" s="12" customFormat="1" ht="16.5" customHeight="1">
      <c r="B176" s="241"/>
      <c r="C176" s="242"/>
      <c r="D176" s="242"/>
      <c r="E176" s="243" t="s">
        <v>5</v>
      </c>
      <c r="F176" s="244" t="s">
        <v>197</v>
      </c>
      <c r="G176" s="242"/>
      <c r="H176" s="242"/>
      <c r="I176" s="242"/>
      <c r="J176" s="242"/>
      <c r="K176" s="245">
        <v>1</v>
      </c>
      <c r="L176" s="242"/>
      <c r="M176" s="242"/>
      <c r="N176" s="242"/>
      <c r="O176" s="242"/>
      <c r="P176" s="242"/>
      <c r="Q176" s="242"/>
      <c r="R176" s="246"/>
      <c r="T176" s="247"/>
      <c r="U176" s="242"/>
      <c r="V176" s="242"/>
      <c r="W176" s="242"/>
      <c r="X176" s="242"/>
      <c r="Y176" s="242"/>
      <c r="Z176" s="242"/>
      <c r="AA176" s="248"/>
      <c r="AT176" s="249" t="s">
        <v>192</v>
      </c>
      <c r="AU176" s="249" t="s">
        <v>89</v>
      </c>
      <c r="AV176" s="12" t="s">
        <v>189</v>
      </c>
      <c r="AW176" s="12" t="s">
        <v>34</v>
      </c>
      <c r="AX176" s="12" t="s">
        <v>84</v>
      </c>
      <c r="AY176" s="249" t="s">
        <v>184</v>
      </c>
    </row>
    <row r="177" s="1" customFormat="1" ht="51" customHeight="1">
      <c r="B177" s="186"/>
      <c r="C177" s="220" t="s">
        <v>278</v>
      </c>
      <c r="D177" s="220" t="s">
        <v>185</v>
      </c>
      <c r="E177" s="221" t="s">
        <v>2253</v>
      </c>
      <c r="F177" s="222" t="s">
        <v>2254</v>
      </c>
      <c r="G177" s="222"/>
      <c r="H177" s="222"/>
      <c r="I177" s="222"/>
      <c r="J177" s="223" t="s">
        <v>200</v>
      </c>
      <c r="K177" s="224">
        <v>1</v>
      </c>
      <c r="L177" s="225">
        <v>0</v>
      </c>
      <c r="M177" s="225"/>
      <c r="N177" s="226">
        <f>ROUND(L177*K177,2)</f>
        <v>0</v>
      </c>
      <c r="O177" s="226"/>
      <c r="P177" s="226"/>
      <c r="Q177" s="226"/>
      <c r="R177" s="190"/>
      <c r="T177" s="227" t="s">
        <v>5</v>
      </c>
      <c r="U177" s="59" t="s">
        <v>44</v>
      </c>
      <c r="V177" s="50"/>
      <c r="W177" s="228">
        <f>V177*K177</f>
        <v>0</v>
      </c>
      <c r="X177" s="228">
        <v>0</v>
      </c>
      <c r="Y177" s="228">
        <f>X177*K177</f>
        <v>0</v>
      </c>
      <c r="Z177" s="228">
        <v>0</v>
      </c>
      <c r="AA177" s="229">
        <f>Z177*K177</f>
        <v>0</v>
      </c>
      <c r="AR177" s="25" t="s">
        <v>716</v>
      </c>
      <c r="AT177" s="25" t="s">
        <v>185</v>
      </c>
      <c r="AU177" s="25" t="s">
        <v>89</v>
      </c>
      <c r="AY177" s="25" t="s">
        <v>184</v>
      </c>
      <c r="BE177" s="149">
        <f>IF(U177="základná",N177,0)</f>
        <v>0</v>
      </c>
      <c r="BF177" s="149">
        <f>IF(U177="znížená",N177,0)</f>
        <v>0</v>
      </c>
      <c r="BG177" s="149">
        <f>IF(U177="zákl. prenesená",N177,0)</f>
        <v>0</v>
      </c>
      <c r="BH177" s="149">
        <f>IF(U177="zníž. prenesená",N177,0)</f>
        <v>0</v>
      </c>
      <c r="BI177" s="149">
        <f>IF(U177="nulová",N177,0)</f>
        <v>0</v>
      </c>
      <c r="BJ177" s="25" t="s">
        <v>89</v>
      </c>
      <c r="BK177" s="149">
        <f>ROUND(L177*K177,2)</f>
        <v>0</v>
      </c>
      <c r="BL177" s="25" t="s">
        <v>716</v>
      </c>
      <c r="BM177" s="25" t="s">
        <v>307</v>
      </c>
    </row>
    <row r="178" s="14" customFormat="1" ht="38.25" customHeight="1">
      <c r="B178" s="277"/>
      <c r="C178" s="278"/>
      <c r="D178" s="278"/>
      <c r="E178" s="279" t="s">
        <v>5</v>
      </c>
      <c r="F178" s="285" t="s">
        <v>2255</v>
      </c>
      <c r="G178" s="286"/>
      <c r="H178" s="286"/>
      <c r="I178" s="286"/>
      <c r="J178" s="278"/>
      <c r="K178" s="279" t="s">
        <v>5</v>
      </c>
      <c r="L178" s="278"/>
      <c r="M178" s="278"/>
      <c r="N178" s="278"/>
      <c r="O178" s="278"/>
      <c r="P178" s="278"/>
      <c r="Q178" s="278"/>
      <c r="R178" s="281"/>
      <c r="T178" s="282"/>
      <c r="U178" s="278"/>
      <c r="V178" s="278"/>
      <c r="W178" s="278"/>
      <c r="X178" s="278"/>
      <c r="Y178" s="278"/>
      <c r="Z178" s="278"/>
      <c r="AA178" s="283"/>
      <c r="AT178" s="284" t="s">
        <v>192</v>
      </c>
      <c r="AU178" s="284" t="s">
        <v>89</v>
      </c>
      <c r="AV178" s="14" t="s">
        <v>84</v>
      </c>
      <c r="AW178" s="14" t="s">
        <v>34</v>
      </c>
      <c r="AX178" s="14" t="s">
        <v>77</v>
      </c>
      <c r="AY178" s="284" t="s">
        <v>184</v>
      </c>
    </row>
    <row r="179" s="14" customFormat="1" ht="25.5" customHeight="1">
      <c r="B179" s="277"/>
      <c r="C179" s="278"/>
      <c r="D179" s="278"/>
      <c r="E179" s="279" t="s">
        <v>5</v>
      </c>
      <c r="F179" s="280" t="s">
        <v>2256</v>
      </c>
      <c r="G179" s="278"/>
      <c r="H179" s="278"/>
      <c r="I179" s="278"/>
      <c r="J179" s="278"/>
      <c r="K179" s="279" t="s">
        <v>5</v>
      </c>
      <c r="L179" s="278"/>
      <c r="M179" s="278"/>
      <c r="N179" s="278"/>
      <c r="O179" s="278"/>
      <c r="P179" s="278"/>
      <c r="Q179" s="278"/>
      <c r="R179" s="281"/>
      <c r="T179" s="282"/>
      <c r="U179" s="278"/>
      <c r="V179" s="278"/>
      <c r="W179" s="278"/>
      <c r="X179" s="278"/>
      <c r="Y179" s="278"/>
      <c r="Z179" s="278"/>
      <c r="AA179" s="283"/>
      <c r="AT179" s="284" t="s">
        <v>192</v>
      </c>
      <c r="AU179" s="284" t="s">
        <v>89</v>
      </c>
      <c r="AV179" s="14" t="s">
        <v>84</v>
      </c>
      <c r="AW179" s="14" t="s">
        <v>34</v>
      </c>
      <c r="AX179" s="14" t="s">
        <v>77</v>
      </c>
      <c r="AY179" s="284" t="s">
        <v>184</v>
      </c>
    </row>
    <row r="180" s="14" customFormat="1" ht="38.25" customHeight="1">
      <c r="B180" s="277"/>
      <c r="C180" s="278"/>
      <c r="D180" s="278"/>
      <c r="E180" s="279" t="s">
        <v>5</v>
      </c>
      <c r="F180" s="280" t="s">
        <v>2233</v>
      </c>
      <c r="G180" s="278"/>
      <c r="H180" s="278"/>
      <c r="I180" s="278"/>
      <c r="J180" s="278"/>
      <c r="K180" s="279" t="s">
        <v>5</v>
      </c>
      <c r="L180" s="278"/>
      <c r="M180" s="278"/>
      <c r="N180" s="278"/>
      <c r="O180" s="278"/>
      <c r="P180" s="278"/>
      <c r="Q180" s="278"/>
      <c r="R180" s="281"/>
      <c r="T180" s="282"/>
      <c r="U180" s="278"/>
      <c r="V180" s="278"/>
      <c r="W180" s="278"/>
      <c r="X180" s="278"/>
      <c r="Y180" s="278"/>
      <c r="Z180" s="278"/>
      <c r="AA180" s="283"/>
      <c r="AT180" s="284" t="s">
        <v>192</v>
      </c>
      <c r="AU180" s="284" t="s">
        <v>89</v>
      </c>
      <c r="AV180" s="14" t="s">
        <v>84</v>
      </c>
      <c r="AW180" s="14" t="s">
        <v>34</v>
      </c>
      <c r="AX180" s="14" t="s">
        <v>77</v>
      </c>
      <c r="AY180" s="284" t="s">
        <v>184</v>
      </c>
    </row>
    <row r="181" s="14" customFormat="1" ht="25.5" customHeight="1">
      <c r="B181" s="277"/>
      <c r="C181" s="278"/>
      <c r="D181" s="278"/>
      <c r="E181" s="279" t="s">
        <v>5</v>
      </c>
      <c r="F181" s="280" t="s">
        <v>2257</v>
      </c>
      <c r="G181" s="278"/>
      <c r="H181" s="278"/>
      <c r="I181" s="278"/>
      <c r="J181" s="278"/>
      <c r="K181" s="279" t="s">
        <v>5</v>
      </c>
      <c r="L181" s="278"/>
      <c r="M181" s="278"/>
      <c r="N181" s="278"/>
      <c r="O181" s="278"/>
      <c r="P181" s="278"/>
      <c r="Q181" s="278"/>
      <c r="R181" s="281"/>
      <c r="T181" s="282"/>
      <c r="U181" s="278"/>
      <c r="V181" s="278"/>
      <c r="W181" s="278"/>
      <c r="X181" s="278"/>
      <c r="Y181" s="278"/>
      <c r="Z181" s="278"/>
      <c r="AA181" s="283"/>
      <c r="AT181" s="284" t="s">
        <v>192</v>
      </c>
      <c r="AU181" s="284" t="s">
        <v>89</v>
      </c>
      <c r="AV181" s="14" t="s">
        <v>84</v>
      </c>
      <c r="AW181" s="14" t="s">
        <v>34</v>
      </c>
      <c r="AX181" s="14" t="s">
        <v>77</v>
      </c>
      <c r="AY181" s="284" t="s">
        <v>184</v>
      </c>
    </row>
    <row r="182" s="14" customFormat="1" ht="25.5" customHeight="1">
      <c r="B182" s="277"/>
      <c r="C182" s="278"/>
      <c r="D182" s="278"/>
      <c r="E182" s="279" t="s">
        <v>5</v>
      </c>
      <c r="F182" s="280" t="s">
        <v>2258</v>
      </c>
      <c r="G182" s="278"/>
      <c r="H182" s="278"/>
      <c r="I182" s="278"/>
      <c r="J182" s="278"/>
      <c r="K182" s="279" t="s">
        <v>5</v>
      </c>
      <c r="L182" s="278"/>
      <c r="M182" s="278"/>
      <c r="N182" s="278"/>
      <c r="O182" s="278"/>
      <c r="P182" s="278"/>
      <c r="Q182" s="278"/>
      <c r="R182" s="281"/>
      <c r="T182" s="282"/>
      <c r="U182" s="278"/>
      <c r="V182" s="278"/>
      <c r="W182" s="278"/>
      <c r="X182" s="278"/>
      <c r="Y182" s="278"/>
      <c r="Z182" s="278"/>
      <c r="AA182" s="283"/>
      <c r="AT182" s="284" t="s">
        <v>192</v>
      </c>
      <c r="AU182" s="284" t="s">
        <v>89</v>
      </c>
      <c r="AV182" s="14" t="s">
        <v>84</v>
      </c>
      <c r="AW182" s="14" t="s">
        <v>34</v>
      </c>
      <c r="AX182" s="14" t="s">
        <v>77</v>
      </c>
      <c r="AY182" s="284" t="s">
        <v>184</v>
      </c>
    </row>
    <row r="183" s="14" customFormat="1" ht="16.5" customHeight="1">
      <c r="B183" s="277"/>
      <c r="C183" s="278"/>
      <c r="D183" s="278"/>
      <c r="E183" s="279" t="s">
        <v>5</v>
      </c>
      <c r="F183" s="280" t="s">
        <v>2236</v>
      </c>
      <c r="G183" s="278"/>
      <c r="H183" s="278"/>
      <c r="I183" s="278"/>
      <c r="J183" s="278"/>
      <c r="K183" s="279" t="s">
        <v>5</v>
      </c>
      <c r="L183" s="278"/>
      <c r="M183" s="278"/>
      <c r="N183" s="278"/>
      <c r="O183" s="278"/>
      <c r="P183" s="278"/>
      <c r="Q183" s="278"/>
      <c r="R183" s="281"/>
      <c r="T183" s="282"/>
      <c r="U183" s="278"/>
      <c r="V183" s="278"/>
      <c r="W183" s="278"/>
      <c r="X183" s="278"/>
      <c r="Y183" s="278"/>
      <c r="Z183" s="278"/>
      <c r="AA183" s="283"/>
      <c r="AT183" s="284" t="s">
        <v>192</v>
      </c>
      <c r="AU183" s="284" t="s">
        <v>89</v>
      </c>
      <c r="AV183" s="14" t="s">
        <v>84</v>
      </c>
      <c r="AW183" s="14" t="s">
        <v>34</v>
      </c>
      <c r="AX183" s="14" t="s">
        <v>77</v>
      </c>
      <c r="AY183" s="284" t="s">
        <v>184</v>
      </c>
    </row>
    <row r="184" s="14" customFormat="1" ht="16.5" customHeight="1">
      <c r="B184" s="277"/>
      <c r="C184" s="278"/>
      <c r="D184" s="278"/>
      <c r="E184" s="279" t="s">
        <v>5</v>
      </c>
      <c r="F184" s="280" t="s">
        <v>2259</v>
      </c>
      <c r="G184" s="278"/>
      <c r="H184" s="278"/>
      <c r="I184" s="278"/>
      <c r="J184" s="278"/>
      <c r="K184" s="279" t="s">
        <v>5</v>
      </c>
      <c r="L184" s="278"/>
      <c r="M184" s="278"/>
      <c r="N184" s="278"/>
      <c r="O184" s="278"/>
      <c r="P184" s="278"/>
      <c r="Q184" s="278"/>
      <c r="R184" s="281"/>
      <c r="T184" s="282"/>
      <c r="U184" s="278"/>
      <c r="V184" s="278"/>
      <c r="W184" s="278"/>
      <c r="X184" s="278"/>
      <c r="Y184" s="278"/>
      <c r="Z184" s="278"/>
      <c r="AA184" s="283"/>
      <c r="AT184" s="284" t="s">
        <v>192</v>
      </c>
      <c r="AU184" s="284" t="s">
        <v>89</v>
      </c>
      <c r="AV184" s="14" t="s">
        <v>84</v>
      </c>
      <c r="AW184" s="14" t="s">
        <v>34</v>
      </c>
      <c r="AX184" s="14" t="s">
        <v>77</v>
      </c>
      <c r="AY184" s="284" t="s">
        <v>184</v>
      </c>
    </row>
    <row r="185" s="14" customFormat="1" ht="16.5" customHeight="1">
      <c r="B185" s="277"/>
      <c r="C185" s="278"/>
      <c r="D185" s="278"/>
      <c r="E185" s="279" t="s">
        <v>5</v>
      </c>
      <c r="F185" s="280" t="s">
        <v>2238</v>
      </c>
      <c r="G185" s="278"/>
      <c r="H185" s="278"/>
      <c r="I185" s="278"/>
      <c r="J185" s="278"/>
      <c r="K185" s="279" t="s">
        <v>5</v>
      </c>
      <c r="L185" s="278"/>
      <c r="M185" s="278"/>
      <c r="N185" s="278"/>
      <c r="O185" s="278"/>
      <c r="P185" s="278"/>
      <c r="Q185" s="278"/>
      <c r="R185" s="281"/>
      <c r="T185" s="282"/>
      <c r="U185" s="278"/>
      <c r="V185" s="278"/>
      <c r="W185" s="278"/>
      <c r="X185" s="278"/>
      <c r="Y185" s="278"/>
      <c r="Z185" s="278"/>
      <c r="AA185" s="283"/>
      <c r="AT185" s="284" t="s">
        <v>192</v>
      </c>
      <c r="AU185" s="284" t="s">
        <v>89</v>
      </c>
      <c r="AV185" s="14" t="s">
        <v>84</v>
      </c>
      <c r="AW185" s="14" t="s">
        <v>34</v>
      </c>
      <c r="AX185" s="14" t="s">
        <v>77</v>
      </c>
      <c r="AY185" s="284" t="s">
        <v>184</v>
      </c>
    </row>
    <row r="186" s="14" customFormat="1" ht="25.5" customHeight="1">
      <c r="B186" s="277"/>
      <c r="C186" s="278"/>
      <c r="D186" s="278"/>
      <c r="E186" s="279" t="s">
        <v>5</v>
      </c>
      <c r="F186" s="280" t="s">
        <v>2260</v>
      </c>
      <c r="G186" s="278"/>
      <c r="H186" s="278"/>
      <c r="I186" s="278"/>
      <c r="J186" s="278"/>
      <c r="K186" s="279" t="s">
        <v>5</v>
      </c>
      <c r="L186" s="278"/>
      <c r="M186" s="278"/>
      <c r="N186" s="278"/>
      <c r="O186" s="278"/>
      <c r="P186" s="278"/>
      <c r="Q186" s="278"/>
      <c r="R186" s="281"/>
      <c r="T186" s="282"/>
      <c r="U186" s="278"/>
      <c r="V186" s="278"/>
      <c r="W186" s="278"/>
      <c r="X186" s="278"/>
      <c r="Y186" s="278"/>
      <c r="Z186" s="278"/>
      <c r="AA186" s="283"/>
      <c r="AT186" s="284" t="s">
        <v>192</v>
      </c>
      <c r="AU186" s="284" t="s">
        <v>89</v>
      </c>
      <c r="AV186" s="14" t="s">
        <v>84</v>
      </c>
      <c r="AW186" s="14" t="s">
        <v>34</v>
      </c>
      <c r="AX186" s="14" t="s">
        <v>77</v>
      </c>
      <c r="AY186" s="284" t="s">
        <v>184</v>
      </c>
    </row>
    <row r="187" s="14" customFormat="1" ht="16.5" customHeight="1">
      <c r="B187" s="277"/>
      <c r="C187" s="278"/>
      <c r="D187" s="278"/>
      <c r="E187" s="279" t="s">
        <v>5</v>
      </c>
      <c r="F187" s="280" t="s">
        <v>2240</v>
      </c>
      <c r="G187" s="278"/>
      <c r="H187" s="278"/>
      <c r="I187" s="278"/>
      <c r="J187" s="278"/>
      <c r="K187" s="279" t="s">
        <v>5</v>
      </c>
      <c r="L187" s="278"/>
      <c r="M187" s="278"/>
      <c r="N187" s="278"/>
      <c r="O187" s="278"/>
      <c r="P187" s="278"/>
      <c r="Q187" s="278"/>
      <c r="R187" s="281"/>
      <c r="T187" s="282"/>
      <c r="U187" s="278"/>
      <c r="V187" s="278"/>
      <c r="W187" s="278"/>
      <c r="X187" s="278"/>
      <c r="Y187" s="278"/>
      <c r="Z187" s="278"/>
      <c r="AA187" s="283"/>
      <c r="AT187" s="284" t="s">
        <v>192</v>
      </c>
      <c r="AU187" s="284" t="s">
        <v>89</v>
      </c>
      <c r="AV187" s="14" t="s">
        <v>84</v>
      </c>
      <c r="AW187" s="14" t="s">
        <v>34</v>
      </c>
      <c r="AX187" s="14" t="s">
        <v>77</v>
      </c>
      <c r="AY187" s="284" t="s">
        <v>184</v>
      </c>
    </row>
    <row r="188" s="14" customFormat="1" ht="25.5" customHeight="1">
      <c r="B188" s="277"/>
      <c r="C188" s="278"/>
      <c r="D188" s="278"/>
      <c r="E188" s="279" t="s">
        <v>5</v>
      </c>
      <c r="F188" s="280" t="s">
        <v>2261</v>
      </c>
      <c r="G188" s="278"/>
      <c r="H188" s="278"/>
      <c r="I188" s="278"/>
      <c r="J188" s="278"/>
      <c r="K188" s="279" t="s">
        <v>5</v>
      </c>
      <c r="L188" s="278"/>
      <c r="M188" s="278"/>
      <c r="N188" s="278"/>
      <c r="O188" s="278"/>
      <c r="P188" s="278"/>
      <c r="Q188" s="278"/>
      <c r="R188" s="281"/>
      <c r="T188" s="282"/>
      <c r="U188" s="278"/>
      <c r="V188" s="278"/>
      <c r="W188" s="278"/>
      <c r="X188" s="278"/>
      <c r="Y188" s="278"/>
      <c r="Z188" s="278"/>
      <c r="AA188" s="283"/>
      <c r="AT188" s="284" t="s">
        <v>192</v>
      </c>
      <c r="AU188" s="284" t="s">
        <v>89</v>
      </c>
      <c r="AV188" s="14" t="s">
        <v>84</v>
      </c>
      <c r="AW188" s="14" t="s">
        <v>34</v>
      </c>
      <c r="AX188" s="14" t="s">
        <v>77</v>
      </c>
      <c r="AY188" s="284" t="s">
        <v>184</v>
      </c>
    </row>
    <row r="189" s="11" customFormat="1" ht="16.5" customHeight="1">
      <c r="B189" s="230"/>
      <c r="C189" s="231"/>
      <c r="D189" s="231"/>
      <c r="E189" s="232" t="s">
        <v>5</v>
      </c>
      <c r="F189" s="240" t="s">
        <v>84</v>
      </c>
      <c r="G189" s="231"/>
      <c r="H189" s="231"/>
      <c r="I189" s="231"/>
      <c r="J189" s="231"/>
      <c r="K189" s="235">
        <v>1</v>
      </c>
      <c r="L189" s="231"/>
      <c r="M189" s="231"/>
      <c r="N189" s="231"/>
      <c r="O189" s="231"/>
      <c r="P189" s="231"/>
      <c r="Q189" s="231"/>
      <c r="R189" s="236"/>
      <c r="T189" s="237"/>
      <c r="U189" s="231"/>
      <c r="V189" s="231"/>
      <c r="W189" s="231"/>
      <c r="X189" s="231"/>
      <c r="Y189" s="231"/>
      <c r="Z189" s="231"/>
      <c r="AA189" s="238"/>
      <c r="AT189" s="239" t="s">
        <v>192</v>
      </c>
      <c r="AU189" s="239" t="s">
        <v>89</v>
      </c>
      <c r="AV189" s="11" t="s">
        <v>89</v>
      </c>
      <c r="AW189" s="11" t="s">
        <v>34</v>
      </c>
      <c r="AX189" s="11" t="s">
        <v>77</v>
      </c>
      <c r="AY189" s="239" t="s">
        <v>184</v>
      </c>
    </row>
    <row r="190" s="12" customFormat="1" ht="16.5" customHeight="1">
      <c r="B190" s="241"/>
      <c r="C190" s="242"/>
      <c r="D190" s="242"/>
      <c r="E190" s="243" t="s">
        <v>5</v>
      </c>
      <c r="F190" s="244" t="s">
        <v>197</v>
      </c>
      <c r="G190" s="242"/>
      <c r="H190" s="242"/>
      <c r="I190" s="242"/>
      <c r="J190" s="242"/>
      <c r="K190" s="245">
        <v>1</v>
      </c>
      <c r="L190" s="242"/>
      <c r="M190" s="242"/>
      <c r="N190" s="242"/>
      <c r="O190" s="242"/>
      <c r="P190" s="242"/>
      <c r="Q190" s="242"/>
      <c r="R190" s="246"/>
      <c r="T190" s="247"/>
      <c r="U190" s="242"/>
      <c r="V190" s="242"/>
      <c r="W190" s="242"/>
      <c r="X190" s="242"/>
      <c r="Y190" s="242"/>
      <c r="Z190" s="242"/>
      <c r="AA190" s="248"/>
      <c r="AT190" s="249" t="s">
        <v>192</v>
      </c>
      <c r="AU190" s="249" t="s">
        <v>89</v>
      </c>
      <c r="AV190" s="12" t="s">
        <v>189</v>
      </c>
      <c r="AW190" s="12" t="s">
        <v>34</v>
      </c>
      <c r="AX190" s="12" t="s">
        <v>84</v>
      </c>
      <c r="AY190" s="249" t="s">
        <v>184</v>
      </c>
    </row>
    <row r="191" s="1" customFormat="1" ht="51" customHeight="1">
      <c r="B191" s="186"/>
      <c r="C191" s="220" t="s">
        <v>282</v>
      </c>
      <c r="D191" s="220" t="s">
        <v>185</v>
      </c>
      <c r="E191" s="221" t="s">
        <v>2262</v>
      </c>
      <c r="F191" s="222" t="s">
        <v>2254</v>
      </c>
      <c r="G191" s="222"/>
      <c r="H191" s="222"/>
      <c r="I191" s="222"/>
      <c r="J191" s="223" t="s">
        <v>200</v>
      </c>
      <c r="K191" s="224">
        <v>1</v>
      </c>
      <c r="L191" s="225">
        <v>0</v>
      </c>
      <c r="M191" s="225"/>
      <c r="N191" s="226">
        <f>ROUND(L191*K191,2)</f>
        <v>0</v>
      </c>
      <c r="O191" s="226"/>
      <c r="P191" s="226"/>
      <c r="Q191" s="226"/>
      <c r="R191" s="190"/>
      <c r="T191" s="227" t="s">
        <v>5</v>
      </c>
      <c r="U191" s="59" t="s">
        <v>44</v>
      </c>
      <c r="V191" s="50"/>
      <c r="W191" s="228">
        <f>V191*K191</f>
        <v>0</v>
      </c>
      <c r="X191" s="228">
        <v>0</v>
      </c>
      <c r="Y191" s="228">
        <f>X191*K191</f>
        <v>0</v>
      </c>
      <c r="Z191" s="228">
        <v>0</v>
      </c>
      <c r="AA191" s="229">
        <f>Z191*K191</f>
        <v>0</v>
      </c>
      <c r="AR191" s="25" t="s">
        <v>716</v>
      </c>
      <c r="AT191" s="25" t="s">
        <v>185</v>
      </c>
      <c r="AU191" s="25" t="s">
        <v>89</v>
      </c>
      <c r="AY191" s="25" t="s">
        <v>184</v>
      </c>
      <c r="BE191" s="149">
        <f>IF(U191="základná",N191,0)</f>
        <v>0</v>
      </c>
      <c r="BF191" s="149">
        <f>IF(U191="znížená",N191,0)</f>
        <v>0</v>
      </c>
      <c r="BG191" s="149">
        <f>IF(U191="zákl. prenesená",N191,0)</f>
        <v>0</v>
      </c>
      <c r="BH191" s="149">
        <f>IF(U191="zníž. prenesená",N191,0)</f>
        <v>0</v>
      </c>
      <c r="BI191" s="149">
        <f>IF(U191="nulová",N191,0)</f>
        <v>0</v>
      </c>
      <c r="BJ191" s="25" t="s">
        <v>89</v>
      </c>
      <c r="BK191" s="149">
        <f>ROUND(L191*K191,2)</f>
        <v>0</v>
      </c>
      <c r="BL191" s="25" t="s">
        <v>716</v>
      </c>
      <c r="BM191" s="25" t="s">
        <v>2263</v>
      </c>
    </row>
    <row r="192" s="14" customFormat="1" ht="38.25" customHeight="1">
      <c r="B192" s="277"/>
      <c r="C192" s="278"/>
      <c r="D192" s="278"/>
      <c r="E192" s="279" t="s">
        <v>5</v>
      </c>
      <c r="F192" s="285" t="s">
        <v>2255</v>
      </c>
      <c r="G192" s="286"/>
      <c r="H192" s="286"/>
      <c r="I192" s="286"/>
      <c r="J192" s="278"/>
      <c r="K192" s="279" t="s">
        <v>5</v>
      </c>
      <c r="L192" s="278"/>
      <c r="M192" s="278"/>
      <c r="N192" s="278"/>
      <c r="O192" s="278"/>
      <c r="P192" s="278"/>
      <c r="Q192" s="278"/>
      <c r="R192" s="281"/>
      <c r="T192" s="282"/>
      <c r="U192" s="278"/>
      <c r="V192" s="278"/>
      <c r="W192" s="278"/>
      <c r="X192" s="278"/>
      <c r="Y192" s="278"/>
      <c r="Z192" s="278"/>
      <c r="AA192" s="283"/>
      <c r="AT192" s="284" t="s">
        <v>192</v>
      </c>
      <c r="AU192" s="284" t="s">
        <v>89</v>
      </c>
      <c r="AV192" s="14" t="s">
        <v>84</v>
      </c>
      <c r="AW192" s="14" t="s">
        <v>34</v>
      </c>
      <c r="AX192" s="14" t="s">
        <v>77</v>
      </c>
      <c r="AY192" s="284" t="s">
        <v>184</v>
      </c>
    </row>
    <row r="193" s="14" customFormat="1" ht="25.5" customHeight="1">
      <c r="B193" s="277"/>
      <c r="C193" s="278"/>
      <c r="D193" s="278"/>
      <c r="E193" s="279" t="s">
        <v>5</v>
      </c>
      <c r="F193" s="280" t="s">
        <v>2256</v>
      </c>
      <c r="G193" s="278"/>
      <c r="H193" s="278"/>
      <c r="I193" s="278"/>
      <c r="J193" s="278"/>
      <c r="K193" s="279" t="s">
        <v>5</v>
      </c>
      <c r="L193" s="278"/>
      <c r="M193" s="278"/>
      <c r="N193" s="278"/>
      <c r="O193" s="278"/>
      <c r="P193" s="278"/>
      <c r="Q193" s="278"/>
      <c r="R193" s="281"/>
      <c r="T193" s="282"/>
      <c r="U193" s="278"/>
      <c r="V193" s="278"/>
      <c r="W193" s="278"/>
      <c r="X193" s="278"/>
      <c r="Y193" s="278"/>
      <c r="Z193" s="278"/>
      <c r="AA193" s="283"/>
      <c r="AT193" s="284" t="s">
        <v>192</v>
      </c>
      <c r="AU193" s="284" t="s">
        <v>89</v>
      </c>
      <c r="AV193" s="14" t="s">
        <v>84</v>
      </c>
      <c r="AW193" s="14" t="s">
        <v>34</v>
      </c>
      <c r="AX193" s="14" t="s">
        <v>77</v>
      </c>
      <c r="AY193" s="284" t="s">
        <v>184</v>
      </c>
    </row>
    <row r="194" s="14" customFormat="1" ht="38.25" customHeight="1">
      <c r="B194" s="277"/>
      <c r="C194" s="278"/>
      <c r="D194" s="278"/>
      <c r="E194" s="279" t="s">
        <v>5</v>
      </c>
      <c r="F194" s="280" t="s">
        <v>2233</v>
      </c>
      <c r="G194" s="278"/>
      <c r="H194" s="278"/>
      <c r="I194" s="278"/>
      <c r="J194" s="278"/>
      <c r="K194" s="279" t="s">
        <v>5</v>
      </c>
      <c r="L194" s="278"/>
      <c r="M194" s="278"/>
      <c r="N194" s="278"/>
      <c r="O194" s="278"/>
      <c r="P194" s="278"/>
      <c r="Q194" s="278"/>
      <c r="R194" s="281"/>
      <c r="T194" s="282"/>
      <c r="U194" s="278"/>
      <c r="V194" s="278"/>
      <c r="W194" s="278"/>
      <c r="X194" s="278"/>
      <c r="Y194" s="278"/>
      <c r="Z194" s="278"/>
      <c r="AA194" s="283"/>
      <c r="AT194" s="284" t="s">
        <v>192</v>
      </c>
      <c r="AU194" s="284" t="s">
        <v>89</v>
      </c>
      <c r="AV194" s="14" t="s">
        <v>84</v>
      </c>
      <c r="AW194" s="14" t="s">
        <v>34</v>
      </c>
      <c r="AX194" s="14" t="s">
        <v>77</v>
      </c>
      <c r="AY194" s="284" t="s">
        <v>184</v>
      </c>
    </row>
    <row r="195" s="14" customFormat="1" ht="25.5" customHeight="1">
      <c r="B195" s="277"/>
      <c r="C195" s="278"/>
      <c r="D195" s="278"/>
      <c r="E195" s="279" t="s">
        <v>5</v>
      </c>
      <c r="F195" s="280" t="s">
        <v>2257</v>
      </c>
      <c r="G195" s="278"/>
      <c r="H195" s="278"/>
      <c r="I195" s="278"/>
      <c r="J195" s="278"/>
      <c r="K195" s="279" t="s">
        <v>5</v>
      </c>
      <c r="L195" s="278"/>
      <c r="M195" s="278"/>
      <c r="N195" s="278"/>
      <c r="O195" s="278"/>
      <c r="P195" s="278"/>
      <c r="Q195" s="278"/>
      <c r="R195" s="281"/>
      <c r="T195" s="282"/>
      <c r="U195" s="278"/>
      <c r="V195" s="278"/>
      <c r="W195" s="278"/>
      <c r="X195" s="278"/>
      <c r="Y195" s="278"/>
      <c r="Z195" s="278"/>
      <c r="AA195" s="283"/>
      <c r="AT195" s="284" t="s">
        <v>192</v>
      </c>
      <c r="AU195" s="284" t="s">
        <v>89</v>
      </c>
      <c r="AV195" s="14" t="s">
        <v>84</v>
      </c>
      <c r="AW195" s="14" t="s">
        <v>34</v>
      </c>
      <c r="AX195" s="14" t="s">
        <v>77</v>
      </c>
      <c r="AY195" s="284" t="s">
        <v>184</v>
      </c>
    </row>
    <row r="196" s="14" customFormat="1" ht="25.5" customHeight="1">
      <c r="B196" s="277"/>
      <c r="C196" s="278"/>
      <c r="D196" s="278"/>
      <c r="E196" s="279" t="s">
        <v>5</v>
      </c>
      <c r="F196" s="280" t="s">
        <v>2258</v>
      </c>
      <c r="G196" s="278"/>
      <c r="H196" s="278"/>
      <c r="I196" s="278"/>
      <c r="J196" s="278"/>
      <c r="K196" s="279" t="s">
        <v>5</v>
      </c>
      <c r="L196" s="278"/>
      <c r="M196" s="278"/>
      <c r="N196" s="278"/>
      <c r="O196" s="278"/>
      <c r="P196" s="278"/>
      <c r="Q196" s="278"/>
      <c r="R196" s="281"/>
      <c r="T196" s="282"/>
      <c r="U196" s="278"/>
      <c r="V196" s="278"/>
      <c r="W196" s="278"/>
      <c r="X196" s="278"/>
      <c r="Y196" s="278"/>
      <c r="Z196" s="278"/>
      <c r="AA196" s="283"/>
      <c r="AT196" s="284" t="s">
        <v>192</v>
      </c>
      <c r="AU196" s="284" t="s">
        <v>89</v>
      </c>
      <c r="AV196" s="14" t="s">
        <v>84</v>
      </c>
      <c r="AW196" s="14" t="s">
        <v>34</v>
      </c>
      <c r="AX196" s="14" t="s">
        <v>77</v>
      </c>
      <c r="AY196" s="284" t="s">
        <v>184</v>
      </c>
    </row>
    <row r="197" s="14" customFormat="1" ht="16.5" customHeight="1">
      <c r="B197" s="277"/>
      <c r="C197" s="278"/>
      <c r="D197" s="278"/>
      <c r="E197" s="279" t="s">
        <v>5</v>
      </c>
      <c r="F197" s="280" t="s">
        <v>2236</v>
      </c>
      <c r="G197" s="278"/>
      <c r="H197" s="278"/>
      <c r="I197" s="278"/>
      <c r="J197" s="278"/>
      <c r="K197" s="279" t="s">
        <v>5</v>
      </c>
      <c r="L197" s="278"/>
      <c r="M197" s="278"/>
      <c r="N197" s="278"/>
      <c r="O197" s="278"/>
      <c r="P197" s="278"/>
      <c r="Q197" s="278"/>
      <c r="R197" s="281"/>
      <c r="T197" s="282"/>
      <c r="U197" s="278"/>
      <c r="V197" s="278"/>
      <c r="W197" s="278"/>
      <c r="X197" s="278"/>
      <c r="Y197" s="278"/>
      <c r="Z197" s="278"/>
      <c r="AA197" s="283"/>
      <c r="AT197" s="284" t="s">
        <v>192</v>
      </c>
      <c r="AU197" s="284" t="s">
        <v>89</v>
      </c>
      <c r="AV197" s="14" t="s">
        <v>84</v>
      </c>
      <c r="AW197" s="14" t="s">
        <v>34</v>
      </c>
      <c r="AX197" s="14" t="s">
        <v>77</v>
      </c>
      <c r="AY197" s="284" t="s">
        <v>184</v>
      </c>
    </row>
    <row r="198" s="14" customFormat="1" ht="16.5" customHeight="1">
      <c r="B198" s="277"/>
      <c r="C198" s="278"/>
      <c r="D198" s="278"/>
      <c r="E198" s="279" t="s">
        <v>5</v>
      </c>
      <c r="F198" s="280" t="s">
        <v>2259</v>
      </c>
      <c r="G198" s="278"/>
      <c r="H198" s="278"/>
      <c r="I198" s="278"/>
      <c r="J198" s="278"/>
      <c r="K198" s="279" t="s">
        <v>5</v>
      </c>
      <c r="L198" s="278"/>
      <c r="M198" s="278"/>
      <c r="N198" s="278"/>
      <c r="O198" s="278"/>
      <c r="P198" s="278"/>
      <c r="Q198" s="278"/>
      <c r="R198" s="281"/>
      <c r="T198" s="282"/>
      <c r="U198" s="278"/>
      <c r="V198" s="278"/>
      <c r="W198" s="278"/>
      <c r="X198" s="278"/>
      <c r="Y198" s="278"/>
      <c r="Z198" s="278"/>
      <c r="AA198" s="283"/>
      <c r="AT198" s="284" t="s">
        <v>192</v>
      </c>
      <c r="AU198" s="284" t="s">
        <v>89</v>
      </c>
      <c r="AV198" s="14" t="s">
        <v>84</v>
      </c>
      <c r="AW198" s="14" t="s">
        <v>34</v>
      </c>
      <c r="AX198" s="14" t="s">
        <v>77</v>
      </c>
      <c r="AY198" s="284" t="s">
        <v>184</v>
      </c>
    </row>
    <row r="199" s="14" customFormat="1" ht="16.5" customHeight="1">
      <c r="B199" s="277"/>
      <c r="C199" s="278"/>
      <c r="D199" s="278"/>
      <c r="E199" s="279" t="s">
        <v>5</v>
      </c>
      <c r="F199" s="280" t="s">
        <v>2238</v>
      </c>
      <c r="G199" s="278"/>
      <c r="H199" s="278"/>
      <c r="I199" s="278"/>
      <c r="J199" s="278"/>
      <c r="K199" s="279" t="s">
        <v>5</v>
      </c>
      <c r="L199" s="278"/>
      <c r="M199" s="278"/>
      <c r="N199" s="278"/>
      <c r="O199" s="278"/>
      <c r="P199" s="278"/>
      <c r="Q199" s="278"/>
      <c r="R199" s="281"/>
      <c r="T199" s="282"/>
      <c r="U199" s="278"/>
      <c r="V199" s="278"/>
      <c r="W199" s="278"/>
      <c r="X199" s="278"/>
      <c r="Y199" s="278"/>
      <c r="Z199" s="278"/>
      <c r="AA199" s="283"/>
      <c r="AT199" s="284" t="s">
        <v>192</v>
      </c>
      <c r="AU199" s="284" t="s">
        <v>89</v>
      </c>
      <c r="AV199" s="14" t="s">
        <v>84</v>
      </c>
      <c r="AW199" s="14" t="s">
        <v>34</v>
      </c>
      <c r="AX199" s="14" t="s">
        <v>77</v>
      </c>
      <c r="AY199" s="284" t="s">
        <v>184</v>
      </c>
    </row>
    <row r="200" s="14" customFormat="1" ht="25.5" customHeight="1">
      <c r="B200" s="277"/>
      <c r="C200" s="278"/>
      <c r="D200" s="278"/>
      <c r="E200" s="279" t="s">
        <v>5</v>
      </c>
      <c r="F200" s="280" t="s">
        <v>2260</v>
      </c>
      <c r="G200" s="278"/>
      <c r="H200" s="278"/>
      <c r="I200" s="278"/>
      <c r="J200" s="278"/>
      <c r="K200" s="279" t="s">
        <v>5</v>
      </c>
      <c r="L200" s="278"/>
      <c r="M200" s="278"/>
      <c r="N200" s="278"/>
      <c r="O200" s="278"/>
      <c r="P200" s="278"/>
      <c r="Q200" s="278"/>
      <c r="R200" s="281"/>
      <c r="T200" s="282"/>
      <c r="U200" s="278"/>
      <c r="V200" s="278"/>
      <c r="W200" s="278"/>
      <c r="X200" s="278"/>
      <c r="Y200" s="278"/>
      <c r="Z200" s="278"/>
      <c r="AA200" s="283"/>
      <c r="AT200" s="284" t="s">
        <v>192</v>
      </c>
      <c r="AU200" s="284" t="s">
        <v>89</v>
      </c>
      <c r="AV200" s="14" t="s">
        <v>84</v>
      </c>
      <c r="AW200" s="14" t="s">
        <v>34</v>
      </c>
      <c r="AX200" s="14" t="s">
        <v>77</v>
      </c>
      <c r="AY200" s="284" t="s">
        <v>184</v>
      </c>
    </row>
    <row r="201" s="14" customFormat="1" ht="16.5" customHeight="1">
      <c r="B201" s="277"/>
      <c r="C201" s="278"/>
      <c r="D201" s="278"/>
      <c r="E201" s="279" t="s">
        <v>5</v>
      </c>
      <c r="F201" s="280" t="s">
        <v>2240</v>
      </c>
      <c r="G201" s="278"/>
      <c r="H201" s="278"/>
      <c r="I201" s="278"/>
      <c r="J201" s="278"/>
      <c r="K201" s="279" t="s">
        <v>5</v>
      </c>
      <c r="L201" s="278"/>
      <c r="M201" s="278"/>
      <c r="N201" s="278"/>
      <c r="O201" s="278"/>
      <c r="P201" s="278"/>
      <c r="Q201" s="278"/>
      <c r="R201" s="281"/>
      <c r="T201" s="282"/>
      <c r="U201" s="278"/>
      <c r="V201" s="278"/>
      <c r="W201" s="278"/>
      <c r="X201" s="278"/>
      <c r="Y201" s="278"/>
      <c r="Z201" s="278"/>
      <c r="AA201" s="283"/>
      <c r="AT201" s="284" t="s">
        <v>192</v>
      </c>
      <c r="AU201" s="284" t="s">
        <v>89</v>
      </c>
      <c r="AV201" s="14" t="s">
        <v>84</v>
      </c>
      <c r="AW201" s="14" t="s">
        <v>34</v>
      </c>
      <c r="AX201" s="14" t="s">
        <v>77</v>
      </c>
      <c r="AY201" s="284" t="s">
        <v>184</v>
      </c>
    </row>
    <row r="202" s="14" customFormat="1" ht="25.5" customHeight="1">
      <c r="B202" s="277"/>
      <c r="C202" s="278"/>
      <c r="D202" s="278"/>
      <c r="E202" s="279" t="s">
        <v>5</v>
      </c>
      <c r="F202" s="280" t="s">
        <v>2261</v>
      </c>
      <c r="G202" s="278"/>
      <c r="H202" s="278"/>
      <c r="I202" s="278"/>
      <c r="J202" s="278"/>
      <c r="K202" s="279" t="s">
        <v>5</v>
      </c>
      <c r="L202" s="278"/>
      <c r="M202" s="278"/>
      <c r="N202" s="278"/>
      <c r="O202" s="278"/>
      <c r="P202" s="278"/>
      <c r="Q202" s="278"/>
      <c r="R202" s="281"/>
      <c r="T202" s="282"/>
      <c r="U202" s="278"/>
      <c r="V202" s="278"/>
      <c r="W202" s="278"/>
      <c r="X202" s="278"/>
      <c r="Y202" s="278"/>
      <c r="Z202" s="278"/>
      <c r="AA202" s="283"/>
      <c r="AT202" s="284" t="s">
        <v>192</v>
      </c>
      <c r="AU202" s="284" t="s">
        <v>89</v>
      </c>
      <c r="AV202" s="14" t="s">
        <v>84</v>
      </c>
      <c r="AW202" s="14" t="s">
        <v>34</v>
      </c>
      <c r="AX202" s="14" t="s">
        <v>77</v>
      </c>
      <c r="AY202" s="284" t="s">
        <v>184</v>
      </c>
    </row>
    <row r="203" s="11" customFormat="1" ht="16.5" customHeight="1">
      <c r="B203" s="230"/>
      <c r="C203" s="231"/>
      <c r="D203" s="231"/>
      <c r="E203" s="232" t="s">
        <v>5</v>
      </c>
      <c r="F203" s="240" t="s">
        <v>84</v>
      </c>
      <c r="G203" s="231"/>
      <c r="H203" s="231"/>
      <c r="I203" s="231"/>
      <c r="J203" s="231"/>
      <c r="K203" s="235">
        <v>1</v>
      </c>
      <c r="L203" s="231"/>
      <c r="M203" s="231"/>
      <c r="N203" s="231"/>
      <c r="O203" s="231"/>
      <c r="P203" s="231"/>
      <c r="Q203" s="231"/>
      <c r="R203" s="236"/>
      <c r="T203" s="237"/>
      <c r="U203" s="231"/>
      <c r="V203" s="231"/>
      <c r="W203" s="231"/>
      <c r="X203" s="231"/>
      <c r="Y203" s="231"/>
      <c r="Z203" s="231"/>
      <c r="AA203" s="238"/>
      <c r="AT203" s="239" t="s">
        <v>192</v>
      </c>
      <c r="AU203" s="239" t="s">
        <v>89</v>
      </c>
      <c r="AV203" s="11" t="s">
        <v>89</v>
      </c>
      <c r="AW203" s="11" t="s">
        <v>34</v>
      </c>
      <c r="AX203" s="11" t="s">
        <v>77</v>
      </c>
      <c r="AY203" s="239" t="s">
        <v>184</v>
      </c>
    </row>
    <row r="204" s="12" customFormat="1" ht="16.5" customHeight="1">
      <c r="B204" s="241"/>
      <c r="C204" s="242"/>
      <c r="D204" s="242"/>
      <c r="E204" s="243" t="s">
        <v>5</v>
      </c>
      <c r="F204" s="244" t="s">
        <v>197</v>
      </c>
      <c r="G204" s="242"/>
      <c r="H204" s="242"/>
      <c r="I204" s="242"/>
      <c r="J204" s="242"/>
      <c r="K204" s="245">
        <v>1</v>
      </c>
      <c r="L204" s="242"/>
      <c r="M204" s="242"/>
      <c r="N204" s="242"/>
      <c r="O204" s="242"/>
      <c r="P204" s="242"/>
      <c r="Q204" s="242"/>
      <c r="R204" s="246"/>
      <c r="T204" s="247"/>
      <c r="U204" s="242"/>
      <c r="V204" s="242"/>
      <c r="W204" s="242"/>
      <c r="X204" s="242"/>
      <c r="Y204" s="242"/>
      <c r="Z204" s="242"/>
      <c r="AA204" s="248"/>
      <c r="AT204" s="249" t="s">
        <v>192</v>
      </c>
      <c r="AU204" s="249" t="s">
        <v>89</v>
      </c>
      <c r="AV204" s="12" t="s">
        <v>189</v>
      </c>
      <c r="AW204" s="12" t="s">
        <v>34</v>
      </c>
      <c r="AX204" s="12" t="s">
        <v>84</v>
      </c>
      <c r="AY204" s="249" t="s">
        <v>184</v>
      </c>
    </row>
    <row r="205" s="1" customFormat="1" ht="25.5" customHeight="1">
      <c r="B205" s="186"/>
      <c r="C205" s="220" t="s">
        <v>287</v>
      </c>
      <c r="D205" s="220" t="s">
        <v>185</v>
      </c>
      <c r="E205" s="221" t="s">
        <v>2264</v>
      </c>
      <c r="F205" s="222" t="s">
        <v>2265</v>
      </c>
      <c r="G205" s="222"/>
      <c r="H205" s="222"/>
      <c r="I205" s="222"/>
      <c r="J205" s="223" t="s">
        <v>200</v>
      </c>
      <c r="K205" s="224">
        <v>1</v>
      </c>
      <c r="L205" s="225">
        <v>0</v>
      </c>
      <c r="M205" s="225"/>
      <c r="N205" s="226">
        <f>ROUND(L205*K205,2)</f>
        <v>0</v>
      </c>
      <c r="O205" s="226"/>
      <c r="P205" s="226"/>
      <c r="Q205" s="226"/>
      <c r="R205" s="190"/>
      <c r="T205" s="227" t="s">
        <v>5</v>
      </c>
      <c r="U205" s="59" t="s">
        <v>44</v>
      </c>
      <c r="V205" s="50"/>
      <c r="W205" s="228">
        <f>V205*K205</f>
        <v>0</v>
      </c>
      <c r="X205" s="228">
        <v>0</v>
      </c>
      <c r="Y205" s="228">
        <f>X205*K205</f>
        <v>0</v>
      </c>
      <c r="Z205" s="228">
        <v>0</v>
      </c>
      <c r="AA205" s="229">
        <f>Z205*K205</f>
        <v>0</v>
      </c>
      <c r="AR205" s="25" t="s">
        <v>716</v>
      </c>
      <c r="AT205" s="25" t="s">
        <v>185</v>
      </c>
      <c r="AU205" s="25" t="s">
        <v>89</v>
      </c>
      <c r="AY205" s="25" t="s">
        <v>184</v>
      </c>
      <c r="BE205" s="149">
        <f>IF(U205="základná",N205,0)</f>
        <v>0</v>
      </c>
      <c r="BF205" s="149">
        <f>IF(U205="znížená",N205,0)</f>
        <v>0</v>
      </c>
      <c r="BG205" s="149">
        <f>IF(U205="zákl. prenesená",N205,0)</f>
        <v>0</v>
      </c>
      <c r="BH205" s="149">
        <f>IF(U205="zníž. prenesená",N205,0)</f>
        <v>0</v>
      </c>
      <c r="BI205" s="149">
        <f>IF(U205="nulová",N205,0)</f>
        <v>0</v>
      </c>
      <c r="BJ205" s="25" t="s">
        <v>89</v>
      </c>
      <c r="BK205" s="149">
        <f>ROUND(L205*K205,2)</f>
        <v>0</v>
      </c>
      <c r="BL205" s="25" t="s">
        <v>716</v>
      </c>
      <c r="BM205" s="25" t="s">
        <v>343</v>
      </c>
    </row>
    <row r="206" s="1" customFormat="1" ht="25.5" customHeight="1">
      <c r="B206" s="186"/>
      <c r="C206" s="220" t="s">
        <v>292</v>
      </c>
      <c r="D206" s="220" t="s">
        <v>185</v>
      </c>
      <c r="E206" s="221" t="s">
        <v>2266</v>
      </c>
      <c r="F206" s="222" t="s">
        <v>2267</v>
      </c>
      <c r="G206" s="222"/>
      <c r="H206" s="222"/>
      <c r="I206" s="222"/>
      <c r="J206" s="223" t="s">
        <v>200</v>
      </c>
      <c r="K206" s="224">
        <v>1</v>
      </c>
      <c r="L206" s="225">
        <v>0</v>
      </c>
      <c r="M206" s="225"/>
      <c r="N206" s="226">
        <f>ROUND(L206*K206,2)</f>
        <v>0</v>
      </c>
      <c r="O206" s="226"/>
      <c r="P206" s="226"/>
      <c r="Q206" s="226"/>
      <c r="R206" s="190"/>
      <c r="T206" s="227" t="s">
        <v>5</v>
      </c>
      <c r="U206" s="59" t="s">
        <v>44</v>
      </c>
      <c r="V206" s="50"/>
      <c r="W206" s="228">
        <f>V206*K206</f>
        <v>0</v>
      </c>
      <c r="X206" s="228">
        <v>0</v>
      </c>
      <c r="Y206" s="228">
        <f>X206*K206</f>
        <v>0</v>
      </c>
      <c r="Z206" s="228">
        <v>0</v>
      </c>
      <c r="AA206" s="229">
        <f>Z206*K206</f>
        <v>0</v>
      </c>
      <c r="AR206" s="25" t="s">
        <v>716</v>
      </c>
      <c r="AT206" s="25" t="s">
        <v>185</v>
      </c>
      <c r="AU206" s="25" t="s">
        <v>89</v>
      </c>
      <c r="AY206" s="25" t="s">
        <v>184</v>
      </c>
      <c r="BE206" s="149">
        <f>IF(U206="základná",N206,0)</f>
        <v>0</v>
      </c>
      <c r="BF206" s="149">
        <f>IF(U206="znížená",N206,0)</f>
        <v>0</v>
      </c>
      <c r="BG206" s="149">
        <f>IF(U206="zákl. prenesená",N206,0)</f>
        <v>0</v>
      </c>
      <c r="BH206" s="149">
        <f>IF(U206="zníž. prenesená",N206,0)</f>
        <v>0</v>
      </c>
      <c r="BI206" s="149">
        <f>IF(U206="nulová",N206,0)</f>
        <v>0</v>
      </c>
      <c r="BJ206" s="25" t="s">
        <v>89</v>
      </c>
      <c r="BK206" s="149">
        <f>ROUND(L206*K206,2)</f>
        <v>0</v>
      </c>
      <c r="BL206" s="25" t="s">
        <v>716</v>
      </c>
      <c r="BM206" s="25" t="s">
        <v>359</v>
      </c>
    </row>
    <row r="207" s="1" customFormat="1" ht="25.5" customHeight="1">
      <c r="B207" s="186"/>
      <c r="C207" s="220" t="s">
        <v>10</v>
      </c>
      <c r="D207" s="220" t="s">
        <v>185</v>
      </c>
      <c r="E207" s="221" t="s">
        <v>2268</v>
      </c>
      <c r="F207" s="222" t="s">
        <v>2269</v>
      </c>
      <c r="G207" s="222"/>
      <c r="H207" s="222"/>
      <c r="I207" s="222"/>
      <c r="J207" s="223" t="s">
        <v>200</v>
      </c>
      <c r="K207" s="224">
        <v>2</v>
      </c>
      <c r="L207" s="225">
        <v>0</v>
      </c>
      <c r="M207" s="225"/>
      <c r="N207" s="226">
        <f>ROUND(L207*K207,2)</f>
        <v>0</v>
      </c>
      <c r="O207" s="226"/>
      <c r="P207" s="226"/>
      <c r="Q207" s="226"/>
      <c r="R207" s="190"/>
      <c r="T207" s="227" t="s">
        <v>5</v>
      </c>
      <c r="U207" s="59" t="s">
        <v>44</v>
      </c>
      <c r="V207" s="50"/>
      <c r="W207" s="228">
        <f>V207*K207</f>
        <v>0</v>
      </c>
      <c r="X207" s="228">
        <v>0</v>
      </c>
      <c r="Y207" s="228">
        <f>X207*K207</f>
        <v>0</v>
      </c>
      <c r="Z207" s="228">
        <v>0</v>
      </c>
      <c r="AA207" s="229">
        <f>Z207*K207</f>
        <v>0</v>
      </c>
      <c r="AR207" s="25" t="s">
        <v>716</v>
      </c>
      <c r="AT207" s="25" t="s">
        <v>185</v>
      </c>
      <c r="AU207" s="25" t="s">
        <v>89</v>
      </c>
      <c r="AY207" s="25" t="s">
        <v>184</v>
      </c>
      <c r="BE207" s="149">
        <f>IF(U207="základná",N207,0)</f>
        <v>0</v>
      </c>
      <c r="BF207" s="149">
        <f>IF(U207="znížená",N207,0)</f>
        <v>0</v>
      </c>
      <c r="BG207" s="149">
        <f>IF(U207="zákl. prenesená",N207,0)</f>
        <v>0</v>
      </c>
      <c r="BH207" s="149">
        <f>IF(U207="zníž. prenesená",N207,0)</f>
        <v>0</v>
      </c>
      <c r="BI207" s="149">
        <f>IF(U207="nulová",N207,0)</f>
        <v>0</v>
      </c>
      <c r="BJ207" s="25" t="s">
        <v>89</v>
      </c>
      <c r="BK207" s="149">
        <f>ROUND(L207*K207,2)</f>
        <v>0</v>
      </c>
      <c r="BL207" s="25" t="s">
        <v>716</v>
      </c>
      <c r="BM207" s="25" t="s">
        <v>378</v>
      </c>
    </row>
    <row r="208" s="1" customFormat="1" ht="25.5" customHeight="1">
      <c r="B208" s="186"/>
      <c r="C208" s="220" t="s">
        <v>302</v>
      </c>
      <c r="D208" s="220" t="s">
        <v>185</v>
      </c>
      <c r="E208" s="221" t="s">
        <v>2270</v>
      </c>
      <c r="F208" s="222" t="s">
        <v>2271</v>
      </c>
      <c r="G208" s="222"/>
      <c r="H208" s="222"/>
      <c r="I208" s="222"/>
      <c r="J208" s="223" t="s">
        <v>200</v>
      </c>
      <c r="K208" s="224">
        <v>2</v>
      </c>
      <c r="L208" s="225">
        <v>0</v>
      </c>
      <c r="M208" s="225"/>
      <c r="N208" s="226">
        <f>ROUND(L208*K208,2)</f>
        <v>0</v>
      </c>
      <c r="O208" s="226"/>
      <c r="P208" s="226"/>
      <c r="Q208" s="226"/>
      <c r="R208" s="190"/>
      <c r="T208" s="227" t="s">
        <v>5</v>
      </c>
      <c r="U208" s="59" t="s">
        <v>44</v>
      </c>
      <c r="V208" s="50"/>
      <c r="W208" s="228">
        <f>V208*K208</f>
        <v>0</v>
      </c>
      <c r="X208" s="228">
        <v>0</v>
      </c>
      <c r="Y208" s="228">
        <f>X208*K208</f>
        <v>0</v>
      </c>
      <c r="Z208" s="228">
        <v>0</v>
      </c>
      <c r="AA208" s="229">
        <f>Z208*K208</f>
        <v>0</v>
      </c>
      <c r="AR208" s="25" t="s">
        <v>716</v>
      </c>
      <c r="AT208" s="25" t="s">
        <v>185</v>
      </c>
      <c r="AU208" s="25" t="s">
        <v>89</v>
      </c>
      <c r="AY208" s="25" t="s">
        <v>184</v>
      </c>
      <c r="BE208" s="149">
        <f>IF(U208="základná",N208,0)</f>
        <v>0</v>
      </c>
      <c r="BF208" s="149">
        <f>IF(U208="znížená",N208,0)</f>
        <v>0</v>
      </c>
      <c r="BG208" s="149">
        <f>IF(U208="zákl. prenesená",N208,0)</f>
        <v>0</v>
      </c>
      <c r="BH208" s="149">
        <f>IF(U208="zníž. prenesená",N208,0)</f>
        <v>0</v>
      </c>
      <c r="BI208" s="149">
        <f>IF(U208="nulová",N208,0)</f>
        <v>0</v>
      </c>
      <c r="BJ208" s="25" t="s">
        <v>89</v>
      </c>
      <c r="BK208" s="149">
        <f>ROUND(L208*K208,2)</f>
        <v>0</v>
      </c>
      <c r="BL208" s="25" t="s">
        <v>716</v>
      </c>
      <c r="BM208" s="25" t="s">
        <v>402</v>
      </c>
    </row>
    <row r="209" s="1" customFormat="1" ht="25.5" customHeight="1">
      <c r="B209" s="186"/>
      <c r="C209" s="220" t="s">
        <v>307</v>
      </c>
      <c r="D209" s="220" t="s">
        <v>185</v>
      </c>
      <c r="E209" s="221" t="s">
        <v>2272</v>
      </c>
      <c r="F209" s="222" t="s">
        <v>2273</v>
      </c>
      <c r="G209" s="222"/>
      <c r="H209" s="222"/>
      <c r="I209" s="222"/>
      <c r="J209" s="223" t="s">
        <v>299</v>
      </c>
      <c r="K209" s="224">
        <v>11</v>
      </c>
      <c r="L209" s="225">
        <v>0</v>
      </c>
      <c r="M209" s="225"/>
      <c r="N209" s="226">
        <f>ROUND(L209*K209,2)</f>
        <v>0</v>
      </c>
      <c r="O209" s="226"/>
      <c r="P209" s="226"/>
      <c r="Q209" s="226"/>
      <c r="R209" s="190"/>
      <c r="T209" s="227" t="s">
        <v>5</v>
      </c>
      <c r="U209" s="59" t="s">
        <v>44</v>
      </c>
      <c r="V209" s="50"/>
      <c r="W209" s="228">
        <f>V209*K209</f>
        <v>0</v>
      </c>
      <c r="X209" s="228">
        <v>0</v>
      </c>
      <c r="Y209" s="228">
        <f>X209*K209</f>
        <v>0</v>
      </c>
      <c r="Z209" s="228">
        <v>0</v>
      </c>
      <c r="AA209" s="229">
        <f>Z209*K209</f>
        <v>0</v>
      </c>
      <c r="AR209" s="25" t="s">
        <v>716</v>
      </c>
      <c r="AT209" s="25" t="s">
        <v>185</v>
      </c>
      <c r="AU209" s="25" t="s">
        <v>89</v>
      </c>
      <c r="AY209" s="25" t="s">
        <v>184</v>
      </c>
      <c r="BE209" s="149">
        <f>IF(U209="základná",N209,0)</f>
        <v>0</v>
      </c>
      <c r="BF209" s="149">
        <f>IF(U209="znížená",N209,0)</f>
        <v>0</v>
      </c>
      <c r="BG209" s="149">
        <f>IF(U209="zákl. prenesená",N209,0)</f>
        <v>0</v>
      </c>
      <c r="BH209" s="149">
        <f>IF(U209="zníž. prenesená",N209,0)</f>
        <v>0</v>
      </c>
      <c r="BI209" s="149">
        <f>IF(U209="nulová",N209,0)</f>
        <v>0</v>
      </c>
      <c r="BJ209" s="25" t="s">
        <v>89</v>
      </c>
      <c r="BK209" s="149">
        <f>ROUND(L209*K209,2)</f>
        <v>0</v>
      </c>
      <c r="BL209" s="25" t="s">
        <v>716</v>
      </c>
      <c r="BM209" s="25" t="s">
        <v>630</v>
      </c>
    </row>
    <row r="210" s="1" customFormat="1" ht="25.5" customHeight="1">
      <c r="B210" s="186"/>
      <c r="C210" s="220" t="s">
        <v>312</v>
      </c>
      <c r="D210" s="220" t="s">
        <v>185</v>
      </c>
      <c r="E210" s="221" t="s">
        <v>2274</v>
      </c>
      <c r="F210" s="222" t="s">
        <v>2275</v>
      </c>
      <c r="G210" s="222"/>
      <c r="H210" s="222"/>
      <c r="I210" s="222"/>
      <c r="J210" s="223" t="s">
        <v>299</v>
      </c>
      <c r="K210" s="224">
        <v>10</v>
      </c>
      <c r="L210" s="225">
        <v>0</v>
      </c>
      <c r="M210" s="225"/>
      <c r="N210" s="226">
        <f>ROUND(L210*K210,2)</f>
        <v>0</v>
      </c>
      <c r="O210" s="226"/>
      <c r="P210" s="226"/>
      <c r="Q210" s="226"/>
      <c r="R210" s="190"/>
      <c r="T210" s="227" t="s">
        <v>5</v>
      </c>
      <c r="U210" s="59" t="s">
        <v>44</v>
      </c>
      <c r="V210" s="50"/>
      <c r="W210" s="228">
        <f>V210*K210</f>
        <v>0</v>
      </c>
      <c r="X210" s="228">
        <v>0</v>
      </c>
      <c r="Y210" s="228">
        <f>X210*K210</f>
        <v>0</v>
      </c>
      <c r="Z210" s="228">
        <v>0</v>
      </c>
      <c r="AA210" s="229">
        <f>Z210*K210</f>
        <v>0</v>
      </c>
      <c r="AR210" s="25" t="s">
        <v>716</v>
      </c>
      <c r="AT210" s="25" t="s">
        <v>185</v>
      </c>
      <c r="AU210" s="25" t="s">
        <v>89</v>
      </c>
      <c r="AY210" s="25" t="s">
        <v>184</v>
      </c>
      <c r="BE210" s="149">
        <f>IF(U210="základná",N210,0)</f>
        <v>0</v>
      </c>
      <c r="BF210" s="149">
        <f>IF(U210="znížená",N210,0)</f>
        <v>0</v>
      </c>
      <c r="BG210" s="149">
        <f>IF(U210="zákl. prenesená",N210,0)</f>
        <v>0</v>
      </c>
      <c r="BH210" s="149">
        <f>IF(U210="zníž. prenesená",N210,0)</f>
        <v>0</v>
      </c>
      <c r="BI210" s="149">
        <f>IF(U210="nulová",N210,0)</f>
        <v>0</v>
      </c>
      <c r="BJ210" s="25" t="s">
        <v>89</v>
      </c>
      <c r="BK210" s="149">
        <f>ROUND(L210*K210,2)</f>
        <v>0</v>
      </c>
      <c r="BL210" s="25" t="s">
        <v>716</v>
      </c>
      <c r="BM210" s="25" t="s">
        <v>646</v>
      </c>
    </row>
    <row r="211" s="1" customFormat="1" ht="25.5" customHeight="1">
      <c r="B211" s="186"/>
      <c r="C211" s="220" t="s">
        <v>318</v>
      </c>
      <c r="D211" s="220" t="s">
        <v>185</v>
      </c>
      <c r="E211" s="221" t="s">
        <v>2276</v>
      </c>
      <c r="F211" s="222" t="s">
        <v>2277</v>
      </c>
      <c r="G211" s="222"/>
      <c r="H211" s="222"/>
      <c r="I211" s="222"/>
      <c r="J211" s="223" t="s">
        <v>206</v>
      </c>
      <c r="K211" s="224">
        <v>4</v>
      </c>
      <c r="L211" s="225">
        <v>0</v>
      </c>
      <c r="M211" s="225"/>
      <c r="N211" s="226">
        <f>ROUND(L211*K211,2)</f>
        <v>0</v>
      </c>
      <c r="O211" s="226"/>
      <c r="P211" s="226"/>
      <c r="Q211" s="226"/>
      <c r="R211" s="190"/>
      <c r="T211" s="227" t="s">
        <v>5</v>
      </c>
      <c r="U211" s="59" t="s">
        <v>44</v>
      </c>
      <c r="V211" s="50"/>
      <c r="W211" s="228">
        <f>V211*K211</f>
        <v>0</v>
      </c>
      <c r="X211" s="228">
        <v>0</v>
      </c>
      <c r="Y211" s="228">
        <f>X211*K211</f>
        <v>0</v>
      </c>
      <c r="Z211" s="228">
        <v>0</v>
      </c>
      <c r="AA211" s="229">
        <f>Z211*K211</f>
        <v>0</v>
      </c>
      <c r="AR211" s="25" t="s">
        <v>716</v>
      </c>
      <c r="AT211" s="25" t="s">
        <v>185</v>
      </c>
      <c r="AU211" s="25" t="s">
        <v>89</v>
      </c>
      <c r="AY211" s="25" t="s">
        <v>184</v>
      </c>
      <c r="BE211" s="149">
        <f>IF(U211="základná",N211,0)</f>
        <v>0</v>
      </c>
      <c r="BF211" s="149">
        <f>IF(U211="znížená",N211,0)</f>
        <v>0</v>
      </c>
      <c r="BG211" s="149">
        <f>IF(U211="zákl. prenesená",N211,0)</f>
        <v>0</v>
      </c>
      <c r="BH211" s="149">
        <f>IF(U211="zníž. prenesená",N211,0)</f>
        <v>0</v>
      </c>
      <c r="BI211" s="149">
        <f>IF(U211="nulová",N211,0)</f>
        <v>0</v>
      </c>
      <c r="BJ211" s="25" t="s">
        <v>89</v>
      </c>
      <c r="BK211" s="149">
        <f>ROUND(L211*K211,2)</f>
        <v>0</v>
      </c>
      <c r="BL211" s="25" t="s">
        <v>716</v>
      </c>
      <c r="BM211" s="25" t="s">
        <v>657</v>
      </c>
    </row>
    <row r="212" s="1" customFormat="1" ht="16.5" customHeight="1">
      <c r="B212" s="186"/>
      <c r="C212" s="220" t="s">
        <v>323</v>
      </c>
      <c r="D212" s="220" t="s">
        <v>185</v>
      </c>
      <c r="E212" s="221" t="s">
        <v>2278</v>
      </c>
      <c r="F212" s="222" t="s">
        <v>2279</v>
      </c>
      <c r="G212" s="222"/>
      <c r="H212" s="222"/>
      <c r="I212" s="222"/>
      <c r="J212" s="223" t="s">
        <v>789</v>
      </c>
      <c r="K212" s="224">
        <v>1</v>
      </c>
      <c r="L212" s="225">
        <v>0</v>
      </c>
      <c r="M212" s="225"/>
      <c r="N212" s="226">
        <f>ROUND(L212*K212,2)</f>
        <v>0</v>
      </c>
      <c r="O212" s="226"/>
      <c r="P212" s="226"/>
      <c r="Q212" s="226"/>
      <c r="R212" s="190"/>
      <c r="T212" s="227" t="s">
        <v>5</v>
      </c>
      <c r="U212" s="59" t="s">
        <v>44</v>
      </c>
      <c r="V212" s="50"/>
      <c r="W212" s="228">
        <f>V212*K212</f>
        <v>0</v>
      </c>
      <c r="X212" s="228">
        <v>0</v>
      </c>
      <c r="Y212" s="228">
        <f>X212*K212</f>
        <v>0</v>
      </c>
      <c r="Z212" s="228">
        <v>0</v>
      </c>
      <c r="AA212" s="229">
        <f>Z212*K212</f>
        <v>0</v>
      </c>
      <c r="AR212" s="25" t="s">
        <v>716</v>
      </c>
      <c r="AT212" s="25" t="s">
        <v>185</v>
      </c>
      <c r="AU212" s="25" t="s">
        <v>89</v>
      </c>
      <c r="AY212" s="25" t="s">
        <v>184</v>
      </c>
      <c r="BE212" s="149">
        <f>IF(U212="základná",N212,0)</f>
        <v>0</v>
      </c>
      <c r="BF212" s="149">
        <f>IF(U212="znížená",N212,0)</f>
        <v>0</v>
      </c>
      <c r="BG212" s="149">
        <f>IF(U212="zákl. prenesená",N212,0)</f>
        <v>0</v>
      </c>
      <c r="BH212" s="149">
        <f>IF(U212="zníž. prenesená",N212,0)</f>
        <v>0</v>
      </c>
      <c r="BI212" s="149">
        <f>IF(U212="nulová",N212,0)</f>
        <v>0</v>
      </c>
      <c r="BJ212" s="25" t="s">
        <v>89</v>
      </c>
      <c r="BK212" s="149">
        <f>ROUND(L212*K212,2)</f>
        <v>0</v>
      </c>
      <c r="BL212" s="25" t="s">
        <v>716</v>
      </c>
      <c r="BM212" s="25" t="s">
        <v>666</v>
      </c>
    </row>
    <row r="213" s="1" customFormat="1" ht="16.5" customHeight="1">
      <c r="B213" s="186"/>
      <c r="C213" s="220" t="s">
        <v>327</v>
      </c>
      <c r="D213" s="220" t="s">
        <v>185</v>
      </c>
      <c r="E213" s="221" t="s">
        <v>2280</v>
      </c>
      <c r="F213" s="222" t="s">
        <v>2281</v>
      </c>
      <c r="G213" s="222"/>
      <c r="H213" s="222"/>
      <c r="I213" s="222"/>
      <c r="J213" s="223" t="s">
        <v>789</v>
      </c>
      <c r="K213" s="224">
        <v>1</v>
      </c>
      <c r="L213" s="225">
        <v>0</v>
      </c>
      <c r="M213" s="225"/>
      <c r="N213" s="226">
        <f>ROUND(L213*K213,2)</f>
        <v>0</v>
      </c>
      <c r="O213" s="226"/>
      <c r="P213" s="226"/>
      <c r="Q213" s="226"/>
      <c r="R213" s="190"/>
      <c r="T213" s="227" t="s">
        <v>5</v>
      </c>
      <c r="U213" s="59" t="s">
        <v>44</v>
      </c>
      <c r="V213" s="50"/>
      <c r="W213" s="228">
        <f>V213*K213</f>
        <v>0</v>
      </c>
      <c r="X213" s="228">
        <v>0</v>
      </c>
      <c r="Y213" s="228">
        <f>X213*K213</f>
        <v>0</v>
      </c>
      <c r="Z213" s="228">
        <v>0</v>
      </c>
      <c r="AA213" s="229">
        <f>Z213*K213</f>
        <v>0</v>
      </c>
      <c r="AR213" s="25" t="s">
        <v>716</v>
      </c>
      <c r="AT213" s="25" t="s">
        <v>185</v>
      </c>
      <c r="AU213" s="25" t="s">
        <v>89</v>
      </c>
      <c r="AY213" s="25" t="s">
        <v>184</v>
      </c>
      <c r="BE213" s="149">
        <f>IF(U213="základná",N213,0)</f>
        <v>0</v>
      </c>
      <c r="BF213" s="149">
        <f>IF(U213="znížená",N213,0)</f>
        <v>0</v>
      </c>
      <c r="BG213" s="149">
        <f>IF(U213="zákl. prenesená",N213,0)</f>
        <v>0</v>
      </c>
      <c r="BH213" s="149">
        <f>IF(U213="zníž. prenesená",N213,0)</f>
        <v>0</v>
      </c>
      <c r="BI213" s="149">
        <f>IF(U213="nulová",N213,0)</f>
        <v>0</v>
      </c>
      <c r="BJ213" s="25" t="s">
        <v>89</v>
      </c>
      <c r="BK213" s="149">
        <f>ROUND(L213*K213,2)</f>
        <v>0</v>
      </c>
      <c r="BL213" s="25" t="s">
        <v>716</v>
      </c>
      <c r="BM213" s="25" t="s">
        <v>677</v>
      </c>
    </row>
    <row r="214" s="10" customFormat="1" ht="29.88" customHeight="1">
      <c r="B214" s="208"/>
      <c r="C214" s="209"/>
      <c r="D214" s="250" t="s">
        <v>2198</v>
      </c>
      <c r="E214" s="250"/>
      <c r="F214" s="250"/>
      <c r="G214" s="250"/>
      <c r="H214" s="250"/>
      <c r="I214" s="250"/>
      <c r="J214" s="250"/>
      <c r="K214" s="250"/>
      <c r="L214" s="250"/>
      <c r="M214" s="250"/>
      <c r="N214" s="253">
        <f>BK214</f>
        <v>0</v>
      </c>
      <c r="O214" s="254"/>
      <c r="P214" s="254"/>
      <c r="Q214" s="254"/>
      <c r="R214" s="213"/>
      <c r="T214" s="214"/>
      <c r="U214" s="209"/>
      <c r="V214" s="209"/>
      <c r="W214" s="215">
        <f>SUM(W215:W302)</f>
        <v>0</v>
      </c>
      <c r="X214" s="209"/>
      <c r="Y214" s="215">
        <f>SUM(Y215:Y302)</f>
        <v>0</v>
      </c>
      <c r="Z214" s="209"/>
      <c r="AA214" s="216">
        <f>SUM(AA215:AA302)</f>
        <v>0</v>
      </c>
      <c r="AR214" s="217" t="s">
        <v>89</v>
      </c>
      <c r="AT214" s="218" t="s">
        <v>76</v>
      </c>
      <c r="AU214" s="218" t="s">
        <v>84</v>
      </c>
      <c r="AY214" s="217" t="s">
        <v>184</v>
      </c>
      <c r="BK214" s="219">
        <f>SUM(BK215:BK302)</f>
        <v>0</v>
      </c>
    </row>
    <row r="215" s="1" customFormat="1" ht="51" customHeight="1">
      <c r="B215" s="186"/>
      <c r="C215" s="220" t="s">
        <v>331</v>
      </c>
      <c r="D215" s="220" t="s">
        <v>185</v>
      </c>
      <c r="E215" s="221" t="s">
        <v>2282</v>
      </c>
      <c r="F215" s="222" t="s">
        <v>2283</v>
      </c>
      <c r="G215" s="222"/>
      <c r="H215" s="222"/>
      <c r="I215" s="222"/>
      <c r="J215" s="223" t="s">
        <v>200</v>
      </c>
      <c r="K215" s="224">
        <v>1</v>
      </c>
      <c r="L215" s="225">
        <v>0</v>
      </c>
      <c r="M215" s="225"/>
      <c r="N215" s="226">
        <f>ROUND(L215*K215,2)</f>
        <v>0</v>
      </c>
      <c r="O215" s="226"/>
      <c r="P215" s="226"/>
      <c r="Q215" s="226"/>
      <c r="R215" s="190"/>
      <c r="T215" s="227" t="s">
        <v>5</v>
      </c>
      <c r="U215" s="59" t="s">
        <v>44</v>
      </c>
      <c r="V215" s="50"/>
      <c r="W215" s="228">
        <f>V215*K215</f>
        <v>0</v>
      </c>
      <c r="X215" s="228">
        <v>0</v>
      </c>
      <c r="Y215" s="228">
        <f>X215*K215</f>
        <v>0</v>
      </c>
      <c r="Z215" s="228">
        <v>0</v>
      </c>
      <c r="AA215" s="229">
        <f>Z215*K215</f>
        <v>0</v>
      </c>
      <c r="AR215" s="25" t="s">
        <v>1421</v>
      </c>
      <c r="AT215" s="25" t="s">
        <v>185</v>
      </c>
      <c r="AU215" s="25" t="s">
        <v>89</v>
      </c>
      <c r="AY215" s="25" t="s">
        <v>184</v>
      </c>
      <c r="BE215" s="149">
        <f>IF(U215="základná",N215,0)</f>
        <v>0</v>
      </c>
      <c r="BF215" s="149">
        <f>IF(U215="znížená",N215,0)</f>
        <v>0</v>
      </c>
      <c r="BG215" s="149">
        <f>IF(U215="zákl. prenesená",N215,0)</f>
        <v>0</v>
      </c>
      <c r="BH215" s="149">
        <f>IF(U215="zníž. prenesená",N215,0)</f>
        <v>0</v>
      </c>
      <c r="BI215" s="149">
        <f>IF(U215="nulová",N215,0)</f>
        <v>0</v>
      </c>
      <c r="BJ215" s="25" t="s">
        <v>89</v>
      </c>
      <c r="BK215" s="149">
        <f>ROUND(L215*K215,2)</f>
        <v>0</v>
      </c>
      <c r="BL215" s="25" t="s">
        <v>1421</v>
      </c>
      <c r="BM215" s="25" t="s">
        <v>89</v>
      </c>
    </row>
    <row r="216" s="14" customFormat="1" ht="51" customHeight="1">
      <c r="B216" s="277"/>
      <c r="C216" s="278"/>
      <c r="D216" s="278"/>
      <c r="E216" s="279" t="s">
        <v>5</v>
      </c>
      <c r="F216" s="285" t="s">
        <v>2284</v>
      </c>
      <c r="G216" s="286"/>
      <c r="H216" s="286"/>
      <c r="I216" s="286"/>
      <c r="J216" s="278"/>
      <c r="K216" s="279" t="s">
        <v>5</v>
      </c>
      <c r="L216" s="278"/>
      <c r="M216" s="278"/>
      <c r="N216" s="278"/>
      <c r="O216" s="278"/>
      <c r="P216" s="278"/>
      <c r="Q216" s="278"/>
      <c r="R216" s="281"/>
      <c r="T216" s="282"/>
      <c r="U216" s="278"/>
      <c r="V216" s="278"/>
      <c r="W216" s="278"/>
      <c r="X216" s="278"/>
      <c r="Y216" s="278"/>
      <c r="Z216" s="278"/>
      <c r="AA216" s="283"/>
      <c r="AT216" s="284" t="s">
        <v>192</v>
      </c>
      <c r="AU216" s="284" t="s">
        <v>89</v>
      </c>
      <c r="AV216" s="14" t="s">
        <v>84</v>
      </c>
      <c r="AW216" s="14" t="s">
        <v>34</v>
      </c>
      <c r="AX216" s="14" t="s">
        <v>77</v>
      </c>
      <c r="AY216" s="284" t="s">
        <v>184</v>
      </c>
    </row>
    <row r="217" s="11" customFormat="1" ht="16.5" customHeight="1">
      <c r="B217" s="230"/>
      <c r="C217" s="231"/>
      <c r="D217" s="231"/>
      <c r="E217" s="232" t="s">
        <v>5</v>
      </c>
      <c r="F217" s="240" t="s">
        <v>84</v>
      </c>
      <c r="G217" s="231"/>
      <c r="H217" s="231"/>
      <c r="I217" s="231"/>
      <c r="J217" s="231"/>
      <c r="K217" s="235">
        <v>1</v>
      </c>
      <c r="L217" s="231"/>
      <c r="M217" s="231"/>
      <c r="N217" s="231"/>
      <c r="O217" s="231"/>
      <c r="P217" s="231"/>
      <c r="Q217" s="231"/>
      <c r="R217" s="236"/>
      <c r="T217" s="237"/>
      <c r="U217" s="231"/>
      <c r="V217" s="231"/>
      <c r="W217" s="231"/>
      <c r="X217" s="231"/>
      <c r="Y217" s="231"/>
      <c r="Z217" s="231"/>
      <c r="AA217" s="238"/>
      <c r="AT217" s="239" t="s">
        <v>192</v>
      </c>
      <c r="AU217" s="239" t="s">
        <v>89</v>
      </c>
      <c r="AV217" s="11" t="s">
        <v>89</v>
      </c>
      <c r="AW217" s="11" t="s">
        <v>34</v>
      </c>
      <c r="AX217" s="11" t="s">
        <v>77</v>
      </c>
      <c r="AY217" s="239" t="s">
        <v>184</v>
      </c>
    </row>
    <row r="218" s="12" customFormat="1" ht="16.5" customHeight="1">
      <c r="B218" s="241"/>
      <c r="C218" s="242"/>
      <c r="D218" s="242"/>
      <c r="E218" s="243" t="s">
        <v>5</v>
      </c>
      <c r="F218" s="244" t="s">
        <v>197</v>
      </c>
      <c r="G218" s="242"/>
      <c r="H218" s="242"/>
      <c r="I218" s="242"/>
      <c r="J218" s="242"/>
      <c r="K218" s="245">
        <v>1</v>
      </c>
      <c r="L218" s="242"/>
      <c r="M218" s="242"/>
      <c r="N218" s="242"/>
      <c r="O218" s="242"/>
      <c r="P218" s="242"/>
      <c r="Q218" s="242"/>
      <c r="R218" s="246"/>
      <c r="T218" s="247"/>
      <c r="U218" s="242"/>
      <c r="V218" s="242"/>
      <c r="W218" s="242"/>
      <c r="X218" s="242"/>
      <c r="Y218" s="242"/>
      <c r="Z218" s="242"/>
      <c r="AA218" s="248"/>
      <c r="AT218" s="249" t="s">
        <v>192</v>
      </c>
      <c r="AU218" s="249" t="s">
        <v>89</v>
      </c>
      <c r="AV218" s="12" t="s">
        <v>189</v>
      </c>
      <c r="AW218" s="12" t="s">
        <v>34</v>
      </c>
      <c r="AX218" s="12" t="s">
        <v>84</v>
      </c>
      <c r="AY218" s="249" t="s">
        <v>184</v>
      </c>
    </row>
    <row r="219" s="1" customFormat="1" ht="25.5" customHeight="1">
      <c r="B219" s="186"/>
      <c r="C219" s="220" t="s">
        <v>335</v>
      </c>
      <c r="D219" s="220" t="s">
        <v>185</v>
      </c>
      <c r="E219" s="221" t="s">
        <v>2285</v>
      </c>
      <c r="F219" s="222" t="s">
        <v>2286</v>
      </c>
      <c r="G219" s="222"/>
      <c r="H219" s="222"/>
      <c r="I219" s="222"/>
      <c r="J219" s="223" t="s">
        <v>200</v>
      </c>
      <c r="K219" s="224">
        <v>1</v>
      </c>
      <c r="L219" s="225">
        <v>0</v>
      </c>
      <c r="M219" s="225"/>
      <c r="N219" s="226">
        <f>ROUND(L219*K219,2)</f>
        <v>0</v>
      </c>
      <c r="O219" s="226"/>
      <c r="P219" s="226"/>
      <c r="Q219" s="226"/>
      <c r="R219" s="190"/>
      <c r="T219" s="227" t="s">
        <v>5</v>
      </c>
      <c r="U219" s="59" t="s">
        <v>44</v>
      </c>
      <c r="V219" s="50"/>
      <c r="W219" s="228">
        <f>V219*K219</f>
        <v>0</v>
      </c>
      <c r="X219" s="228">
        <v>0</v>
      </c>
      <c r="Y219" s="228">
        <f>X219*K219</f>
        <v>0</v>
      </c>
      <c r="Z219" s="228">
        <v>0</v>
      </c>
      <c r="AA219" s="229">
        <f>Z219*K219</f>
        <v>0</v>
      </c>
      <c r="AR219" s="25" t="s">
        <v>1421</v>
      </c>
      <c r="AT219" s="25" t="s">
        <v>185</v>
      </c>
      <c r="AU219" s="25" t="s">
        <v>89</v>
      </c>
      <c r="AY219" s="25" t="s">
        <v>184</v>
      </c>
      <c r="BE219" s="149">
        <f>IF(U219="základná",N219,0)</f>
        <v>0</v>
      </c>
      <c r="BF219" s="149">
        <f>IF(U219="znížená",N219,0)</f>
        <v>0</v>
      </c>
      <c r="BG219" s="149">
        <f>IF(U219="zákl. prenesená",N219,0)</f>
        <v>0</v>
      </c>
      <c r="BH219" s="149">
        <f>IF(U219="zníž. prenesená",N219,0)</f>
        <v>0</v>
      </c>
      <c r="BI219" s="149">
        <f>IF(U219="nulová",N219,0)</f>
        <v>0</v>
      </c>
      <c r="BJ219" s="25" t="s">
        <v>89</v>
      </c>
      <c r="BK219" s="149">
        <f>ROUND(L219*K219,2)</f>
        <v>0</v>
      </c>
      <c r="BL219" s="25" t="s">
        <v>1421</v>
      </c>
      <c r="BM219" s="25" t="s">
        <v>2287</v>
      </c>
    </row>
    <row r="220" s="1" customFormat="1" ht="25.5" customHeight="1">
      <c r="B220" s="186"/>
      <c r="C220" s="220" t="s">
        <v>339</v>
      </c>
      <c r="D220" s="220" t="s">
        <v>185</v>
      </c>
      <c r="E220" s="221" t="s">
        <v>2288</v>
      </c>
      <c r="F220" s="222" t="s">
        <v>2206</v>
      </c>
      <c r="G220" s="222"/>
      <c r="H220" s="222"/>
      <c r="I220" s="222"/>
      <c r="J220" s="223" t="s">
        <v>200</v>
      </c>
      <c r="K220" s="224">
        <v>1</v>
      </c>
      <c r="L220" s="225">
        <v>0</v>
      </c>
      <c r="M220" s="225"/>
      <c r="N220" s="226">
        <f>ROUND(L220*K220,2)</f>
        <v>0</v>
      </c>
      <c r="O220" s="226"/>
      <c r="P220" s="226"/>
      <c r="Q220" s="226"/>
      <c r="R220" s="190"/>
      <c r="T220" s="227" t="s">
        <v>5</v>
      </c>
      <c r="U220" s="59" t="s">
        <v>44</v>
      </c>
      <c r="V220" s="50"/>
      <c r="W220" s="228">
        <f>V220*K220</f>
        <v>0</v>
      </c>
      <c r="X220" s="228">
        <v>0</v>
      </c>
      <c r="Y220" s="228">
        <f>X220*K220</f>
        <v>0</v>
      </c>
      <c r="Z220" s="228">
        <v>0</v>
      </c>
      <c r="AA220" s="229">
        <f>Z220*K220</f>
        <v>0</v>
      </c>
      <c r="AR220" s="25" t="s">
        <v>1421</v>
      </c>
      <c r="AT220" s="25" t="s">
        <v>185</v>
      </c>
      <c r="AU220" s="25" t="s">
        <v>89</v>
      </c>
      <c r="AY220" s="25" t="s">
        <v>184</v>
      </c>
      <c r="BE220" s="149">
        <f>IF(U220="základná",N220,0)</f>
        <v>0</v>
      </c>
      <c r="BF220" s="149">
        <f>IF(U220="znížená",N220,0)</f>
        <v>0</v>
      </c>
      <c r="BG220" s="149">
        <f>IF(U220="zákl. prenesená",N220,0)</f>
        <v>0</v>
      </c>
      <c r="BH220" s="149">
        <f>IF(U220="zníž. prenesená",N220,0)</f>
        <v>0</v>
      </c>
      <c r="BI220" s="149">
        <f>IF(U220="nulová",N220,0)</f>
        <v>0</v>
      </c>
      <c r="BJ220" s="25" t="s">
        <v>89</v>
      </c>
      <c r="BK220" s="149">
        <f>ROUND(L220*K220,2)</f>
        <v>0</v>
      </c>
      <c r="BL220" s="25" t="s">
        <v>1421</v>
      </c>
      <c r="BM220" s="25" t="s">
        <v>2289</v>
      </c>
    </row>
    <row r="221" s="1" customFormat="1" ht="16.5" customHeight="1">
      <c r="B221" s="186"/>
      <c r="C221" s="220" t="s">
        <v>343</v>
      </c>
      <c r="D221" s="220" t="s">
        <v>185</v>
      </c>
      <c r="E221" s="221" t="s">
        <v>2290</v>
      </c>
      <c r="F221" s="222" t="s">
        <v>2208</v>
      </c>
      <c r="G221" s="222"/>
      <c r="H221" s="222"/>
      <c r="I221" s="222"/>
      <c r="J221" s="223" t="s">
        <v>200</v>
      </c>
      <c r="K221" s="224">
        <v>2</v>
      </c>
      <c r="L221" s="225">
        <v>0</v>
      </c>
      <c r="M221" s="225"/>
      <c r="N221" s="226">
        <f>ROUND(L221*K221,2)</f>
        <v>0</v>
      </c>
      <c r="O221" s="226"/>
      <c r="P221" s="226"/>
      <c r="Q221" s="226"/>
      <c r="R221" s="190"/>
      <c r="T221" s="227" t="s">
        <v>5</v>
      </c>
      <c r="U221" s="59" t="s">
        <v>44</v>
      </c>
      <c r="V221" s="50"/>
      <c r="W221" s="228">
        <f>V221*K221</f>
        <v>0</v>
      </c>
      <c r="X221" s="228">
        <v>0</v>
      </c>
      <c r="Y221" s="228">
        <f>X221*K221</f>
        <v>0</v>
      </c>
      <c r="Z221" s="228">
        <v>0</v>
      </c>
      <c r="AA221" s="229">
        <f>Z221*K221</f>
        <v>0</v>
      </c>
      <c r="AR221" s="25" t="s">
        <v>1421</v>
      </c>
      <c r="AT221" s="25" t="s">
        <v>185</v>
      </c>
      <c r="AU221" s="25" t="s">
        <v>89</v>
      </c>
      <c r="AY221" s="25" t="s">
        <v>184</v>
      </c>
      <c r="BE221" s="149">
        <f>IF(U221="základná",N221,0)</f>
        <v>0</v>
      </c>
      <c r="BF221" s="149">
        <f>IF(U221="znížená",N221,0)</f>
        <v>0</v>
      </c>
      <c r="BG221" s="149">
        <f>IF(U221="zákl. prenesená",N221,0)</f>
        <v>0</v>
      </c>
      <c r="BH221" s="149">
        <f>IF(U221="zníž. prenesená",N221,0)</f>
        <v>0</v>
      </c>
      <c r="BI221" s="149">
        <f>IF(U221="nulová",N221,0)</f>
        <v>0</v>
      </c>
      <c r="BJ221" s="25" t="s">
        <v>89</v>
      </c>
      <c r="BK221" s="149">
        <f>ROUND(L221*K221,2)</f>
        <v>0</v>
      </c>
      <c r="BL221" s="25" t="s">
        <v>1421</v>
      </c>
      <c r="BM221" s="25" t="s">
        <v>2291</v>
      </c>
    </row>
    <row r="222" s="1" customFormat="1" ht="25.5" customHeight="1">
      <c r="B222" s="186"/>
      <c r="C222" s="220" t="s">
        <v>347</v>
      </c>
      <c r="D222" s="220" t="s">
        <v>185</v>
      </c>
      <c r="E222" s="221" t="s">
        <v>2292</v>
      </c>
      <c r="F222" s="222" t="s">
        <v>2211</v>
      </c>
      <c r="G222" s="222"/>
      <c r="H222" s="222"/>
      <c r="I222" s="222"/>
      <c r="J222" s="223" t="s">
        <v>200</v>
      </c>
      <c r="K222" s="224">
        <v>1</v>
      </c>
      <c r="L222" s="225">
        <v>0</v>
      </c>
      <c r="M222" s="225"/>
      <c r="N222" s="226">
        <f>ROUND(L222*K222,2)</f>
        <v>0</v>
      </c>
      <c r="O222" s="226"/>
      <c r="P222" s="226"/>
      <c r="Q222" s="226"/>
      <c r="R222" s="190"/>
      <c r="T222" s="227" t="s">
        <v>5</v>
      </c>
      <c r="U222" s="59" t="s">
        <v>44</v>
      </c>
      <c r="V222" s="50"/>
      <c r="W222" s="228">
        <f>V222*K222</f>
        <v>0</v>
      </c>
      <c r="X222" s="228">
        <v>0</v>
      </c>
      <c r="Y222" s="228">
        <f>X222*K222</f>
        <v>0</v>
      </c>
      <c r="Z222" s="228">
        <v>0</v>
      </c>
      <c r="AA222" s="229">
        <f>Z222*K222</f>
        <v>0</v>
      </c>
      <c r="AR222" s="25" t="s">
        <v>1421</v>
      </c>
      <c r="AT222" s="25" t="s">
        <v>185</v>
      </c>
      <c r="AU222" s="25" t="s">
        <v>89</v>
      </c>
      <c r="AY222" s="25" t="s">
        <v>184</v>
      </c>
      <c r="BE222" s="149">
        <f>IF(U222="základná",N222,0)</f>
        <v>0</v>
      </c>
      <c r="BF222" s="149">
        <f>IF(U222="znížená",N222,0)</f>
        <v>0</v>
      </c>
      <c r="BG222" s="149">
        <f>IF(U222="zákl. prenesená",N222,0)</f>
        <v>0</v>
      </c>
      <c r="BH222" s="149">
        <f>IF(U222="zníž. prenesená",N222,0)</f>
        <v>0</v>
      </c>
      <c r="BI222" s="149">
        <f>IF(U222="nulová",N222,0)</f>
        <v>0</v>
      </c>
      <c r="BJ222" s="25" t="s">
        <v>89</v>
      </c>
      <c r="BK222" s="149">
        <f>ROUND(L222*K222,2)</f>
        <v>0</v>
      </c>
      <c r="BL222" s="25" t="s">
        <v>1421</v>
      </c>
      <c r="BM222" s="25" t="s">
        <v>2293</v>
      </c>
    </row>
    <row r="223" s="1" customFormat="1" ht="16.5" customHeight="1">
      <c r="B223" s="186"/>
      <c r="C223" s="220" t="s">
        <v>351</v>
      </c>
      <c r="D223" s="220" t="s">
        <v>185</v>
      </c>
      <c r="E223" s="221" t="s">
        <v>2294</v>
      </c>
      <c r="F223" s="222" t="s">
        <v>2213</v>
      </c>
      <c r="G223" s="222"/>
      <c r="H223" s="222"/>
      <c r="I223" s="222"/>
      <c r="J223" s="223" t="s">
        <v>200</v>
      </c>
      <c r="K223" s="224">
        <v>1</v>
      </c>
      <c r="L223" s="225">
        <v>0</v>
      </c>
      <c r="M223" s="225"/>
      <c r="N223" s="226">
        <f>ROUND(L223*K223,2)</f>
        <v>0</v>
      </c>
      <c r="O223" s="226"/>
      <c r="P223" s="226"/>
      <c r="Q223" s="226"/>
      <c r="R223" s="190"/>
      <c r="T223" s="227" t="s">
        <v>5</v>
      </c>
      <c r="U223" s="59" t="s">
        <v>44</v>
      </c>
      <c r="V223" s="50"/>
      <c r="W223" s="228">
        <f>V223*K223</f>
        <v>0</v>
      </c>
      <c r="X223" s="228">
        <v>0</v>
      </c>
      <c r="Y223" s="228">
        <f>X223*K223</f>
        <v>0</v>
      </c>
      <c r="Z223" s="228">
        <v>0</v>
      </c>
      <c r="AA223" s="229">
        <f>Z223*K223</f>
        <v>0</v>
      </c>
      <c r="AR223" s="25" t="s">
        <v>1421</v>
      </c>
      <c r="AT223" s="25" t="s">
        <v>185</v>
      </c>
      <c r="AU223" s="25" t="s">
        <v>89</v>
      </c>
      <c r="AY223" s="25" t="s">
        <v>184</v>
      </c>
      <c r="BE223" s="149">
        <f>IF(U223="základná",N223,0)</f>
        <v>0</v>
      </c>
      <c r="BF223" s="149">
        <f>IF(U223="znížená",N223,0)</f>
        <v>0</v>
      </c>
      <c r="BG223" s="149">
        <f>IF(U223="zákl. prenesená",N223,0)</f>
        <v>0</v>
      </c>
      <c r="BH223" s="149">
        <f>IF(U223="zníž. prenesená",N223,0)</f>
        <v>0</v>
      </c>
      <c r="BI223" s="149">
        <f>IF(U223="nulová",N223,0)</f>
        <v>0</v>
      </c>
      <c r="BJ223" s="25" t="s">
        <v>89</v>
      </c>
      <c r="BK223" s="149">
        <f>ROUND(L223*K223,2)</f>
        <v>0</v>
      </c>
      <c r="BL223" s="25" t="s">
        <v>1421</v>
      </c>
      <c r="BM223" s="25" t="s">
        <v>2295</v>
      </c>
    </row>
    <row r="224" s="1" customFormat="1" ht="51" customHeight="1">
      <c r="B224" s="186"/>
      <c r="C224" s="220" t="s">
        <v>355</v>
      </c>
      <c r="D224" s="220" t="s">
        <v>185</v>
      </c>
      <c r="E224" s="221" t="s">
        <v>2296</v>
      </c>
      <c r="F224" s="222" t="s">
        <v>2215</v>
      </c>
      <c r="G224" s="222"/>
      <c r="H224" s="222"/>
      <c r="I224" s="222"/>
      <c r="J224" s="223" t="s">
        <v>200</v>
      </c>
      <c r="K224" s="224">
        <v>1</v>
      </c>
      <c r="L224" s="225">
        <v>0</v>
      </c>
      <c r="M224" s="225"/>
      <c r="N224" s="226">
        <f>ROUND(L224*K224,2)</f>
        <v>0</v>
      </c>
      <c r="O224" s="226"/>
      <c r="P224" s="226"/>
      <c r="Q224" s="226"/>
      <c r="R224" s="190"/>
      <c r="T224" s="227" t="s">
        <v>5</v>
      </c>
      <c r="U224" s="59" t="s">
        <v>44</v>
      </c>
      <c r="V224" s="50"/>
      <c r="W224" s="228">
        <f>V224*K224</f>
        <v>0</v>
      </c>
      <c r="X224" s="228">
        <v>0</v>
      </c>
      <c r="Y224" s="228">
        <f>X224*K224</f>
        <v>0</v>
      </c>
      <c r="Z224" s="228">
        <v>0</v>
      </c>
      <c r="AA224" s="229">
        <f>Z224*K224</f>
        <v>0</v>
      </c>
      <c r="AR224" s="25" t="s">
        <v>1421</v>
      </c>
      <c r="AT224" s="25" t="s">
        <v>185</v>
      </c>
      <c r="AU224" s="25" t="s">
        <v>89</v>
      </c>
      <c r="AY224" s="25" t="s">
        <v>184</v>
      </c>
      <c r="BE224" s="149">
        <f>IF(U224="základná",N224,0)</f>
        <v>0</v>
      </c>
      <c r="BF224" s="149">
        <f>IF(U224="znížená",N224,0)</f>
        <v>0</v>
      </c>
      <c r="BG224" s="149">
        <f>IF(U224="zákl. prenesená",N224,0)</f>
        <v>0</v>
      </c>
      <c r="BH224" s="149">
        <f>IF(U224="zníž. prenesená",N224,0)</f>
        <v>0</v>
      </c>
      <c r="BI224" s="149">
        <f>IF(U224="nulová",N224,0)</f>
        <v>0</v>
      </c>
      <c r="BJ224" s="25" t="s">
        <v>89</v>
      </c>
      <c r="BK224" s="149">
        <f>ROUND(L224*K224,2)</f>
        <v>0</v>
      </c>
      <c r="BL224" s="25" t="s">
        <v>1421</v>
      </c>
      <c r="BM224" s="25" t="s">
        <v>2297</v>
      </c>
    </row>
    <row r="225" s="1" customFormat="1" ht="25.5" customHeight="1">
      <c r="B225" s="186"/>
      <c r="C225" s="220" t="s">
        <v>359</v>
      </c>
      <c r="D225" s="220" t="s">
        <v>185</v>
      </c>
      <c r="E225" s="221" t="s">
        <v>2298</v>
      </c>
      <c r="F225" s="222" t="s">
        <v>2217</v>
      </c>
      <c r="G225" s="222"/>
      <c r="H225" s="222"/>
      <c r="I225" s="222"/>
      <c r="J225" s="223" t="s">
        <v>200</v>
      </c>
      <c r="K225" s="224">
        <v>1</v>
      </c>
      <c r="L225" s="225">
        <v>0</v>
      </c>
      <c r="M225" s="225"/>
      <c r="N225" s="226">
        <f>ROUND(L225*K225,2)</f>
        <v>0</v>
      </c>
      <c r="O225" s="226"/>
      <c r="P225" s="226"/>
      <c r="Q225" s="226"/>
      <c r="R225" s="190"/>
      <c r="T225" s="227" t="s">
        <v>5</v>
      </c>
      <c r="U225" s="59" t="s">
        <v>44</v>
      </c>
      <c r="V225" s="50"/>
      <c r="W225" s="228">
        <f>V225*K225</f>
        <v>0</v>
      </c>
      <c r="X225" s="228">
        <v>0</v>
      </c>
      <c r="Y225" s="228">
        <f>X225*K225</f>
        <v>0</v>
      </c>
      <c r="Z225" s="228">
        <v>0</v>
      </c>
      <c r="AA225" s="229">
        <f>Z225*K225</f>
        <v>0</v>
      </c>
      <c r="AR225" s="25" t="s">
        <v>1421</v>
      </c>
      <c r="AT225" s="25" t="s">
        <v>185</v>
      </c>
      <c r="AU225" s="25" t="s">
        <v>89</v>
      </c>
      <c r="AY225" s="25" t="s">
        <v>184</v>
      </c>
      <c r="BE225" s="149">
        <f>IF(U225="základná",N225,0)</f>
        <v>0</v>
      </c>
      <c r="BF225" s="149">
        <f>IF(U225="znížená",N225,0)</f>
        <v>0</v>
      </c>
      <c r="BG225" s="149">
        <f>IF(U225="zákl. prenesená",N225,0)</f>
        <v>0</v>
      </c>
      <c r="BH225" s="149">
        <f>IF(U225="zníž. prenesená",N225,0)</f>
        <v>0</v>
      </c>
      <c r="BI225" s="149">
        <f>IF(U225="nulová",N225,0)</f>
        <v>0</v>
      </c>
      <c r="BJ225" s="25" t="s">
        <v>89</v>
      </c>
      <c r="BK225" s="149">
        <f>ROUND(L225*K225,2)</f>
        <v>0</v>
      </c>
      <c r="BL225" s="25" t="s">
        <v>1421</v>
      </c>
      <c r="BM225" s="25" t="s">
        <v>2299</v>
      </c>
    </row>
    <row r="226" s="1" customFormat="1" ht="16.5" customHeight="1">
      <c r="B226" s="186"/>
      <c r="C226" s="220" t="s">
        <v>363</v>
      </c>
      <c r="D226" s="220" t="s">
        <v>185</v>
      </c>
      <c r="E226" s="221" t="s">
        <v>2300</v>
      </c>
      <c r="F226" s="222" t="s">
        <v>2219</v>
      </c>
      <c r="G226" s="222"/>
      <c r="H226" s="222"/>
      <c r="I226" s="222"/>
      <c r="J226" s="223" t="s">
        <v>200</v>
      </c>
      <c r="K226" s="224">
        <v>1</v>
      </c>
      <c r="L226" s="225">
        <v>0</v>
      </c>
      <c r="M226" s="225"/>
      <c r="N226" s="226">
        <f>ROUND(L226*K226,2)</f>
        <v>0</v>
      </c>
      <c r="O226" s="226"/>
      <c r="P226" s="226"/>
      <c r="Q226" s="226"/>
      <c r="R226" s="190"/>
      <c r="T226" s="227" t="s">
        <v>5</v>
      </c>
      <c r="U226" s="59" t="s">
        <v>44</v>
      </c>
      <c r="V226" s="50"/>
      <c r="W226" s="228">
        <f>V226*K226</f>
        <v>0</v>
      </c>
      <c r="X226" s="228">
        <v>0</v>
      </c>
      <c r="Y226" s="228">
        <f>X226*K226</f>
        <v>0</v>
      </c>
      <c r="Z226" s="228">
        <v>0</v>
      </c>
      <c r="AA226" s="229">
        <f>Z226*K226</f>
        <v>0</v>
      </c>
      <c r="AR226" s="25" t="s">
        <v>1421</v>
      </c>
      <c r="AT226" s="25" t="s">
        <v>185</v>
      </c>
      <c r="AU226" s="25" t="s">
        <v>89</v>
      </c>
      <c r="AY226" s="25" t="s">
        <v>184</v>
      </c>
      <c r="BE226" s="149">
        <f>IF(U226="základná",N226,0)</f>
        <v>0</v>
      </c>
      <c r="BF226" s="149">
        <f>IF(U226="znížená",N226,0)</f>
        <v>0</v>
      </c>
      <c r="BG226" s="149">
        <f>IF(U226="zákl. prenesená",N226,0)</f>
        <v>0</v>
      </c>
      <c r="BH226" s="149">
        <f>IF(U226="zníž. prenesená",N226,0)</f>
        <v>0</v>
      </c>
      <c r="BI226" s="149">
        <f>IF(U226="nulová",N226,0)</f>
        <v>0</v>
      </c>
      <c r="BJ226" s="25" t="s">
        <v>89</v>
      </c>
      <c r="BK226" s="149">
        <f>ROUND(L226*K226,2)</f>
        <v>0</v>
      </c>
      <c r="BL226" s="25" t="s">
        <v>1421</v>
      </c>
      <c r="BM226" s="25" t="s">
        <v>2301</v>
      </c>
    </row>
    <row r="227" s="1" customFormat="1" ht="16.5" customHeight="1">
      <c r="B227" s="186"/>
      <c r="C227" s="220" t="s">
        <v>368</v>
      </c>
      <c r="D227" s="220" t="s">
        <v>185</v>
      </c>
      <c r="E227" s="221" t="s">
        <v>2302</v>
      </c>
      <c r="F227" s="222" t="s">
        <v>2222</v>
      </c>
      <c r="G227" s="222"/>
      <c r="H227" s="222"/>
      <c r="I227" s="222"/>
      <c r="J227" s="223" t="s">
        <v>200</v>
      </c>
      <c r="K227" s="224">
        <v>2</v>
      </c>
      <c r="L227" s="225">
        <v>0</v>
      </c>
      <c r="M227" s="225"/>
      <c r="N227" s="226">
        <f>ROUND(L227*K227,2)</f>
        <v>0</v>
      </c>
      <c r="O227" s="226"/>
      <c r="P227" s="226"/>
      <c r="Q227" s="226"/>
      <c r="R227" s="190"/>
      <c r="T227" s="227" t="s">
        <v>5</v>
      </c>
      <c r="U227" s="59" t="s">
        <v>44</v>
      </c>
      <c r="V227" s="50"/>
      <c r="W227" s="228">
        <f>V227*K227</f>
        <v>0</v>
      </c>
      <c r="X227" s="228">
        <v>0</v>
      </c>
      <c r="Y227" s="228">
        <f>X227*K227</f>
        <v>0</v>
      </c>
      <c r="Z227" s="228">
        <v>0</v>
      </c>
      <c r="AA227" s="229">
        <f>Z227*K227</f>
        <v>0</v>
      </c>
      <c r="AR227" s="25" t="s">
        <v>1421</v>
      </c>
      <c r="AT227" s="25" t="s">
        <v>185</v>
      </c>
      <c r="AU227" s="25" t="s">
        <v>89</v>
      </c>
      <c r="AY227" s="25" t="s">
        <v>184</v>
      </c>
      <c r="BE227" s="149">
        <f>IF(U227="základná",N227,0)</f>
        <v>0</v>
      </c>
      <c r="BF227" s="149">
        <f>IF(U227="znížená",N227,0)</f>
        <v>0</v>
      </c>
      <c r="BG227" s="149">
        <f>IF(U227="zákl. prenesená",N227,0)</f>
        <v>0</v>
      </c>
      <c r="BH227" s="149">
        <f>IF(U227="zníž. prenesená",N227,0)</f>
        <v>0</v>
      </c>
      <c r="BI227" s="149">
        <f>IF(U227="nulová",N227,0)</f>
        <v>0</v>
      </c>
      <c r="BJ227" s="25" t="s">
        <v>89</v>
      </c>
      <c r="BK227" s="149">
        <f>ROUND(L227*K227,2)</f>
        <v>0</v>
      </c>
      <c r="BL227" s="25" t="s">
        <v>1421</v>
      </c>
      <c r="BM227" s="25" t="s">
        <v>2303</v>
      </c>
    </row>
    <row r="228" s="1" customFormat="1" ht="25.5" customHeight="1">
      <c r="B228" s="186"/>
      <c r="C228" s="220" t="s">
        <v>373</v>
      </c>
      <c r="D228" s="220" t="s">
        <v>185</v>
      </c>
      <c r="E228" s="221" t="s">
        <v>2304</v>
      </c>
      <c r="F228" s="222" t="s">
        <v>2225</v>
      </c>
      <c r="G228" s="222"/>
      <c r="H228" s="222"/>
      <c r="I228" s="222"/>
      <c r="J228" s="223" t="s">
        <v>200</v>
      </c>
      <c r="K228" s="224">
        <v>1</v>
      </c>
      <c r="L228" s="225">
        <v>0</v>
      </c>
      <c r="M228" s="225"/>
      <c r="N228" s="226">
        <f>ROUND(L228*K228,2)</f>
        <v>0</v>
      </c>
      <c r="O228" s="226"/>
      <c r="P228" s="226"/>
      <c r="Q228" s="226"/>
      <c r="R228" s="190"/>
      <c r="T228" s="227" t="s">
        <v>5</v>
      </c>
      <c r="U228" s="59" t="s">
        <v>44</v>
      </c>
      <c r="V228" s="50"/>
      <c r="W228" s="228">
        <f>V228*K228</f>
        <v>0</v>
      </c>
      <c r="X228" s="228">
        <v>0</v>
      </c>
      <c r="Y228" s="228">
        <f>X228*K228</f>
        <v>0</v>
      </c>
      <c r="Z228" s="228">
        <v>0</v>
      </c>
      <c r="AA228" s="229">
        <f>Z228*K228</f>
        <v>0</v>
      </c>
      <c r="AR228" s="25" t="s">
        <v>1421</v>
      </c>
      <c r="AT228" s="25" t="s">
        <v>185</v>
      </c>
      <c r="AU228" s="25" t="s">
        <v>89</v>
      </c>
      <c r="AY228" s="25" t="s">
        <v>184</v>
      </c>
      <c r="BE228" s="149">
        <f>IF(U228="základná",N228,0)</f>
        <v>0</v>
      </c>
      <c r="BF228" s="149">
        <f>IF(U228="znížená",N228,0)</f>
        <v>0</v>
      </c>
      <c r="BG228" s="149">
        <f>IF(U228="zákl. prenesená",N228,0)</f>
        <v>0</v>
      </c>
      <c r="BH228" s="149">
        <f>IF(U228="zníž. prenesená",N228,0)</f>
        <v>0</v>
      </c>
      <c r="BI228" s="149">
        <f>IF(U228="nulová",N228,0)</f>
        <v>0</v>
      </c>
      <c r="BJ228" s="25" t="s">
        <v>89</v>
      </c>
      <c r="BK228" s="149">
        <f>ROUND(L228*K228,2)</f>
        <v>0</v>
      </c>
      <c r="BL228" s="25" t="s">
        <v>1421</v>
      </c>
      <c r="BM228" s="25" t="s">
        <v>2305</v>
      </c>
    </row>
    <row r="229" s="1" customFormat="1" ht="16.5" customHeight="1">
      <c r="B229" s="186"/>
      <c r="C229" s="220" t="s">
        <v>378</v>
      </c>
      <c r="D229" s="220" t="s">
        <v>185</v>
      </c>
      <c r="E229" s="221" t="s">
        <v>2306</v>
      </c>
      <c r="F229" s="222" t="s">
        <v>2228</v>
      </c>
      <c r="G229" s="222"/>
      <c r="H229" s="222"/>
      <c r="I229" s="222"/>
      <c r="J229" s="223" t="s">
        <v>200</v>
      </c>
      <c r="K229" s="224">
        <v>1</v>
      </c>
      <c r="L229" s="225">
        <v>0</v>
      </c>
      <c r="M229" s="225"/>
      <c r="N229" s="226">
        <f>ROUND(L229*K229,2)</f>
        <v>0</v>
      </c>
      <c r="O229" s="226"/>
      <c r="P229" s="226"/>
      <c r="Q229" s="226"/>
      <c r="R229" s="190"/>
      <c r="T229" s="227" t="s">
        <v>5</v>
      </c>
      <c r="U229" s="59" t="s">
        <v>44</v>
      </c>
      <c r="V229" s="50"/>
      <c r="W229" s="228">
        <f>V229*K229</f>
        <v>0</v>
      </c>
      <c r="X229" s="228">
        <v>0</v>
      </c>
      <c r="Y229" s="228">
        <f>X229*K229</f>
        <v>0</v>
      </c>
      <c r="Z229" s="228">
        <v>0</v>
      </c>
      <c r="AA229" s="229">
        <f>Z229*K229</f>
        <v>0</v>
      </c>
      <c r="AR229" s="25" t="s">
        <v>1421</v>
      </c>
      <c r="AT229" s="25" t="s">
        <v>185</v>
      </c>
      <c r="AU229" s="25" t="s">
        <v>89</v>
      </c>
      <c r="AY229" s="25" t="s">
        <v>184</v>
      </c>
      <c r="BE229" s="149">
        <f>IF(U229="základná",N229,0)</f>
        <v>0</v>
      </c>
      <c r="BF229" s="149">
        <f>IF(U229="znížená",N229,0)</f>
        <v>0</v>
      </c>
      <c r="BG229" s="149">
        <f>IF(U229="zákl. prenesená",N229,0)</f>
        <v>0</v>
      </c>
      <c r="BH229" s="149">
        <f>IF(U229="zníž. prenesená",N229,0)</f>
        <v>0</v>
      </c>
      <c r="BI229" s="149">
        <f>IF(U229="nulová",N229,0)</f>
        <v>0</v>
      </c>
      <c r="BJ229" s="25" t="s">
        <v>89</v>
      </c>
      <c r="BK229" s="149">
        <f>ROUND(L229*K229,2)</f>
        <v>0</v>
      </c>
      <c r="BL229" s="25" t="s">
        <v>1421</v>
      </c>
      <c r="BM229" s="25" t="s">
        <v>2307</v>
      </c>
    </row>
    <row r="230" s="1" customFormat="1" ht="25.5" customHeight="1">
      <c r="B230" s="186"/>
      <c r="C230" s="220" t="s">
        <v>388</v>
      </c>
      <c r="D230" s="220" t="s">
        <v>185</v>
      </c>
      <c r="E230" s="221" t="s">
        <v>2308</v>
      </c>
      <c r="F230" s="222" t="s">
        <v>2309</v>
      </c>
      <c r="G230" s="222"/>
      <c r="H230" s="222"/>
      <c r="I230" s="222"/>
      <c r="J230" s="223" t="s">
        <v>200</v>
      </c>
      <c r="K230" s="224">
        <v>1</v>
      </c>
      <c r="L230" s="225">
        <v>0</v>
      </c>
      <c r="M230" s="225"/>
      <c r="N230" s="226">
        <f>ROUND(L230*K230,2)</f>
        <v>0</v>
      </c>
      <c r="O230" s="226"/>
      <c r="P230" s="226"/>
      <c r="Q230" s="226"/>
      <c r="R230" s="190"/>
      <c r="T230" s="227" t="s">
        <v>5</v>
      </c>
      <c r="U230" s="59" t="s">
        <v>44</v>
      </c>
      <c r="V230" s="50"/>
      <c r="W230" s="228">
        <f>V230*K230</f>
        <v>0</v>
      </c>
      <c r="X230" s="228">
        <v>0</v>
      </c>
      <c r="Y230" s="228">
        <f>X230*K230</f>
        <v>0</v>
      </c>
      <c r="Z230" s="228">
        <v>0</v>
      </c>
      <c r="AA230" s="229">
        <f>Z230*K230</f>
        <v>0</v>
      </c>
      <c r="AR230" s="25" t="s">
        <v>716</v>
      </c>
      <c r="AT230" s="25" t="s">
        <v>185</v>
      </c>
      <c r="AU230" s="25" t="s">
        <v>89</v>
      </c>
      <c r="AY230" s="25" t="s">
        <v>184</v>
      </c>
      <c r="BE230" s="149">
        <f>IF(U230="základná",N230,0)</f>
        <v>0</v>
      </c>
      <c r="BF230" s="149">
        <f>IF(U230="znížená",N230,0)</f>
        <v>0</v>
      </c>
      <c r="BG230" s="149">
        <f>IF(U230="zákl. prenesená",N230,0)</f>
        <v>0</v>
      </c>
      <c r="BH230" s="149">
        <f>IF(U230="zníž. prenesená",N230,0)</f>
        <v>0</v>
      </c>
      <c r="BI230" s="149">
        <f>IF(U230="nulová",N230,0)</f>
        <v>0</v>
      </c>
      <c r="BJ230" s="25" t="s">
        <v>89</v>
      </c>
      <c r="BK230" s="149">
        <f>ROUND(L230*K230,2)</f>
        <v>0</v>
      </c>
      <c r="BL230" s="25" t="s">
        <v>716</v>
      </c>
      <c r="BM230" s="25" t="s">
        <v>2310</v>
      </c>
    </row>
    <row r="231" s="14" customFormat="1" ht="25.5" customHeight="1">
      <c r="B231" s="277"/>
      <c r="C231" s="278"/>
      <c r="D231" s="278"/>
      <c r="E231" s="279" t="s">
        <v>5</v>
      </c>
      <c r="F231" s="285" t="s">
        <v>2232</v>
      </c>
      <c r="G231" s="286"/>
      <c r="H231" s="286"/>
      <c r="I231" s="286"/>
      <c r="J231" s="278"/>
      <c r="K231" s="279" t="s">
        <v>5</v>
      </c>
      <c r="L231" s="278"/>
      <c r="M231" s="278"/>
      <c r="N231" s="278"/>
      <c r="O231" s="278"/>
      <c r="P231" s="278"/>
      <c r="Q231" s="278"/>
      <c r="R231" s="281"/>
      <c r="T231" s="282"/>
      <c r="U231" s="278"/>
      <c r="V231" s="278"/>
      <c r="W231" s="278"/>
      <c r="X231" s="278"/>
      <c r="Y231" s="278"/>
      <c r="Z231" s="278"/>
      <c r="AA231" s="283"/>
      <c r="AT231" s="284" t="s">
        <v>192</v>
      </c>
      <c r="AU231" s="284" t="s">
        <v>89</v>
      </c>
      <c r="AV231" s="14" t="s">
        <v>84</v>
      </c>
      <c r="AW231" s="14" t="s">
        <v>34</v>
      </c>
      <c r="AX231" s="14" t="s">
        <v>77</v>
      </c>
      <c r="AY231" s="284" t="s">
        <v>184</v>
      </c>
    </row>
    <row r="232" s="14" customFormat="1" ht="38.25" customHeight="1">
      <c r="B232" s="277"/>
      <c r="C232" s="278"/>
      <c r="D232" s="278"/>
      <c r="E232" s="279" t="s">
        <v>5</v>
      </c>
      <c r="F232" s="280" t="s">
        <v>2233</v>
      </c>
      <c r="G232" s="278"/>
      <c r="H232" s="278"/>
      <c r="I232" s="278"/>
      <c r="J232" s="278"/>
      <c r="K232" s="279" t="s">
        <v>5</v>
      </c>
      <c r="L232" s="278"/>
      <c r="M232" s="278"/>
      <c r="N232" s="278"/>
      <c r="O232" s="278"/>
      <c r="P232" s="278"/>
      <c r="Q232" s="278"/>
      <c r="R232" s="281"/>
      <c r="T232" s="282"/>
      <c r="U232" s="278"/>
      <c r="V232" s="278"/>
      <c r="W232" s="278"/>
      <c r="X232" s="278"/>
      <c r="Y232" s="278"/>
      <c r="Z232" s="278"/>
      <c r="AA232" s="283"/>
      <c r="AT232" s="284" t="s">
        <v>192</v>
      </c>
      <c r="AU232" s="284" t="s">
        <v>89</v>
      </c>
      <c r="AV232" s="14" t="s">
        <v>84</v>
      </c>
      <c r="AW232" s="14" t="s">
        <v>34</v>
      </c>
      <c r="AX232" s="14" t="s">
        <v>77</v>
      </c>
      <c r="AY232" s="284" t="s">
        <v>184</v>
      </c>
    </row>
    <row r="233" s="14" customFormat="1" ht="16.5" customHeight="1">
      <c r="B233" s="277"/>
      <c r="C233" s="278"/>
      <c r="D233" s="278"/>
      <c r="E233" s="279" t="s">
        <v>5</v>
      </c>
      <c r="F233" s="280" t="s">
        <v>2234</v>
      </c>
      <c r="G233" s="278"/>
      <c r="H233" s="278"/>
      <c r="I233" s="278"/>
      <c r="J233" s="278"/>
      <c r="K233" s="279" t="s">
        <v>5</v>
      </c>
      <c r="L233" s="278"/>
      <c r="M233" s="278"/>
      <c r="N233" s="278"/>
      <c r="O233" s="278"/>
      <c r="P233" s="278"/>
      <c r="Q233" s="278"/>
      <c r="R233" s="281"/>
      <c r="T233" s="282"/>
      <c r="U233" s="278"/>
      <c r="V233" s="278"/>
      <c r="W233" s="278"/>
      <c r="X233" s="278"/>
      <c r="Y233" s="278"/>
      <c r="Z233" s="278"/>
      <c r="AA233" s="283"/>
      <c r="AT233" s="284" t="s">
        <v>192</v>
      </c>
      <c r="AU233" s="284" t="s">
        <v>89</v>
      </c>
      <c r="AV233" s="14" t="s">
        <v>84</v>
      </c>
      <c r="AW233" s="14" t="s">
        <v>34</v>
      </c>
      <c r="AX233" s="14" t="s">
        <v>77</v>
      </c>
      <c r="AY233" s="284" t="s">
        <v>184</v>
      </c>
    </row>
    <row r="234" s="14" customFormat="1" ht="25.5" customHeight="1">
      <c r="B234" s="277"/>
      <c r="C234" s="278"/>
      <c r="D234" s="278"/>
      <c r="E234" s="279" t="s">
        <v>5</v>
      </c>
      <c r="F234" s="280" t="s">
        <v>2235</v>
      </c>
      <c r="G234" s="278"/>
      <c r="H234" s="278"/>
      <c r="I234" s="278"/>
      <c r="J234" s="278"/>
      <c r="K234" s="279" t="s">
        <v>5</v>
      </c>
      <c r="L234" s="278"/>
      <c r="M234" s="278"/>
      <c r="N234" s="278"/>
      <c r="O234" s="278"/>
      <c r="P234" s="278"/>
      <c r="Q234" s="278"/>
      <c r="R234" s="281"/>
      <c r="T234" s="282"/>
      <c r="U234" s="278"/>
      <c r="V234" s="278"/>
      <c r="W234" s="278"/>
      <c r="X234" s="278"/>
      <c r="Y234" s="278"/>
      <c r="Z234" s="278"/>
      <c r="AA234" s="283"/>
      <c r="AT234" s="284" t="s">
        <v>192</v>
      </c>
      <c r="AU234" s="284" t="s">
        <v>89</v>
      </c>
      <c r="AV234" s="14" t="s">
        <v>84</v>
      </c>
      <c r="AW234" s="14" t="s">
        <v>34</v>
      </c>
      <c r="AX234" s="14" t="s">
        <v>77</v>
      </c>
      <c r="AY234" s="284" t="s">
        <v>184</v>
      </c>
    </row>
    <row r="235" s="14" customFormat="1" ht="16.5" customHeight="1">
      <c r="B235" s="277"/>
      <c r="C235" s="278"/>
      <c r="D235" s="278"/>
      <c r="E235" s="279" t="s">
        <v>5</v>
      </c>
      <c r="F235" s="280" t="s">
        <v>2236</v>
      </c>
      <c r="G235" s="278"/>
      <c r="H235" s="278"/>
      <c r="I235" s="278"/>
      <c r="J235" s="278"/>
      <c r="K235" s="279" t="s">
        <v>5</v>
      </c>
      <c r="L235" s="278"/>
      <c r="M235" s="278"/>
      <c r="N235" s="278"/>
      <c r="O235" s="278"/>
      <c r="P235" s="278"/>
      <c r="Q235" s="278"/>
      <c r="R235" s="281"/>
      <c r="T235" s="282"/>
      <c r="U235" s="278"/>
      <c r="V235" s="278"/>
      <c r="W235" s="278"/>
      <c r="X235" s="278"/>
      <c r="Y235" s="278"/>
      <c r="Z235" s="278"/>
      <c r="AA235" s="283"/>
      <c r="AT235" s="284" t="s">
        <v>192</v>
      </c>
      <c r="AU235" s="284" t="s">
        <v>89</v>
      </c>
      <c r="AV235" s="14" t="s">
        <v>84</v>
      </c>
      <c r="AW235" s="14" t="s">
        <v>34</v>
      </c>
      <c r="AX235" s="14" t="s">
        <v>77</v>
      </c>
      <c r="AY235" s="284" t="s">
        <v>184</v>
      </c>
    </row>
    <row r="236" s="14" customFormat="1" ht="16.5" customHeight="1">
      <c r="B236" s="277"/>
      <c r="C236" s="278"/>
      <c r="D236" s="278"/>
      <c r="E236" s="279" t="s">
        <v>5</v>
      </c>
      <c r="F236" s="280" t="s">
        <v>2237</v>
      </c>
      <c r="G236" s="278"/>
      <c r="H236" s="278"/>
      <c r="I236" s="278"/>
      <c r="J236" s="278"/>
      <c r="K236" s="279" t="s">
        <v>5</v>
      </c>
      <c r="L236" s="278"/>
      <c r="M236" s="278"/>
      <c r="N236" s="278"/>
      <c r="O236" s="278"/>
      <c r="P236" s="278"/>
      <c r="Q236" s="278"/>
      <c r="R236" s="281"/>
      <c r="T236" s="282"/>
      <c r="U236" s="278"/>
      <c r="V236" s="278"/>
      <c r="W236" s="278"/>
      <c r="X236" s="278"/>
      <c r="Y236" s="278"/>
      <c r="Z236" s="278"/>
      <c r="AA236" s="283"/>
      <c r="AT236" s="284" t="s">
        <v>192</v>
      </c>
      <c r="AU236" s="284" t="s">
        <v>89</v>
      </c>
      <c r="AV236" s="14" t="s">
        <v>84</v>
      </c>
      <c r="AW236" s="14" t="s">
        <v>34</v>
      </c>
      <c r="AX236" s="14" t="s">
        <v>77</v>
      </c>
      <c r="AY236" s="284" t="s">
        <v>184</v>
      </c>
    </row>
    <row r="237" s="14" customFormat="1" ht="16.5" customHeight="1">
      <c r="B237" s="277"/>
      <c r="C237" s="278"/>
      <c r="D237" s="278"/>
      <c r="E237" s="279" t="s">
        <v>5</v>
      </c>
      <c r="F237" s="280" t="s">
        <v>2238</v>
      </c>
      <c r="G237" s="278"/>
      <c r="H237" s="278"/>
      <c r="I237" s="278"/>
      <c r="J237" s="278"/>
      <c r="K237" s="279" t="s">
        <v>5</v>
      </c>
      <c r="L237" s="278"/>
      <c r="M237" s="278"/>
      <c r="N237" s="278"/>
      <c r="O237" s="278"/>
      <c r="P237" s="278"/>
      <c r="Q237" s="278"/>
      <c r="R237" s="281"/>
      <c r="T237" s="282"/>
      <c r="U237" s="278"/>
      <c r="V237" s="278"/>
      <c r="W237" s="278"/>
      <c r="X237" s="278"/>
      <c r="Y237" s="278"/>
      <c r="Z237" s="278"/>
      <c r="AA237" s="283"/>
      <c r="AT237" s="284" t="s">
        <v>192</v>
      </c>
      <c r="AU237" s="284" t="s">
        <v>89</v>
      </c>
      <c r="AV237" s="14" t="s">
        <v>84</v>
      </c>
      <c r="AW237" s="14" t="s">
        <v>34</v>
      </c>
      <c r="AX237" s="14" t="s">
        <v>77</v>
      </c>
      <c r="AY237" s="284" t="s">
        <v>184</v>
      </c>
    </row>
    <row r="238" s="14" customFormat="1" ht="25.5" customHeight="1">
      <c r="B238" s="277"/>
      <c r="C238" s="278"/>
      <c r="D238" s="278"/>
      <c r="E238" s="279" t="s">
        <v>5</v>
      </c>
      <c r="F238" s="280" t="s">
        <v>2239</v>
      </c>
      <c r="G238" s="278"/>
      <c r="H238" s="278"/>
      <c r="I238" s="278"/>
      <c r="J238" s="278"/>
      <c r="K238" s="279" t="s">
        <v>5</v>
      </c>
      <c r="L238" s="278"/>
      <c r="M238" s="278"/>
      <c r="N238" s="278"/>
      <c r="O238" s="278"/>
      <c r="P238" s="278"/>
      <c r="Q238" s="278"/>
      <c r="R238" s="281"/>
      <c r="T238" s="282"/>
      <c r="U238" s="278"/>
      <c r="V238" s="278"/>
      <c r="W238" s="278"/>
      <c r="X238" s="278"/>
      <c r="Y238" s="278"/>
      <c r="Z238" s="278"/>
      <c r="AA238" s="283"/>
      <c r="AT238" s="284" t="s">
        <v>192</v>
      </c>
      <c r="AU238" s="284" t="s">
        <v>89</v>
      </c>
      <c r="AV238" s="14" t="s">
        <v>84</v>
      </c>
      <c r="AW238" s="14" t="s">
        <v>34</v>
      </c>
      <c r="AX238" s="14" t="s">
        <v>77</v>
      </c>
      <c r="AY238" s="284" t="s">
        <v>184</v>
      </c>
    </row>
    <row r="239" s="14" customFormat="1" ht="16.5" customHeight="1">
      <c r="B239" s="277"/>
      <c r="C239" s="278"/>
      <c r="D239" s="278"/>
      <c r="E239" s="279" t="s">
        <v>5</v>
      </c>
      <c r="F239" s="280" t="s">
        <v>2240</v>
      </c>
      <c r="G239" s="278"/>
      <c r="H239" s="278"/>
      <c r="I239" s="278"/>
      <c r="J239" s="278"/>
      <c r="K239" s="279" t="s">
        <v>5</v>
      </c>
      <c r="L239" s="278"/>
      <c r="M239" s="278"/>
      <c r="N239" s="278"/>
      <c r="O239" s="278"/>
      <c r="P239" s="278"/>
      <c r="Q239" s="278"/>
      <c r="R239" s="281"/>
      <c r="T239" s="282"/>
      <c r="U239" s="278"/>
      <c r="V239" s="278"/>
      <c r="W239" s="278"/>
      <c r="X239" s="278"/>
      <c r="Y239" s="278"/>
      <c r="Z239" s="278"/>
      <c r="AA239" s="283"/>
      <c r="AT239" s="284" t="s">
        <v>192</v>
      </c>
      <c r="AU239" s="284" t="s">
        <v>89</v>
      </c>
      <c r="AV239" s="14" t="s">
        <v>84</v>
      </c>
      <c r="AW239" s="14" t="s">
        <v>34</v>
      </c>
      <c r="AX239" s="14" t="s">
        <v>77</v>
      </c>
      <c r="AY239" s="284" t="s">
        <v>184</v>
      </c>
    </row>
    <row r="240" s="14" customFormat="1" ht="25.5" customHeight="1">
      <c r="B240" s="277"/>
      <c r="C240" s="278"/>
      <c r="D240" s="278"/>
      <c r="E240" s="279" t="s">
        <v>5</v>
      </c>
      <c r="F240" s="280" t="s">
        <v>2241</v>
      </c>
      <c r="G240" s="278"/>
      <c r="H240" s="278"/>
      <c r="I240" s="278"/>
      <c r="J240" s="278"/>
      <c r="K240" s="279" t="s">
        <v>5</v>
      </c>
      <c r="L240" s="278"/>
      <c r="M240" s="278"/>
      <c r="N240" s="278"/>
      <c r="O240" s="278"/>
      <c r="P240" s="278"/>
      <c r="Q240" s="278"/>
      <c r="R240" s="281"/>
      <c r="T240" s="282"/>
      <c r="U240" s="278"/>
      <c r="V240" s="278"/>
      <c r="W240" s="278"/>
      <c r="X240" s="278"/>
      <c r="Y240" s="278"/>
      <c r="Z240" s="278"/>
      <c r="AA240" s="283"/>
      <c r="AT240" s="284" t="s">
        <v>192</v>
      </c>
      <c r="AU240" s="284" t="s">
        <v>89</v>
      </c>
      <c r="AV240" s="14" t="s">
        <v>84</v>
      </c>
      <c r="AW240" s="14" t="s">
        <v>34</v>
      </c>
      <c r="AX240" s="14" t="s">
        <v>77</v>
      </c>
      <c r="AY240" s="284" t="s">
        <v>184</v>
      </c>
    </row>
    <row r="241" s="11" customFormat="1" ht="16.5" customHeight="1">
      <c r="B241" s="230"/>
      <c r="C241" s="231"/>
      <c r="D241" s="231"/>
      <c r="E241" s="232" t="s">
        <v>5</v>
      </c>
      <c r="F241" s="240" t="s">
        <v>84</v>
      </c>
      <c r="G241" s="231"/>
      <c r="H241" s="231"/>
      <c r="I241" s="231"/>
      <c r="J241" s="231"/>
      <c r="K241" s="235">
        <v>1</v>
      </c>
      <c r="L241" s="231"/>
      <c r="M241" s="231"/>
      <c r="N241" s="231"/>
      <c r="O241" s="231"/>
      <c r="P241" s="231"/>
      <c r="Q241" s="231"/>
      <c r="R241" s="236"/>
      <c r="T241" s="237"/>
      <c r="U241" s="231"/>
      <c r="V241" s="231"/>
      <c r="W241" s="231"/>
      <c r="X241" s="231"/>
      <c r="Y241" s="231"/>
      <c r="Z241" s="231"/>
      <c r="AA241" s="238"/>
      <c r="AT241" s="239" t="s">
        <v>192</v>
      </c>
      <c r="AU241" s="239" t="s">
        <v>89</v>
      </c>
      <c r="AV241" s="11" t="s">
        <v>89</v>
      </c>
      <c r="AW241" s="11" t="s">
        <v>34</v>
      </c>
      <c r="AX241" s="11" t="s">
        <v>77</v>
      </c>
      <c r="AY241" s="239" t="s">
        <v>184</v>
      </c>
    </row>
    <row r="242" s="12" customFormat="1" ht="16.5" customHeight="1">
      <c r="B242" s="241"/>
      <c r="C242" s="242"/>
      <c r="D242" s="242"/>
      <c r="E242" s="243" t="s">
        <v>5</v>
      </c>
      <c r="F242" s="244" t="s">
        <v>197</v>
      </c>
      <c r="G242" s="242"/>
      <c r="H242" s="242"/>
      <c r="I242" s="242"/>
      <c r="J242" s="242"/>
      <c r="K242" s="245">
        <v>1</v>
      </c>
      <c r="L242" s="242"/>
      <c r="M242" s="242"/>
      <c r="N242" s="242"/>
      <c r="O242" s="242"/>
      <c r="P242" s="242"/>
      <c r="Q242" s="242"/>
      <c r="R242" s="246"/>
      <c r="T242" s="247"/>
      <c r="U242" s="242"/>
      <c r="V242" s="242"/>
      <c r="W242" s="242"/>
      <c r="X242" s="242"/>
      <c r="Y242" s="242"/>
      <c r="Z242" s="242"/>
      <c r="AA242" s="248"/>
      <c r="AT242" s="249" t="s">
        <v>192</v>
      </c>
      <c r="AU242" s="249" t="s">
        <v>89</v>
      </c>
      <c r="AV242" s="12" t="s">
        <v>189</v>
      </c>
      <c r="AW242" s="12" t="s">
        <v>34</v>
      </c>
      <c r="AX242" s="12" t="s">
        <v>84</v>
      </c>
      <c r="AY242" s="249" t="s">
        <v>184</v>
      </c>
    </row>
    <row r="243" s="1" customFormat="1" ht="25.5" customHeight="1">
      <c r="B243" s="186"/>
      <c r="C243" s="220" t="s">
        <v>393</v>
      </c>
      <c r="D243" s="220" t="s">
        <v>185</v>
      </c>
      <c r="E243" s="221" t="s">
        <v>2311</v>
      </c>
      <c r="F243" s="222" t="s">
        <v>2312</v>
      </c>
      <c r="G243" s="222"/>
      <c r="H243" s="222"/>
      <c r="I243" s="222"/>
      <c r="J243" s="223" t="s">
        <v>200</v>
      </c>
      <c r="K243" s="224">
        <v>1</v>
      </c>
      <c r="L243" s="225">
        <v>0</v>
      </c>
      <c r="M243" s="225"/>
      <c r="N243" s="226">
        <f>ROUND(L243*K243,2)</f>
        <v>0</v>
      </c>
      <c r="O243" s="226"/>
      <c r="P243" s="226"/>
      <c r="Q243" s="226"/>
      <c r="R243" s="190"/>
      <c r="T243" s="227" t="s">
        <v>5</v>
      </c>
      <c r="U243" s="59" t="s">
        <v>44</v>
      </c>
      <c r="V243" s="50"/>
      <c r="W243" s="228">
        <f>V243*K243</f>
        <v>0</v>
      </c>
      <c r="X243" s="228">
        <v>0</v>
      </c>
      <c r="Y243" s="228">
        <f>X243*K243</f>
        <v>0</v>
      </c>
      <c r="Z243" s="228">
        <v>0</v>
      </c>
      <c r="AA243" s="229">
        <f>Z243*K243</f>
        <v>0</v>
      </c>
      <c r="AR243" s="25" t="s">
        <v>1421</v>
      </c>
      <c r="AT243" s="25" t="s">
        <v>185</v>
      </c>
      <c r="AU243" s="25" t="s">
        <v>89</v>
      </c>
      <c r="AY243" s="25" t="s">
        <v>184</v>
      </c>
      <c r="BE243" s="149">
        <f>IF(U243="základná",N243,0)</f>
        <v>0</v>
      </c>
      <c r="BF243" s="149">
        <f>IF(U243="znížená",N243,0)</f>
        <v>0</v>
      </c>
      <c r="BG243" s="149">
        <f>IF(U243="zákl. prenesená",N243,0)</f>
        <v>0</v>
      </c>
      <c r="BH243" s="149">
        <f>IF(U243="zníž. prenesená",N243,0)</f>
        <v>0</v>
      </c>
      <c r="BI243" s="149">
        <f>IF(U243="nulová",N243,0)</f>
        <v>0</v>
      </c>
      <c r="BJ243" s="25" t="s">
        <v>89</v>
      </c>
      <c r="BK243" s="149">
        <f>ROUND(L243*K243,2)</f>
        <v>0</v>
      </c>
      <c r="BL243" s="25" t="s">
        <v>1421</v>
      </c>
      <c r="BM243" s="25" t="s">
        <v>2313</v>
      </c>
    </row>
    <row r="244" s="14" customFormat="1" ht="38.25" customHeight="1">
      <c r="B244" s="277"/>
      <c r="C244" s="278"/>
      <c r="D244" s="278"/>
      <c r="E244" s="279" t="s">
        <v>5</v>
      </c>
      <c r="F244" s="285" t="s">
        <v>2233</v>
      </c>
      <c r="G244" s="286"/>
      <c r="H244" s="286"/>
      <c r="I244" s="286"/>
      <c r="J244" s="278"/>
      <c r="K244" s="279" t="s">
        <v>5</v>
      </c>
      <c r="L244" s="278"/>
      <c r="M244" s="278"/>
      <c r="N244" s="278"/>
      <c r="O244" s="278"/>
      <c r="P244" s="278"/>
      <c r="Q244" s="278"/>
      <c r="R244" s="281"/>
      <c r="T244" s="282"/>
      <c r="U244" s="278"/>
      <c r="V244" s="278"/>
      <c r="W244" s="278"/>
      <c r="X244" s="278"/>
      <c r="Y244" s="278"/>
      <c r="Z244" s="278"/>
      <c r="AA244" s="283"/>
      <c r="AT244" s="284" t="s">
        <v>192</v>
      </c>
      <c r="AU244" s="284" t="s">
        <v>89</v>
      </c>
      <c r="AV244" s="14" t="s">
        <v>84</v>
      </c>
      <c r="AW244" s="14" t="s">
        <v>34</v>
      </c>
      <c r="AX244" s="14" t="s">
        <v>77</v>
      </c>
      <c r="AY244" s="284" t="s">
        <v>184</v>
      </c>
    </row>
    <row r="245" s="14" customFormat="1" ht="16.5" customHeight="1">
      <c r="B245" s="277"/>
      <c r="C245" s="278"/>
      <c r="D245" s="278"/>
      <c r="E245" s="279" t="s">
        <v>5</v>
      </c>
      <c r="F245" s="280" t="s">
        <v>2314</v>
      </c>
      <c r="G245" s="278"/>
      <c r="H245" s="278"/>
      <c r="I245" s="278"/>
      <c r="J245" s="278"/>
      <c r="K245" s="279" t="s">
        <v>5</v>
      </c>
      <c r="L245" s="278"/>
      <c r="M245" s="278"/>
      <c r="N245" s="278"/>
      <c r="O245" s="278"/>
      <c r="P245" s="278"/>
      <c r="Q245" s="278"/>
      <c r="R245" s="281"/>
      <c r="T245" s="282"/>
      <c r="U245" s="278"/>
      <c r="V245" s="278"/>
      <c r="W245" s="278"/>
      <c r="X245" s="278"/>
      <c r="Y245" s="278"/>
      <c r="Z245" s="278"/>
      <c r="AA245" s="283"/>
      <c r="AT245" s="284" t="s">
        <v>192</v>
      </c>
      <c r="AU245" s="284" t="s">
        <v>89</v>
      </c>
      <c r="AV245" s="14" t="s">
        <v>84</v>
      </c>
      <c r="AW245" s="14" t="s">
        <v>34</v>
      </c>
      <c r="AX245" s="14" t="s">
        <v>77</v>
      </c>
      <c r="AY245" s="284" t="s">
        <v>184</v>
      </c>
    </row>
    <row r="246" s="14" customFormat="1" ht="25.5" customHeight="1">
      <c r="B246" s="277"/>
      <c r="C246" s="278"/>
      <c r="D246" s="278"/>
      <c r="E246" s="279" t="s">
        <v>5</v>
      </c>
      <c r="F246" s="280" t="s">
        <v>2244</v>
      </c>
      <c r="G246" s="278"/>
      <c r="H246" s="278"/>
      <c r="I246" s="278"/>
      <c r="J246" s="278"/>
      <c r="K246" s="279" t="s">
        <v>5</v>
      </c>
      <c r="L246" s="278"/>
      <c r="M246" s="278"/>
      <c r="N246" s="278"/>
      <c r="O246" s="278"/>
      <c r="P246" s="278"/>
      <c r="Q246" s="278"/>
      <c r="R246" s="281"/>
      <c r="T246" s="282"/>
      <c r="U246" s="278"/>
      <c r="V246" s="278"/>
      <c r="W246" s="278"/>
      <c r="X246" s="278"/>
      <c r="Y246" s="278"/>
      <c r="Z246" s="278"/>
      <c r="AA246" s="283"/>
      <c r="AT246" s="284" t="s">
        <v>192</v>
      </c>
      <c r="AU246" s="284" t="s">
        <v>89</v>
      </c>
      <c r="AV246" s="14" t="s">
        <v>84</v>
      </c>
      <c r="AW246" s="14" t="s">
        <v>34</v>
      </c>
      <c r="AX246" s="14" t="s">
        <v>77</v>
      </c>
      <c r="AY246" s="284" t="s">
        <v>184</v>
      </c>
    </row>
    <row r="247" s="14" customFormat="1" ht="16.5" customHeight="1">
      <c r="B247" s="277"/>
      <c r="C247" s="278"/>
      <c r="D247" s="278"/>
      <c r="E247" s="279" t="s">
        <v>5</v>
      </c>
      <c r="F247" s="280" t="s">
        <v>2245</v>
      </c>
      <c r="G247" s="278"/>
      <c r="H247" s="278"/>
      <c r="I247" s="278"/>
      <c r="J247" s="278"/>
      <c r="K247" s="279" t="s">
        <v>5</v>
      </c>
      <c r="L247" s="278"/>
      <c r="M247" s="278"/>
      <c r="N247" s="278"/>
      <c r="O247" s="278"/>
      <c r="P247" s="278"/>
      <c r="Q247" s="278"/>
      <c r="R247" s="281"/>
      <c r="T247" s="282"/>
      <c r="U247" s="278"/>
      <c r="V247" s="278"/>
      <c r="W247" s="278"/>
      <c r="X247" s="278"/>
      <c r="Y247" s="278"/>
      <c r="Z247" s="278"/>
      <c r="AA247" s="283"/>
      <c r="AT247" s="284" t="s">
        <v>192</v>
      </c>
      <c r="AU247" s="284" t="s">
        <v>89</v>
      </c>
      <c r="AV247" s="14" t="s">
        <v>84</v>
      </c>
      <c r="AW247" s="14" t="s">
        <v>34</v>
      </c>
      <c r="AX247" s="14" t="s">
        <v>77</v>
      </c>
      <c r="AY247" s="284" t="s">
        <v>184</v>
      </c>
    </row>
    <row r="248" s="14" customFormat="1" ht="16.5" customHeight="1">
      <c r="B248" s="277"/>
      <c r="C248" s="278"/>
      <c r="D248" s="278"/>
      <c r="E248" s="279" t="s">
        <v>5</v>
      </c>
      <c r="F248" s="280" t="s">
        <v>2246</v>
      </c>
      <c r="G248" s="278"/>
      <c r="H248" s="278"/>
      <c r="I248" s="278"/>
      <c r="J248" s="278"/>
      <c r="K248" s="279" t="s">
        <v>5</v>
      </c>
      <c r="L248" s="278"/>
      <c r="M248" s="278"/>
      <c r="N248" s="278"/>
      <c r="O248" s="278"/>
      <c r="P248" s="278"/>
      <c r="Q248" s="278"/>
      <c r="R248" s="281"/>
      <c r="T248" s="282"/>
      <c r="U248" s="278"/>
      <c r="V248" s="278"/>
      <c r="W248" s="278"/>
      <c r="X248" s="278"/>
      <c r="Y248" s="278"/>
      <c r="Z248" s="278"/>
      <c r="AA248" s="283"/>
      <c r="AT248" s="284" t="s">
        <v>192</v>
      </c>
      <c r="AU248" s="284" t="s">
        <v>89</v>
      </c>
      <c r="AV248" s="14" t="s">
        <v>84</v>
      </c>
      <c r="AW248" s="14" t="s">
        <v>34</v>
      </c>
      <c r="AX248" s="14" t="s">
        <v>77</v>
      </c>
      <c r="AY248" s="284" t="s">
        <v>184</v>
      </c>
    </row>
    <row r="249" s="14" customFormat="1" ht="16.5" customHeight="1">
      <c r="B249" s="277"/>
      <c r="C249" s="278"/>
      <c r="D249" s="278"/>
      <c r="E249" s="279" t="s">
        <v>5</v>
      </c>
      <c r="F249" s="280" t="s">
        <v>2247</v>
      </c>
      <c r="G249" s="278"/>
      <c r="H249" s="278"/>
      <c r="I249" s="278"/>
      <c r="J249" s="278"/>
      <c r="K249" s="279" t="s">
        <v>5</v>
      </c>
      <c r="L249" s="278"/>
      <c r="M249" s="278"/>
      <c r="N249" s="278"/>
      <c r="O249" s="278"/>
      <c r="P249" s="278"/>
      <c r="Q249" s="278"/>
      <c r="R249" s="281"/>
      <c r="T249" s="282"/>
      <c r="U249" s="278"/>
      <c r="V249" s="278"/>
      <c r="W249" s="278"/>
      <c r="X249" s="278"/>
      <c r="Y249" s="278"/>
      <c r="Z249" s="278"/>
      <c r="AA249" s="283"/>
      <c r="AT249" s="284" t="s">
        <v>192</v>
      </c>
      <c r="AU249" s="284" t="s">
        <v>89</v>
      </c>
      <c r="AV249" s="14" t="s">
        <v>84</v>
      </c>
      <c r="AW249" s="14" t="s">
        <v>34</v>
      </c>
      <c r="AX249" s="14" t="s">
        <v>77</v>
      </c>
      <c r="AY249" s="284" t="s">
        <v>184</v>
      </c>
    </row>
    <row r="250" s="14" customFormat="1" ht="25.5" customHeight="1">
      <c r="B250" s="277"/>
      <c r="C250" s="278"/>
      <c r="D250" s="278"/>
      <c r="E250" s="279" t="s">
        <v>5</v>
      </c>
      <c r="F250" s="280" t="s">
        <v>2239</v>
      </c>
      <c r="G250" s="278"/>
      <c r="H250" s="278"/>
      <c r="I250" s="278"/>
      <c r="J250" s="278"/>
      <c r="K250" s="279" t="s">
        <v>5</v>
      </c>
      <c r="L250" s="278"/>
      <c r="M250" s="278"/>
      <c r="N250" s="278"/>
      <c r="O250" s="278"/>
      <c r="P250" s="278"/>
      <c r="Q250" s="278"/>
      <c r="R250" s="281"/>
      <c r="T250" s="282"/>
      <c r="U250" s="278"/>
      <c r="V250" s="278"/>
      <c r="W250" s="278"/>
      <c r="X250" s="278"/>
      <c r="Y250" s="278"/>
      <c r="Z250" s="278"/>
      <c r="AA250" s="283"/>
      <c r="AT250" s="284" t="s">
        <v>192</v>
      </c>
      <c r="AU250" s="284" t="s">
        <v>89</v>
      </c>
      <c r="AV250" s="14" t="s">
        <v>84</v>
      </c>
      <c r="AW250" s="14" t="s">
        <v>34</v>
      </c>
      <c r="AX250" s="14" t="s">
        <v>77</v>
      </c>
      <c r="AY250" s="284" t="s">
        <v>184</v>
      </c>
    </row>
    <row r="251" s="14" customFormat="1" ht="16.5" customHeight="1">
      <c r="B251" s="277"/>
      <c r="C251" s="278"/>
      <c r="D251" s="278"/>
      <c r="E251" s="279" t="s">
        <v>5</v>
      </c>
      <c r="F251" s="280" t="s">
        <v>2240</v>
      </c>
      <c r="G251" s="278"/>
      <c r="H251" s="278"/>
      <c r="I251" s="278"/>
      <c r="J251" s="278"/>
      <c r="K251" s="279" t="s">
        <v>5</v>
      </c>
      <c r="L251" s="278"/>
      <c r="M251" s="278"/>
      <c r="N251" s="278"/>
      <c r="O251" s="278"/>
      <c r="P251" s="278"/>
      <c r="Q251" s="278"/>
      <c r="R251" s="281"/>
      <c r="T251" s="282"/>
      <c r="U251" s="278"/>
      <c r="V251" s="278"/>
      <c r="W251" s="278"/>
      <c r="X251" s="278"/>
      <c r="Y251" s="278"/>
      <c r="Z251" s="278"/>
      <c r="AA251" s="283"/>
      <c r="AT251" s="284" t="s">
        <v>192</v>
      </c>
      <c r="AU251" s="284" t="s">
        <v>89</v>
      </c>
      <c r="AV251" s="14" t="s">
        <v>84</v>
      </c>
      <c r="AW251" s="14" t="s">
        <v>34</v>
      </c>
      <c r="AX251" s="14" t="s">
        <v>77</v>
      </c>
      <c r="AY251" s="284" t="s">
        <v>184</v>
      </c>
    </row>
    <row r="252" s="14" customFormat="1" ht="25.5" customHeight="1">
      <c r="B252" s="277"/>
      <c r="C252" s="278"/>
      <c r="D252" s="278"/>
      <c r="E252" s="279" t="s">
        <v>5</v>
      </c>
      <c r="F252" s="280" t="s">
        <v>2241</v>
      </c>
      <c r="G252" s="278"/>
      <c r="H252" s="278"/>
      <c r="I252" s="278"/>
      <c r="J252" s="278"/>
      <c r="K252" s="279" t="s">
        <v>5</v>
      </c>
      <c r="L252" s="278"/>
      <c r="M252" s="278"/>
      <c r="N252" s="278"/>
      <c r="O252" s="278"/>
      <c r="P252" s="278"/>
      <c r="Q252" s="278"/>
      <c r="R252" s="281"/>
      <c r="T252" s="282"/>
      <c r="U252" s="278"/>
      <c r="V252" s="278"/>
      <c r="W252" s="278"/>
      <c r="X252" s="278"/>
      <c r="Y252" s="278"/>
      <c r="Z252" s="278"/>
      <c r="AA252" s="283"/>
      <c r="AT252" s="284" t="s">
        <v>192</v>
      </c>
      <c r="AU252" s="284" t="s">
        <v>89</v>
      </c>
      <c r="AV252" s="14" t="s">
        <v>84</v>
      </c>
      <c r="AW252" s="14" t="s">
        <v>34</v>
      </c>
      <c r="AX252" s="14" t="s">
        <v>77</v>
      </c>
      <c r="AY252" s="284" t="s">
        <v>184</v>
      </c>
    </row>
    <row r="253" s="11" customFormat="1" ht="16.5" customHeight="1">
      <c r="B253" s="230"/>
      <c r="C253" s="231"/>
      <c r="D253" s="231"/>
      <c r="E253" s="232" t="s">
        <v>5</v>
      </c>
      <c r="F253" s="240" t="s">
        <v>84</v>
      </c>
      <c r="G253" s="231"/>
      <c r="H253" s="231"/>
      <c r="I253" s="231"/>
      <c r="J253" s="231"/>
      <c r="K253" s="235">
        <v>1</v>
      </c>
      <c r="L253" s="231"/>
      <c r="M253" s="231"/>
      <c r="N253" s="231"/>
      <c r="O253" s="231"/>
      <c r="P253" s="231"/>
      <c r="Q253" s="231"/>
      <c r="R253" s="236"/>
      <c r="T253" s="237"/>
      <c r="U253" s="231"/>
      <c r="V253" s="231"/>
      <c r="W253" s="231"/>
      <c r="X253" s="231"/>
      <c r="Y253" s="231"/>
      <c r="Z253" s="231"/>
      <c r="AA253" s="238"/>
      <c r="AT253" s="239" t="s">
        <v>192</v>
      </c>
      <c r="AU253" s="239" t="s">
        <v>89</v>
      </c>
      <c r="AV253" s="11" t="s">
        <v>89</v>
      </c>
      <c r="AW253" s="11" t="s">
        <v>34</v>
      </c>
      <c r="AX253" s="11" t="s">
        <v>77</v>
      </c>
      <c r="AY253" s="239" t="s">
        <v>184</v>
      </c>
    </row>
    <row r="254" s="12" customFormat="1" ht="16.5" customHeight="1">
      <c r="B254" s="241"/>
      <c r="C254" s="242"/>
      <c r="D254" s="242"/>
      <c r="E254" s="243" t="s">
        <v>5</v>
      </c>
      <c r="F254" s="244" t="s">
        <v>197</v>
      </c>
      <c r="G254" s="242"/>
      <c r="H254" s="242"/>
      <c r="I254" s="242"/>
      <c r="J254" s="242"/>
      <c r="K254" s="245">
        <v>1</v>
      </c>
      <c r="L254" s="242"/>
      <c r="M254" s="242"/>
      <c r="N254" s="242"/>
      <c r="O254" s="242"/>
      <c r="P254" s="242"/>
      <c r="Q254" s="242"/>
      <c r="R254" s="246"/>
      <c r="T254" s="247"/>
      <c r="U254" s="242"/>
      <c r="V254" s="242"/>
      <c r="W254" s="242"/>
      <c r="X254" s="242"/>
      <c r="Y254" s="242"/>
      <c r="Z254" s="242"/>
      <c r="AA254" s="248"/>
      <c r="AT254" s="249" t="s">
        <v>192</v>
      </c>
      <c r="AU254" s="249" t="s">
        <v>89</v>
      </c>
      <c r="AV254" s="12" t="s">
        <v>189</v>
      </c>
      <c r="AW254" s="12" t="s">
        <v>34</v>
      </c>
      <c r="AX254" s="12" t="s">
        <v>84</v>
      </c>
      <c r="AY254" s="249" t="s">
        <v>184</v>
      </c>
    </row>
    <row r="255" s="1" customFormat="1" ht="25.5" customHeight="1">
      <c r="B255" s="186"/>
      <c r="C255" s="220" t="s">
        <v>398</v>
      </c>
      <c r="D255" s="220" t="s">
        <v>185</v>
      </c>
      <c r="E255" s="221" t="s">
        <v>2315</v>
      </c>
      <c r="F255" s="222" t="s">
        <v>2316</v>
      </c>
      <c r="G255" s="222"/>
      <c r="H255" s="222"/>
      <c r="I255" s="222"/>
      <c r="J255" s="223" t="s">
        <v>200</v>
      </c>
      <c r="K255" s="224">
        <v>1</v>
      </c>
      <c r="L255" s="225">
        <v>0</v>
      </c>
      <c r="M255" s="225"/>
      <c r="N255" s="226">
        <f>ROUND(L255*K255,2)</f>
        <v>0</v>
      </c>
      <c r="O255" s="226"/>
      <c r="P255" s="226"/>
      <c r="Q255" s="226"/>
      <c r="R255" s="190"/>
      <c r="T255" s="227" t="s">
        <v>5</v>
      </c>
      <c r="U255" s="59" t="s">
        <v>44</v>
      </c>
      <c r="V255" s="50"/>
      <c r="W255" s="228">
        <f>V255*K255</f>
        <v>0</v>
      </c>
      <c r="X255" s="228">
        <v>0</v>
      </c>
      <c r="Y255" s="228">
        <f>X255*K255</f>
        <v>0</v>
      </c>
      <c r="Z255" s="228">
        <v>0</v>
      </c>
      <c r="AA255" s="229">
        <f>Z255*K255</f>
        <v>0</v>
      </c>
      <c r="AR255" s="25" t="s">
        <v>1421</v>
      </c>
      <c r="AT255" s="25" t="s">
        <v>185</v>
      </c>
      <c r="AU255" s="25" t="s">
        <v>89</v>
      </c>
      <c r="AY255" s="25" t="s">
        <v>184</v>
      </c>
      <c r="BE255" s="149">
        <f>IF(U255="základná",N255,0)</f>
        <v>0</v>
      </c>
      <c r="BF255" s="149">
        <f>IF(U255="znížená",N255,0)</f>
        <v>0</v>
      </c>
      <c r="BG255" s="149">
        <f>IF(U255="zákl. prenesená",N255,0)</f>
        <v>0</v>
      </c>
      <c r="BH255" s="149">
        <f>IF(U255="zníž. prenesená",N255,0)</f>
        <v>0</v>
      </c>
      <c r="BI255" s="149">
        <f>IF(U255="nulová",N255,0)</f>
        <v>0</v>
      </c>
      <c r="BJ255" s="25" t="s">
        <v>89</v>
      </c>
      <c r="BK255" s="149">
        <f>ROUND(L255*K255,2)</f>
        <v>0</v>
      </c>
      <c r="BL255" s="25" t="s">
        <v>1421</v>
      </c>
      <c r="BM255" s="25" t="s">
        <v>2317</v>
      </c>
    </row>
    <row r="256" s="14" customFormat="1" ht="38.25" customHeight="1">
      <c r="B256" s="277"/>
      <c r="C256" s="278"/>
      <c r="D256" s="278"/>
      <c r="E256" s="279" t="s">
        <v>5</v>
      </c>
      <c r="F256" s="285" t="s">
        <v>2249</v>
      </c>
      <c r="G256" s="286"/>
      <c r="H256" s="286"/>
      <c r="I256" s="286"/>
      <c r="J256" s="278"/>
      <c r="K256" s="279" t="s">
        <v>5</v>
      </c>
      <c r="L256" s="278"/>
      <c r="M256" s="278"/>
      <c r="N256" s="278"/>
      <c r="O256" s="278"/>
      <c r="P256" s="278"/>
      <c r="Q256" s="278"/>
      <c r="R256" s="281"/>
      <c r="T256" s="282"/>
      <c r="U256" s="278"/>
      <c r="V256" s="278"/>
      <c r="W256" s="278"/>
      <c r="X256" s="278"/>
      <c r="Y256" s="278"/>
      <c r="Z256" s="278"/>
      <c r="AA256" s="283"/>
      <c r="AT256" s="284" t="s">
        <v>192</v>
      </c>
      <c r="AU256" s="284" t="s">
        <v>89</v>
      </c>
      <c r="AV256" s="14" t="s">
        <v>84</v>
      </c>
      <c r="AW256" s="14" t="s">
        <v>34</v>
      </c>
      <c r="AX256" s="14" t="s">
        <v>77</v>
      </c>
      <c r="AY256" s="284" t="s">
        <v>184</v>
      </c>
    </row>
    <row r="257" s="14" customFormat="1" ht="25.5" customHeight="1">
      <c r="B257" s="277"/>
      <c r="C257" s="278"/>
      <c r="D257" s="278"/>
      <c r="E257" s="279" t="s">
        <v>5</v>
      </c>
      <c r="F257" s="280" t="s">
        <v>2257</v>
      </c>
      <c r="G257" s="278"/>
      <c r="H257" s="278"/>
      <c r="I257" s="278"/>
      <c r="J257" s="278"/>
      <c r="K257" s="279" t="s">
        <v>5</v>
      </c>
      <c r="L257" s="278"/>
      <c r="M257" s="278"/>
      <c r="N257" s="278"/>
      <c r="O257" s="278"/>
      <c r="P257" s="278"/>
      <c r="Q257" s="278"/>
      <c r="R257" s="281"/>
      <c r="T257" s="282"/>
      <c r="U257" s="278"/>
      <c r="V257" s="278"/>
      <c r="W257" s="278"/>
      <c r="X257" s="278"/>
      <c r="Y257" s="278"/>
      <c r="Z257" s="278"/>
      <c r="AA257" s="283"/>
      <c r="AT257" s="284" t="s">
        <v>192</v>
      </c>
      <c r="AU257" s="284" t="s">
        <v>89</v>
      </c>
      <c r="AV257" s="14" t="s">
        <v>84</v>
      </c>
      <c r="AW257" s="14" t="s">
        <v>34</v>
      </c>
      <c r="AX257" s="14" t="s">
        <v>77</v>
      </c>
      <c r="AY257" s="284" t="s">
        <v>184</v>
      </c>
    </row>
    <row r="258" s="14" customFormat="1" ht="25.5" customHeight="1">
      <c r="B258" s="277"/>
      <c r="C258" s="278"/>
      <c r="D258" s="278"/>
      <c r="E258" s="279" t="s">
        <v>5</v>
      </c>
      <c r="F258" s="280" t="s">
        <v>2318</v>
      </c>
      <c r="G258" s="278"/>
      <c r="H258" s="278"/>
      <c r="I258" s="278"/>
      <c r="J258" s="278"/>
      <c r="K258" s="279" t="s">
        <v>5</v>
      </c>
      <c r="L258" s="278"/>
      <c r="M258" s="278"/>
      <c r="N258" s="278"/>
      <c r="O258" s="278"/>
      <c r="P258" s="278"/>
      <c r="Q258" s="278"/>
      <c r="R258" s="281"/>
      <c r="T258" s="282"/>
      <c r="U258" s="278"/>
      <c r="V258" s="278"/>
      <c r="W258" s="278"/>
      <c r="X258" s="278"/>
      <c r="Y258" s="278"/>
      <c r="Z258" s="278"/>
      <c r="AA258" s="283"/>
      <c r="AT258" s="284" t="s">
        <v>192</v>
      </c>
      <c r="AU258" s="284" t="s">
        <v>89</v>
      </c>
      <c r="AV258" s="14" t="s">
        <v>84</v>
      </c>
      <c r="AW258" s="14" t="s">
        <v>34</v>
      </c>
      <c r="AX258" s="14" t="s">
        <v>77</v>
      </c>
      <c r="AY258" s="284" t="s">
        <v>184</v>
      </c>
    </row>
    <row r="259" s="14" customFormat="1" ht="16.5" customHeight="1">
      <c r="B259" s="277"/>
      <c r="C259" s="278"/>
      <c r="D259" s="278"/>
      <c r="E259" s="279" t="s">
        <v>5</v>
      </c>
      <c r="F259" s="280" t="s">
        <v>2236</v>
      </c>
      <c r="G259" s="278"/>
      <c r="H259" s="278"/>
      <c r="I259" s="278"/>
      <c r="J259" s="278"/>
      <c r="K259" s="279" t="s">
        <v>5</v>
      </c>
      <c r="L259" s="278"/>
      <c r="M259" s="278"/>
      <c r="N259" s="278"/>
      <c r="O259" s="278"/>
      <c r="P259" s="278"/>
      <c r="Q259" s="278"/>
      <c r="R259" s="281"/>
      <c r="T259" s="282"/>
      <c r="U259" s="278"/>
      <c r="V259" s="278"/>
      <c r="W259" s="278"/>
      <c r="X259" s="278"/>
      <c r="Y259" s="278"/>
      <c r="Z259" s="278"/>
      <c r="AA259" s="283"/>
      <c r="AT259" s="284" t="s">
        <v>192</v>
      </c>
      <c r="AU259" s="284" t="s">
        <v>89</v>
      </c>
      <c r="AV259" s="14" t="s">
        <v>84</v>
      </c>
      <c r="AW259" s="14" t="s">
        <v>34</v>
      </c>
      <c r="AX259" s="14" t="s">
        <v>77</v>
      </c>
      <c r="AY259" s="284" t="s">
        <v>184</v>
      </c>
    </row>
    <row r="260" s="14" customFormat="1" ht="16.5" customHeight="1">
      <c r="B260" s="277"/>
      <c r="C260" s="278"/>
      <c r="D260" s="278"/>
      <c r="E260" s="279" t="s">
        <v>5</v>
      </c>
      <c r="F260" s="280" t="s">
        <v>2319</v>
      </c>
      <c r="G260" s="278"/>
      <c r="H260" s="278"/>
      <c r="I260" s="278"/>
      <c r="J260" s="278"/>
      <c r="K260" s="279" t="s">
        <v>5</v>
      </c>
      <c r="L260" s="278"/>
      <c r="M260" s="278"/>
      <c r="N260" s="278"/>
      <c r="O260" s="278"/>
      <c r="P260" s="278"/>
      <c r="Q260" s="278"/>
      <c r="R260" s="281"/>
      <c r="T260" s="282"/>
      <c r="U260" s="278"/>
      <c r="V260" s="278"/>
      <c r="W260" s="278"/>
      <c r="X260" s="278"/>
      <c r="Y260" s="278"/>
      <c r="Z260" s="278"/>
      <c r="AA260" s="283"/>
      <c r="AT260" s="284" t="s">
        <v>192</v>
      </c>
      <c r="AU260" s="284" t="s">
        <v>89</v>
      </c>
      <c r="AV260" s="14" t="s">
        <v>84</v>
      </c>
      <c r="AW260" s="14" t="s">
        <v>34</v>
      </c>
      <c r="AX260" s="14" t="s">
        <v>77</v>
      </c>
      <c r="AY260" s="284" t="s">
        <v>184</v>
      </c>
    </row>
    <row r="261" s="14" customFormat="1" ht="16.5" customHeight="1">
      <c r="B261" s="277"/>
      <c r="C261" s="278"/>
      <c r="D261" s="278"/>
      <c r="E261" s="279" t="s">
        <v>5</v>
      </c>
      <c r="F261" s="280" t="s">
        <v>2238</v>
      </c>
      <c r="G261" s="278"/>
      <c r="H261" s="278"/>
      <c r="I261" s="278"/>
      <c r="J261" s="278"/>
      <c r="K261" s="279" t="s">
        <v>5</v>
      </c>
      <c r="L261" s="278"/>
      <c r="M261" s="278"/>
      <c r="N261" s="278"/>
      <c r="O261" s="278"/>
      <c r="P261" s="278"/>
      <c r="Q261" s="278"/>
      <c r="R261" s="281"/>
      <c r="T261" s="282"/>
      <c r="U261" s="278"/>
      <c r="V261" s="278"/>
      <c r="W261" s="278"/>
      <c r="X261" s="278"/>
      <c r="Y261" s="278"/>
      <c r="Z261" s="278"/>
      <c r="AA261" s="283"/>
      <c r="AT261" s="284" t="s">
        <v>192</v>
      </c>
      <c r="AU261" s="284" t="s">
        <v>89</v>
      </c>
      <c r="AV261" s="14" t="s">
        <v>84</v>
      </c>
      <c r="AW261" s="14" t="s">
        <v>34</v>
      </c>
      <c r="AX261" s="14" t="s">
        <v>77</v>
      </c>
      <c r="AY261" s="284" t="s">
        <v>184</v>
      </c>
    </row>
    <row r="262" s="14" customFormat="1" ht="25.5" customHeight="1">
      <c r="B262" s="277"/>
      <c r="C262" s="278"/>
      <c r="D262" s="278"/>
      <c r="E262" s="279" t="s">
        <v>5</v>
      </c>
      <c r="F262" s="280" t="s">
        <v>2320</v>
      </c>
      <c r="G262" s="278"/>
      <c r="H262" s="278"/>
      <c r="I262" s="278"/>
      <c r="J262" s="278"/>
      <c r="K262" s="279" t="s">
        <v>5</v>
      </c>
      <c r="L262" s="278"/>
      <c r="M262" s="278"/>
      <c r="N262" s="278"/>
      <c r="O262" s="278"/>
      <c r="P262" s="278"/>
      <c r="Q262" s="278"/>
      <c r="R262" s="281"/>
      <c r="T262" s="282"/>
      <c r="U262" s="278"/>
      <c r="V262" s="278"/>
      <c r="W262" s="278"/>
      <c r="X262" s="278"/>
      <c r="Y262" s="278"/>
      <c r="Z262" s="278"/>
      <c r="AA262" s="283"/>
      <c r="AT262" s="284" t="s">
        <v>192</v>
      </c>
      <c r="AU262" s="284" t="s">
        <v>89</v>
      </c>
      <c r="AV262" s="14" t="s">
        <v>84</v>
      </c>
      <c r="AW262" s="14" t="s">
        <v>34</v>
      </c>
      <c r="AX262" s="14" t="s">
        <v>77</v>
      </c>
      <c r="AY262" s="284" t="s">
        <v>184</v>
      </c>
    </row>
    <row r="263" s="14" customFormat="1" ht="16.5" customHeight="1">
      <c r="B263" s="277"/>
      <c r="C263" s="278"/>
      <c r="D263" s="278"/>
      <c r="E263" s="279" t="s">
        <v>5</v>
      </c>
      <c r="F263" s="280" t="s">
        <v>2240</v>
      </c>
      <c r="G263" s="278"/>
      <c r="H263" s="278"/>
      <c r="I263" s="278"/>
      <c r="J263" s="278"/>
      <c r="K263" s="279" t="s">
        <v>5</v>
      </c>
      <c r="L263" s="278"/>
      <c r="M263" s="278"/>
      <c r="N263" s="278"/>
      <c r="O263" s="278"/>
      <c r="P263" s="278"/>
      <c r="Q263" s="278"/>
      <c r="R263" s="281"/>
      <c r="T263" s="282"/>
      <c r="U263" s="278"/>
      <c r="V263" s="278"/>
      <c r="W263" s="278"/>
      <c r="X263" s="278"/>
      <c r="Y263" s="278"/>
      <c r="Z263" s="278"/>
      <c r="AA263" s="283"/>
      <c r="AT263" s="284" t="s">
        <v>192</v>
      </c>
      <c r="AU263" s="284" t="s">
        <v>89</v>
      </c>
      <c r="AV263" s="14" t="s">
        <v>84</v>
      </c>
      <c r="AW263" s="14" t="s">
        <v>34</v>
      </c>
      <c r="AX263" s="14" t="s">
        <v>77</v>
      </c>
      <c r="AY263" s="284" t="s">
        <v>184</v>
      </c>
    </row>
    <row r="264" s="14" customFormat="1" ht="25.5" customHeight="1">
      <c r="B264" s="277"/>
      <c r="C264" s="278"/>
      <c r="D264" s="278"/>
      <c r="E264" s="279" t="s">
        <v>5</v>
      </c>
      <c r="F264" s="280" t="s">
        <v>2321</v>
      </c>
      <c r="G264" s="278"/>
      <c r="H264" s="278"/>
      <c r="I264" s="278"/>
      <c r="J264" s="278"/>
      <c r="K264" s="279" t="s">
        <v>5</v>
      </c>
      <c r="L264" s="278"/>
      <c r="M264" s="278"/>
      <c r="N264" s="278"/>
      <c r="O264" s="278"/>
      <c r="P264" s="278"/>
      <c r="Q264" s="278"/>
      <c r="R264" s="281"/>
      <c r="T264" s="282"/>
      <c r="U264" s="278"/>
      <c r="V264" s="278"/>
      <c r="W264" s="278"/>
      <c r="X264" s="278"/>
      <c r="Y264" s="278"/>
      <c r="Z264" s="278"/>
      <c r="AA264" s="283"/>
      <c r="AT264" s="284" t="s">
        <v>192</v>
      </c>
      <c r="AU264" s="284" t="s">
        <v>89</v>
      </c>
      <c r="AV264" s="14" t="s">
        <v>84</v>
      </c>
      <c r="AW264" s="14" t="s">
        <v>34</v>
      </c>
      <c r="AX264" s="14" t="s">
        <v>77</v>
      </c>
      <c r="AY264" s="284" t="s">
        <v>184</v>
      </c>
    </row>
    <row r="265" s="11" customFormat="1" ht="16.5" customHeight="1">
      <c r="B265" s="230"/>
      <c r="C265" s="231"/>
      <c r="D265" s="231"/>
      <c r="E265" s="232" t="s">
        <v>5</v>
      </c>
      <c r="F265" s="240" t="s">
        <v>84</v>
      </c>
      <c r="G265" s="231"/>
      <c r="H265" s="231"/>
      <c r="I265" s="231"/>
      <c r="J265" s="231"/>
      <c r="K265" s="235">
        <v>1</v>
      </c>
      <c r="L265" s="231"/>
      <c r="M265" s="231"/>
      <c r="N265" s="231"/>
      <c r="O265" s="231"/>
      <c r="P265" s="231"/>
      <c r="Q265" s="231"/>
      <c r="R265" s="236"/>
      <c r="T265" s="237"/>
      <c r="U265" s="231"/>
      <c r="V265" s="231"/>
      <c r="W265" s="231"/>
      <c r="X265" s="231"/>
      <c r="Y265" s="231"/>
      <c r="Z265" s="231"/>
      <c r="AA265" s="238"/>
      <c r="AT265" s="239" t="s">
        <v>192</v>
      </c>
      <c r="AU265" s="239" t="s">
        <v>89</v>
      </c>
      <c r="AV265" s="11" t="s">
        <v>89</v>
      </c>
      <c r="AW265" s="11" t="s">
        <v>34</v>
      </c>
      <c r="AX265" s="11" t="s">
        <v>77</v>
      </c>
      <c r="AY265" s="239" t="s">
        <v>184</v>
      </c>
    </row>
    <row r="266" s="12" customFormat="1" ht="16.5" customHeight="1">
      <c r="B266" s="241"/>
      <c r="C266" s="242"/>
      <c r="D266" s="242"/>
      <c r="E266" s="243" t="s">
        <v>5</v>
      </c>
      <c r="F266" s="244" t="s">
        <v>197</v>
      </c>
      <c r="G266" s="242"/>
      <c r="H266" s="242"/>
      <c r="I266" s="242"/>
      <c r="J266" s="242"/>
      <c r="K266" s="245">
        <v>1</v>
      </c>
      <c r="L266" s="242"/>
      <c r="M266" s="242"/>
      <c r="N266" s="242"/>
      <c r="O266" s="242"/>
      <c r="P266" s="242"/>
      <c r="Q266" s="242"/>
      <c r="R266" s="246"/>
      <c r="T266" s="247"/>
      <c r="U266" s="242"/>
      <c r="V266" s="242"/>
      <c r="W266" s="242"/>
      <c r="X266" s="242"/>
      <c r="Y266" s="242"/>
      <c r="Z266" s="242"/>
      <c r="AA266" s="248"/>
      <c r="AT266" s="249" t="s">
        <v>192</v>
      </c>
      <c r="AU266" s="249" t="s">
        <v>89</v>
      </c>
      <c r="AV266" s="12" t="s">
        <v>189</v>
      </c>
      <c r="AW266" s="12" t="s">
        <v>34</v>
      </c>
      <c r="AX266" s="12" t="s">
        <v>84</v>
      </c>
      <c r="AY266" s="249" t="s">
        <v>184</v>
      </c>
    </row>
    <row r="267" s="1" customFormat="1" ht="25.5" customHeight="1">
      <c r="B267" s="186"/>
      <c r="C267" s="220" t="s">
        <v>402</v>
      </c>
      <c r="D267" s="220" t="s">
        <v>185</v>
      </c>
      <c r="E267" s="221" t="s">
        <v>2322</v>
      </c>
      <c r="F267" s="222" t="s">
        <v>2323</v>
      </c>
      <c r="G267" s="222"/>
      <c r="H267" s="222"/>
      <c r="I267" s="222"/>
      <c r="J267" s="223" t="s">
        <v>200</v>
      </c>
      <c r="K267" s="224">
        <v>1</v>
      </c>
      <c r="L267" s="225">
        <v>0</v>
      </c>
      <c r="M267" s="225"/>
      <c r="N267" s="226">
        <f>ROUND(L267*K267,2)</f>
        <v>0</v>
      </c>
      <c r="O267" s="226"/>
      <c r="P267" s="226"/>
      <c r="Q267" s="226"/>
      <c r="R267" s="190"/>
      <c r="T267" s="227" t="s">
        <v>5</v>
      </c>
      <c r="U267" s="59" t="s">
        <v>44</v>
      </c>
      <c r="V267" s="50"/>
      <c r="W267" s="228">
        <f>V267*K267</f>
        <v>0</v>
      </c>
      <c r="X267" s="228">
        <v>0</v>
      </c>
      <c r="Y267" s="228">
        <f>X267*K267</f>
        <v>0</v>
      </c>
      <c r="Z267" s="228">
        <v>0</v>
      </c>
      <c r="AA267" s="229">
        <f>Z267*K267</f>
        <v>0</v>
      </c>
      <c r="AR267" s="25" t="s">
        <v>1421</v>
      </c>
      <c r="AT267" s="25" t="s">
        <v>185</v>
      </c>
      <c r="AU267" s="25" t="s">
        <v>89</v>
      </c>
      <c r="AY267" s="25" t="s">
        <v>184</v>
      </c>
      <c r="BE267" s="149">
        <f>IF(U267="základná",N267,0)</f>
        <v>0</v>
      </c>
      <c r="BF267" s="149">
        <f>IF(U267="znížená",N267,0)</f>
        <v>0</v>
      </c>
      <c r="BG267" s="149">
        <f>IF(U267="zákl. prenesená",N267,0)</f>
        <v>0</v>
      </c>
      <c r="BH267" s="149">
        <f>IF(U267="zníž. prenesená",N267,0)</f>
        <v>0</v>
      </c>
      <c r="BI267" s="149">
        <f>IF(U267="nulová",N267,0)</f>
        <v>0</v>
      </c>
      <c r="BJ267" s="25" t="s">
        <v>89</v>
      </c>
      <c r="BK267" s="149">
        <f>ROUND(L267*K267,2)</f>
        <v>0</v>
      </c>
      <c r="BL267" s="25" t="s">
        <v>1421</v>
      </c>
      <c r="BM267" s="25" t="s">
        <v>2324</v>
      </c>
    </row>
    <row r="268" s="14" customFormat="1" ht="38.25" customHeight="1">
      <c r="B268" s="277"/>
      <c r="C268" s="278"/>
      <c r="D268" s="278"/>
      <c r="E268" s="279" t="s">
        <v>5</v>
      </c>
      <c r="F268" s="285" t="s">
        <v>2255</v>
      </c>
      <c r="G268" s="286"/>
      <c r="H268" s="286"/>
      <c r="I268" s="286"/>
      <c r="J268" s="278"/>
      <c r="K268" s="279" t="s">
        <v>5</v>
      </c>
      <c r="L268" s="278"/>
      <c r="M268" s="278"/>
      <c r="N268" s="278"/>
      <c r="O268" s="278"/>
      <c r="P268" s="278"/>
      <c r="Q268" s="278"/>
      <c r="R268" s="281"/>
      <c r="T268" s="282"/>
      <c r="U268" s="278"/>
      <c r="V268" s="278"/>
      <c r="W268" s="278"/>
      <c r="X268" s="278"/>
      <c r="Y268" s="278"/>
      <c r="Z268" s="278"/>
      <c r="AA268" s="283"/>
      <c r="AT268" s="284" t="s">
        <v>192</v>
      </c>
      <c r="AU268" s="284" t="s">
        <v>89</v>
      </c>
      <c r="AV268" s="14" t="s">
        <v>84</v>
      </c>
      <c r="AW268" s="14" t="s">
        <v>34</v>
      </c>
      <c r="AX268" s="14" t="s">
        <v>77</v>
      </c>
      <c r="AY268" s="284" t="s">
        <v>184</v>
      </c>
    </row>
    <row r="269" s="14" customFormat="1" ht="25.5" customHeight="1">
      <c r="B269" s="277"/>
      <c r="C269" s="278"/>
      <c r="D269" s="278"/>
      <c r="E269" s="279" t="s">
        <v>5</v>
      </c>
      <c r="F269" s="280" t="s">
        <v>2256</v>
      </c>
      <c r="G269" s="278"/>
      <c r="H269" s="278"/>
      <c r="I269" s="278"/>
      <c r="J269" s="278"/>
      <c r="K269" s="279" t="s">
        <v>5</v>
      </c>
      <c r="L269" s="278"/>
      <c r="M269" s="278"/>
      <c r="N269" s="278"/>
      <c r="O269" s="278"/>
      <c r="P269" s="278"/>
      <c r="Q269" s="278"/>
      <c r="R269" s="281"/>
      <c r="T269" s="282"/>
      <c r="U269" s="278"/>
      <c r="V269" s="278"/>
      <c r="W269" s="278"/>
      <c r="X269" s="278"/>
      <c r="Y269" s="278"/>
      <c r="Z269" s="278"/>
      <c r="AA269" s="283"/>
      <c r="AT269" s="284" t="s">
        <v>192</v>
      </c>
      <c r="AU269" s="284" t="s">
        <v>89</v>
      </c>
      <c r="AV269" s="14" t="s">
        <v>84</v>
      </c>
      <c r="AW269" s="14" t="s">
        <v>34</v>
      </c>
      <c r="AX269" s="14" t="s">
        <v>77</v>
      </c>
      <c r="AY269" s="284" t="s">
        <v>184</v>
      </c>
    </row>
    <row r="270" s="14" customFormat="1" ht="38.25" customHeight="1">
      <c r="B270" s="277"/>
      <c r="C270" s="278"/>
      <c r="D270" s="278"/>
      <c r="E270" s="279" t="s">
        <v>5</v>
      </c>
      <c r="F270" s="280" t="s">
        <v>2233</v>
      </c>
      <c r="G270" s="278"/>
      <c r="H270" s="278"/>
      <c r="I270" s="278"/>
      <c r="J270" s="278"/>
      <c r="K270" s="279" t="s">
        <v>5</v>
      </c>
      <c r="L270" s="278"/>
      <c r="M270" s="278"/>
      <c r="N270" s="278"/>
      <c r="O270" s="278"/>
      <c r="P270" s="278"/>
      <c r="Q270" s="278"/>
      <c r="R270" s="281"/>
      <c r="T270" s="282"/>
      <c r="U270" s="278"/>
      <c r="V270" s="278"/>
      <c r="W270" s="278"/>
      <c r="X270" s="278"/>
      <c r="Y270" s="278"/>
      <c r="Z270" s="278"/>
      <c r="AA270" s="283"/>
      <c r="AT270" s="284" t="s">
        <v>192</v>
      </c>
      <c r="AU270" s="284" t="s">
        <v>89</v>
      </c>
      <c r="AV270" s="14" t="s">
        <v>84</v>
      </c>
      <c r="AW270" s="14" t="s">
        <v>34</v>
      </c>
      <c r="AX270" s="14" t="s">
        <v>77</v>
      </c>
      <c r="AY270" s="284" t="s">
        <v>184</v>
      </c>
    </row>
    <row r="271" s="14" customFormat="1" ht="16.5" customHeight="1">
      <c r="B271" s="277"/>
      <c r="C271" s="278"/>
      <c r="D271" s="278"/>
      <c r="E271" s="279" t="s">
        <v>5</v>
      </c>
      <c r="F271" s="280" t="s">
        <v>2325</v>
      </c>
      <c r="G271" s="278"/>
      <c r="H271" s="278"/>
      <c r="I271" s="278"/>
      <c r="J271" s="278"/>
      <c r="K271" s="279" t="s">
        <v>5</v>
      </c>
      <c r="L271" s="278"/>
      <c r="M271" s="278"/>
      <c r="N271" s="278"/>
      <c r="O271" s="278"/>
      <c r="P271" s="278"/>
      <c r="Q271" s="278"/>
      <c r="R271" s="281"/>
      <c r="T271" s="282"/>
      <c r="U271" s="278"/>
      <c r="V271" s="278"/>
      <c r="W271" s="278"/>
      <c r="X271" s="278"/>
      <c r="Y271" s="278"/>
      <c r="Z271" s="278"/>
      <c r="AA271" s="283"/>
      <c r="AT271" s="284" t="s">
        <v>192</v>
      </c>
      <c r="AU271" s="284" t="s">
        <v>89</v>
      </c>
      <c r="AV271" s="14" t="s">
        <v>84</v>
      </c>
      <c r="AW271" s="14" t="s">
        <v>34</v>
      </c>
      <c r="AX271" s="14" t="s">
        <v>77</v>
      </c>
      <c r="AY271" s="284" t="s">
        <v>184</v>
      </c>
    </row>
    <row r="272" s="14" customFormat="1" ht="25.5" customHeight="1">
      <c r="B272" s="277"/>
      <c r="C272" s="278"/>
      <c r="D272" s="278"/>
      <c r="E272" s="279" t="s">
        <v>5</v>
      </c>
      <c r="F272" s="280" t="s">
        <v>2258</v>
      </c>
      <c r="G272" s="278"/>
      <c r="H272" s="278"/>
      <c r="I272" s="278"/>
      <c r="J272" s="278"/>
      <c r="K272" s="279" t="s">
        <v>5</v>
      </c>
      <c r="L272" s="278"/>
      <c r="M272" s="278"/>
      <c r="N272" s="278"/>
      <c r="O272" s="278"/>
      <c r="P272" s="278"/>
      <c r="Q272" s="278"/>
      <c r="R272" s="281"/>
      <c r="T272" s="282"/>
      <c r="U272" s="278"/>
      <c r="V272" s="278"/>
      <c r="W272" s="278"/>
      <c r="X272" s="278"/>
      <c r="Y272" s="278"/>
      <c r="Z272" s="278"/>
      <c r="AA272" s="283"/>
      <c r="AT272" s="284" t="s">
        <v>192</v>
      </c>
      <c r="AU272" s="284" t="s">
        <v>89</v>
      </c>
      <c r="AV272" s="14" t="s">
        <v>84</v>
      </c>
      <c r="AW272" s="14" t="s">
        <v>34</v>
      </c>
      <c r="AX272" s="14" t="s">
        <v>77</v>
      </c>
      <c r="AY272" s="284" t="s">
        <v>184</v>
      </c>
    </row>
    <row r="273" s="14" customFormat="1" ht="16.5" customHeight="1">
      <c r="B273" s="277"/>
      <c r="C273" s="278"/>
      <c r="D273" s="278"/>
      <c r="E273" s="279" t="s">
        <v>5</v>
      </c>
      <c r="F273" s="280" t="s">
        <v>2236</v>
      </c>
      <c r="G273" s="278"/>
      <c r="H273" s="278"/>
      <c r="I273" s="278"/>
      <c r="J273" s="278"/>
      <c r="K273" s="279" t="s">
        <v>5</v>
      </c>
      <c r="L273" s="278"/>
      <c r="M273" s="278"/>
      <c r="N273" s="278"/>
      <c r="O273" s="278"/>
      <c r="P273" s="278"/>
      <c r="Q273" s="278"/>
      <c r="R273" s="281"/>
      <c r="T273" s="282"/>
      <c r="U273" s="278"/>
      <c r="V273" s="278"/>
      <c r="W273" s="278"/>
      <c r="X273" s="278"/>
      <c r="Y273" s="278"/>
      <c r="Z273" s="278"/>
      <c r="AA273" s="283"/>
      <c r="AT273" s="284" t="s">
        <v>192</v>
      </c>
      <c r="AU273" s="284" t="s">
        <v>89</v>
      </c>
      <c r="AV273" s="14" t="s">
        <v>84</v>
      </c>
      <c r="AW273" s="14" t="s">
        <v>34</v>
      </c>
      <c r="AX273" s="14" t="s">
        <v>77</v>
      </c>
      <c r="AY273" s="284" t="s">
        <v>184</v>
      </c>
    </row>
    <row r="274" s="14" customFormat="1" ht="16.5" customHeight="1">
      <c r="B274" s="277"/>
      <c r="C274" s="278"/>
      <c r="D274" s="278"/>
      <c r="E274" s="279" t="s">
        <v>5</v>
      </c>
      <c r="F274" s="280" t="s">
        <v>2259</v>
      </c>
      <c r="G274" s="278"/>
      <c r="H274" s="278"/>
      <c r="I274" s="278"/>
      <c r="J274" s="278"/>
      <c r="K274" s="279" t="s">
        <v>5</v>
      </c>
      <c r="L274" s="278"/>
      <c r="M274" s="278"/>
      <c r="N274" s="278"/>
      <c r="O274" s="278"/>
      <c r="P274" s="278"/>
      <c r="Q274" s="278"/>
      <c r="R274" s="281"/>
      <c r="T274" s="282"/>
      <c r="U274" s="278"/>
      <c r="V274" s="278"/>
      <c r="W274" s="278"/>
      <c r="X274" s="278"/>
      <c r="Y274" s="278"/>
      <c r="Z274" s="278"/>
      <c r="AA274" s="283"/>
      <c r="AT274" s="284" t="s">
        <v>192</v>
      </c>
      <c r="AU274" s="284" t="s">
        <v>89</v>
      </c>
      <c r="AV274" s="14" t="s">
        <v>84</v>
      </c>
      <c r="AW274" s="14" t="s">
        <v>34</v>
      </c>
      <c r="AX274" s="14" t="s">
        <v>77</v>
      </c>
      <c r="AY274" s="284" t="s">
        <v>184</v>
      </c>
    </row>
    <row r="275" s="14" customFormat="1" ht="16.5" customHeight="1">
      <c r="B275" s="277"/>
      <c r="C275" s="278"/>
      <c r="D275" s="278"/>
      <c r="E275" s="279" t="s">
        <v>5</v>
      </c>
      <c r="F275" s="280" t="s">
        <v>2238</v>
      </c>
      <c r="G275" s="278"/>
      <c r="H275" s="278"/>
      <c r="I275" s="278"/>
      <c r="J275" s="278"/>
      <c r="K275" s="279" t="s">
        <v>5</v>
      </c>
      <c r="L275" s="278"/>
      <c r="M275" s="278"/>
      <c r="N275" s="278"/>
      <c r="O275" s="278"/>
      <c r="P275" s="278"/>
      <c r="Q275" s="278"/>
      <c r="R275" s="281"/>
      <c r="T275" s="282"/>
      <c r="U275" s="278"/>
      <c r="V275" s="278"/>
      <c r="W275" s="278"/>
      <c r="X275" s="278"/>
      <c r="Y275" s="278"/>
      <c r="Z275" s="278"/>
      <c r="AA275" s="283"/>
      <c r="AT275" s="284" t="s">
        <v>192</v>
      </c>
      <c r="AU275" s="284" t="s">
        <v>89</v>
      </c>
      <c r="AV275" s="14" t="s">
        <v>84</v>
      </c>
      <c r="AW275" s="14" t="s">
        <v>34</v>
      </c>
      <c r="AX275" s="14" t="s">
        <v>77</v>
      </c>
      <c r="AY275" s="284" t="s">
        <v>184</v>
      </c>
    </row>
    <row r="276" s="14" customFormat="1" ht="25.5" customHeight="1">
      <c r="B276" s="277"/>
      <c r="C276" s="278"/>
      <c r="D276" s="278"/>
      <c r="E276" s="279" t="s">
        <v>5</v>
      </c>
      <c r="F276" s="280" t="s">
        <v>2326</v>
      </c>
      <c r="G276" s="278"/>
      <c r="H276" s="278"/>
      <c r="I276" s="278"/>
      <c r="J276" s="278"/>
      <c r="K276" s="279" t="s">
        <v>5</v>
      </c>
      <c r="L276" s="278"/>
      <c r="M276" s="278"/>
      <c r="N276" s="278"/>
      <c r="O276" s="278"/>
      <c r="P276" s="278"/>
      <c r="Q276" s="278"/>
      <c r="R276" s="281"/>
      <c r="T276" s="282"/>
      <c r="U276" s="278"/>
      <c r="V276" s="278"/>
      <c r="W276" s="278"/>
      <c r="X276" s="278"/>
      <c r="Y276" s="278"/>
      <c r="Z276" s="278"/>
      <c r="AA276" s="283"/>
      <c r="AT276" s="284" t="s">
        <v>192</v>
      </c>
      <c r="AU276" s="284" t="s">
        <v>89</v>
      </c>
      <c r="AV276" s="14" t="s">
        <v>84</v>
      </c>
      <c r="AW276" s="14" t="s">
        <v>34</v>
      </c>
      <c r="AX276" s="14" t="s">
        <v>77</v>
      </c>
      <c r="AY276" s="284" t="s">
        <v>184</v>
      </c>
    </row>
    <row r="277" s="14" customFormat="1" ht="16.5" customHeight="1">
      <c r="B277" s="277"/>
      <c r="C277" s="278"/>
      <c r="D277" s="278"/>
      <c r="E277" s="279" t="s">
        <v>5</v>
      </c>
      <c r="F277" s="280" t="s">
        <v>2240</v>
      </c>
      <c r="G277" s="278"/>
      <c r="H277" s="278"/>
      <c r="I277" s="278"/>
      <c r="J277" s="278"/>
      <c r="K277" s="279" t="s">
        <v>5</v>
      </c>
      <c r="L277" s="278"/>
      <c r="M277" s="278"/>
      <c r="N277" s="278"/>
      <c r="O277" s="278"/>
      <c r="P277" s="278"/>
      <c r="Q277" s="278"/>
      <c r="R277" s="281"/>
      <c r="T277" s="282"/>
      <c r="U277" s="278"/>
      <c r="V277" s="278"/>
      <c r="W277" s="278"/>
      <c r="X277" s="278"/>
      <c r="Y277" s="278"/>
      <c r="Z277" s="278"/>
      <c r="AA277" s="283"/>
      <c r="AT277" s="284" t="s">
        <v>192</v>
      </c>
      <c r="AU277" s="284" t="s">
        <v>89</v>
      </c>
      <c r="AV277" s="14" t="s">
        <v>84</v>
      </c>
      <c r="AW277" s="14" t="s">
        <v>34</v>
      </c>
      <c r="AX277" s="14" t="s">
        <v>77</v>
      </c>
      <c r="AY277" s="284" t="s">
        <v>184</v>
      </c>
    </row>
    <row r="278" s="14" customFormat="1" ht="25.5" customHeight="1">
      <c r="B278" s="277"/>
      <c r="C278" s="278"/>
      <c r="D278" s="278"/>
      <c r="E278" s="279" t="s">
        <v>5</v>
      </c>
      <c r="F278" s="280" t="s">
        <v>2261</v>
      </c>
      <c r="G278" s="278"/>
      <c r="H278" s="278"/>
      <c r="I278" s="278"/>
      <c r="J278" s="278"/>
      <c r="K278" s="279" t="s">
        <v>5</v>
      </c>
      <c r="L278" s="278"/>
      <c r="M278" s="278"/>
      <c r="N278" s="278"/>
      <c r="O278" s="278"/>
      <c r="P278" s="278"/>
      <c r="Q278" s="278"/>
      <c r="R278" s="281"/>
      <c r="T278" s="282"/>
      <c r="U278" s="278"/>
      <c r="V278" s="278"/>
      <c r="W278" s="278"/>
      <c r="X278" s="278"/>
      <c r="Y278" s="278"/>
      <c r="Z278" s="278"/>
      <c r="AA278" s="283"/>
      <c r="AT278" s="284" t="s">
        <v>192</v>
      </c>
      <c r="AU278" s="284" t="s">
        <v>89</v>
      </c>
      <c r="AV278" s="14" t="s">
        <v>84</v>
      </c>
      <c r="AW278" s="14" t="s">
        <v>34</v>
      </c>
      <c r="AX278" s="14" t="s">
        <v>77</v>
      </c>
      <c r="AY278" s="284" t="s">
        <v>184</v>
      </c>
    </row>
    <row r="279" s="11" customFormat="1" ht="16.5" customHeight="1">
      <c r="B279" s="230"/>
      <c r="C279" s="231"/>
      <c r="D279" s="231"/>
      <c r="E279" s="232" t="s">
        <v>5</v>
      </c>
      <c r="F279" s="240" t="s">
        <v>84</v>
      </c>
      <c r="G279" s="231"/>
      <c r="H279" s="231"/>
      <c r="I279" s="231"/>
      <c r="J279" s="231"/>
      <c r="K279" s="235">
        <v>1</v>
      </c>
      <c r="L279" s="231"/>
      <c r="M279" s="231"/>
      <c r="N279" s="231"/>
      <c r="O279" s="231"/>
      <c r="P279" s="231"/>
      <c r="Q279" s="231"/>
      <c r="R279" s="236"/>
      <c r="T279" s="237"/>
      <c r="U279" s="231"/>
      <c r="V279" s="231"/>
      <c r="W279" s="231"/>
      <c r="X279" s="231"/>
      <c r="Y279" s="231"/>
      <c r="Z279" s="231"/>
      <c r="AA279" s="238"/>
      <c r="AT279" s="239" t="s">
        <v>192</v>
      </c>
      <c r="AU279" s="239" t="s">
        <v>89</v>
      </c>
      <c r="AV279" s="11" t="s">
        <v>89</v>
      </c>
      <c r="AW279" s="11" t="s">
        <v>34</v>
      </c>
      <c r="AX279" s="11" t="s">
        <v>77</v>
      </c>
      <c r="AY279" s="239" t="s">
        <v>184</v>
      </c>
    </row>
    <row r="280" s="12" customFormat="1" ht="16.5" customHeight="1">
      <c r="B280" s="241"/>
      <c r="C280" s="242"/>
      <c r="D280" s="242"/>
      <c r="E280" s="243" t="s">
        <v>5</v>
      </c>
      <c r="F280" s="244" t="s">
        <v>197</v>
      </c>
      <c r="G280" s="242"/>
      <c r="H280" s="242"/>
      <c r="I280" s="242"/>
      <c r="J280" s="242"/>
      <c r="K280" s="245">
        <v>1</v>
      </c>
      <c r="L280" s="242"/>
      <c r="M280" s="242"/>
      <c r="N280" s="242"/>
      <c r="O280" s="242"/>
      <c r="P280" s="242"/>
      <c r="Q280" s="242"/>
      <c r="R280" s="246"/>
      <c r="T280" s="247"/>
      <c r="U280" s="242"/>
      <c r="V280" s="242"/>
      <c r="W280" s="242"/>
      <c r="X280" s="242"/>
      <c r="Y280" s="242"/>
      <c r="Z280" s="242"/>
      <c r="AA280" s="248"/>
      <c r="AT280" s="249" t="s">
        <v>192</v>
      </c>
      <c r="AU280" s="249" t="s">
        <v>89</v>
      </c>
      <c r="AV280" s="12" t="s">
        <v>189</v>
      </c>
      <c r="AW280" s="12" t="s">
        <v>34</v>
      </c>
      <c r="AX280" s="12" t="s">
        <v>84</v>
      </c>
      <c r="AY280" s="249" t="s">
        <v>184</v>
      </c>
    </row>
    <row r="281" s="1" customFormat="1" ht="25.5" customHeight="1">
      <c r="B281" s="186"/>
      <c r="C281" s="220" t="s">
        <v>407</v>
      </c>
      <c r="D281" s="220" t="s">
        <v>185</v>
      </c>
      <c r="E281" s="221" t="s">
        <v>2327</v>
      </c>
      <c r="F281" s="222" t="s">
        <v>2323</v>
      </c>
      <c r="G281" s="222"/>
      <c r="H281" s="222"/>
      <c r="I281" s="222"/>
      <c r="J281" s="223" t="s">
        <v>200</v>
      </c>
      <c r="K281" s="224">
        <v>1</v>
      </c>
      <c r="L281" s="225">
        <v>0</v>
      </c>
      <c r="M281" s="225"/>
      <c r="N281" s="226">
        <f>ROUND(L281*K281,2)</f>
        <v>0</v>
      </c>
      <c r="O281" s="226"/>
      <c r="P281" s="226"/>
      <c r="Q281" s="226"/>
      <c r="R281" s="190"/>
      <c r="T281" s="227" t="s">
        <v>5</v>
      </c>
      <c r="U281" s="59" t="s">
        <v>44</v>
      </c>
      <c r="V281" s="50"/>
      <c r="W281" s="228">
        <f>V281*K281</f>
        <v>0</v>
      </c>
      <c r="X281" s="228">
        <v>0</v>
      </c>
      <c r="Y281" s="228">
        <f>X281*K281</f>
        <v>0</v>
      </c>
      <c r="Z281" s="228">
        <v>0</v>
      </c>
      <c r="AA281" s="229">
        <f>Z281*K281</f>
        <v>0</v>
      </c>
      <c r="AR281" s="25" t="s">
        <v>1421</v>
      </c>
      <c r="AT281" s="25" t="s">
        <v>185</v>
      </c>
      <c r="AU281" s="25" t="s">
        <v>89</v>
      </c>
      <c r="AY281" s="25" t="s">
        <v>184</v>
      </c>
      <c r="BE281" s="149">
        <f>IF(U281="základná",N281,0)</f>
        <v>0</v>
      </c>
      <c r="BF281" s="149">
        <f>IF(U281="znížená",N281,0)</f>
        <v>0</v>
      </c>
      <c r="BG281" s="149">
        <f>IF(U281="zákl. prenesená",N281,0)</f>
        <v>0</v>
      </c>
      <c r="BH281" s="149">
        <f>IF(U281="zníž. prenesená",N281,0)</f>
        <v>0</v>
      </c>
      <c r="BI281" s="149">
        <f>IF(U281="nulová",N281,0)</f>
        <v>0</v>
      </c>
      <c r="BJ281" s="25" t="s">
        <v>89</v>
      </c>
      <c r="BK281" s="149">
        <f>ROUND(L281*K281,2)</f>
        <v>0</v>
      </c>
      <c r="BL281" s="25" t="s">
        <v>1421</v>
      </c>
      <c r="BM281" s="25" t="s">
        <v>2328</v>
      </c>
    </row>
    <row r="282" s="14" customFormat="1" ht="38.25" customHeight="1">
      <c r="B282" s="277"/>
      <c r="C282" s="278"/>
      <c r="D282" s="278"/>
      <c r="E282" s="279" t="s">
        <v>5</v>
      </c>
      <c r="F282" s="285" t="s">
        <v>2255</v>
      </c>
      <c r="G282" s="286"/>
      <c r="H282" s="286"/>
      <c r="I282" s="286"/>
      <c r="J282" s="278"/>
      <c r="K282" s="279" t="s">
        <v>5</v>
      </c>
      <c r="L282" s="278"/>
      <c r="M282" s="278"/>
      <c r="N282" s="278"/>
      <c r="O282" s="278"/>
      <c r="P282" s="278"/>
      <c r="Q282" s="278"/>
      <c r="R282" s="281"/>
      <c r="T282" s="282"/>
      <c r="U282" s="278"/>
      <c r="V282" s="278"/>
      <c r="W282" s="278"/>
      <c r="X282" s="278"/>
      <c r="Y282" s="278"/>
      <c r="Z282" s="278"/>
      <c r="AA282" s="283"/>
      <c r="AT282" s="284" t="s">
        <v>192</v>
      </c>
      <c r="AU282" s="284" t="s">
        <v>89</v>
      </c>
      <c r="AV282" s="14" t="s">
        <v>84</v>
      </c>
      <c r="AW282" s="14" t="s">
        <v>34</v>
      </c>
      <c r="AX282" s="14" t="s">
        <v>77</v>
      </c>
      <c r="AY282" s="284" t="s">
        <v>184</v>
      </c>
    </row>
    <row r="283" s="14" customFormat="1" ht="16.5" customHeight="1">
      <c r="B283" s="277"/>
      <c r="C283" s="278"/>
      <c r="D283" s="278"/>
      <c r="E283" s="279" t="s">
        <v>5</v>
      </c>
      <c r="F283" s="280" t="s">
        <v>2329</v>
      </c>
      <c r="G283" s="278"/>
      <c r="H283" s="278"/>
      <c r="I283" s="278"/>
      <c r="J283" s="278"/>
      <c r="K283" s="279" t="s">
        <v>5</v>
      </c>
      <c r="L283" s="278"/>
      <c r="M283" s="278"/>
      <c r="N283" s="278"/>
      <c r="O283" s="278"/>
      <c r="P283" s="278"/>
      <c r="Q283" s="278"/>
      <c r="R283" s="281"/>
      <c r="T283" s="282"/>
      <c r="U283" s="278"/>
      <c r="V283" s="278"/>
      <c r="W283" s="278"/>
      <c r="X283" s="278"/>
      <c r="Y283" s="278"/>
      <c r="Z283" s="278"/>
      <c r="AA283" s="283"/>
      <c r="AT283" s="284" t="s">
        <v>192</v>
      </c>
      <c r="AU283" s="284" t="s">
        <v>89</v>
      </c>
      <c r="AV283" s="14" t="s">
        <v>84</v>
      </c>
      <c r="AW283" s="14" t="s">
        <v>34</v>
      </c>
      <c r="AX283" s="14" t="s">
        <v>77</v>
      </c>
      <c r="AY283" s="284" t="s">
        <v>184</v>
      </c>
    </row>
    <row r="284" s="14" customFormat="1" ht="38.25" customHeight="1">
      <c r="B284" s="277"/>
      <c r="C284" s="278"/>
      <c r="D284" s="278"/>
      <c r="E284" s="279" t="s">
        <v>5</v>
      </c>
      <c r="F284" s="280" t="s">
        <v>2233</v>
      </c>
      <c r="G284" s="278"/>
      <c r="H284" s="278"/>
      <c r="I284" s="278"/>
      <c r="J284" s="278"/>
      <c r="K284" s="279" t="s">
        <v>5</v>
      </c>
      <c r="L284" s="278"/>
      <c r="M284" s="278"/>
      <c r="N284" s="278"/>
      <c r="O284" s="278"/>
      <c r="P284" s="278"/>
      <c r="Q284" s="278"/>
      <c r="R284" s="281"/>
      <c r="T284" s="282"/>
      <c r="U284" s="278"/>
      <c r="V284" s="278"/>
      <c r="W284" s="278"/>
      <c r="X284" s="278"/>
      <c r="Y284" s="278"/>
      <c r="Z284" s="278"/>
      <c r="AA284" s="283"/>
      <c r="AT284" s="284" t="s">
        <v>192</v>
      </c>
      <c r="AU284" s="284" t="s">
        <v>89</v>
      </c>
      <c r="AV284" s="14" t="s">
        <v>84</v>
      </c>
      <c r="AW284" s="14" t="s">
        <v>34</v>
      </c>
      <c r="AX284" s="14" t="s">
        <v>77</v>
      </c>
      <c r="AY284" s="284" t="s">
        <v>184</v>
      </c>
    </row>
    <row r="285" s="14" customFormat="1" ht="16.5" customHeight="1">
      <c r="B285" s="277"/>
      <c r="C285" s="278"/>
      <c r="D285" s="278"/>
      <c r="E285" s="279" t="s">
        <v>5</v>
      </c>
      <c r="F285" s="280" t="s">
        <v>2330</v>
      </c>
      <c r="G285" s="278"/>
      <c r="H285" s="278"/>
      <c r="I285" s="278"/>
      <c r="J285" s="278"/>
      <c r="K285" s="279" t="s">
        <v>5</v>
      </c>
      <c r="L285" s="278"/>
      <c r="M285" s="278"/>
      <c r="N285" s="278"/>
      <c r="O285" s="278"/>
      <c r="P285" s="278"/>
      <c r="Q285" s="278"/>
      <c r="R285" s="281"/>
      <c r="T285" s="282"/>
      <c r="U285" s="278"/>
      <c r="V285" s="278"/>
      <c r="W285" s="278"/>
      <c r="X285" s="278"/>
      <c r="Y285" s="278"/>
      <c r="Z285" s="278"/>
      <c r="AA285" s="283"/>
      <c r="AT285" s="284" t="s">
        <v>192</v>
      </c>
      <c r="AU285" s="284" t="s">
        <v>89</v>
      </c>
      <c r="AV285" s="14" t="s">
        <v>84</v>
      </c>
      <c r="AW285" s="14" t="s">
        <v>34</v>
      </c>
      <c r="AX285" s="14" t="s">
        <v>77</v>
      </c>
      <c r="AY285" s="284" t="s">
        <v>184</v>
      </c>
    </row>
    <row r="286" s="14" customFormat="1" ht="25.5" customHeight="1">
      <c r="B286" s="277"/>
      <c r="C286" s="278"/>
      <c r="D286" s="278"/>
      <c r="E286" s="279" t="s">
        <v>5</v>
      </c>
      <c r="F286" s="280" t="s">
        <v>2331</v>
      </c>
      <c r="G286" s="278"/>
      <c r="H286" s="278"/>
      <c r="I286" s="278"/>
      <c r="J286" s="278"/>
      <c r="K286" s="279" t="s">
        <v>5</v>
      </c>
      <c r="L286" s="278"/>
      <c r="M286" s="278"/>
      <c r="N286" s="278"/>
      <c r="O286" s="278"/>
      <c r="P286" s="278"/>
      <c r="Q286" s="278"/>
      <c r="R286" s="281"/>
      <c r="T286" s="282"/>
      <c r="U286" s="278"/>
      <c r="V286" s="278"/>
      <c r="W286" s="278"/>
      <c r="X286" s="278"/>
      <c r="Y286" s="278"/>
      <c r="Z286" s="278"/>
      <c r="AA286" s="283"/>
      <c r="AT286" s="284" t="s">
        <v>192</v>
      </c>
      <c r="AU286" s="284" t="s">
        <v>89</v>
      </c>
      <c r="AV286" s="14" t="s">
        <v>84</v>
      </c>
      <c r="AW286" s="14" t="s">
        <v>34</v>
      </c>
      <c r="AX286" s="14" t="s">
        <v>77</v>
      </c>
      <c r="AY286" s="284" t="s">
        <v>184</v>
      </c>
    </row>
    <row r="287" s="14" customFormat="1" ht="16.5" customHeight="1">
      <c r="B287" s="277"/>
      <c r="C287" s="278"/>
      <c r="D287" s="278"/>
      <c r="E287" s="279" t="s">
        <v>5</v>
      </c>
      <c r="F287" s="280" t="s">
        <v>2236</v>
      </c>
      <c r="G287" s="278"/>
      <c r="H287" s="278"/>
      <c r="I287" s="278"/>
      <c r="J287" s="278"/>
      <c r="K287" s="279" t="s">
        <v>5</v>
      </c>
      <c r="L287" s="278"/>
      <c r="M287" s="278"/>
      <c r="N287" s="278"/>
      <c r="O287" s="278"/>
      <c r="P287" s="278"/>
      <c r="Q287" s="278"/>
      <c r="R287" s="281"/>
      <c r="T287" s="282"/>
      <c r="U287" s="278"/>
      <c r="V287" s="278"/>
      <c r="W287" s="278"/>
      <c r="X287" s="278"/>
      <c r="Y287" s="278"/>
      <c r="Z287" s="278"/>
      <c r="AA287" s="283"/>
      <c r="AT287" s="284" t="s">
        <v>192</v>
      </c>
      <c r="AU287" s="284" t="s">
        <v>89</v>
      </c>
      <c r="AV287" s="14" t="s">
        <v>84</v>
      </c>
      <c r="AW287" s="14" t="s">
        <v>34</v>
      </c>
      <c r="AX287" s="14" t="s">
        <v>77</v>
      </c>
      <c r="AY287" s="284" t="s">
        <v>184</v>
      </c>
    </row>
    <row r="288" s="14" customFormat="1" ht="16.5" customHeight="1">
      <c r="B288" s="277"/>
      <c r="C288" s="278"/>
      <c r="D288" s="278"/>
      <c r="E288" s="279" t="s">
        <v>5</v>
      </c>
      <c r="F288" s="280" t="s">
        <v>2259</v>
      </c>
      <c r="G288" s="278"/>
      <c r="H288" s="278"/>
      <c r="I288" s="278"/>
      <c r="J288" s="278"/>
      <c r="K288" s="279" t="s">
        <v>5</v>
      </c>
      <c r="L288" s="278"/>
      <c r="M288" s="278"/>
      <c r="N288" s="278"/>
      <c r="O288" s="278"/>
      <c r="P288" s="278"/>
      <c r="Q288" s="278"/>
      <c r="R288" s="281"/>
      <c r="T288" s="282"/>
      <c r="U288" s="278"/>
      <c r="V288" s="278"/>
      <c r="W288" s="278"/>
      <c r="X288" s="278"/>
      <c r="Y288" s="278"/>
      <c r="Z288" s="278"/>
      <c r="AA288" s="283"/>
      <c r="AT288" s="284" t="s">
        <v>192</v>
      </c>
      <c r="AU288" s="284" t="s">
        <v>89</v>
      </c>
      <c r="AV288" s="14" t="s">
        <v>84</v>
      </c>
      <c r="AW288" s="14" t="s">
        <v>34</v>
      </c>
      <c r="AX288" s="14" t="s">
        <v>77</v>
      </c>
      <c r="AY288" s="284" t="s">
        <v>184</v>
      </c>
    </row>
    <row r="289" s="14" customFormat="1" ht="16.5" customHeight="1">
      <c r="B289" s="277"/>
      <c r="C289" s="278"/>
      <c r="D289" s="278"/>
      <c r="E289" s="279" t="s">
        <v>5</v>
      </c>
      <c r="F289" s="280" t="s">
        <v>2238</v>
      </c>
      <c r="G289" s="278"/>
      <c r="H289" s="278"/>
      <c r="I289" s="278"/>
      <c r="J289" s="278"/>
      <c r="K289" s="279" t="s">
        <v>5</v>
      </c>
      <c r="L289" s="278"/>
      <c r="M289" s="278"/>
      <c r="N289" s="278"/>
      <c r="O289" s="278"/>
      <c r="P289" s="278"/>
      <c r="Q289" s="278"/>
      <c r="R289" s="281"/>
      <c r="T289" s="282"/>
      <c r="U289" s="278"/>
      <c r="V289" s="278"/>
      <c r="W289" s="278"/>
      <c r="X289" s="278"/>
      <c r="Y289" s="278"/>
      <c r="Z289" s="278"/>
      <c r="AA289" s="283"/>
      <c r="AT289" s="284" t="s">
        <v>192</v>
      </c>
      <c r="AU289" s="284" t="s">
        <v>89</v>
      </c>
      <c r="AV289" s="14" t="s">
        <v>84</v>
      </c>
      <c r="AW289" s="14" t="s">
        <v>34</v>
      </c>
      <c r="AX289" s="14" t="s">
        <v>77</v>
      </c>
      <c r="AY289" s="284" t="s">
        <v>184</v>
      </c>
    </row>
    <row r="290" s="14" customFormat="1" ht="25.5" customHeight="1">
      <c r="B290" s="277"/>
      <c r="C290" s="278"/>
      <c r="D290" s="278"/>
      <c r="E290" s="279" t="s">
        <v>5</v>
      </c>
      <c r="F290" s="280" t="s">
        <v>2326</v>
      </c>
      <c r="G290" s="278"/>
      <c r="H290" s="278"/>
      <c r="I290" s="278"/>
      <c r="J290" s="278"/>
      <c r="K290" s="279" t="s">
        <v>5</v>
      </c>
      <c r="L290" s="278"/>
      <c r="M290" s="278"/>
      <c r="N290" s="278"/>
      <c r="O290" s="278"/>
      <c r="P290" s="278"/>
      <c r="Q290" s="278"/>
      <c r="R290" s="281"/>
      <c r="T290" s="282"/>
      <c r="U290" s="278"/>
      <c r="V290" s="278"/>
      <c r="W290" s="278"/>
      <c r="X290" s="278"/>
      <c r="Y290" s="278"/>
      <c r="Z290" s="278"/>
      <c r="AA290" s="283"/>
      <c r="AT290" s="284" t="s">
        <v>192</v>
      </c>
      <c r="AU290" s="284" t="s">
        <v>89</v>
      </c>
      <c r="AV290" s="14" t="s">
        <v>84</v>
      </c>
      <c r="AW290" s="14" t="s">
        <v>34</v>
      </c>
      <c r="AX290" s="14" t="s">
        <v>77</v>
      </c>
      <c r="AY290" s="284" t="s">
        <v>184</v>
      </c>
    </row>
    <row r="291" s="14" customFormat="1" ht="16.5" customHeight="1">
      <c r="B291" s="277"/>
      <c r="C291" s="278"/>
      <c r="D291" s="278"/>
      <c r="E291" s="279" t="s">
        <v>5</v>
      </c>
      <c r="F291" s="280" t="s">
        <v>2240</v>
      </c>
      <c r="G291" s="278"/>
      <c r="H291" s="278"/>
      <c r="I291" s="278"/>
      <c r="J291" s="278"/>
      <c r="K291" s="279" t="s">
        <v>5</v>
      </c>
      <c r="L291" s="278"/>
      <c r="M291" s="278"/>
      <c r="N291" s="278"/>
      <c r="O291" s="278"/>
      <c r="P291" s="278"/>
      <c r="Q291" s="278"/>
      <c r="R291" s="281"/>
      <c r="T291" s="282"/>
      <c r="U291" s="278"/>
      <c r="V291" s="278"/>
      <c r="W291" s="278"/>
      <c r="X291" s="278"/>
      <c r="Y291" s="278"/>
      <c r="Z291" s="278"/>
      <c r="AA291" s="283"/>
      <c r="AT291" s="284" t="s">
        <v>192</v>
      </c>
      <c r="AU291" s="284" t="s">
        <v>89</v>
      </c>
      <c r="AV291" s="14" t="s">
        <v>84</v>
      </c>
      <c r="AW291" s="14" t="s">
        <v>34</v>
      </c>
      <c r="AX291" s="14" t="s">
        <v>77</v>
      </c>
      <c r="AY291" s="284" t="s">
        <v>184</v>
      </c>
    </row>
    <row r="292" s="14" customFormat="1" ht="25.5" customHeight="1">
      <c r="B292" s="277"/>
      <c r="C292" s="278"/>
      <c r="D292" s="278"/>
      <c r="E292" s="279" t="s">
        <v>5</v>
      </c>
      <c r="F292" s="280" t="s">
        <v>2261</v>
      </c>
      <c r="G292" s="278"/>
      <c r="H292" s="278"/>
      <c r="I292" s="278"/>
      <c r="J292" s="278"/>
      <c r="K292" s="279" t="s">
        <v>5</v>
      </c>
      <c r="L292" s="278"/>
      <c r="M292" s="278"/>
      <c r="N292" s="278"/>
      <c r="O292" s="278"/>
      <c r="P292" s="278"/>
      <c r="Q292" s="278"/>
      <c r="R292" s="281"/>
      <c r="T292" s="282"/>
      <c r="U292" s="278"/>
      <c r="V292" s="278"/>
      <c r="W292" s="278"/>
      <c r="X292" s="278"/>
      <c r="Y292" s="278"/>
      <c r="Z292" s="278"/>
      <c r="AA292" s="283"/>
      <c r="AT292" s="284" t="s">
        <v>192</v>
      </c>
      <c r="AU292" s="284" t="s">
        <v>89</v>
      </c>
      <c r="AV292" s="14" t="s">
        <v>84</v>
      </c>
      <c r="AW292" s="14" t="s">
        <v>34</v>
      </c>
      <c r="AX292" s="14" t="s">
        <v>77</v>
      </c>
      <c r="AY292" s="284" t="s">
        <v>184</v>
      </c>
    </row>
    <row r="293" s="11" customFormat="1" ht="16.5" customHeight="1">
      <c r="B293" s="230"/>
      <c r="C293" s="231"/>
      <c r="D293" s="231"/>
      <c r="E293" s="232" t="s">
        <v>5</v>
      </c>
      <c r="F293" s="240" t="s">
        <v>84</v>
      </c>
      <c r="G293" s="231"/>
      <c r="H293" s="231"/>
      <c r="I293" s="231"/>
      <c r="J293" s="231"/>
      <c r="K293" s="235">
        <v>1</v>
      </c>
      <c r="L293" s="231"/>
      <c r="M293" s="231"/>
      <c r="N293" s="231"/>
      <c r="O293" s="231"/>
      <c r="P293" s="231"/>
      <c r="Q293" s="231"/>
      <c r="R293" s="236"/>
      <c r="T293" s="237"/>
      <c r="U293" s="231"/>
      <c r="V293" s="231"/>
      <c r="W293" s="231"/>
      <c r="X293" s="231"/>
      <c r="Y293" s="231"/>
      <c r="Z293" s="231"/>
      <c r="AA293" s="238"/>
      <c r="AT293" s="239" t="s">
        <v>192</v>
      </c>
      <c r="AU293" s="239" t="s">
        <v>89</v>
      </c>
      <c r="AV293" s="11" t="s">
        <v>89</v>
      </c>
      <c r="AW293" s="11" t="s">
        <v>34</v>
      </c>
      <c r="AX293" s="11" t="s">
        <v>77</v>
      </c>
      <c r="AY293" s="239" t="s">
        <v>184</v>
      </c>
    </row>
    <row r="294" s="12" customFormat="1" ht="16.5" customHeight="1">
      <c r="B294" s="241"/>
      <c r="C294" s="242"/>
      <c r="D294" s="242"/>
      <c r="E294" s="243" t="s">
        <v>5</v>
      </c>
      <c r="F294" s="244" t="s">
        <v>197</v>
      </c>
      <c r="G294" s="242"/>
      <c r="H294" s="242"/>
      <c r="I294" s="242"/>
      <c r="J294" s="242"/>
      <c r="K294" s="245">
        <v>1</v>
      </c>
      <c r="L294" s="242"/>
      <c r="M294" s="242"/>
      <c r="N294" s="242"/>
      <c r="O294" s="242"/>
      <c r="P294" s="242"/>
      <c r="Q294" s="242"/>
      <c r="R294" s="246"/>
      <c r="T294" s="247"/>
      <c r="U294" s="242"/>
      <c r="V294" s="242"/>
      <c r="W294" s="242"/>
      <c r="X294" s="242"/>
      <c r="Y294" s="242"/>
      <c r="Z294" s="242"/>
      <c r="AA294" s="248"/>
      <c r="AT294" s="249" t="s">
        <v>192</v>
      </c>
      <c r="AU294" s="249" t="s">
        <v>89</v>
      </c>
      <c r="AV294" s="12" t="s">
        <v>189</v>
      </c>
      <c r="AW294" s="12" t="s">
        <v>34</v>
      </c>
      <c r="AX294" s="12" t="s">
        <v>84</v>
      </c>
      <c r="AY294" s="249" t="s">
        <v>184</v>
      </c>
    </row>
    <row r="295" s="1" customFormat="1" ht="25.5" customHeight="1">
      <c r="B295" s="186"/>
      <c r="C295" s="220" t="s">
        <v>620</v>
      </c>
      <c r="D295" s="220" t="s">
        <v>185</v>
      </c>
      <c r="E295" s="221" t="s">
        <v>2332</v>
      </c>
      <c r="F295" s="222" t="s">
        <v>2265</v>
      </c>
      <c r="G295" s="222"/>
      <c r="H295" s="222"/>
      <c r="I295" s="222"/>
      <c r="J295" s="223" t="s">
        <v>200</v>
      </c>
      <c r="K295" s="224">
        <v>1</v>
      </c>
      <c r="L295" s="225">
        <v>0</v>
      </c>
      <c r="M295" s="225"/>
      <c r="N295" s="226">
        <f>ROUND(L295*K295,2)</f>
        <v>0</v>
      </c>
      <c r="O295" s="226"/>
      <c r="P295" s="226"/>
      <c r="Q295" s="226"/>
      <c r="R295" s="190"/>
      <c r="T295" s="227" t="s">
        <v>5</v>
      </c>
      <c r="U295" s="59" t="s">
        <v>44</v>
      </c>
      <c r="V295" s="50"/>
      <c r="W295" s="228">
        <f>V295*K295</f>
        <v>0</v>
      </c>
      <c r="X295" s="228">
        <v>0</v>
      </c>
      <c r="Y295" s="228">
        <f>X295*K295</f>
        <v>0</v>
      </c>
      <c r="Z295" s="228">
        <v>0</v>
      </c>
      <c r="AA295" s="229">
        <f>Z295*K295</f>
        <v>0</v>
      </c>
      <c r="AR295" s="25" t="s">
        <v>1421</v>
      </c>
      <c r="AT295" s="25" t="s">
        <v>185</v>
      </c>
      <c r="AU295" s="25" t="s">
        <v>89</v>
      </c>
      <c r="AY295" s="25" t="s">
        <v>184</v>
      </c>
      <c r="BE295" s="149">
        <f>IF(U295="základná",N295,0)</f>
        <v>0</v>
      </c>
      <c r="BF295" s="149">
        <f>IF(U295="znížená",N295,0)</f>
        <v>0</v>
      </c>
      <c r="BG295" s="149">
        <f>IF(U295="zákl. prenesená",N295,0)</f>
        <v>0</v>
      </c>
      <c r="BH295" s="149">
        <f>IF(U295="zníž. prenesená",N295,0)</f>
        <v>0</v>
      </c>
      <c r="BI295" s="149">
        <f>IF(U295="nulová",N295,0)</f>
        <v>0</v>
      </c>
      <c r="BJ295" s="25" t="s">
        <v>89</v>
      </c>
      <c r="BK295" s="149">
        <f>ROUND(L295*K295,2)</f>
        <v>0</v>
      </c>
      <c r="BL295" s="25" t="s">
        <v>1421</v>
      </c>
      <c r="BM295" s="25" t="s">
        <v>2333</v>
      </c>
    </row>
    <row r="296" s="1" customFormat="1" ht="25.5" customHeight="1">
      <c r="B296" s="186"/>
      <c r="C296" s="220" t="s">
        <v>625</v>
      </c>
      <c r="D296" s="220" t="s">
        <v>185</v>
      </c>
      <c r="E296" s="221" t="s">
        <v>2334</v>
      </c>
      <c r="F296" s="222" t="s">
        <v>2267</v>
      </c>
      <c r="G296" s="222"/>
      <c r="H296" s="222"/>
      <c r="I296" s="222"/>
      <c r="J296" s="223" t="s">
        <v>200</v>
      </c>
      <c r="K296" s="224">
        <v>1</v>
      </c>
      <c r="L296" s="225">
        <v>0</v>
      </c>
      <c r="M296" s="225"/>
      <c r="N296" s="226">
        <f>ROUND(L296*K296,2)</f>
        <v>0</v>
      </c>
      <c r="O296" s="226"/>
      <c r="P296" s="226"/>
      <c r="Q296" s="226"/>
      <c r="R296" s="190"/>
      <c r="T296" s="227" t="s">
        <v>5</v>
      </c>
      <c r="U296" s="59" t="s">
        <v>44</v>
      </c>
      <c r="V296" s="50"/>
      <c r="W296" s="228">
        <f>V296*K296</f>
        <v>0</v>
      </c>
      <c r="X296" s="228">
        <v>0</v>
      </c>
      <c r="Y296" s="228">
        <f>X296*K296</f>
        <v>0</v>
      </c>
      <c r="Z296" s="228">
        <v>0</v>
      </c>
      <c r="AA296" s="229">
        <f>Z296*K296</f>
        <v>0</v>
      </c>
      <c r="AR296" s="25" t="s">
        <v>1421</v>
      </c>
      <c r="AT296" s="25" t="s">
        <v>185</v>
      </c>
      <c r="AU296" s="25" t="s">
        <v>89</v>
      </c>
      <c r="AY296" s="25" t="s">
        <v>184</v>
      </c>
      <c r="BE296" s="149">
        <f>IF(U296="základná",N296,0)</f>
        <v>0</v>
      </c>
      <c r="BF296" s="149">
        <f>IF(U296="znížená",N296,0)</f>
        <v>0</v>
      </c>
      <c r="BG296" s="149">
        <f>IF(U296="zákl. prenesená",N296,0)</f>
        <v>0</v>
      </c>
      <c r="BH296" s="149">
        <f>IF(U296="zníž. prenesená",N296,0)</f>
        <v>0</v>
      </c>
      <c r="BI296" s="149">
        <f>IF(U296="nulová",N296,0)</f>
        <v>0</v>
      </c>
      <c r="BJ296" s="25" t="s">
        <v>89</v>
      </c>
      <c r="BK296" s="149">
        <f>ROUND(L296*K296,2)</f>
        <v>0</v>
      </c>
      <c r="BL296" s="25" t="s">
        <v>1421</v>
      </c>
      <c r="BM296" s="25" t="s">
        <v>2335</v>
      </c>
    </row>
    <row r="297" s="1" customFormat="1" ht="25.5" customHeight="1">
      <c r="B297" s="186"/>
      <c r="C297" s="220" t="s">
        <v>630</v>
      </c>
      <c r="D297" s="220" t="s">
        <v>185</v>
      </c>
      <c r="E297" s="221" t="s">
        <v>2336</v>
      </c>
      <c r="F297" s="222" t="s">
        <v>2269</v>
      </c>
      <c r="G297" s="222"/>
      <c r="H297" s="222"/>
      <c r="I297" s="222"/>
      <c r="J297" s="223" t="s">
        <v>200</v>
      </c>
      <c r="K297" s="224">
        <v>2</v>
      </c>
      <c r="L297" s="225">
        <v>0</v>
      </c>
      <c r="M297" s="225"/>
      <c r="N297" s="226">
        <f>ROUND(L297*K297,2)</f>
        <v>0</v>
      </c>
      <c r="O297" s="226"/>
      <c r="P297" s="226"/>
      <c r="Q297" s="226"/>
      <c r="R297" s="190"/>
      <c r="T297" s="227" t="s">
        <v>5</v>
      </c>
      <c r="U297" s="59" t="s">
        <v>44</v>
      </c>
      <c r="V297" s="50"/>
      <c r="W297" s="228">
        <f>V297*K297</f>
        <v>0</v>
      </c>
      <c r="X297" s="228">
        <v>0</v>
      </c>
      <c r="Y297" s="228">
        <f>X297*K297</f>
        <v>0</v>
      </c>
      <c r="Z297" s="228">
        <v>0</v>
      </c>
      <c r="AA297" s="229">
        <f>Z297*K297</f>
        <v>0</v>
      </c>
      <c r="AR297" s="25" t="s">
        <v>1421</v>
      </c>
      <c r="AT297" s="25" t="s">
        <v>185</v>
      </c>
      <c r="AU297" s="25" t="s">
        <v>89</v>
      </c>
      <c r="AY297" s="25" t="s">
        <v>184</v>
      </c>
      <c r="BE297" s="149">
        <f>IF(U297="základná",N297,0)</f>
        <v>0</v>
      </c>
      <c r="BF297" s="149">
        <f>IF(U297="znížená",N297,0)</f>
        <v>0</v>
      </c>
      <c r="BG297" s="149">
        <f>IF(U297="zákl. prenesená",N297,0)</f>
        <v>0</v>
      </c>
      <c r="BH297" s="149">
        <f>IF(U297="zníž. prenesená",N297,0)</f>
        <v>0</v>
      </c>
      <c r="BI297" s="149">
        <f>IF(U297="nulová",N297,0)</f>
        <v>0</v>
      </c>
      <c r="BJ297" s="25" t="s">
        <v>89</v>
      </c>
      <c r="BK297" s="149">
        <f>ROUND(L297*K297,2)</f>
        <v>0</v>
      </c>
      <c r="BL297" s="25" t="s">
        <v>1421</v>
      </c>
      <c r="BM297" s="25" t="s">
        <v>2337</v>
      </c>
    </row>
    <row r="298" s="1" customFormat="1" ht="25.5" customHeight="1">
      <c r="B298" s="186"/>
      <c r="C298" s="220" t="s">
        <v>634</v>
      </c>
      <c r="D298" s="220" t="s">
        <v>185</v>
      </c>
      <c r="E298" s="221" t="s">
        <v>2338</v>
      </c>
      <c r="F298" s="222" t="s">
        <v>2271</v>
      </c>
      <c r="G298" s="222"/>
      <c r="H298" s="222"/>
      <c r="I298" s="222"/>
      <c r="J298" s="223" t="s">
        <v>200</v>
      </c>
      <c r="K298" s="224">
        <v>2</v>
      </c>
      <c r="L298" s="225">
        <v>0</v>
      </c>
      <c r="M298" s="225"/>
      <c r="N298" s="226">
        <f>ROUND(L298*K298,2)</f>
        <v>0</v>
      </c>
      <c r="O298" s="226"/>
      <c r="P298" s="226"/>
      <c r="Q298" s="226"/>
      <c r="R298" s="190"/>
      <c r="T298" s="227" t="s">
        <v>5</v>
      </c>
      <c r="U298" s="59" t="s">
        <v>44</v>
      </c>
      <c r="V298" s="50"/>
      <c r="W298" s="228">
        <f>V298*K298</f>
        <v>0</v>
      </c>
      <c r="X298" s="228">
        <v>0</v>
      </c>
      <c r="Y298" s="228">
        <f>X298*K298</f>
        <v>0</v>
      </c>
      <c r="Z298" s="228">
        <v>0</v>
      </c>
      <c r="AA298" s="229">
        <f>Z298*K298</f>
        <v>0</v>
      </c>
      <c r="AR298" s="25" t="s">
        <v>1421</v>
      </c>
      <c r="AT298" s="25" t="s">
        <v>185</v>
      </c>
      <c r="AU298" s="25" t="s">
        <v>89</v>
      </c>
      <c r="AY298" s="25" t="s">
        <v>184</v>
      </c>
      <c r="BE298" s="149">
        <f>IF(U298="základná",N298,0)</f>
        <v>0</v>
      </c>
      <c r="BF298" s="149">
        <f>IF(U298="znížená",N298,0)</f>
        <v>0</v>
      </c>
      <c r="BG298" s="149">
        <f>IF(U298="zákl. prenesená",N298,0)</f>
        <v>0</v>
      </c>
      <c r="BH298" s="149">
        <f>IF(U298="zníž. prenesená",N298,0)</f>
        <v>0</v>
      </c>
      <c r="BI298" s="149">
        <f>IF(U298="nulová",N298,0)</f>
        <v>0</v>
      </c>
      <c r="BJ298" s="25" t="s">
        <v>89</v>
      </c>
      <c r="BK298" s="149">
        <f>ROUND(L298*K298,2)</f>
        <v>0</v>
      </c>
      <c r="BL298" s="25" t="s">
        <v>1421</v>
      </c>
      <c r="BM298" s="25" t="s">
        <v>2339</v>
      </c>
    </row>
    <row r="299" s="1" customFormat="1" ht="25.5" customHeight="1">
      <c r="B299" s="186"/>
      <c r="C299" s="220" t="s">
        <v>638</v>
      </c>
      <c r="D299" s="220" t="s">
        <v>185</v>
      </c>
      <c r="E299" s="221" t="s">
        <v>2340</v>
      </c>
      <c r="F299" s="222" t="s">
        <v>2273</v>
      </c>
      <c r="G299" s="222"/>
      <c r="H299" s="222"/>
      <c r="I299" s="222"/>
      <c r="J299" s="223" t="s">
        <v>299</v>
      </c>
      <c r="K299" s="224">
        <v>11</v>
      </c>
      <c r="L299" s="225">
        <v>0</v>
      </c>
      <c r="M299" s="225"/>
      <c r="N299" s="226">
        <f>ROUND(L299*K299,2)</f>
        <v>0</v>
      </c>
      <c r="O299" s="226"/>
      <c r="P299" s="226"/>
      <c r="Q299" s="226"/>
      <c r="R299" s="190"/>
      <c r="T299" s="227" t="s">
        <v>5</v>
      </c>
      <c r="U299" s="59" t="s">
        <v>44</v>
      </c>
      <c r="V299" s="50"/>
      <c r="W299" s="228">
        <f>V299*K299</f>
        <v>0</v>
      </c>
      <c r="X299" s="228">
        <v>0</v>
      </c>
      <c r="Y299" s="228">
        <f>X299*K299</f>
        <v>0</v>
      </c>
      <c r="Z299" s="228">
        <v>0</v>
      </c>
      <c r="AA299" s="229">
        <f>Z299*K299</f>
        <v>0</v>
      </c>
      <c r="AR299" s="25" t="s">
        <v>1421</v>
      </c>
      <c r="AT299" s="25" t="s">
        <v>185</v>
      </c>
      <c r="AU299" s="25" t="s">
        <v>89</v>
      </c>
      <c r="AY299" s="25" t="s">
        <v>184</v>
      </c>
      <c r="BE299" s="149">
        <f>IF(U299="základná",N299,0)</f>
        <v>0</v>
      </c>
      <c r="BF299" s="149">
        <f>IF(U299="znížená",N299,0)</f>
        <v>0</v>
      </c>
      <c r="BG299" s="149">
        <f>IF(U299="zákl. prenesená",N299,0)</f>
        <v>0</v>
      </c>
      <c r="BH299" s="149">
        <f>IF(U299="zníž. prenesená",N299,0)</f>
        <v>0</v>
      </c>
      <c r="BI299" s="149">
        <f>IF(U299="nulová",N299,0)</f>
        <v>0</v>
      </c>
      <c r="BJ299" s="25" t="s">
        <v>89</v>
      </c>
      <c r="BK299" s="149">
        <f>ROUND(L299*K299,2)</f>
        <v>0</v>
      </c>
      <c r="BL299" s="25" t="s">
        <v>1421</v>
      </c>
      <c r="BM299" s="25" t="s">
        <v>2341</v>
      </c>
    </row>
    <row r="300" s="1" customFormat="1" ht="25.5" customHeight="1">
      <c r="B300" s="186"/>
      <c r="C300" s="220" t="s">
        <v>642</v>
      </c>
      <c r="D300" s="220" t="s">
        <v>185</v>
      </c>
      <c r="E300" s="221" t="s">
        <v>2342</v>
      </c>
      <c r="F300" s="222" t="s">
        <v>2275</v>
      </c>
      <c r="G300" s="222"/>
      <c r="H300" s="222"/>
      <c r="I300" s="222"/>
      <c r="J300" s="223" t="s">
        <v>299</v>
      </c>
      <c r="K300" s="224">
        <v>10</v>
      </c>
      <c r="L300" s="225">
        <v>0</v>
      </c>
      <c r="M300" s="225"/>
      <c r="N300" s="226">
        <f>ROUND(L300*K300,2)</f>
        <v>0</v>
      </c>
      <c r="O300" s="226"/>
      <c r="P300" s="226"/>
      <c r="Q300" s="226"/>
      <c r="R300" s="190"/>
      <c r="T300" s="227" t="s">
        <v>5</v>
      </c>
      <c r="U300" s="59" t="s">
        <v>44</v>
      </c>
      <c r="V300" s="50"/>
      <c r="W300" s="228">
        <f>V300*K300</f>
        <v>0</v>
      </c>
      <c r="X300" s="228">
        <v>0</v>
      </c>
      <c r="Y300" s="228">
        <f>X300*K300</f>
        <v>0</v>
      </c>
      <c r="Z300" s="228">
        <v>0</v>
      </c>
      <c r="AA300" s="229">
        <f>Z300*K300</f>
        <v>0</v>
      </c>
      <c r="AR300" s="25" t="s">
        <v>1421</v>
      </c>
      <c r="AT300" s="25" t="s">
        <v>185</v>
      </c>
      <c r="AU300" s="25" t="s">
        <v>89</v>
      </c>
      <c r="AY300" s="25" t="s">
        <v>184</v>
      </c>
      <c r="BE300" s="149">
        <f>IF(U300="základná",N300,0)</f>
        <v>0</v>
      </c>
      <c r="BF300" s="149">
        <f>IF(U300="znížená",N300,0)</f>
        <v>0</v>
      </c>
      <c r="BG300" s="149">
        <f>IF(U300="zákl. prenesená",N300,0)</f>
        <v>0</v>
      </c>
      <c r="BH300" s="149">
        <f>IF(U300="zníž. prenesená",N300,0)</f>
        <v>0</v>
      </c>
      <c r="BI300" s="149">
        <f>IF(U300="nulová",N300,0)</f>
        <v>0</v>
      </c>
      <c r="BJ300" s="25" t="s">
        <v>89</v>
      </c>
      <c r="BK300" s="149">
        <f>ROUND(L300*K300,2)</f>
        <v>0</v>
      </c>
      <c r="BL300" s="25" t="s">
        <v>1421</v>
      </c>
      <c r="BM300" s="25" t="s">
        <v>2343</v>
      </c>
    </row>
    <row r="301" s="1" customFormat="1" ht="25.5" customHeight="1">
      <c r="B301" s="186"/>
      <c r="C301" s="220" t="s">
        <v>646</v>
      </c>
      <c r="D301" s="220" t="s">
        <v>185</v>
      </c>
      <c r="E301" s="221" t="s">
        <v>2344</v>
      </c>
      <c r="F301" s="222" t="s">
        <v>2277</v>
      </c>
      <c r="G301" s="222"/>
      <c r="H301" s="222"/>
      <c r="I301" s="222"/>
      <c r="J301" s="223" t="s">
        <v>206</v>
      </c>
      <c r="K301" s="224">
        <v>4</v>
      </c>
      <c r="L301" s="225">
        <v>0</v>
      </c>
      <c r="M301" s="225"/>
      <c r="N301" s="226">
        <f>ROUND(L301*K301,2)</f>
        <v>0</v>
      </c>
      <c r="O301" s="226"/>
      <c r="P301" s="226"/>
      <c r="Q301" s="226"/>
      <c r="R301" s="190"/>
      <c r="T301" s="227" t="s">
        <v>5</v>
      </c>
      <c r="U301" s="59" t="s">
        <v>44</v>
      </c>
      <c r="V301" s="50"/>
      <c r="W301" s="228">
        <f>V301*K301</f>
        <v>0</v>
      </c>
      <c r="X301" s="228">
        <v>0</v>
      </c>
      <c r="Y301" s="228">
        <f>X301*K301</f>
        <v>0</v>
      </c>
      <c r="Z301" s="228">
        <v>0</v>
      </c>
      <c r="AA301" s="229">
        <f>Z301*K301</f>
        <v>0</v>
      </c>
      <c r="AR301" s="25" t="s">
        <v>1421</v>
      </c>
      <c r="AT301" s="25" t="s">
        <v>185</v>
      </c>
      <c r="AU301" s="25" t="s">
        <v>89</v>
      </c>
      <c r="AY301" s="25" t="s">
        <v>184</v>
      </c>
      <c r="BE301" s="149">
        <f>IF(U301="základná",N301,0)</f>
        <v>0</v>
      </c>
      <c r="BF301" s="149">
        <f>IF(U301="znížená",N301,0)</f>
        <v>0</v>
      </c>
      <c r="BG301" s="149">
        <f>IF(U301="zákl. prenesená",N301,0)</f>
        <v>0</v>
      </c>
      <c r="BH301" s="149">
        <f>IF(U301="zníž. prenesená",N301,0)</f>
        <v>0</v>
      </c>
      <c r="BI301" s="149">
        <f>IF(U301="nulová",N301,0)</f>
        <v>0</v>
      </c>
      <c r="BJ301" s="25" t="s">
        <v>89</v>
      </c>
      <c r="BK301" s="149">
        <f>ROUND(L301*K301,2)</f>
        <v>0</v>
      </c>
      <c r="BL301" s="25" t="s">
        <v>1421</v>
      </c>
      <c r="BM301" s="25" t="s">
        <v>2345</v>
      </c>
    </row>
    <row r="302" s="1" customFormat="1" ht="16.5" customHeight="1">
      <c r="B302" s="186"/>
      <c r="C302" s="220" t="s">
        <v>652</v>
      </c>
      <c r="D302" s="220" t="s">
        <v>185</v>
      </c>
      <c r="E302" s="221" t="s">
        <v>2346</v>
      </c>
      <c r="F302" s="222" t="s">
        <v>2279</v>
      </c>
      <c r="G302" s="222"/>
      <c r="H302" s="222"/>
      <c r="I302" s="222"/>
      <c r="J302" s="223" t="s">
        <v>789</v>
      </c>
      <c r="K302" s="224">
        <v>1</v>
      </c>
      <c r="L302" s="225">
        <v>0</v>
      </c>
      <c r="M302" s="225"/>
      <c r="N302" s="226">
        <f>ROUND(L302*K302,2)</f>
        <v>0</v>
      </c>
      <c r="O302" s="226"/>
      <c r="P302" s="226"/>
      <c r="Q302" s="226"/>
      <c r="R302" s="190"/>
      <c r="T302" s="227" t="s">
        <v>5</v>
      </c>
      <c r="U302" s="59" t="s">
        <v>44</v>
      </c>
      <c r="V302" s="50"/>
      <c r="W302" s="228">
        <f>V302*K302</f>
        <v>0</v>
      </c>
      <c r="X302" s="228">
        <v>0</v>
      </c>
      <c r="Y302" s="228">
        <f>X302*K302</f>
        <v>0</v>
      </c>
      <c r="Z302" s="228">
        <v>0</v>
      </c>
      <c r="AA302" s="229">
        <f>Z302*K302</f>
        <v>0</v>
      </c>
      <c r="AR302" s="25" t="s">
        <v>1421</v>
      </c>
      <c r="AT302" s="25" t="s">
        <v>185</v>
      </c>
      <c r="AU302" s="25" t="s">
        <v>89</v>
      </c>
      <c r="AY302" s="25" t="s">
        <v>184</v>
      </c>
      <c r="BE302" s="149">
        <f>IF(U302="základná",N302,0)</f>
        <v>0</v>
      </c>
      <c r="BF302" s="149">
        <f>IF(U302="znížená",N302,0)</f>
        <v>0</v>
      </c>
      <c r="BG302" s="149">
        <f>IF(U302="zákl. prenesená",N302,0)</f>
        <v>0</v>
      </c>
      <c r="BH302" s="149">
        <f>IF(U302="zníž. prenesená",N302,0)</f>
        <v>0</v>
      </c>
      <c r="BI302" s="149">
        <f>IF(U302="nulová",N302,0)</f>
        <v>0</v>
      </c>
      <c r="BJ302" s="25" t="s">
        <v>89</v>
      </c>
      <c r="BK302" s="149">
        <f>ROUND(L302*K302,2)</f>
        <v>0</v>
      </c>
      <c r="BL302" s="25" t="s">
        <v>1421</v>
      </c>
      <c r="BM302" s="25" t="s">
        <v>2347</v>
      </c>
    </row>
    <row r="303" s="1" customFormat="1" ht="49.92" customHeight="1">
      <c r="B303" s="49"/>
      <c r="C303" s="50"/>
      <c r="D303" s="210" t="s">
        <v>411</v>
      </c>
      <c r="E303" s="50"/>
      <c r="F303" s="50"/>
      <c r="G303" s="50"/>
      <c r="H303" s="50"/>
      <c r="I303" s="50"/>
      <c r="J303" s="50"/>
      <c r="K303" s="50"/>
      <c r="L303" s="50"/>
      <c r="M303" s="50"/>
      <c r="N303" s="264">
        <f>BK303</f>
        <v>0</v>
      </c>
      <c r="O303" s="265"/>
      <c r="P303" s="265"/>
      <c r="Q303" s="265"/>
      <c r="R303" s="51"/>
      <c r="T303" s="267"/>
      <c r="U303" s="75"/>
      <c r="V303" s="75"/>
      <c r="W303" s="75"/>
      <c r="X303" s="75"/>
      <c r="Y303" s="75"/>
      <c r="Z303" s="75"/>
      <c r="AA303" s="77"/>
      <c r="AT303" s="25" t="s">
        <v>76</v>
      </c>
      <c r="AU303" s="25" t="s">
        <v>77</v>
      </c>
      <c r="AY303" s="25" t="s">
        <v>412</v>
      </c>
      <c r="BK303" s="149">
        <v>0</v>
      </c>
    </row>
    <row r="304" s="1" customFormat="1" ht="6.96" customHeight="1">
      <c r="B304" s="78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80"/>
    </row>
  </sheetData>
  <mergeCells count="354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5:I125"/>
    <mergeCell ref="L125:M125"/>
    <mergeCell ref="N125:Q125"/>
    <mergeCell ref="F126:I126"/>
    <mergeCell ref="F127:I127"/>
    <mergeCell ref="F128:I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L153:M153"/>
    <mergeCell ref="N153:Q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L165:M165"/>
    <mergeCell ref="N165:Q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L177:M177"/>
    <mergeCell ref="N177:Q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L191:M191"/>
    <mergeCell ref="N191:Q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5:I215"/>
    <mergeCell ref="L215:M215"/>
    <mergeCell ref="N215:Q215"/>
    <mergeCell ref="F216:I216"/>
    <mergeCell ref="F217:I217"/>
    <mergeCell ref="F218:I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L243:M243"/>
    <mergeCell ref="N243:Q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L255:M255"/>
    <mergeCell ref="N255:Q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L267:M267"/>
    <mergeCell ref="N267:Q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L281:M281"/>
    <mergeCell ref="N281:Q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N121:Q121"/>
    <mergeCell ref="N122:Q122"/>
    <mergeCell ref="N123:Q123"/>
    <mergeCell ref="N124:Q124"/>
    <mergeCell ref="N214:Q214"/>
    <mergeCell ref="N303:Q303"/>
    <mergeCell ref="H1:K1"/>
    <mergeCell ref="S2:AC2"/>
  </mergeCells>
  <hyperlinks>
    <hyperlink ref="F1:G1" location="C2" display="1) Krycí list rozpočtu"/>
    <hyperlink ref="H1:K1" location="C87" display="2) Rekapitulácia rozpočtu"/>
    <hyperlink ref="L1" location="C120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8"/>
      <c r="B1" s="16"/>
      <c r="C1" s="16"/>
      <c r="D1" s="17" t="s">
        <v>1</v>
      </c>
      <c r="E1" s="16"/>
      <c r="F1" s="18" t="s">
        <v>133</v>
      </c>
      <c r="G1" s="18"/>
      <c r="H1" s="159" t="s">
        <v>134</v>
      </c>
      <c r="I1" s="159"/>
      <c r="J1" s="159"/>
      <c r="K1" s="159"/>
      <c r="L1" s="18" t="s">
        <v>135</v>
      </c>
      <c r="M1" s="16"/>
      <c r="N1" s="16"/>
      <c r="O1" s="17" t="s">
        <v>136</v>
      </c>
      <c r="P1" s="16"/>
      <c r="Q1" s="16"/>
      <c r="R1" s="16"/>
      <c r="S1" s="18" t="s">
        <v>137</v>
      </c>
      <c r="T1" s="18"/>
      <c r="U1" s="158"/>
      <c r="V1" s="15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ht="36.96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8</v>
      </c>
      <c r="AT2" s="25" t="s">
        <v>123</v>
      </c>
    </row>
    <row r="3" ht="6.96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AT3" s="25" t="s">
        <v>77</v>
      </c>
    </row>
    <row r="4" ht="36.96" customHeight="1">
      <c r="B4" s="29"/>
      <c r="C4" s="30" t="s">
        <v>138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T4" s="23" t="s">
        <v>12</v>
      </c>
      <c r="AT4" s="25" t="s">
        <v>6</v>
      </c>
    </row>
    <row r="5" ht="6.96" customHeight="1">
      <c r="B5" s="2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</row>
    <row r="6" ht="25.44" customHeight="1">
      <c r="B6" s="29"/>
      <c r="C6" s="34"/>
      <c r="D6" s="41" t="s">
        <v>18</v>
      </c>
      <c r="E6" s="34"/>
      <c r="F6" s="160" t="str">
        <f>'Rekapitulácia stavby'!K6</f>
        <v xml:space="preserve">REKONŠTRUKCIA ŠD HORSKÝ PARK  EU BRATISLAVA , BLOK A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2"/>
    </row>
    <row r="7" ht="25.44" customHeight="1">
      <c r="B7" s="29"/>
      <c r="C7" s="34"/>
      <c r="D7" s="41" t="s">
        <v>139</v>
      </c>
      <c r="E7" s="34"/>
      <c r="F7" s="160" t="s">
        <v>140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</row>
    <row r="8" s="1" customFormat="1" ht="32.88" customHeight="1">
      <c r="B8" s="49"/>
      <c r="C8" s="50"/>
      <c r="D8" s="38" t="s">
        <v>141</v>
      </c>
      <c r="E8" s="50"/>
      <c r="F8" s="39" t="s">
        <v>2348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</row>
    <row r="9" s="1" customFormat="1" ht="14.4" customHeight="1">
      <c r="B9" s="49"/>
      <c r="C9" s="50"/>
      <c r="D9" s="41" t="s">
        <v>20</v>
      </c>
      <c r="E9" s="50"/>
      <c r="F9" s="36" t="s">
        <v>5</v>
      </c>
      <c r="G9" s="50"/>
      <c r="H9" s="50"/>
      <c r="I9" s="50"/>
      <c r="J9" s="50"/>
      <c r="K9" s="50"/>
      <c r="L9" s="50"/>
      <c r="M9" s="41" t="s">
        <v>21</v>
      </c>
      <c r="N9" s="50"/>
      <c r="O9" s="36" t="s">
        <v>5</v>
      </c>
      <c r="P9" s="50"/>
      <c r="Q9" s="50"/>
      <c r="R9" s="51"/>
    </row>
    <row r="10" s="1" customFormat="1" ht="14.4" customHeight="1">
      <c r="B10" s="49"/>
      <c r="C10" s="50"/>
      <c r="D10" s="41" t="s">
        <v>22</v>
      </c>
      <c r="E10" s="50"/>
      <c r="F10" s="36" t="s">
        <v>23</v>
      </c>
      <c r="G10" s="50"/>
      <c r="H10" s="50"/>
      <c r="I10" s="50"/>
      <c r="J10" s="50"/>
      <c r="K10" s="50"/>
      <c r="L10" s="50"/>
      <c r="M10" s="41" t="s">
        <v>24</v>
      </c>
      <c r="N10" s="50"/>
      <c r="O10" s="161" t="str">
        <f>'Rekapitulácia stavby'!AN8</f>
        <v>11. 6. 2018</v>
      </c>
      <c r="P10" s="93"/>
      <c r="Q10" s="50"/>
      <c r="R10" s="51"/>
    </row>
    <row r="11" s="1" customFormat="1" ht="10.8" customHeight="1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</row>
    <row r="12" s="1" customFormat="1" ht="14.4" customHeight="1">
      <c r="B12" s="49"/>
      <c r="C12" s="50"/>
      <c r="D12" s="41" t="s">
        <v>26</v>
      </c>
      <c r="E12" s="50"/>
      <c r="F12" s="50"/>
      <c r="G12" s="50"/>
      <c r="H12" s="50"/>
      <c r="I12" s="50"/>
      <c r="J12" s="50"/>
      <c r="K12" s="50"/>
      <c r="L12" s="50"/>
      <c r="M12" s="41" t="s">
        <v>27</v>
      </c>
      <c r="N12" s="50"/>
      <c r="O12" s="36" t="s">
        <v>5</v>
      </c>
      <c r="P12" s="36"/>
      <c r="Q12" s="50"/>
      <c r="R12" s="51"/>
    </row>
    <row r="13" s="1" customFormat="1" ht="18" customHeight="1">
      <c r="B13" s="49"/>
      <c r="C13" s="50"/>
      <c r="D13" s="50"/>
      <c r="E13" s="36" t="s">
        <v>28</v>
      </c>
      <c r="F13" s="50"/>
      <c r="G13" s="50"/>
      <c r="H13" s="50"/>
      <c r="I13" s="50"/>
      <c r="J13" s="50"/>
      <c r="K13" s="50"/>
      <c r="L13" s="50"/>
      <c r="M13" s="41" t="s">
        <v>29</v>
      </c>
      <c r="N13" s="50"/>
      <c r="O13" s="36" t="s">
        <v>5</v>
      </c>
      <c r="P13" s="36"/>
      <c r="Q13" s="50"/>
      <c r="R13" s="51"/>
    </row>
    <row r="14" s="1" customFormat="1" ht="6.96" customHeight="1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</row>
    <row r="15" s="1" customFormat="1" ht="14.4" customHeight="1">
      <c r="B15" s="49"/>
      <c r="C15" s="50"/>
      <c r="D15" s="41" t="s">
        <v>30</v>
      </c>
      <c r="E15" s="50"/>
      <c r="F15" s="50"/>
      <c r="G15" s="50"/>
      <c r="H15" s="50"/>
      <c r="I15" s="50"/>
      <c r="J15" s="50"/>
      <c r="K15" s="50"/>
      <c r="L15" s="50"/>
      <c r="M15" s="41" t="s">
        <v>27</v>
      </c>
      <c r="N15" s="50"/>
      <c r="O15" s="42" t="s">
        <v>5</v>
      </c>
      <c r="P15" s="36"/>
      <c r="Q15" s="50"/>
      <c r="R15" s="51"/>
    </row>
    <row r="16" s="1" customFormat="1" ht="18" customHeight="1">
      <c r="B16" s="49"/>
      <c r="C16" s="50"/>
      <c r="D16" s="50"/>
      <c r="E16" s="42" t="s">
        <v>143</v>
      </c>
      <c r="F16" s="162"/>
      <c r="G16" s="162"/>
      <c r="H16" s="162"/>
      <c r="I16" s="162"/>
      <c r="J16" s="162"/>
      <c r="K16" s="162"/>
      <c r="L16" s="162"/>
      <c r="M16" s="41" t="s">
        <v>29</v>
      </c>
      <c r="N16" s="50"/>
      <c r="O16" s="42" t="s">
        <v>5</v>
      </c>
      <c r="P16" s="36"/>
      <c r="Q16" s="50"/>
      <c r="R16" s="51"/>
    </row>
    <row r="17" s="1" customFormat="1" ht="6.96" customHeight="1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="1" customFormat="1" ht="14.4" customHeight="1">
      <c r="B18" s="49"/>
      <c r="C18" s="50"/>
      <c r="D18" s="41" t="s">
        <v>32</v>
      </c>
      <c r="E18" s="50"/>
      <c r="F18" s="50"/>
      <c r="G18" s="50"/>
      <c r="H18" s="50"/>
      <c r="I18" s="50"/>
      <c r="J18" s="50"/>
      <c r="K18" s="50"/>
      <c r="L18" s="50"/>
      <c r="M18" s="41" t="s">
        <v>27</v>
      </c>
      <c r="N18" s="50"/>
      <c r="O18" s="36" t="s">
        <v>5</v>
      </c>
      <c r="P18" s="36"/>
      <c r="Q18" s="50"/>
      <c r="R18" s="51"/>
    </row>
    <row r="19" s="1" customFormat="1" ht="18" customHeight="1">
      <c r="B19" s="49"/>
      <c r="C19" s="50"/>
      <c r="D19" s="50"/>
      <c r="E19" s="36" t="s">
        <v>33</v>
      </c>
      <c r="F19" s="50"/>
      <c r="G19" s="50"/>
      <c r="H19" s="50"/>
      <c r="I19" s="50"/>
      <c r="J19" s="50"/>
      <c r="K19" s="50"/>
      <c r="L19" s="50"/>
      <c r="M19" s="41" t="s">
        <v>29</v>
      </c>
      <c r="N19" s="50"/>
      <c r="O19" s="36" t="s">
        <v>5</v>
      </c>
      <c r="P19" s="36"/>
      <c r="Q19" s="50"/>
      <c r="R19" s="51"/>
    </row>
    <row r="20" s="1" customFormat="1" ht="6.96" customHeight="1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</row>
    <row r="21" s="1" customFormat="1" ht="14.4" customHeight="1">
      <c r="B21" s="49"/>
      <c r="C21" s="50"/>
      <c r="D21" s="41" t="s">
        <v>35</v>
      </c>
      <c r="E21" s="50"/>
      <c r="F21" s="50"/>
      <c r="G21" s="50"/>
      <c r="H21" s="50"/>
      <c r="I21" s="50"/>
      <c r="J21" s="50"/>
      <c r="K21" s="50"/>
      <c r="L21" s="50"/>
      <c r="M21" s="41" t="s">
        <v>27</v>
      </c>
      <c r="N21" s="50"/>
      <c r="O21" s="36" t="s">
        <v>5</v>
      </c>
      <c r="P21" s="36"/>
      <c r="Q21" s="50"/>
      <c r="R21" s="51"/>
    </row>
    <row r="22" s="1" customFormat="1" ht="18" customHeight="1">
      <c r="B22" s="49"/>
      <c r="C22" s="50"/>
      <c r="D22" s="50"/>
      <c r="E22" s="36" t="s">
        <v>1933</v>
      </c>
      <c r="F22" s="50"/>
      <c r="G22" s="50"/>
      <c r="H22" s="50"/>
      <c r="I22" s="50"/>
      <c r="J22" s="50"/>
      <c r="K22" s="50"/>
      <c r="L22" s="50"/>
      <c r="M22" s="41" t="s">
        <v>29</v>
      </c>
      <c r="N22" s="50"/>
      <c r="O22" s="36" t="s">
        <v>5</v>
      </c>
      <c r="P22" s="36"/>
      <c r="Q22" s="50"/>
      <c r="R22" s="51"/>
    </row>
    <row r="23" s="1" customFormat="1" ht="6.96" customHeigh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="1" customFormat="1" ht="14.4" customHeight="1">
      <c r="B24" s="49"/>
      <c r="C24" s="50"/>
      <c r="D24" s="41" t="s">
        <v>37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="1" customFormat="1" ht="16.5" customHeight="1">
      <c r="B25" s="49"/>
      <c r="C25" s="50"/>
      <c r="D25" s="50"/>
      <c r="E25" s="45" t="s">
        <v>5</v>
      </c>
      <c r="F25" s="45"/>
      <c r="G25" s="45"/>
      <c r="H25" s="45"/>
      <c r="I25" s="45"/>
      <c r="J25" s="45"/>
      <c r="K25" s="45"/>
      <c r="L25" s="45"/>
      <c r="M25" s="50"/>
      <c r="N25" s="50"/>
      <c r="O25" s="50"/>
      <c r="P25" s="50"/>
      <c r="Q25" s="50"/>
      <c r="R25" s="51"/>
    </row>
    <row r="26" s="1" customFormat="1" ht="6.96" customHeight="1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s="1" customFormat="1" ht="6.96" customHeight="1">
      <c r="B27" s="49"/>
      <c r="C27" s="5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50"/>
      <c r="R27" s="51"/>
    </row>
    <row r="28" s="1" customFormat="1" ht="14.4" customHeight="1">
      <c r="B28" s="49"/>
      <c r="C28" s="50"/>
      <c r="D28" s="163" t="s">
        <v>145</v>
      </c>
      <c r="E28" s="50"/>
      <c r="F28" s="50"/>
      <c r="G28" s="50"/>
      <c r="H28" s="50"/>
      <c r="I28" s="50"/>
      <c r="J28" s="50"/>
      <c r="K28" s="50"/>
      <c r="L28" s="50"/>
      <c r="M28" s="48">
        <f>N89</f>
        <v>0</v>
      </c>
      <c r="N28" s="48"/>
      <c r="O28" s="48"/>
      <c r="P28" s="48"/>
      <c r="Q28" s="50"/>
      <c r="R28" s="51"/>
    </row>
    <row r="29" s="1" customFormat="1" ht="14.4" customHeight="1">
      <c r="B29" s="49"/>
      <c r="C29" s="50"/>
      <c r="D29" s="47" t="s">
        <v>127</v>
      </c>
      <c r="E29" s="50"/>
      <c r="F29" s="50"/>
      <c r="G29" s="50"/>
      <c r="H29" s="50"/>
      <c r="I29" s="50"/>
      <c r="J29" s="50"/>
      <c r="K29" s="50"/>
      <c r="L29" s="50"/>
      <c r="M29" s="48">
        <f>N99</f>
        <v>0</v>
      </c>
      <c r="N29" s="48"/>
      <c r="O29" s="48"/>
      <c r="P29" s="48"/>
      <c r="Q29" s="50"/>
      <c r="R29" s="51"/>
    </row>
    <row r="30" s="1" customFormat="1" ht="6.96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="1" customFormat="1" ht="25.44" customHeight="1">
      <c r="B31" s="49"/>
      <c r="C31" s="50"/>
      <c r="D31" s="164" t="s">
        <v>40</v>
      </c>
      <c r="E31" s="50"/>
      <c r="F31" s="50"/>
      <c r="G31" s="50"/>
      <c r="H31" s="50"/>
      <c r="I31" s="50"/>
      <c r="J31" s="50"/>
      <c r="K31" s="50"/>
      <c r="L31" s="50"/>
      <c r="M31" s="165">
        <f>ROUND(M28+M29,2)</f>
        <v>0</v>
      </c>
      <c r="N31" s="50"/>
      <c r="O31" s="50"/>
      <c r="P31" s="50"/>
      <c r="Q31" s="50"/>
      <c r="R31" s="51"/>
    </row>
    <row r="32" s="1" customFormat="1" ht="6.96" customHeight="1">
      <c r="B32" s="49"/>
      <c r="C32" s="5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50"/>
      <c r="R32" s="51"/>
    </row>
    <row r="33" s="1" customFormat="1" ht="14.4" customHeight="1">
      <c r="B33" s="49"/>
      <c r="C33" s="50"/>
      <c r="D33" s="57" t="s">
        <v>41</v>
      </c>
      <c r="E33" s="57" t="s">
        <v>42</v>
      </c>
      <c r="F33" s="58">
        <v>0.20000000000000001</v>
      </c>
      <c r="G33" s="166" t="s">
        <v>43</v>
      </c>
      <c r="H33" s="167">
        <f>(SUM(BE99:BE106)+SUM(BE125:BE160))</f>
        <v>0</v>
      </c>
      <c r="I33" s="50"/>
      <c r="J33" s="50"/>
      <c r="K33" s="50"/>
      <c r="L33" s="50"/>
      <c r="M33" s="167">
        <f>ROUND((SUM(BE99:BE106)+SUM(BE125:BE160)), 2)*F33</f>
        <v>0</v>
      </c>
      <c r="N33" s="50"/>
      <c r="O33" s="50"/>
      <c r="P33" s="50"/>
      <c r="Q33" s="50"/>
      <c r="R33" s="51"/>
    </row>
    <row r="34" s="1" customFormat="1" ht="14.4" customHeight="1">
      <c r="B34" s="49"/>
      <c r="C34" s="50"/>
      <c r="D34" s="50"/>
      <c r="E34" s="57" t="s">
        <v>44</v>
      </c>
      <c r="F34" s="58">
        <v>0.20000000000000001</v>
      </c>
      <c r="G34" s="166" t="s">
        <v>43</v>
      </c>
      <c r="H34" s="167">
        <f>(SUM(BF99:BF106)+SUM(BF125:BF160))</f>
        <v>0</v>
      </c>
      <c r="I34" s="50"/>
      <c r="J34" s="50"/>
      <c r="K34" s="50"/>
      <c r="L34" s="50"/>
      <c r="M34" s="167">
        <f>ROUND((SUM(BF99:BF106)+SUM(BF125:BF160)), 2)*F34</f>
        <v>0</v>
      </c>
      <c r="N34" s="50"/>
      <c r="O34" s="50"/>
      <c r="P34" s="50"/>
      <c r="Q34" s="50"/>
      <c r="R34" s="51"/>
    </row>
    <row r="35" hidden="1" s="1" customFormat="1" ht="14.4" customHeight="1">
      <c r="B35" s="49"/>
      <c r="C35" s="50"/>
      <c r="D35" s="50"/>
      <c r="E35" s="57" t="s">
        <v>45</v>
      </c>
      <c r="F35" s="58">
        <v>0.20000000000000001</v>
      </c>
      <c r="G35" s="166" t="s">
        <v>43</v>
      </c>
      <c r="H35" s="167">
        <f>(SUM(BG99:BG106)+SUM(BG125:BG160))</f>
        <v>0</v>
      </c>
      <c r="I35" s="50"/>
      <c r="J35" s="50"/>
      <c r="K35" s="50"/>
      <c r="L35" s="50"/>
      <c r="M35" s="167">
        <v>0</v>
      </c>
      <c r="N35" s="50"/>
      <c r="O35" s="50"/>
      <c r="P35" s="50"/>
      <c r="Q35" s="50"/>
      <c r="R35" s="51"/>
    </row>
    <row r="36" hidden="1" s="1" customFormat="1" ht="14.4" customHeight="1">
      <c r="B36" s="49"/>
      <c r="C36" s="50"/>
      <c r="D36" s="50"/>
      <c r="E36" s="57" t="s">
        <v>46</v>
      </c>
      <c r="F36" s="58">
        <v>0.20000000000000001</v>
      </c>
      <c r="G36" s="166" t="s">
        <v>43</v>
      </c>
      <c r="H36" s="167">
        <f>(SUM(BH99:BH106)+SUM(BH125:BH160))</f>
        <v>0</v>
      </c>
      <c r="I36" s="50"/>
      <c r="J36" s="50"/>
      <c r="K36" s="50"/>
      <c r="L36" s="50"/>
      <c r="M36" s="167">
        <v>0</v>
      </c>
      <c r="N36" s="50"/>
      <c r="O36" s="50"/>
      <c r="P36" s="50"/>
      <c r="Q36" s="50"/>
      <c r="R36" s="51"/>
    </row>
    <row r="37" hidden="1" s="1" customFormat="1" ht="14.4" customHeight="1">
      <c r="B37" s="49"/>
      <c r="C37" s="50"/>
      <c r="D37" s="50"/>
      <c r="E37" s="57" t="s">
        <v>47</v>
      </c>
      <c r="F37" s="58">
        <v>0</v>
      </c>
      <c r="G37" s="166" t="s">
        <v>43</v>
      </c>
      <c r="H37" s="167">
        <f>(SUM(BI99:BI106)+SUM(BI125:BI160))</f>
        <v>0</v>
      </c>
      <c r="I37" s="50"/>
      <c r="J37" s="50"/>
      <c r="K37" s="50"/>
      <c r="L37" s="50"/>
      <c r="M37" s="167">
        <v>0</v>
      </c>
      <c r="N37" s="50"/>
      <c r="O37" s="50"/>
      <c r="P37" s="50"/>
      <c r="Q37" s="50"/>
      <c r="R37" s="51"/>
    </row>
    <row r="38" s="1" customFormat="1" ht="6.96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</row>
    <row r="39" s="1" customFormat="1" ht="25.44" customHeight="1">
      <c r="B39" s="49"/>
      <c r="C39" s="156"/>
      <c r="D39" s="168" t="s">
        <v>48</v>
      </c>
      <c r="E39" s="100"/>
      <c r="F39" s="100"/>
      <c r="G39" s="169" t="s">
        <v>49</v>
      </c>
      <c r="H39" s="170" t="s">
        <v>50</v>
      </c>
      <c r="I39" s="100"/>
      <c r="J39" s="100"/>
      <c r="K39" s="100"/>
      <c r="L39" s="171">
        <f>SUM(M31:M37)</f>
        <v>0</v>
      </c>
      <c r="M39" s="171"/>
      <c r="N39" s="171"/>
      <c r="O39" s="171"/>
      <c r="P39" s="172"/>
      <c r="Q39" s="156"/>
      <c r="R39" s="51"/>
    </row>
    <row r="40" s="1" customFormat="1" ht="14.4" customHeight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="1" customFormat="1" ht="14.4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>
      <c r="B42" s="29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2"/>
    </row>
    <row r="43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2"/>
    </row>
    <row r="44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2"/>
    </row>
    <row r="4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</row>
    <row r="46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</row>
    <row r="50" s="1" customFormat="1">
      <c r="B50" s="49"/>
      <c r="C50" s="50"/>
      <c r="D50" s="69" t="s">
        <v>51</v>
      </c>
      <c r="E50" s="70"/>
      <c r="F50" s="70"/>
      <c r="G50" s="70"/>
      <c r="H50" s="71"/>
      <c r="I50" s="50"/>
      <c r="J50" s="69" t="s">
        <v>52</v>
      </c>
      <c r="K50" s="70"/>
      <c r="L50" s="70"/>
      <c r="M50" s="70"/>
      <c r="N50" s="70"/>
      <c r="O50" s="70"/>
      <c r="P50" s="71"/>
      <c r="Q50" s="50"/>
      <c r="R50" s="51"/>
    </row>
    <row r="51">
      <c r="B51" s="29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2"/>
    </row>
    <row r="52">
      <c r="B52" s="29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2"/>
    </row>
    <row r="53">
      <c r="B53" s="29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2"/>
    </row>
    <row r="54">
      <c r="B54" s="29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2"/>
    </row>
    <row r="55">
      <c r="B55" s="29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2"/>
    </row>
    <row r="56">
      <c r="B56" s="29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2"/>
    </row>
    <row r="57">
      <c r="B57" s="29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2"/>
    </row>
    <row r="58">
      <c r="B58" s="29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2"/>
    </row>
    <row r="59" s="1" customFormat="1">
      <c r="B59" s="49"/>
      <c r="C59" s="50"/>
      <c r="D59" s="74" t="s">
        <v>53</v>
      </c>
      <c r="E59" s="75"/>
      <c r="F59" s="75"/>
      <c r="G59" s="76" t="s">
        <v>54</v>
      </c>
      <c r="H59" s="77"/>
      <c r="I59" s="50"/>
      <c r="J59" s="74" t="s">
        <v>53</v>
      </c>
      <c r="K59" s="75"/>
      <c r="L59" s="75"/>
      <c r="M59" s="75"/>
      <c r="N59" s="76" t="s">
        <v>54</v>
      </c>
      <c r="O59" s="75"/>
      <c r="P59" s="77"/>
      <c r="Q59" s="50"/>
      <c r="R59" s="51"/>
    </row>
    <row r="60"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="1" customFormat="1">
      <c r="B61" s="49"/>
      <c r="C61" s="50"/>
      <c r="D61" s="69" t="s">
        <v>55</v>
      </c>
      <c r="E61" s="70"/>
      <c r="F61" s="70"/>
      <c r="G61" s="70"/>
      <c r="H61" s="71"/>
      <c r="I61" s="50"/>
      <c r="J61" s="69" t="s">
        <v>56</v>
      </c>
      <c r="K61" s="70"/>
      <c r="L61" s="70"/>
      <c r="M61" s="70"/>
      <c r="N61" s="70"/>
      <c r="O61" s="70"/>
      <c r="P61" s="71"/>
      <c r="Q61" s="50"/>
      <c r="R61" s="51"/>
    </row>
    <row r="62">
      <c r="B62" s="29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2"/>
    </row>
    <row r="63">
      <c r="B63" s="29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2"/>
    </row>
    <row r="64">
      <c r="B64" s="29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2"/>
    </row>
    <row r="65">
      <c r="B65" s="29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2"/>
    </row>
    <row r="66">
      <c r="B66" s="29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2"/>
    </row>
    <row r="67">
      <c r="B67" s="29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2"/>
    </row>
    <row r="68">
      <c r="B68" s="29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2"/>
    </row>
    <row r="69">
      <c r="B69" s="29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2"/>
    </row>
    <row r="70" s="1" customFormat="1">
      <c r="B70" s="49"/>
      <c r="C70" s="50"/>
      <c r="D70" s="74" t="s">
        <v>53</v>
      </c>
      <c r="E70" s="75"/>
      <c r="F70" s="75"/>
      <c r="G70" s="76" t="s">
        <v>54</v>
      </c>
      <c r="H70" s="77"/>
      <c r="I70" s="50"/>
      <c r="J70" s="74" t="s">
        <v>53</v>
      </c>
      <c r="K70" s="75"/>
      <c r="L70" s="75"/>
      <c r="M70" s="75"/>
      <c r="N70" s="76" t="s">
        <v>54</v>
      </c>
      <c r="O70" s="75"/>
      <c r="P70" s="77"/>
      <c r="Q70" s="50"/>
      <c r="R70" s="51"/>
    </row>
    <row r="71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="1" customFormat="1" ht="6.96" customHeight="1"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3"/>
    </row>
    <row r="76" s="1" customFormat="1" ht="36.96" customHeight="1">
      <c r="B76" s="49"/>
      <c r="C76" s="30" t="s">
        <v>146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1"/>
    </row>
    <row r="77" s="1" customFormat="1" ht="6.96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</row>
    <row r="78" s="1" customFormat="1" ht="30" customHeight="1">
      <c r="B78" s="49"/>
      <c r="C78" s="41" t="s">
        <v>18</v>
      </c>
      <c r="D78" s="50"/>
      <c r="E78" s="50"/>
      <c r="F78" s="160" t="str">
        <f>F6</f>
        <v xml:space="preserve">REKONŠTRUKCIA ŠD HORSKÝ PARK  EU BRATISLAVA , BLOK A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</row>
    <row r="79" ht="30" customHeight="1">
      <c r="B79" s="29"/>
      <c r="C79" s="41" t="s">
        <v>139</v>
      </c>
      <c r="D79" s="34"/>
      <c r="E79" s="34"/>
      <c r="F79" s="160" t="s">
        <v>140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2"/>
    </row>
    <row r="80" s="1" customFormat="1" ht="36.96" customHeight="1">
      <c r="B80" s="49"/>
      <c r="C80" s="88" t="s">
        <v>141</v>
      </c>
      <c r="D80" s="50"/>
      <c r="E80" s="50"/>
      <c r="F80" s="90" t="str">
        <f>F8</f>
        <v xml:space="preserve">SO01.8 - SO01.8   Elektrická požiarna signalizácia A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1"/>
    </row>
    <row r="81" s="1" customFormat="1" ht="6.96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="1" customFormat="1" ht="18" customHeight="1">
      <c r="B82" s="49"/>
      <c r="C82" s="41" t="s">
        <v>22</v>
      </c>
      <c r="D82" s="50"/>
      <c r="E82" s="50"/>
      <c r="F82" s="36" t="str">
        <f>F10</f>
        <v>Prokopa Veľkého 41,Bratislava</v>
      </c>
      <c r="G82" s="50"/>
      <c r="H82" s="50"/>
      <c r="I82" s="50"/>
      <c r="J82" s="50"/>
      <c r="K82" s="41" t="s">
        <v>24</v>
      </c>
      <c r="L82" s="50"/>
      <c r="M82" s="93" t="str">
        <f>IF(O10="","",O10)</f>
        <v>11. 6. 2018</v>
      </c>
      <c r="N82" s="93"/>
      <c r="O82" s="93"/>
      <c r="P82" s="93"/>
      <c r="Q82" s="50"/>
      <c r="R82" s="51"/>
    </row>
    <row r="83" s="1" customFormat="1" ht="6.96" customHeight="1"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1"/>
    </row>
    <row r="84" s="1" customFormat="1">
      <c r="B84" s="49"/>
      <c r="C84" s="41" t="s">
        <v>26</v>
      </c>
      <c r="D84" s="50"/>
      <c r="E84" s="50"/>
      <c r="F84" s="36" t="str">
        <f>E13</f>
        <v xml:space="preserve">EU,Dolnozemská  cesta 1,Bratislava</v>
      </c>
      <c r="G84" s="50"/>
      <c r="H84" s="50"/>
      <c r="I84" s="50"/>
      <c r="J84" s="50"/>
      <c r="K84" s="41" t="s">
        <v>32</v>
      </c>
      <c r="L84" s="50"/>
      <c r="M84" s="36" t="str">
        <f>E19</f>
        <v>Ing.Arch.Fukatsová G.,Atelier Modulor,Bratislava</v>
      </c>
      <c r="N84" s="36"/>
      <c r="O84" s="36"/>
      <c r="P84" s="36"/>
      <c r="Q84" s="36"/>
      <c r="R84" s="51"/>
    </row>
    <row r="85" s="1" customFormat="1" ht="14.4" customHeight="1">
      <c r="B85" s="49"/>
      <c r="C85" s="41" t="s">
        <v>30</v>
      </c>
      <c r="D85" s="50"/>
      <c r="E85" s="50"/>
      <c r="F85" s="36" t="str">
        <f>IF(E16="","",E16)</f>
        <v>Orintačný rozpočet</v>
      </c>
      <c r="G85" s="50"/>
      <c r="H85" s="50"/>
      <c r="I85" s="50"/>
      <c r="J85" s="50"/>
      <c r="K85" s="41" t="s">
        <v>35</v>
      </c>
      <c r="L85" s="50"/>
      <c r="M85" s="36" t="str">
        <f>E22</f>
        <v>Ing.Dušička</v>
      </c>
      <c r="N85" s="36"/>
      <c r="O85" s="36"/>
      <c r="P85" s="36"/>
      <c r="Q85" s="36"/>
      <c r="R85" s="51"/>
    </row>
    <row r="86" s="1" customFormat="1" ht="10.32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1"/>
    </row>
    <row r="87" s="1" customFormat="1" ht="29.28" customHeight="1">
      <c r="B87" s="49"/>
      <c r="C87" s="173" t="s">
        <v>147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73" t="s">
        <v>148</v>
      </c>
      <c r="O87" s="156"/>
      <c r="P87" s="156"/>
      <c r="Q87" s="156"/>
      <c r="R87" s="51"/>
    </row>
    <row r="88" s="1" customFormat="1" ht="10.32" customHeight="1"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1"/>
    </row>
    <row r="89" s="1" customFormat="1" ht="29.28" customHeight="1">
      <c r="B89" s="49"/>
      <c r="C89" s="174" t="s">
        <v>149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110">
        <f>N125</f>
        <v>0</v>
      </c>
      <c r="O89" s="175"/>
      <c r="P89" s="175"/>
      <c r="Q89" s="175"/>
      <c r="R89" s="51"/>
      <c r="AU89" s="25" t="s">
        <v>150</v>
      </c>
    </row>
    <row r="90" s="7" customFormat="1" ht="24.96" customHeight="1">
      <c r="B90" s="176"/>
      <c r="C90" s="177"/>
      <c r="D90" s="178" t="s">
        <v>1013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N126</f>
        <v>0</v>
      </c>
      <c r="O90" s="177"/>
      <c r="P90" s="177"/>
      <c r="Q90" s="177"/>
      <c r="R90" s="180"/>
    </row>
    <row r="91" s="8" customFormat="1" ht="19.92" customHeight="1">
      <c r="B91" s="181"/>
      <c r="C91" s="131"/>
      <c r="D91" s="144" t="s">
        <v>2349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33">
        <f>N127</f>
        <v>0</v>
      </c>
      <c r="O91" s="131"/>
      <c r="P91" s="131"/>
      <c r="Q91" s="131"/>
      <c r="R91" s="182"/>
    </row>
    <row r="92" s="7" customFormat="1" ht="24.96" customHeight="1">
      <c r="B92" s="176"/>
      <c r="C92" s="177"/>
      <c r="D92" s="178" t="s">
        <v>2350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9">
        <f>N130</f>
        <v>0</v>
      </c>
      <c r="O92" s="177"/>
      <c r="P92" s="177"/>
      <c r="Q92" s="177"/>
      <c r="R92" s="180"/>
    </row>
    <row r="93" s="8" customFormat="1" ht="19.92" customHeight="1">
      <c r="B93" s="181"/>
      <c r="C93" s="131"/>
      <c r="D93" s="144" t="s">
        <v>2351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33">
        <f>N131</f>
        <v>0</v>
      </c>
      <c r="O93" s="131"/>
      <c r="P93" s="131"/>
      <c r="Q93" s="131"/>
      <c r="R93" s="182"/>
    </row>
    <row r="94" s="8" customFormat="1" ht="19.92" customHeight="1">
      <c r="B94" s="181"/>
      <c r="C94" s="131"/>
      <c r="D94" s="144" t="s">
        <v>2352</v>
      </c>
      <c r="E94" s="131"/>
      <c r="F94" s="131"/>
      <c r="G94" s="131"/>
      <c r="H94" s="131"/>
      <c r="I94" s="131"/>
      <c r="J94" s="131"/>
      <c r="K94" s="131"/>
      <c r="L94" s="131"/>
      <c r="M94" s="131"/>
      <c r="N94" s="133">
        <f>N134</f>
        <v>0</v>
      </c>
      <c r="O94" s="131"/>
      <c r="P94" s="131"/>
      <c r="Q94" s="131"/>
      <c r="R94" s="182"/>
    </row>
    <row r="95" s="8" customFormat="1" ht="19.92" customHeight="1">
      <c r="B95" s="181"/>
      <c r="C95" s="131"/>
      <c r="D95" s="144" t="s">
        <v>2353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3">
        <f>N142</f>
        <v>0</v>
      </c>
      <c r="O95" s="131"/>
      <c r="P95" s="131"/>
      <c r="Q95" s="131"/>
      <c r="R95" s="182"/>
    </row>
    <row r="96" s="8" customFormat="1" ht="19.92" customHeight="1">
      <c r="B96" s="181"/>
      <c r="C96" s="131"/>
      <c r="D96" s="144" t="s">
        <v>2354</v>
      </c>
      <c r="E96" s="131"/>
      <c r="F96" s="131"/>
      <c r="G96" s="131"/>
      <c r="H96" s="131"/>
      <c r="I96" s="131"/>
      <c r="J96" s="131"/>
      <c r="K96" s="131"/>
      <c r="L96" s="131"/>
      <c r="M96" s="131"/>
      <c r="N96" s="133">
        <f>N152</f>
        <v>0</v>
      </c>
      <c r="O96" s="131"/>
      <c r="P96" s="131"/>
      <c r="Q96" s="131"/>
      <c r="R96" s="182"/>
    </row>
    <row r="97" s="7" customFormat="1" ht="24.96" customHeight="1">
      <c r="B97" s="176"/>
      <c r="C97" s="177"/>
      <c r="D97" s="178" t="s">
        <v>433</v>
      </c>
      <c r="E97" s="177"/>
      <c r="F97" s="177"/>
      <c r="G97" s="177"/>
      <c r="H97" s="177"/>
      <c r="I97" s="177"/>
      <c r="J97" s="177"/>
      <c r="K97" s="177"/>
      <c r="L97" s="177"/>
      <c r="M97" s="177"/>
      <c r="N97" s="179">
        <f>N159</f>
        <v>0</v>
      </c>
      <c r="O97" s="177"/>
      <c r="P97" s="177"/>
      <c r="Q97" s="177"/>
      <c r="R97" s="180"/>
    </row>
    <row r="98" s="1" customFormat="1" ht="21.84" customHeight="1"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1"/>
    </row>
    <row r="99" s="1" customFormat="1" ht="29.28" customHeight="1">
      <c r="B99" s="49"/>
      <c r="C99" s="174" t="s">
        <v>161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175">
        <f>ROUND(N100+N101+N102+N103+N104+N105,2)</f>
        <v>0</v>
      </c>
      <c r="O99" s="183"/>
      <c r="P99" s="183"/>
      <c r="Q99" s="183"/>
      <c r="R99" s="51"/>
      <c r="T99" s="184"/>
      <c r="U99" s="185" t="s">
        <v>41</v>
      </c>
    </row>
    <row r="100" s="1" customFormat="1" ht="18" customHeight="1">
      <c r="B100" s="186"/>
      <c r="C100" s="187"/>
      <c r="D100" s="150" t="s">
        <v>162</v>
      </c>
      <c r="E100" s="188"/>
      <c r="F100" s="188"/>
      <c r="G100" s="188"/>
      <c r="H100" s="188"/>
      <c r="I100" s="187"/>
      <c r="J100" s="187"/>
      <c r="K100" s="187"/>
      <c r="L100" s="187"/>
      <c r="M100" s="187"/>
      <c r="N100" s="145">
        <f>ROUND(N89*T100,2)</f>
        <v>0</v>
      </c>
      <c r="O100" s="189"/>
      <c r="P100" s="189"/>
      <c r="Q100" s="189"/>
      <c r="R100" s="190"/>
      <c r="S100" s="191"/>
      <c r="T100" s="192"/>
      <c r="U100" s="193" t="s">
        <v>44</v>
      </c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4" t="s">
        <v>163</v>
      </c>
      <c r="AZ100" s="191"/>
      <c r="BA100" s="191"/>
      <c r="BB100" s="191"/>
      <c r="BC100" s="191"/>
      <c r="BD100" s="191"/>
      <c r="BE100" s="195">
        <f>IF(U100="základná",N100,0)</f>
        <v>0</v>
      </c>
      <c r="BF100" s="195">
        <f>IF(U100="znížená",N100,0)</f>
        <v>0</v>
      </c>
      <c r="BG100" s="195">
        <f>IF(U100="zákl. prenesená",N100,0)</f>
        <v>0</v>
      </c>
      <c r="BH100" s="195">
        <f>IF(U100="zníž. prenesená",N100,0)</f>
        <v>0</v>
      </c>
      <c r="BI100" s="195">
        <f>IF(U100="nulová",N100,0)</f>
        <v>0</v>
      </c>
      <c r="BJ100" s="194" t="s">
        <v>89</v>
      </c>
      <c r="BK100" s="191"/>
      <c r="BL100" s="191"/>
      <c r="BM100" s="191"/>
    </row>
    <row r="101" s="1" customFormat="1" ht="18" customHeight="1">
      <c r="B101" s="186"/>
      <c r="C101" s="187"/>
      <c r="D101" s="150" t="s">
        <v>164</v>
      </c>
      <c r="E101" s="188"/>
      <c r="F101" s="188"/>
      <c r="G101" s="188"/>
      <c r="H101" s="188"/>
      <c r="I101" s="187"/>
      <c r="J101" s="187"/>
      <c r="K101" s="187"/>
      <c r="L101" s="187"/>
      <c r="M101" s="187"/>
      <c r="N101" s="145">
        <f>ROUND(N89*T101,2)</f>
        <v>0</v>
      </c>
      <c r="O101" s="189"/>
      <c r="P101" s="189"/>
      <c r="Q101" s="189"/>
      <c r="R101" s="190"/>
      <c r="S101" s="191"/>
      <c r="T101" s="192"/>
      <c r="U101" s="193" t="s">
        <v>44</v>
      </c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4" t="s">
        <v>163</v>
      </c>
      <c r="AZ101" s="191"/>
      <c r="BA101" s="191"/>
      <c r="BB101" s="191"/>
      <c r="BC101" s="191"/>
      <c r="BD101" s="191"/>
      <c r="BE101" s="195">
        <f>IF(U101="základná",N101,0)</f>
        <v>0</v>
      </c>
      <c r="BF101" s="195">
        <f>IF(U101="znížená",N101,0)</f>
        <v>0</v>
      </c>
      <c r="BG101" s="195">
        <f>IF(U101="zákl. prenesená",N101,0)</f>
        <v>0</v>
      </c>
      <c r="BH101" s="195">
        <f>IF(U101="zníž. prenesená",N101,0)</f>
        <v>0</v>
      </c>
      <c r="BI101" s="195">
        <f>IF(U101="nulová",N101,0)</f>
        <v>0</v>
      </c>
      <c r="BJ101" s="194" t="s">
        <v>89</v>
      </c>
      <c r="BK101" s="191"/>
      <c r="BL101" s="191"/>
      <c r="BM101" s="191"/>
    </row>
    <row r="102" s="1" customFormat="1" ht="18" customHeight="1">
      <c r="B102" s="186"/>
      <c r="C102" s="187"/>
      <c r="D102" s="150" t="s">
        <v>165</v>
      </c>
      <c r="E102" s="188"/>
      <c r="F102" s="188"/>
      <c r="G102" s="188"/>
      <c r="H102" s="188"/>
      <c r="I102" s="187"/>
      <c r="J102" s="187"/>
      <c r="K102" s="187"/>
      <c r="L102" s="187"/>
      <c r="M102" s="187"/>
      <c r="N102" s="145">
        <f>ROUND(N89*T102,2)</f>
        <v>0</v>
      </c>
      <c r="O102" s="189"/>
      <c r="P102" s="189"/>
      <c r="Q102" s="189"/>
      <c r="R102" s="190"/>
      <c r="S102" s="191"/>
      <c r="T102" s="192"/>
      <c r="U102" s="193" t="s">
        <v>44</v>
      </c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4" t="s">
        <v>163</v>
      </c>
      <c r="AZ102" s="191"/>
      <c r="BA102" s="191"/>
      <c r="BB102" s="191"/>
      <c r="BC102" s="191"/>
      <c r="BD102" s="191"/>
      <c r="BE102" s="195">
        <f>IF(U102="základná",N102,0)</f>
        <v>0</v>
      </c>
      <c r="BF102" s="195">
        <f>IF(U102="znížená",N102,0)</f>
        <v>0</v>
      </c>
      <c r="BG102" s="195">
        <f>IF(U102="zákl. prenesená",N102,0)</f>
        <v>0</v>
      </c>
      <c r="BH102" s="195">
        <f>IF(U102="zníž. prenesená",N102,0)</f>
        <v>0</v>
      </c>
      <c r="BI102" s="195">
        <f>IF(U102="nulová",N102,0)</f>
        <v>0</v>
      </c>
      <c r="BJ102" s="194" t="s">
        <v>89</v>
      </c>
      <c r="BK102" s="191"/>
      <c r="BL102" s="191"/>
      <c r="BM102" s="191"/>
    </row>
    <row r="103" s="1" customFormat="1" ht="18" customHeight="1">
      <c r="B103" s="186"/>
      <c r="C103" s="187"/>
      <c r="D103" s="150" t="s">
        <v>166</v>
      </c>
      <c r="E103" s="188"/>
      <c r="F103" s="188"/>
      <c r="G103" s="188"/>
      <c r="H103" s="188"/>
      <c r="I103" s="187"/>
      <c r="J103" s="187"/>
      <c r="K103" s="187"/>
      <c r="L103" s="187"/>
      <c r="M103" s="187"/>
      <c r="N103" s="145">
        <f>ROUND(N89*T103,2)</f>
        <v>0</v>
      </c>
      <c r="O103" s="189"/>
      <c r="P103" s="189"/>
      <c r="Q103" s="189"/>
      <c r="R103" s="190"/>
      <c r="S103" s="191"/>
      <c r="T103" s="192"/>
      <c r="U103" s="193" t="s">
        <v>44</v>
      </c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4" t="s">
        <v>163</v>
      </c>
      <c r="AZ103" s="191"/>
      <c r="BA103" s="191"/>
      <c r="BB103" s="191"/>
      <c r="BC103" s="191"/>
      <c r="BD103" s="191"/>
      <c r="BE103" s="195">
        <f>IF(U103="základná",N103,0)</f>
        <v>0</v>
      </c>
      <c r="BF103" s="195">
        <f>IF(U103="znížená",N103,0)</f>
        <v>0</v>
      </c>
      <c r="BG103" s="195">
        <f>IF(U103="zákl. prenesená",N103,0)</f>
        <v>0</v>
      </c>
      <c r="BH103" s="195">
        <f>IF(U103="zníž. prenesená",N103,0)</f>
        <v>0</v>
      </c>
      <c r="BI103" s="195">
        <f>IF(U103="nulová",N103,0)</f>
        <v>0</v>
      </c>
      <c r="BJ103" s="194" t="s">
        <v>89</v>
      </c>
      <c r="BK103" s="191"/>
      <c r="BL103" s="191"/>
      <c r="BM103" s="191"/>
    </row>
    <row r="104" s="1" customFormat="1" ht="18" customHeight="1">
      <c r="B104" s="186"/>
      <c r="C104" s="187"/>
      <c r="D104" s="150" t="s">
        <v>167</v>
      </c>
      <c r="E104" s="188"/>
      <c r="F104" s="188"/>
      <c r="G104" s="188"/>
      <c r="H104" s="188"/>
      <c r="I104" s="187"/>
      <c r="J104" s="187"/>
      <c r="K104" s="187"/>
      <c r="L104" s="187"/>
      <c r="M104" s="187"/>
      <c r="N104" s="145">
        <f>ROUND(N89*T104,2)</f>
        <v>0</v>
      </c>
      <c r="O104" s="189"/>
      <c r="P104" s="189"/>
      <c r="Q104" s="189"/>
      <c r="R104" s="190"/>
      <c r="S104" s="191"/>
      <c r="T104" s="192"/>
      <c r="U104" s="193" t="s">
        <v>44</v>
      </c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4" t="s">
        <v>163</v>
      </c>
      <c r="AZ104" s="191"/>
      <c r="BA104" s="191"/>
      <c r="BB104" s="191"/>
      <c r="BC104" s="191"/>
      <c r="BD104" s="191"/>
      <c r="BE104" s="195">
        <f>IF(U104="základná",N104,0)</f>
        <v>0</v>
      </c>
      <c r="BF104" s="195">
        <f>IF(U104="znížená",N104,0)</f>
        <v>0</v>
      </c>
      <c r="BG104" s="195">
        <f>IF(U104="zákl. prenesená",N104,0)</f>
        <v>0</v>
      </c>
      <c r="BH104" s="195">
        <f>IF(U104="zníž. prenesená",N104,0)</f>
        <v>0</v>
      </c>
      <c r="BI104" s="195">
        <f>IF(U104="nulová",N104,0)</f>
        <v>0</v>
      </c>
      <c r="BJ104" s="194" t="s">
        <v>89</v>
      </c>
      <c r="BK104" s="191"/>
      <c r="BL104" s="191"/>
      <c r="BM104" s="191"/>
    </row>
    <row r="105" s="1" customFormat="1" ht="18" customHeight="1">
      <c r="B105" s="186"/>
      <c r="C105" s="187"/>
      <c r="D105" s="188" t="s">
        <v>168</v>
      </c>
      <c r="E105" s="187"/>
      <c r="F105" s="187"/>
      <c r="G105" s="187"/>
      <c r="H105" s="187"/>
      <c r="I105" s="187"/>
      <c r="J105" s="187"/>
      <c r="K105" s="187"/>
      <c r="L105" s="187"/>
      <c r="M105" s="187"/>
      <c r="N105" s="145">
        <f>ROUND(N89*T105,2)</f>
        <v>0</v>
      </c>
      <c r="O105" s="189"/>
      <c r="P105" s="189"/>
      <c r="Q105" s="189"/>
      <c r="R105" s="190"/>
      <c r="S105" s="191"/>
      <c r="T105" s="196"/>
      <c r="U105" s="197" t="s">
        <v>44</v>
      </c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4" t="s">
        <v>169</v>
      </c>
      <c r="AZ105" s="191"/>
      <c r="BA105" s="191"/>
      <c r="BB105" s="191"/>
      <c r="BC105" s="191"/>
      <c r="BD105" s="191"/>
      <c r="BE105" s="195">
        <f>IF(U105="základná",N105,0)</f>
        <v>0</v>
      </c>
      <c r="BF105" s="195">
        <f>IF(U105="znížená",N105,0)</f>
        <v>0</v>
      </c>
      <c r="BG105" s="195">
        <f>IF(U105="zákl. prenesená",N105,0)</f>
        <v>0</v>
      </c>
      <c r="BH105" s="195">
        <f>IF(U105="zníž. prenesená",N105,0)</f>
        <v>0</v>
      </c>
      <c r="BI105" s="195">
        <f>IF(U105="nulová",N105,0)</f>
        <v>0</v>
      </c>
      <c r="BJ105" s="194" t="s">
        <v>89</v>
      </c>
      <c r="BK105" s="191"/>
      <c r="BL105" s="191"/>
      <c r="BM105" s="191"/>
    </row>
    <row r="106" s="1" customForma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1"/>
    </row>
    <row r="107" s="1" customFormat="1" ht="29.28" customHeight="1">
      <c r="B107" s="49"/>
      <c r="C107" s="155" t="s">
        <v>132</v>
      </c>
      <c r="D107" s="156"/>
      <c r="E107" s="156"/>
      <c r="F107" s="156"/>
      <c r="G107" s="156"/>
      <c r="H107" s="156"/>
      <c r="I107" s="156"/>
      <c r="J107" s="156"/>
      <c r="K107" s="156"/>
      <c r="L107" s="157">
        <f>ROUND(SUM(N89+N99),2)</f>
        <v>0</v>
      </c>
      <c r="M107" s="157"/>
      <c r="N107" s="157"/>
      <c r="O107" s="157"/>
      <c r="P107" s="157"/>
      <c r="Q107" s="157"/>
      <c r="R107" s="51"/>
    </row>
    <row r="108" s="1" customFormat="1" ht="6.96" customHeight="1"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</row>
    <row r="112" s="1" customFormat="1" ht="6.96" customHeight="1">
      <c r="B112" s="81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3"/>
    </row>
    <row r="113" s="1" customFormat="1" ht="36.96" customHeight="1">
      <c r="B113" s="49"/>
      <c r="C113" s="30" t="s">
        <v>170</v>
      </c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="1" customFormat="1" ht="6.96" customHeight="1"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s="1" customFormat="1" ht="30" customHeight="1">
      <c r="B115" s="49"/>
      <c r="C115" s="41" t="s">
        <v>18</v>
      </c>
      <c r="D115" s="50"/>
      <c r="E115" s="50"/>
      <c r="F115" s="160" t="str">
        <f>F6</f>
        <v xml:space="preserve">REKONŠTRUKCIA ŠD HORSKÝ PARK  EU BRATISLAVA , BLOK A</v>
      </c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50"/>
      <c r="R115" s="51"/>
    </row>
    <row r="116" ht="30" customHeight="1">
      <c r="B116" s="29"/>
      <c r="C116" s="41" t="s">
        <v>139</v>
      </c>
      <c r="D116" s="34"/>
      <c r="E116" s="34"/>
      <c r="F116" s="160" t="s">
        <v>140</v>
      </c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2"/>
    </row>
    <row r="117" s="1" customFormat="1" ht="36.96" customHeight="1">
      <c r="B117" s="49"/>
      <c r="C117" s="88" t="s">
        <v>141</v>
      </c>
      <c r="D117" s="50"/>
      <c r="E117" s="50"/>
      <c r="F117" s="90" t="str">
        <f>F8</f>
        <v xml:space="preserve">SO01.8 - SO01.8   Elektrická požiarna signalizácia A</v>
      </c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1"/>
    </row>
    <row r="118" s="1" customFormat="1" ht="6.96" customHeight="1"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1"/>
    </row>
    <row r="119" s="1" customFormat="1" ht="18" customHeight="1">
      <c r="B119" s="49"/>
      <c r="C119" s="41" t="s">
        <v>22</v>
      </c>
      <c r="D119" s="50"/>
      <c r="E119" s="50"/>
      <c r="F119" s="36" t="str">
        <f>F10</f>
        <v>Prokopa Veľkého 41,Bratislava</v>
      </c>
      <c r="G119" s="50"/>
      <c r="H119" s="50"/>
      <c r="I119" s="50"/>
      <c r="J119" s="50"/>
      <c r="K119" s="41" t="s">
        <v>24</v>
      </c>
      <c r="L119" s="50"/>
      <c r="M119" s="93" t="str">
        <f>IF(O10="","",O10)</f>
        <v>11. 6. 2018</v>
      </c>
      <c r="N119" s="93"/>
      <c r="O119" s="93"/>
      <c r="P119" s="93"/>
      <c r="Q119" s="50"/>
      <c r="R119" s="51"/>
    </row>
    <row r="120" s="1" customFormat="1" ht="6.96" customHeight="1"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1"/>
    </row>
    <row r="121" s="1" customFormat="1">
      <c r="B121" s="49"/>
      <c r="C121" s="41" t="s">
        <v>26</v>
      </c>
      <c r="D121" s="50"/>
      <c r="E121" s="50"/>
      <c r="F121" s="36" t="str">
        <f>E13</f>
        <v xml:space="preserve">EU,Dolnozemská  cesta 1,Bratislava</v>
      </c>
      <c r="G121" s="50"/>
      <c r="H121" s="50"/>
      <c r="I121" s="50"/>
      <c r="J121" s="50"/>
      <c r="K121" s="41" t="s">
        <v>32</v>
      </c>
      <c r="L121" s="50"/>
      <c r="M121" s="36" t="str">
        <f>E19</f>
        <v>Ing.Arch.Fukatsová G.,Atelier Modulor,Bratislava</v>
      </c>
      <c r="N121" s="36"/>
      <c r="O121" s="36"/>
      <c r="P121" s="36"/>
      <c r="Q121" s="36"/>
      <c r="R121" s="51"/>
    </row>
    <row r="122" s="1" customFormat="1" ht="14.4" customHeight="1">
      <c r="B122" s="49"/>
      <c r="C122" s="41" t="s">
        <v>30</v>
      </c>
      <c r="D122" s="50"/>
      <c r="E122" s="50"/>
      <c r="F122" s="36" t="str">
        <f>IF(E16="","",E16)</f>
        <v>Orintačný rozpočet</v>
      </c>
      <c r="G122" s="50"/>
      <c r="H122" s="50"/>
      <c r="I122" s="50"/>
      <c r="J122" s="50"/>
      <c r="K122" s="41" t="s">
        <v>35</v>
      </c>
      <c r="L122" s="50"/>
      <c r="M122" s="36" t="str">
        <f>E22</f>
        <v>Ing.Dušička</v>
      </c>
      <c r="N122" s="36"/>
      <c r="O122" s="36"/>
      <c r="P122" s="36"/>
      <c r="Q122" s="36"/>
      <c r="R122" s="51"/>
    </row>
    <row r="123" s="1" customFormat="1" ht="10.32" customHeight="1"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1"/>
    </row>
    <row r="124" s="9" customFormat="1" ht="29.28" customHeight="1">
      <c r="B124" s="198"/>
      <c r="C124" s="199" t="s">
        <v>171</v>
      </c>
      <c r="D124" s="200" t="s">
        <v>172</v>
      </c>
      <c r="E124" s="200" t="s">
        <v>59</v>
      </c>
      <c r="F124" s="200" t="s">
        <v>173</v>
      </c>
      <c r="G124" s="200"/>
      <c r="H124" s="200"/>
      <c r="I124" s="200"/>
      <c r="J124" s="200" t="s">
        <v>174</v>
      </c>
      <c r="K124" s="200" t="s">
        <v>175</v>
      </c>
      <c r="L124" s="200" t="s">
        <v>176</v>
      </c>
      <c r="M124" s="200"/>
      <c r="N124" s="200" t="s">
        <v>148</v>
      </c>
      <c r="O124" s="200"/>
      <c r="P124" s="200"/>
      <c r="Q124" s="201"/>
      <c r="R124" s="202"/>
      <c r="T124" s="103" t="s">
        <v>177</v>
      </c>
      <c r="U124" s="104" t="s">
        <v>41</v>
      </c>
      <c r="V124" s="104" t="s">
        <v>178</v>
      </c>
      <c r="W124" s="104" t="s">
        <v>179</v>
      </c>
      <c r="X124" s="104" t="s">
        <v>180</v>
      </c>
      <c r="Y124" s="104" t="s">
        <v>181</v>
      </c>
      <c r="Z124" s="104" t="s">
        <v>182</v>
      </c>
      <c r="AA124" s="105" t="s">
        <v>183</v>
      </c>
    </row>
    <row r="125" s="1" customFormat="1" ht="29.28" customHeight="1">
      <c r="B125" s="49"/>
      <c r="C125" s="107" t="s">
        <v>145</v>
      </c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203">
        <f>BK125</f>
        <v>0</v>
      </c>
      <c r="O125" s="204"/>
      <c r="P125" s="204"/>
      <c r="Q125" s="204"/>
      <c r="R125" s="51"/>
      <c r="T125" s="106"/>
      <c r="U125" s="70"/>
      <c r="V125" s="70"/>
      <c r="W125" s="205">
        <f>W126+W130+W159+W161</f>
        <v>0</v>
      </c>
      <c r="X125" s="70"/>
      <c r="Y125" s="205">
        <f>Y126+Y130+Y159+Y161</f>
        <v>0</v>
      </c>
      <c r="Z125" s="70"/>
      <c r="AA125" s="206">
        <f>AA126+AA130+AA159+AA161</f>
        <v>0</v>
      </c>
      <c r="AT125" s="25" t="s">
        <v>76</v>
      </c>
      <c r="AU125" s="25" t="s">
        <v>150</v>
      </c>
      <c r="BK125" s="207">
        <f>BK126+BK130+BK159+BK161</f>
        <v>0</v>
      </c>
    </row>
    <row r="126" s="10" customFormat="1" ht="37.44" customHeight="1">
      <c r="B126" s="208"/>
      <c r="C126" s="209"/>
      <c r="D126" s="210" t="s">
        <v>1013</v>
      </c>
      <c r="E126" s="210"/>
      <c r="F126" s="210"/>
      <c r="G126" s="210"/>
      <c r="H126" s="210"/>
      <c r="I126" s="210"/>
      <c r="J126" s="210"/>
      <c r="K126" s="210"/>
      <c r="L126" s="210"/>
      <c r="M126" s="210"/>
      <c r="N126" s="269">
        <f>BK126</f>
        <v>0</v>
      </c>
      <c r="O126" s="179"/>
      <c r="P126" s="179"/>
      <c r="Q126" s="179"/>
      <c r="R126" s="213"/>
      <c r="T126" s="214"/>
      <c r="U126" s="209"/>
      <c r="V126" s="209"/>
      <c r="W126" s="215">
        <f>W127</f>
        <v>0</v>
      </c>
      <c r="X126" s="209"/>
      <c r="Y126" s="215">
        <f>Y127</f>
        <v>0</v>
      </c>
      <c r="Z126" s="209"/>
      <c r="AA126" s="216">
        <f>AA127</f>
        <v>0</v>
      </c>
      <c r="AR126" s="217" t="s">
        <v>84</v>
      </c>
      <c r="AT126" s="218" t="s">
        <v>76</v>
      </c>
      <c r="AU126" s="218" t="s">
        <v>77</v>
      </c>
      <c r="AY126" s="217" t="s">
        <v>184</v>
      </c>
      <c r="BK126" s="219">
        <f>BK127</f>
        <v>0</v>
      </c>
    </row>
    <row r="127" s="10" customFormat="1" ht="19.92" customHeight="1">
      <c r="B127" s="208"/>
      <c r="C127" s="209"/>
      <c r="D127" s="250" t="s">
        <v>2349</v>
      </c>
      <c r="E127" s="250"/>
      <c r="F127" s="250"/>
      <c r="G127" s="250"/>
      <c r="H127" s="250"/>
      <c r="I127" s="250"/>
      <c r="J127" s="250"/>
      <c r="K127" s="250"/>
      <c r="L127" s="250"/>
      <c r="M127" s="250"/>
      <c r="N127" s="251">
        <f>BK127</f>
        <v>0</v>
      </c>
      <c r="O127" s="252"/>
      <c r="P127" s="252"/>
      <c r="Q127" s="252"/>
      <c r="R127" s="213"/>
      <c r="T127" s="214"/>
      <c r="U127" s="209"/>
      <c r="V127" s="209"/>
      <c r="W127" s="215">
        <f>SUM(W128:W129)</f>
        <v>0</v>
      </c>
      <c r="X127" s="209"/>
      <c r="Y127" s="215">
        <f>SUM(Y128:Y129)</f>
        <v>0</v>
      </c>
      <c r="Z127" s="209"/>
      <c r="AA127" s="216">
        <f>SUM(AA128:AA129)</f>
        <v>0</v>
      </c>
      <c r="AR127" s="217" t="s">
        <v>84</v>
      </c>
      <c r="AT127" s="218" t="s">
        <v>76</v>
      </c>
      <c r="AU127" s="218" t="s">
        <v>84</v>
      </c>
      <c r="AY127" s="217" t="s">
        <v>184</v>
      </c>
      <c r="BK127" s="219">
        <f>SUM(BK128:BK129)</f>
        <v>0</v>
      </c>
    </row>
    <row r="128" s="1" customFormat="1" ht="16.5" customHeight="1">
      <c r="B128" s="186"/>
      <c r="C128" s="220" t="s">
        <v>84</v>
      </c>
      <c r="D128" s="220" t="s">
        <v>185</v>
      </c>
      <c r="E128" s="221" t="s">
        <v>2355</v>
      </c>
      <c r="F128" s="222" t="s">
        <v>2356</v>
      </c>
      <c r="G128" s="222"/>
      <c r="H128" s="222"/>
      <c r="I128" s="222"/>
      <c r="J128" s="223" t="s">
        <v>200</v>
      </c>
      <c r="K128" s="224">
        <v>55</v>
      </c>
      <c r="L128" s="225">
        <v>0</v>
      </c>
      <c r="M128" s="225"/>
      <c r="N128" s="226">
        <f>ROUND(L128*K128,2)</f>
        <v>0</v>
      </c>
      <c r="O128" s="226"/>
      <c r="P128" s="226"/>
      <c r="Q128" s="226"/>
      <c r="R128" s="190"/>
      <c r="T128" s="227" t="s">
        <v>5</v>
      </c>
      <c r="U128" s="59" t="s">
        <v>44</v>
      </c>
      <c r="V128" s="50"/>
      <c r="W128" s="228">
        <f>V128*K128</f>
        <v>0</v>
      </c>
      <c r="X128" s="228">
        <v>0</v>
      </c>
      <c r="Y128" s="228">
        <f>X128*K128</f>
        <v>0</v>
      </c>
      <c r="Z128" s="228">
        <v>0</v>
      </c>
      <c r="AA128" s="229">
        <f>Z128*K128</f>
        <v>0</v>
      </c>
      <c r="AR128" s="25" t="s">
        <v>716</v>
      </c>
      <c r="AT128" s="25" t="s">
        <v>185</v>
      </c>
      <c r="AU128" s="25" t="s">
        <v>89</v>
      </c>
      <c r="AY128" s="25" t="s">
        <v>184</v>
      </c>
      <c r="BE128" s="149">
        <f>IF(U128="základná",N128,0)</f>
        <v>0</v>
      </c>
      <c r="BF128" s="149">
        <f>IF(U128="znížená",N128,0)</f>
        <v>0</v>
      </c>
      <c r="BG128" s="149">
        <f>IF(U128="zákl. prenesená",N128,0)</f>
        <v>0</v>
      </c>
      <c r="BH128" s="149">
        <f>IF(U128="zníž. prenesená",N128,0)</f>
        <v>0</v>
      </c>
      <c r="BI128" s="149">
        <f>IF(U128="nulová",N128,0)</f>
        <v>0</v>
      </c>
      <c r="BJ128" s="25" t="s">
        <v>89</v>
      </c>
      <c r="BK128" s="149">
        <f>ROUND(L128*K128,2)</f>
        <v>0</v>
      </c>
      <c r="BL128" s="25" t="s">
        <v>716</v>
      </c>
      <c r="BM128" s="25" t="s">
        <v>2357</v>
      </c>
    </row>
    <row r="129" s="1" customFormat="1" ht="25.5" customHeight="1">
      <c r="B129" s="186"/>
      <c r="C129" s="220" t="s">
        <v>89</v>
      </c>
      <c r="D129" s="220" t="s">
        <v>185</v>
      </c>
      <c r="E129" s="221" t="s">
        <v>2358</v>
      </c>
      <c r="F129" s="222" t="s">
        <v>2359</v>
      </c>
      <c r="G129" s="222"/>
      <c r="H129" s="222"/>
      <c r="I129" s="222"/>
      <c r="J129" s="223" t="s">
        <v>200</v>
      </c>
      <c r="K129" s="224">
        <v>5</v>
      </c>
      <c r="L129" s="225">
        <v>0</v>
      </c>
      <c r="M129" s="225"/>
      <c r="N129" s="226">
        <f>ROUND(L129*K129,2)</f>
        <v>0</v>
      </c>
      <c r="O129" s="226"/>
      <c r="P129" s="226"/>
      <c r="Q129" s="226"/>
      <c r="R129" s="190"/>
      <c r="T129" s="227" t="s">
        <v>5</v>
      </c>
      <c r="U129" s="59" t="s">
        <v>44</v>
      </c>
      <c r="V129" s="50"/>
      <c r="W129" s="228">
        <f>V129*K129</f>
        <v>0</v>
      </c>
      <c r="X129" s="228">
        <v>0</v>
      </c>
      <c r="Y129" s="228">
        <f>X129*K129</f>
        <v>0</v>
      </c>
      <c r="Z129" s="228">
        <v>0</v>
      </c>
      <c r="AA129" s="229">
        <f>Z129*K129</f>
        <v>0</v>
      </c>
      <c r="AR129" s="25" t="s">
        <v>716</v>
      </c>
      <c r="AT129" s="25" t="s">
        <v>185</v>
      </c>
      <c r="AU129" s="25" t="s">
        <v>89</v>
      </c>
      <c r="AY129" s="25" t="s">
        <v>184</v>
      </c>
      <c r="BE129" s="149">
        <f>IF(U129="základná",N129,0)</f>
        <v>0</v>
      </c>
      <c r="BF129" s="149">
        <f>IF(U129="znížená",N129,0)</f>
        <v>0</v>
      </c>
      <c r="BG129" s="149">
        <f>IF(U129="zákl. prenesená",N129,0)</f>
        <v>0</v>
      </c>
      <c r="BH129" s="149">
        <f>IF(U129="zníž. prenesená",N129,0)</f>
        <v>0</v>
      </c>
      <c r="BI129" s="149">
        <f>IF(U129="nulová",N129,0)</f>
        <v>0</v>
      </c>
      <c r="BJ129" s="25" t="s">
        <v>89</v>
      </c>
      <c r="BK129" s="149">
        <f>ROUND(L129*K129,2)</f>
        <v>0</v>
      </c>
      <c r="BL129" s="25" t="s">
        <v>716</v>
      </c>
      <c r="BM129" s="25" t="s">
        <v>2360</v>
      </c>
    </row>
    <row r="130" s="10" customFormat="1" ht="37.44" customHeight="1">
      <c r="B130" s="208"/>
      <c r="C130" s="209"/>
      <c r="D130" s="210" t="s">
        <v>2350</v>
      </c>
      <c r="E130" s="210"/>
      <c r="F130" s="210"/>
      <c r="G130" s="210"/>
      <c r="H130" s="210"/>
      <c r="I130" s="210"/>
      <c r="J130" s="210"/>
      <c r="K130" s="210"/>
      <c r="L130" s="210"/>
      <c r="M130" s="210"/>
      <c r="N130" s="264">
        <f>BK130</f>
        <v>0</v>
      </c>
      <c r="O130" s="265"/>
      <c r="P130" s="265"/>
      <c r="Q130" s="265"/>
      <c r="R130" s="213"/>
      <c r="T130" s="214"/>
      <c r="U130" s="209"/>
      <c r="V130" s="209"/>
      <c r="W130" s="215">
        <f>W131+W134+W142+W152</f>
        <v>0</v>
      </c>
      <c r="X130" s="209"/>
      <c r="Y130" s="215">
        <f>Y131+Y134+Y142+Y152</f>
        <v>0</v>
      </c>
      <c r="Z130" s="209"/>
      <c r="AA130" s="216">
        <f>AA131+AA134+AA142+AA152</f>
        <v>0</v>
      </c>
      <c r="AR130" s="217" t="s">
        <v>203</v>
      </c>
      <c r="AT130" s="218" t="s">
        <v>76</v>
      </c>
      <c r="AU130" s="218" t="s">
        <v>77</v>
      </c>
      <c r="AY130" s="217" t="s">
        <v>184</v>
      </c>
      <c r="BK130" s="219">
        <f>BK131+BK134+BK142+BK152</f>
        <v>0</v>
      </c>
    </row>
    <row r="131" s="10" customFormat="1" ht="19.92" customHeight="1">
      <c r="B131" s="208"/>
      <c r="C131" s="209"/>
      <c r="D131" s="250" t="s">
        <v>2351</v>
      </c>
      <c r="E131" s="250"/>
      <c r="F131" s="250"/>
      <c r="G131" s="250"/>
      <c r="H131" s="250"/>
      <c r="I131" s="250"/>
      <c r="J131" s="250"/>
      <c r="K131" s="250"/>
      <c r="L131" s="250"/>
      <c r="M131" s="250"/>
      <c r="N131" s="251">
        <f>BK131</f>
        <v>0</v>
      </c>
      <c r="O131" s="252"/>
      <c r="P131" s="252"/>
      <c r="Q131" s="252"/>
      <c r="R131" s="213"/>
      <c r="T131" s="214"/>
      <c r="U131" s="209"/>
      <c r="V131" s="209"/>
      <c r="W131" s="215">
        <f>SUM(W132:W133)</f>
        <v>0</v>
      </c>
      <c r="X131" s="209"/>
      <c r="Y131" s="215">
        <f>SUM(Y132:Y133)</f>
        <v>0</v>
      </c>
      <c r="Z131" s="209"/>
      <c r="AA131" s="216">
        <f>SUM(AA132:AA133)</f>
        <v>0</v>
      </c>
      <c r="AR131" s="217" t="s">
        <v>203</v>
      </c>
      <c r="AT131" s="218" t="s">
        <v>76</v>
      </c>
      <c r="AU131" s="218" t="s">
        <v>84</v>
      </c>
      <c r="AY131" s="217" t="s">
        <v>184</v>
      </c>
      <c r="BK131" s="219">
        <f>SUM(BK132:BK133)</f>
        <v>0</v>
      </c>
    </row>
    <row r="132" s="1" customFormat="1" ht="25.5" customHeight="1">
      <c r="B132" s="186"/>
      <c r="C132" s="220" t="s">
        <v>203</v>
      </c>
      <c r="D132" s="220" t="s">
        <v>185</v>
      </c>
      <c r="E132" s="221" t="s">
        <v>2361</v>
      </c>
      <c r="F132" s="222" t="s">
        <v>2362</v>
      </c>
      <c r="G132" s="222"/>
      <c r="H132" s="222"/>
      <c r="I132" s="222"/>
      <c r="J132" s="223" t="s">
        <v>200</v>
      </c>
      <c r="K132" s="224">
        <v>57</v>
      </c>
      <c r="L132" s="225">
        <v>0</v>
      </c>
      <c r="M132" s="225"/>
      <c r="N132" s="226">
        <f>ROUND(L132*K132,2)</f>
        <v>0</v>
      </c>
      <c r="O132" s="226"/>
      <c r="P132" s="226"/>
      <c r="Q132" s="226"/>
      <c r="R132" s="190"/>
      <c r="T132" s="227" t="s">
        <v>5</v>
      </c>
      <c r="U132" s="59" t="s">
        <v>44</v>
      </c>
      <c r="V132" s="50"/>
      <c r="W132" s="228">
        <f>V132*K132</f>
        <v>0</v>
      </c>
      <c r="X132" s="228">
        <v>0</v>
      </c>
      <c r="Y132" s="228">
        <f>X132*K132</f>
        <v>0</v>
      </c>
      <c r="Z132" s="228">
        <v>0</v>
      </c>
      <c r="AA132" s="229">
        <f>Z132*K132</f>
        <v>0</v>
      </c>
      <c r="AR132" s="25" t="s">
        <v>716</v>
      </c>
      <c r="AT132" s="25" t="s">
        <v>185</v>
      </c>
      <c r="AU132" s="25" t="s">
        <v>89</v>
      </c>
      <c r="AY132" s="25" t="s">
        <v>184</v>
      </c>
      <c r="BE132" s="149">
        <f>IF(U132="základná",N132,0)</f>
        <v>0</v>
      </c>
      <c r="BF132" s="149">
        <f>IF(U132="znížená",N132,0)</f>
        <v>0</v>
      </c>
      <c r="BG132" s="149">
        <f>IF(U132="zákl. prenesená",N132,0)</f>
        <v>0</v>
      </c>
      <c r="BH132" s="149">
        <f>IF(U132="zníž. prenesená",N132,0)</f>
        <v>0</v>
      </c>
      <c r="BI132" s="149">
        <f>IF(U132="nulová",N132,0)</f>
        <v>0</v>
      </c>
      <c r="BJ132" s="25" t="s">
        <v>89</v>
      </c>
      <c r="BK132" s="149">
        <f>ROUND(L132*K132,2)</f>
        <v>0</v>
      </c>
      <c r="BL132" s="25" t="s">
        <v>716</v>
      </c>
      <c r="BM132" s="25" t="s">
        <v>2363</v>
      </c>
    </row>
    <row r="133" s="1" customFormat="1" ht="16.5" customHeight="1">
      <c r="B133" s="186"/>
      <c r="C133" s="220" t="s">
        <v>189</v>
      </c>
      <c r="D133" s="220" t="s">
        <v>185</v>
      </c>
      <c r="E133" s="221" t="s">
        <v>2364</v>
      </c>
      <c r="F133" s="222" t="s">
        <v>2365</v>
      </c>
      <c r="G133" s="222"/>
      <c r="H133" s="222"/>
      <c r="I133" s="222"/>
      <c r="J133" s="223" t="s">
        <v>200</v>
      </c>
      <c r="K133" s="224">
        <v>57</v>
      </c>
      <c r="L133" s="225">
        <v>0</v>
      </c>
      <c r="M133" s="225"/>
      <c r="N133" s="226">
        <f>ROUND(L133*K133,2)</f>
        <v>0</v>
      </c>
      <c r="O133" s="226"/>
      <c r="P133" s="226"/>
      <c r="Q133" s="226"/>
      <c r="R133" s="190"/>
      <c r="T133" s="227" t="s">
        <v>5</v>
      </c>
      <c r="U133" s="59" t="s">
        <v>44</v>
      </c>
      <c r="V133" s="50"/>
      <c r="W133" s="228">
        <f>V133*K133</f>
        <v>0</v>
      </c>
      <c r="X133" s="228">
        <v>0</v>
      </c>
      <c r="Y133" s="228">
        <f>X133*K133</f>
        <v>0</v>
      </c>
      <c r="Z133" s="228">
        <v>0</v>
      </c>
      <c r="AA133" s="229">
        <f>Z133*K133</f>
        <v>0</v>
      </c>
      <c r="AR133" s="25" t="s">
        <v>716</v>
      </c>
      <c r="AT133" s="25" t="s">
        <v>185</v>
      </c>
      <c r="AU133" s="25" t="s">
        <v>89</v>
      </c>
      <c r="AY133" s="25" t="s">
        <v>184</v>
      </c>
      <c r="BE133" s="149">
        <f>IF(U133="základná",N133,0)</f>
        <v>0</v>
      </c>
      <c r="BF133" s="149">
        <f>IF(U133="znížená",N133,0)</f>
        <v>0</v>
      </c>
      <c r="BG133" s="149">
        <f>IF(U133="zákl. prenesená",N133,0)</f>
        <v>0</v>
      </c>
      <c r="BH133" s="149">
        <f>IF(U133="zníž. prenesená",N133,0)</f>
        <v>0</v>
      </c>
      <c r="BI133" s="149">
        <f>IF(U133="nulová",N133,0)</f>
        <v>0</v>
      </c>
      <c r="BJ133" s="25" t="s">
        <v>89</v>
      </c>
      <c r="BK133" s="149">
        <f>ROUND(L133*K133,2)</f>
        <v>0</v>
      </c>
      <c r="BL133" s="25" t="s">
        <v>716</v>
      </c>
      <c r="BM133" s="25" t="s">
        <v>2366</v>
      </c>
    </row>
    <row r="134" s="10" customFormat="1" ht="29.88" customHeight="1">
      <c r="B134" s="208"/>
      <c r="C134" s="209"/>
      <c r="D134" s="250" t="s">
        <v>2352</v>
      </c>
      <c r="E134" s="250"/>
      <c r="F134" s="250"/>
      <c r="G134" s="250"/>
      <c r="H134" s="250"/>
      <c r="I134" s="250"/>
      <c r="J134" s="250"/>
      <c r="K134" s="250"/>
      <c r="L134" s="250"/>
      <c r="M134" s="250"/>
      <c r="N134" s="253">
        <f>BK134</f>
        <v>0</v>
      </c>
      <c r="O134" s="254"/>
      <c r="P134" s="254"/>
      <c r="Q134" s="254"/>
      <c r="R134" s="213"/>
      <c r="T134" s="214"/>
      <c r="U134" s="209"/>
      <c r="V134" s="209"/>
      <c r="W134" s="215">
        <f>SUM(W135:W141)</f>
        <v>0</v>
      </c>
      <c r="X134" s="209"/>
      <c r="Y134" s="215">
        <f>SUM(Y135:Y141)</f>
        <v>0</v>
      </c>
      <c r="Z134" s="209"/>
      <c r="AA134" s="216">
        <f>SUM(AA135:AA141)</f>
        <v>0</v>
      </c>
      <c r="AR134" s="217" t="s">
        <v>84</v>
      </c>
      <c r="AT134" s="218" t="s">
        <v>76</v>
      </c>
      <c r="AU134" s="218" t="s">
        <v>84</v>
      </c>
      <c r="AY134" s="217" t="s">
        <v>184</v>
      </c>
      <c r="BK134" s="219">
        <f>SUM(BK135:BK141)</f>
        <v>0</v>
      </c>
    </row>
    <row r="135" s="1" customFormat="1" ht="25.5" customHeight="1">
      <c r="B135" s="186"/>
      <c r="C135" s="220" t="s">
        <v>211</v>
      </c>
      <c r="D135" s="220" t="s">
        <v>185</v>
      </c>
      <c r="E135" s="221" t="s">
        <v>2367</v>
      </c>
      <c r="F135" s="222" t="s">
        <v>2368</v>
      </c>
      <c r="G135" s="222"/>
      <c r="H135" s="222"/>
      <c r="I135" s="222"/>
      <c r="J135" s="223" t="s">
        <v>218</v>
      </c>
      <c r="K135" s="224">
        <v>850</v>
      </c>
      <c r="L135" s="225">
        <v>0</v>
      </c>
      <c r="M135" s="225"/>
      <c r="N135" s="226">
        <f>ROUND(L135*K135,2)</f>
        <v>0</v>
      </c>
      <c r="O135" s="226"/>
      <c r="P135" s="226"/>
      <c r="Q135" s="226"/>
      <c r="R135" s="190"/>
      <c r="T135" s="227" t="s">
        <v>5</v>
      </c>
      <c r="U135" s="59" t="s">
        <v>44</v>
      </c>
      <c r="V135" s="50"/>
      <c r="W135" s="228">
        <f>V135*K135</f>
        <v>0</v>
      </c>
      <c r="X135" s="228">
        <v>0</v>
      </c>
      <c r="Y135" s="228">
        <f>X135*K135</f>
        <v>0</v>
      </c>
      <c r="Z135" s="228">
        <v>0</v>
      </c>
      <c r="AA135" s="229">
        <f>Z135*K135</f>
        <v>0</v>
      </c>
      <c r="AR135" s="25" t="s">
        <v>716</v>
      </c>
      <c r="AT135" s="25" t="s">
        <v>185</v>
      </c>
      <c r="AU135" s="25" t="s">
        <v>89</v>
      </c>
      <c r="AY135" s="25" t="s">
        <v>184</v>
      </c>
      <c r="BE135" s="149">
        <f>IF(U135="základná",N135,0)</f>
        <v>0</v>
      </c>
      <c r="BF135" s="149">
        <f>IF(U135="znížená",N135,0)</f>
        <v>0</v>
      </c>
      <c r="BG135" s="149">
        <f>IF(U135="zákl. prenesená",N135,0)</f>
        <v>0</v>
      </c>
      <c r="BH135" s="149">
        <f>IF(U135="zníž. prenesená",N135,0)</f>
        <v>0</v>
      </c>
      <c r="BI135" s="149">
        <f>IF(U135="nulová",N135,0)</f>
        <v>0</v>
      </c>
      <c r="BJ135" s="25" t="s">
        <v>89</v>
      </c>
      <c r="BK135" s="149">
        <f>ROUND(L135*K135,2)</f>
        <v>0</v>
      </c>
      <c r="BL135" s="25" t="s">
        <v>716</v>
      </c>
      <c r="BM135" s="25" t="s">
        <v>2369</v>
      </c>
    </row>
    <row r="136" s="1" customFormat="1" ht="25.5" customHeight="1">
      <c r="B136" s="186"/>
      <c r="C136" s="220" t="s">
        <v>215</v>
      </c>
      <c r="D136" s="220" t="s">
        <v>185</v>
      </c>
      <c r="E136" s="221" t="s">
        <v>2370</v>
      </c>
      <c r="F136" s="222" t="s">
        <v>2371</v>
      </c>
      <c r="G136" s="222"/>
      <c r="H136" s="222"/>
      <c r="I136" s="222"/>
      <c r="J136" s="223" t="s">
        <v>218</v>
      </c>
      <c r="K136" s="224">
        <v>400</v>
      </c>
      <c r="L136" s="225">
        <v>0</v>
      </c>
      <c r="M136" s="225"/>
      <c r="N136" s="226">
        <f>ROUND(L136*K136,2)</f>
        <v>0</v>
      </c>
      <c r="O136" s="226"/>
      <c r="P136" s="226"/>
      <c r="Q136" s="226"/>
      <c r="R136" s="190"/>
      <c r="T136" s="227" t="s">
        <v>5</v>
      </c>
      <c r="U136" s="59" t="s">
        <v>44</v>
      </c>
      <c r="V136" s="50"/>
      <c r="W136" s="228">
        <f>V136*K136</f>
        <v>0</v>
      </c>
      <c r="X136" s="228">
        <v>0</v>
      </c>
      <c r="Y136" s="228">
        <f>X136*K136</f>
        <v>0</v>
      </c>
      <c r="Z136" s="228">
        <v>0</v>
      </c>
      <c r="AA136" s="229">
        <f>Z136*K136</f>
        <v>0</v>
      </c>
      <c r="AR136" s="25" t="s">
        <v>716</v>
      </c>
      <c r="AT136" s="25" t="s">
        <v>185</v>
      </c>
      <c r="AU136" s="25" t="s">
        <v>89</v>
      </c>
      <c r="AY136" s="25" t="s">
        <v>184</v>
      </c>
      <c r="BE136" s="149">
        <f>IF(U136="základná",N136,0)</f>
        <v>0</v>
      </c>
      <c r="BF136" s="149">
        <f>IF(U136="znížená",N136,0)</f>
        <v>0</v>
      </c>
      <c r="BG136" s="149">
        <f>IF(U136="zákl. prenesená",N136,0)</f>
        <v>0</v>
      </c>
      <c r="BH136" s="149">
        <f>IF(U136="zníž. prenesená",N136,0)</f>
        <v>0</v>
      </c>
      <c r="BI136" s="149">
        <f>IF(U136="nulová",N136,0)</f>
        <v>0</v>
      </c>
      <c r="BJ136" s="25" t="s">
        <v>89</v>
      </c>
      <c r="BK136" s="149">
        <f>ROUND(L136*K136,2)</f>
        <v>0</v>
      </c>
      <c r="BL136" s="25" t="s">
        <v>716</v>
      </c>
      <c r="BM136" s="25" t="s">
        <v>2372</v>
      </c>
    </row>
    <row r="137" s="1" customFormat="1" ht="16.5" customHeight="1">
      <c r="B137" s="186"/>
      <c r="C137" s="220" t="s">
        <v>202</v>
      </c>
      <c r="D137" s="220" t="s">
        <v>185</v>
      </c>
      <c r="E137" s="221" t="s">
        <v>2373</v>
      </c>
      <c r="F137" s="222" t="s">
        <v>2374</v>
      </c>
      <c r="G137" s="222"/>
      <c r="H137" s="222"/>
      <c r="I137" s="222"/>
      <c r="J137" s="223" t="s">
        <v>218</v>
      </c>
      <c r="K137" s="224">
        <v>100</v>
      </c>
      <c r="L137" s="225">
        <v>0</v>
      </c>
      <c r="M137" s="225"/>
      <c r="N137" s="226">
        <f>ROUND(L137*K137,2)</f>
        <v>0</v>
      </c>
      <c r="O137" s="226"/>
      <c r="P137" s="226"/>
      <c r="Q137" s="226"/>
      <c r="R137" s="190"/>
      <c r="T137" s="227" t="s">
        <v>5</v>
      </c>
      <c r="U137" s="59" t="s">
        <v>44</v>
      </c>
      <c r="V137" s="50"/>
      <c r="W137" s="228">
        <f>V137*K137</f>
        <v>0</v>
      </c>
      <c r="X137" s="228">
        <v>0</v>
      </c>
      <c r="Y137" s="228">
        <f>X137*K137</f>
        <v>0</v>
      </c>
      <c r="Z137" s="228">
        <v>0</v>
      </c>
      <c r="AA137" s="229">
        <f>Z137*K137</f>
        <v>0</v>
      </c>
      <c r="AR137" s="25" t="s">
        <v>716</v>
      </c>
      <c r="AT137" s="25" t="s">
        <v>185</v>
      </c>
      <c r="AU137" s="25" t="s">
        <v>89</v>
      </c>
      <c r="AY137" s="25" t="s">
        <v>184</v>
      </c>
      <c r="BE137" s="149">
        <f>IF(U137="základná",N137,0)</f>
        <v>0</v>
      </c>
      <c r="BF137" s="149">
        <f>IF(U137="znížená",N137,0)</f>
        <v>0</v>
      </c>
      <c r="BG137" s="149">
        <f>IF(U137="zákl. prenesená",N137,0)</f>
        <v>0</v>
      </c>
      <c r="BH137" s="149">
        <f>IF(U137="zníž. prenesená",N137,0)</f>
        <v>0</v>
      </c>
      <c r="BI137" s="149">
        <f>IF(U137="nulová",N137,0)</f>
        <v>0</v>
      </c>
      <c r="BJ137" s="25" t="s">
        <v>89</v>
      </c>
      <c r="BK137" s="149">
        <f>ROUND(L137*K137,2)</f>
        <v>0</v>
      </c>
      <c r="BL137" s="25" t="s">
        <v>716</v>
      </c>
      <c r="BM137" s="25" t="s">
        <v>2375</v>
      </c>
    </row>
    <row r="138" s="1" customFormat="1" ht="16.5" customHeight="1">
      <c r="B138" s="186"/>
      <c r="C138" s="220" t="s">
        <v>231</v>
      </c>
      <c r="D138" s="220" t="s">
        <v>185</v>
      </c>
      <c r="E138" s="221" t="s">
        <v>2376</v>
      </c>
      <c r="F138" s="222" t="s">
        <v>2377</v>
      </c>
      <c r="G138" s="222"/>
      <c r="H138" s="222"/>
      <c r="I138" s="222"/>
      <c r="J138" s="223" t="s">
        <v>200</v>
      </c>
      <c r="K138" s="224">
        <v>200</v>
      </c>
      <c r="L138" s="225">
        <v>0</v>
      </c>
      <c r="M138" s="225"/>
      <c r="N138" s="226">
        <f>ROUND(L138*K138,2)</f>
        <v>0</v>
      </c>
      <c r="O138" s="226"/>
      <c r="P138" s="226"/>
      <c r="Q138" s="226"/>
      <c r="R138" s="190"/>
      <c r="T138" s="227" t="s">
        <v>5</v>
      </c>
      <c r="U138" s="59" t="s">
        <v>44</v>
      </c>
      <c r="V138" s="50"/>
      <c r="W138" s="228">
        <f>V138*K138</f>
        <v>0</v>
      </c>
      <c r="X138" s="228">
        <v>0</v>
      </c>
      <c r="Y138" s="228">
        <f>X138*K138</f>
        <v>0</v>
      </c>
      <c r="Z138" s="228">
        <v>0</v>
      </c>
      <c r="AA138" s="229">
        <f>Z138*K138</f>
        <v>0</v>
      </c>
      <c r="AR138" s="25" t="s">
        <v>716</v>
      </c>
      <c r="AT138" s="25" t="s">
        <v>185</v>
      </c>
      <c r="AU138" s="25" t="s">
        <v>89</v>
      </c>
      <c r="AY138" s="25" t="s">
        <v>184</v>
      </c>
      <c r="BE138" s="149">
        <f>IF(U138="základná",N138,0)</f>
        <v>0</v>
      </c>
      <c r="BF138" s="149">
        <f>IF(U138="znížená",N138,0)</f>
        <v>0</v>
      </c>
      <c r="BG138" s="149">
        <f>IF(U138="zákl. prenesená",N138,0)</f>
        <v>0</v>
      </c>
      <c r="BH138" s="149">
        <f>IF(U138="zníž. prenesená",N138,0)</f>
        <v>0</v>
      </c>
      <c r="BI138" s="149">
        <f>IF(U138="nulová",N138,0)</f>
        <v>0</v>
      </c>
      <c r="BJ138" s="25" t="s">
        <v>89</v>
      </c>
      <c r="BK138" s="149">
        <f>ROUND(L138*K138,2)</f>
        <v>0</v>
      </c>
      <c r="BL138" s="25" t="s">
        <v>716</v>
      </c>
      <c r="BM138" s="25" t="s">
        <v>2378</v>
      </c>
    </row>
    <row r="139" s="1" customFormat="1" ht="16.5" customHeight="1">
      <c r="B139" s="186"/>
      <c r="C139" s="220" t="s">
        <v>236</v>
      </c>
      <c r="D139" s="220" t="s">
        <v>185</v>
      </c>
      <c r="E139" s="221" t="s">
        <v>2379</v>
      </c>
      <c r="F139" s="222" t="s">
        <v>2380</v>
      </c>
      <c r="G139" s="222"/>
      <c r="H139" s="222"/>
      <c r="I139" s="222"/>
      <c r="J139" s="223" t="s">
        <v>200</v>
      </c>
      <c r="K139" s="224">
        <v>200</v>
      </c>
      <c r="L139" s="225">
        <v>0</v>
      </c>
      <c r="M139" s="225"/>
      <c r="N139" s="226">
        <f>ROUND(L139*K139,2)</f>
        <v>0</v>
      </c>
      <c r="O139" s="226"/>
      <c r="P139" s="226"/>
      <c r="Q139" s="226"/>
      <c r="R139" s="190"/>
      <c r="T139" s="227" t="s">
        <v>5</v>
      </c>
      <c r="U139" s="59" t="s">
        <v>44</v>
      </c>
      <c r="V139" s="50"/>
      <c r="W139" s="228">
        <f>V139*K139</f>
        <v>0</v>
      </c>
      <c r="X139" s="228">
        <v>0</v>
      </c>
      <c r="Y139" s="228">
        <f>X139*K139</f>
        <v>0</v>
      </c>
      <c r="Z139" s="228">
        <v>0</v>
      </c>
      <c r="AA139" s="229">
        <f>Z139*K139</f>
        <v>0</v>
      </c>
      <c r="AR139" s="25" t="s">
        <v>716</v>
      </c>
      <c r="AT139" s="25" t="s">
        <v>185</v>
      </c>
      <c r="AU139" s="25" t="s">
        <v>89</v>
      </c>
      <c r="AY139" s="25" t="s">
        <v>184</v>
      </c>
      <c r="BE139" s="149">
        <f>IF(U139="základná",N139,0)</f>
        <v>0</v>
      </c>
      <c r="BF139" s="149">
        <f>IF(U139="znížená",N139,0)</f>
        <v>0</v>
      </c>
      <c r="BG139" s="149">
        <f>IF(U139="zákl. prenesená",N139,0)</f>
        <v>0</v>
      </c>
      <c r="BH139" s="149">
        <f>IF(U139="zníž. prenesená",N139,0)</f>
        <v>0</v>
      </c>
      <c r="BI139" s="149">
        <f>IF(U139="nulová",N139,0)</f>
        <v>0</v>
      </c>
      <c r="BJ139" s="25" t="s">
        <v>89</v>
      </c>
      <c r="BK139" s="149">
        <f>ROUND(L139*K139,2)</f>
        <v>0</v>
      </c>
      <c r="BL139" s="25" t="s">
        <v>716</v>
      </c>
      <c r="BM139" s="25" t="s">
        <v>2381</v>
      </c>
    </row>
    <row r="140" s="1" customFormat="1" ht="16.5" customHeight="1">
      <c r="B140" s="186"/>
      <c r="C140" s="220" t="s">
        <v>243</v>
      </c>
      <c r="D140" s="220" t="s">
        <v>185</v>
      </c>
      <c r="E140" s="221" t="s">
        <v>2382</v>
      </c>
      <c r="F140" s="222" t="s">
        <v>2383</v>
      </c>
      <c r="G140" s="222"/>
      <c r="H140" s="222"/>
      <c r="I140" s="222"/>
      <c r="J140" s="223" t="s">
        <v>1617</v>
      </c>
      <c r="K140" s="224">
        <v>2</v>
      </c>
      <c r="L140" s="225">
        <v>0</v>
      </c>
      <c r="M140" s="225"/>
      <c r="N140" s="226">
        <f>ROUND(L140*K140,2)</f>
        <v>0</v>
      </c>
      <c r="O140" s="226"/>
      <c r="P140" s="226"/>
      <c r="Q140" s="226"/>
      <c r="R140" s="190"/>
      <c r="T140" s="227" t="s">
        <v>5</v>
      </c>
      <c r="U140" s="59" t="s">
        <v>44</v>
      </c>
      <c r="V140" s="50"/>
      <c r="W140" s="228">
        <f>V140*K140</f>
        <v>0</v>
      </c>
      <c r="X140" s="228">
        <v>0</v>
      </c>
      <c r="Y140" s="228">
        <f>X140*K140</f>
        <v>0</v>
      </c>
      <c r="Z140" s="228">
        <v>0</v>
      </c>
      <c r="AA140" s="229">
        <f>Z140*K140</f>
        <v>0</v>
      </c>
      <c r="AR140" s="25" t="s">
        <v>716</v>
      </c>
      <c r="AT140" s="25" t="s">
        <v>185</v>
      </c>
      <c r="AU140" s="25" t="s">
        <v>89</v>
      </c>
      <c r="AY140" s="25" t="s">
        <v>184</v>
      </c>
      <c r="BE140" s="149">
        <f>IF(U140="základná",N140,0)</f>
        <v>0</v>
      </c>
      <c r="BF140" s="149">
        <f>IF(U140="znížená",N140,0)</f>
        <v>0</v>
      </c>
      <c r="BG140" s="149">
        <f>IF(U140="zákl. prenesená",N140,0)</f>
        <v>0</v>
      </c>
      <c r="BH140" s="149">
        <f>IF(U140="zníž. prenesená",N140,0)</f>
        <v>0</v>
      </c>
      <c r="BI140" s="149">
        <f>IF(U140="nulová",N140,0)</f>
        <v>0</v>
      </c>
      <c r="BJ140" s="25" t="s">
        <v>89</v>
      </c>
      <c r="BK140" s="149">
        <f>ROUND(L140*K140,2)</f>
        <v>0</v>
      </c>
      <c r="BL140" s="25" t="s">
        <v>716</v>
      </c>
      <c r="BM140" s="25" t="s">
        <v>2384</v>
      </c>
    </row>
    <row r="141" s="1" customFormat="1" ht="16.5" customHeight="1">
      <c r="B141" s="186"/>
      <c r="C141" s="220" t="s">
        <v>251</v>
      </c>
      <c r="D141" s="220" t="s">
        <v>185</v>
      </c>
      <c r="E141" s="221" t="s">
        <v>2385</v>
      </c>
      <c r="F141" s="222" t="s">
        <v>2386</v>
      </c>
      <c r="G141" s="222"/>
      <c r="H141" s="222"/>
      <c r="I141" s="222"/>
      <c r="J141" s="223" t="s">
        <v>366</v>
      </c>
      <c r="K141" s="266">
        <v>0</v>
      </c>
      <c r="L141" s="225">
        <v>0</v>
      </c>
      <c r="M141" s="225"/>
      <c r="N141" s="226">
        <f>ROUND(L141*K141,2)</f>
        <v>0</v>
      </c>
      <c r="O141" s="226"/>
      <c r="P141" s="226"/>
      <c r="Q141" s="226"/>
      <c r="R141" s="190"/>
      <c r="T141" s="227" t="s">
        <v>5</v>
      </c>
      <c r="U141" s="59" t="s">
        <v>44</v>
      </c>
      <c r="V141" s="50"/>
      <c r="W141" s="228">
        <f>V141*K141</f>
        <v>0</v>
      </c>
      <c r="X141" s="228">
        <v>0</v>
      </c>
      <c r="Y141" s="228">
        <f>X141*K141</f>
        <v>0</v>
      </c>
      <c r="Z141" s="228">
        <v>0</v>
      </c>
      <c r="AA141" s="229">
        <f>Z141*K141</f>
        <v>0</v>
      </c>
      <c r="AR141" s="25" t="s">
        <v>716</v>
      </c>
      <c r="AT141" s="25" t="s">
        <v>185</v>
      </c>
      <c r="AU141" s="25" t="s">
        <v>89</v>
      </c>
      <c r="AY141" s="25" t="s">
        <v>184</v>
      </c>
      <c r="BE141" s="149">
        <f>IF(U141="základná",N141,0)</f>
        <v>0</v>
      </c>
      <c r="BF141" s="149">
        <f>IF(U141="znížená",N141,0)</f>
        <v>0</v>
      </c>
      <c r="BG141" s="149">
        <f>IF(U141="zákl. prenesená",N141,0)</f>
        <v>0</v>
      </c>
      <c r="BH141" s="149">
        <f>IF(U141="zníž. prenesená",N141,0)</f>
        <v>0</v>
      </c>
      <c r="BI141" s="149">
        <f>IF(U141="nulová",N141,0)</f>
        <v>0</v>
      </c>
      <c r="BJ141" s="25" t="s">
        <v>89</v>
      </c>
      <c r="BK141" s="149">
        <f>ROUND(L141*K141,2)</f>
        <v>0</v>
      </c>
      <c r="BL141" s="25" t="s">
        <v>716</v>
      </c>
      <c r="BM141" s="25" t="s">
        <v>2387</v>
      </c>
    </row>
    <row r="142" s="10" customFormat="1" ht="29.88" customHeight="1">
      <c r="B142" s="208"/>
      <c r="C142" s="209"/>
      <c r="D142" s="250" t="s">
        <v>2353</v>
      </c>
      <c r="E142" s="250"/>
      <c r="F142" s="250"/>
      <c r="G142" s="250"/>
      <c r="H142" s="250"/>
      <c r="I142" s="250"/>
      <c r="J142" s="250"/>
      <c r="K142" s="250"/>
      <c r="L142" s="250"/>
      <c r="M142" s="250"/>
      <c r="N142" s="253">
        <f>BK142</f>
        <v>0</v>
      </c>
      <c r="O142" s="254"/>
      <c r="P142" s="254"/>
      <c r="Q142" s="254"/>
      <c r="R142" s="213"/>
      <c r="T142" s="214"/>
      <c r="U142" s="209"/>
      <c r="V142" s="209"/>
      <c r="W142" s="215">
        <f>SUM(W143:W151)</f>
        <v>0</v>
      </c>
      <c r="X142" s="209"/>
      <c r="Y142" s="215">
        <f>SUM(Y143:Y151)</f>
        <v>0</v>
      </c>
      <c r="Z142" s="209"/>
      <c r="AA142" s="216">
        <f>SUM(AA143:AA151)</f>
        <v>0</v>
      </c>
      <c r="AR142" s="217" t="s">
        <v>203</v>
      </c>
      <c r="AT142" s="218" t="s">
        <v>76</v>
      </c>
      <c r="AU142" s="218" t="s">
        <v>84</v>
      </c>
      <c r="AY142" s="217" t="s">
        <v>184</v>
      </c>
      <c r="BK142" s="219">
        <f>SUM(BK143:BK151)</f>
        <v>0</v>
      </c>
    </row>
    <row r="143" s="1" customFormat="1" ht="25.5" customHeight="1">
      <c r="B143" s="186"/>
      <c r="C143" s="220" t="s">
        <v>257</v>
      </c>
      <c r="D143" s="220" t="s">
        <v>185</v>
      </c>
      <c r="E143" s="221" t="s">
        <v>2361</v>
      </c>
      <c r="F143" s="222" t="s">
        <v>2362</v>
      </c>
      <c r="G143" s="222"/>
      <c r="H143" s="222"/>
      <c r="I143" s="222"/>
      <c r="J143" s="223" t="s">
        <v>200</v>
      </c>
      <c r="K143" s="224">
        <v>57</v>
      </c>
      <c r="L143" s="225">
        <v>0</v>
      </c>
      <c r="M143" s="225"/>
      <c r="N143" s="226">
        <f>ROUND(L143*K143,2)</f>
        <v>0</v>
      </c>
      <c r="O143" s="226"/>
      <c r="P143" s="226"/>
      <c r="Q143" s="226"/>
      <c r="R143" s="190"/>
      <c r="T143" s="227" t="s">
        <v>5</v>
      </c>
      <c r="U143" s="59" t="s">
        <v>44</v>
      </c>
      <c r="V143" s="50"/>
      <c r="W143" s="228">
        <f>V143*K143</f>
        <v>0</v>
      </c>
      <c r="X143" s="228">
        <v>0</v>
      </c>
      <c r="Y143" s="228">
        <f>X143*K143</f>
        <v>0</v>
      </c>
      <c r="Z143" s="228">
        <v>0</v>
      </c>
      <c r="AA143" s="229">
        <f>Z143*K143</f>
        <v>0</v>
      </c>
      <c r="AR143" s="25" t="s">
        <v>1421</v>
      </c>
      <c r="AT143" s="25" t="s">
        <v>185</v>
      </c>
      <c r="AU143" s="25" t="s">
        <v>89</v>
      </c>
      <c r="AY143" s="25" t="s">
        <v>184</v>
      </c>
      <c r="BE143" s="149">
        <f>IF(U143="základná",N143,0)</f>
        <v>0</v>
      </c>
      <c r="BF143" s="149">
        <f>IF(U143="znížená",N143,0)</f>
        <v>0</v>
      </c>
      <c r="BG143" s="149">
        <f>IF(U143="zákl. prenesená",N143,0)</f>
        <v>0</v>
      </c>
      <c r="BH143" s="149">
        <f>IF(U143="zníž. prenesená",N143,0)</f>
        <v>0</v>
      </c>
      <c r="BI143" s="149">
        <f>IF(U143="nulová",N143,0)</f>
        <v>0</v>
      </c>
      <c r="BJ143" s="25" t="s">
        <v>89</v>
      </c>
      <c r="BK143" s="149">
        <f>ROUND(L143*K143,2)</f>
        <v>0</v>
      </c>
      <c r="BL143" s="25" t="s">
        <v>1421</v>
      </c>
      <c r="BM143" s="25" t="s">
        <v>2388</v>
      </c>
    </row>
    <row r="144" s="1" customFormat="1" ht="16.5" customHeight="1">
      <c r="B144" s="186"/>
      <c r="C144" s="220" t="s">
        <v>262</v>
      </c>
      <c r="D144" s="220" t="s">
        <v>185</v>
      </c>
      <c r="E144" s="221" t="s">
        <v>2364</v>
      </c>
      <c r="F144" s="222" t="s">
        <v>2365</v>
      </c>
      <c r="G144" s="222"/>
      <c r="H144" s="222"/>
      <c r="I144" s="222"/>
      <c r="J144" s="223" t="s">
        <v>200</v>
      </c>
      <c r="K144" s="224">
        <v>57</v>
      </c>
      <c r="L144" s="225">
        <v>0</v>
      </c>
      <c r="M144" s="225"/>
      <c r="N144" s="226">
        <f>ROUND(L144*K144,2)</f>
        <v>0</v>
      </c>
      <c r="O144" s="226"/>
      <c r="P144" s="226"/>
      <c r="Q144" s="226"/>
      <c r="R144" s="190"/>
      <c r="T144" s="227" t="s">
        <v>5</v>
      </c>
      <c r="U144" s="59" t="s">
        <v>44</v>
      </c>
      <c r="V144" s="50"/>
      <c r="W144" s="228">
        <f>V144*K144</f>
        <v>0</v>
      </c>
      <c r="X144" s="228">
        <v>0</v>
      </c>
      <c r="Y144" s="228">
        <f>X144*K144</f>
        <v>0</v>
      </c>
      <c r="Z144" s="228">
        <v>0</v>
      </c>
      <c r="AA144" s="229">
        <f>Z144*K144</f>
        <v>0</v>
      </c>
      <c r="AR144" s="25" t="s">
        <v>1421</v>
      </c>
      <c r="AT144" s="25" t="s">
        <v>185</v>
      </c>
      <c r="AU144" s="25" t="s">
        <v>89</v>
      </c>
      <c r="AY144" s="25" t="s">
        <v>184</v>
      </c>
      <c r="BE144" s="149">
        <f>IF(U144="základná",N144,0)</f>
        <v>0</v>
      </c>
      <c r="BF144" s="149">
        <f>IF(U144="znížená",N144,0)</f>
        <v>0</v>
      </c>
      <c r="BG144" s="149">
        <f>IF(U144="zákl. prenesená",N144,0)</f>
        <v>0</v>
      </c>
      <c r="BH144" s="149">
        <f>IF(U144="zníž. prenesená",N144,0)</f>
        <v>0</v>
      </c>
      <c r="BI144" s="149">
        <f>IF(U144="nulová",N144,0)</f>
        <v>0</v>
      </c>
      <c r="BJ144" s="25" t="s">
        <v>89</v>
      </c>
      <c r="BK144" s="149">
        <f>ROUND(L144*K144,2)</f>
        <v>0</v>
      </c>
      <c r="BL144" s="25" t="s">
        <v>1421</v>
      </c>
      <c r="BM144" s="25" t="s">
        <v>2389</v>
      </c>
    </row>
    <row r="145" s="1" customFormat="1" ht="25.5" customHeight="1">
      <c r="B145" s="186"/>
      <c r="C145" s="220" t="s">
        <v>267</v>
      </c>
      <c r="D145" s="220" t="s">
        <v>185</v>
      </c>
      <c r="E145" s="221" t="s">
        <v>2367</v>
      </c>
      <c r="F145" s="222" t="s">
        <v>2368</v>
      </c>
      <c r="G145" s="222"/>
      <c r="H145" s="222"/>
      <c r="I145" s="222"/>
      <c r="J145" s="223" t="s">
        <v>218</v>
      </c>
      <c r="K145" s="224">
        <v>850</v>
      </c>
      <c r="L145" s="225">
        <v>0</v>
      </c>
      <c r="M145" s="225"/>
      <c r="N145" s="226">
        <f>ROUND(L145*K145,2)</f>
        <v>0</v>
      </c>
      <c r="O145" s="226"/>
      <c r="P145" s="226"/>
      <c r="Q145" s="226"/>
      <c r="R145" s="190"/>
      <c r="T145" s="227" t="s">
        <v>5</v>
      </c>
      <c r="U145" s="59" t="s">
        <v>44</v>
      </c>
      <c r="V145" s="50"/>
      <c r="W145" s="228">
        <f>V145*K145</f>
        <v>0</v>
      </c>
      <c r="X145" s="228">
        <v>0</v>
      </c>
      <c r="Y145" s="228">
        <f>X145*K145</f>
        <v>0</v>
      </c>
      <c r="Z145" s="228">
        <v>0</v>
      </c>
      <c r="AA145" s="229">
        <f>Z145*K145</f>
        <v>0</v>
      </c>
      <c r="AR145" s="25" t="s">
        <v>1421</v>
      </c>
      <c r="AT145" s="25" t="s">
        <v>185</v>
      </c>
      <c r="AU145" s="25" t="s">
        <v>89</v>
      </c>
      <c r="AY145" s="25" t="s">
        <v>184</v>
      </c>
      <c r="BE145" s="149">
        <f>IF(U145="základná",N145,0)</f>
        <v>0</v>
      </c>
      <c r="BF145" s="149">
        <f>IF(U145="znížená",N145,0)</f>
        <v>0</v>
      </c>
      <c r="BG145" s="149">
        <f>IF(U145="zákl. prenesená",N145,0)</f>
        <v>0</v>
      </c>
      <c r="BH145" s="149">
        <f>IF(U145="zníž. prenesená",N145,0)</f>
        <v>0</v>
      </c>
      <c r="BI145" s="149">
        <f>IF(U145="nulová",N145,0)</f>
        <v>0</v>
      </c>
      <c r="BJ145" s="25" t="s">
        <v>89</v>
      </c>
      <c r="BK145" s="149">
        <f>ROUND(L145*K145,2)</f>
        <v>0</v>
      </c>
      <c r="BL145" s="25" t="s">
        <v>1421</v>
      </c>
      <c r="BM145" s="25" t="s">
        <v>2390</v>
      </c>
    </row>
    <row r="146" s="1" customFormat="1" ht="25.5" customHeight="1">
      <c r="B146" s="186"/>
      <c r="C146" s="220" t="s">
        <v>272</v>
      </c>
      <c r="D146" s="220" t="s">
        <v>185</v>
      </c>
      <c r="E146" s="221" t="s">
        <v>2370</v>
      </c>
      <c r="F146" s="222" t="s">
        <v>2371</v>
      </c>
      <c r="G146" s="222"/>
      <c r="H146" s="222"/>
      <c r="I146" s="222"/>
      <c r="J146" s="223" t="s">
        <v>218</v>
      </c>
      <c r="K146" s="224">
        <v>400</v>
      </c>
      <c r="L146" s="225">
        <v>0</v>
      </c>
      <c r="M146" s="225"/>
      <c r="N146" s="226">
        <f>ROUND(L146*K146,2)</f>
        <v>0</v>
      </c>
      <c r="O146" s="226"/>
      <c r="P146" s="226"/>
      <c r="Q146" s="226"/>
      <c r="R146" s="190"/>
      <c r="T146" s="227" t="s">
        <v>5</v>
      </c>
      <c r="U146" s="59" t="s">
        <v>44</v>
      </c>
      <c r="V146" s="50"/>
      <c r="W146" s="228">
        <f>V146*K146</f>
        <v>0</v>
      </c>
      <c r="X146" s="228">
        <v>0</v>
      </c>
      <c r="Y146" s="228">
        <f>X146*K146</f>
        <v>0</v>
      </c>
      <c r="Z146" s="228">
        <v>0</v>
      </c>
      <c r="AA146" s="229">
        <f>Z146*K146</f>
        <v>0</v>
      </c>
      <c r="AR146" s="25" t="s">
        <v>1421</v>
      </c>
      <c r="AT146" s="25" t="s">
        <v>185</v>
      </c>
      <c r="AU146" s="25" t="s">
        <v>89</v>
      </c>
      <c r="AY146" s="25" t="s">
        <v>184</v>
      </c>
      <c r="BE146" s="149">
        <f>IF(U146="základná",N146,0)</f>
        <v>0</v>
      </c>
      <c r="BF146" s="149">
        <f>IF(U146="znížená",N146,0)</f>
        <v>0</v>
      </c>
      <c r="BG146" s="149">
        <f>IF(U146="zákl. prenesená",N146,0)</f>
        <v>0</v>
      </c>
      <c r="BH146" s="149">
        <f>IF(U146="zníž. prenesená",N146,0)</f>
        <v>0</v>
      </c>
      <c r="BI146" s="149">
        <f>IF(U146="nulová",N146,0)</f>
        <v>0</v>
      </c>
      <c r="BJ146" s="25" t="s">
        <v>89</v>
      </c>
      <c r="BK146" s="149">
        <f>ROUND(L146*K146,2)</f>
        <v>0</v>
      </c>
      <c r="BL146" s="25" t="s">
        <v>1421</v>
      </c>
      <c r="BM146" s="25" t="s">
        <v>2391</v>
      </c>
    </row>
    <row r="147" s="1" customFormat="1" ht="16.5" customHeight="1">
      <c r="B147" s="186"/>
      <c r="C147" s="220" t="s">
        <v>278</v>
      </c>
      <c r="D147" s="220" t="s">
        <v>185</v>
      </c>
      <c r="E147" s="221" t="s">
        <v>2373</v>
      </c>
      <c r="F147" s="222" t="s">
        <v>2374</v>
      </c>
      <c r="G147" s="222"/>
      <c r="H147" s="222"/>
      <c r="I147" s="222"/>
      <c r="J147" s="223" t="s">
        <v>218</v>
      </c>
      <c r="K147" s="224">
        <v>100</v>
      </c>
      <c r="L147" s="225">
        <v>0</v>
      </c>
      <c r="M147" s="225"/>
      <c r="N147" s="226">
        <f>ROUND(L147*K147,2)</f>
        <v>0</v>
      </c>
      <c r="O147" s="226"/>
      <c r="P147" s="226"/>
      <c r="Q147" s="226"/>
      <c r="R147" s="190"/>
      <c r="T147" s="227" t="s">
        <v>5</v>
      </c>
      <c r="U147" s="59" t="s">
        <v>44</v>
      </c>
      <c r="V147" s="50"/>
      <c r="W147" s="228">
        <f>V147*K147</f>
        <v>0</v>
      </c>
      <c r="X147" s="228">
        <v>0</v>
      </c>
      <c r="Y147" s="228">
        <f>X147*K147</f>
        <v>0</v>
      </c>
      <c r="Z147" s="228">
        <v>0</v>
      </c>
      <c r="AA147" s="229">
        <f>Z147*K147</f>
        <v>0</v>
      </c>
      <c r="AR147" s="25" t="s">
        <v>1421</v>
      </c>
      <c r="AT147" s="25" t="s">
        <v>185</v>
      </c>
      <c r="AU147" s="25" t="s">
        <v>89</v>
      </c>
      <c r="AY147" s="25" t="s">
        <v>184</v>
      </c>
      <c r="BE147" s="149">
        <f>IF(U147="základná",N147,0)</f>
        <v>0</v>
      </c>
      <c r="BF147" s="149">
        <f>IF(U147="znížená",N147,0)</f>
        <v>0</v>
      </c>
      <c r="BG147" s="149">
        <f>IF(U147="zákl. prenesená",N147,0)</f>
        <v>0</v>
      </c>
      <c r="BH147" s="149">
        <f>IF(U147="zníž. prenesená",N147,0)</f>
        <v>0</v>
      </c>
      <c r="BI147" s="149">
        <f>IF(U147="nulová",N147,0)</f>
        <v>0</v>
      </c>
      <c r="BJ147" s="25" t="s">
        <v>89</v>
      </c>
      <c r="BK147" s="149">
        <f>ROUND(L147*K147,2)</f>
        <v>0</v>
      </c>
      <c r="BL147" s="25" t="s">
        <v>1421</v>
      </c>
      <c r="BM147" s="25" t="s">
        <v>2392</v>
      </c>
    </row>
    <row r="148" s="1" customFormat="1" ht="16.5" customHeight="1">
      <c r="B148" s="186"/>
      <c r="C148" s="220" t="s">
        <v>282</v>
      </c>
      <c r="D148" s="220" t="s">
        <v>185</v>
      </c>
      <c r="E148" s="221" t="s">
        <v>2376</v>
      </c>
      <c r="F148" s="222" t="s">
        <v>2377</v>
      </c>
      <c r="G148" s="222"/>
      <c r="H148" s="222"/>
      <c r="I148" s="222"/>
      <c r="J148" s="223" t="s">
        <v>200</v>
      </c>
      <c r="K148" s="224">
        <v>200</v>
      </c>
      <c r="L148" s="225">
        <v>0</v>
      </c>
      <c r="M148" s="225"/>
      <c r="N148" s="226">
        <f>ROUND(L148*K148,2)</f>
        <v>0</v>
      </c>
      <c r="O148" s="226"/>
      <c r="P148" s="226"/>
      <c r="Q148" s="226"/>
      <c r="R148" s="190"/>
      <c r="T148" s="227" t="s">
        <v>5</v>
      </c>
      <c r="U148" s="59" t="s">
        <v>44</v>
      </c>
      <c r="V148" s="50"/>
      <c r="W148" s="228">
        <f>V148*K148</f>
        <v>0</v>
      </c>
      <c r="X148" s="228">
        <v>0</v>
      </c>
      <c r="Y148" s="228">
        <f>X148*K148</f>
        <v>0</v>
      </c>
      <c r="Z148" s="228">
        <v>0</v>
      </c>
      <c r="AA148" s="229">
        <f>Z148*K148</f>
        <v>0</v>
      </c>
      <c r="AR148" s="25" t="s">
        <v>1421</v>
      </c>
      <c r="AT148" s="25" t="s">
        <v>185</v>
      </c>
      <c r="AU148" s="25" t="s">
        <v>89</v>
      </c>
      <c r="AY148" s="25" t="s">
        <v>184</v>
      </c>
      <c r="BE148" s="149">
        <f>IF(U148="základná",N148,0)</f>
        <v>0</v>
      </c>
      <c r="BF148" s="149">
        <f>IF(U148="znížená",N148,0)</f>
        <v>0</v>
      </c>
      <c r="BG148" s="149">
        <f>IF(U148="zákl. prenesená",N148,0)</f>
        <v>0</v>
      </c>
      <c r="BH148" s="149">
        <f>IF(U148="zníž. prenesená",N148,0)</f>
        <v>0</v>
      </c>
      <c r="BI148" s="149">
        <f>IF(U148="nulová",N148,0)</f>
        <v>0</v>
      </c>
      <c r="BJ148" s="25" t="s">
        <v>89</v>
      </c>
      <c r="BK148" s="149">
        <f>ROUND(L148*K148,2)</f>
        <v>0</v>
      </c>
      <c r="BL148" s="25" t="s">
        <v>1421</v>
      </c>
      <c r="BM148" s="25" t="s">
        <v>2393</v>
      </c>
    </row>
    <row r="149" s="1" customFormat="1" ht="16.5" customHeight="1">
      <c r="B149" s="186"/>
      <c r="C149" s="220" t="s">
        <v>287</v>
      </c>
      <c r="D149" s="220" t="s">
        <v>185</v>
      </c>
      <c r="E149" s="221" t="s">
        <v>2379</v>
      </c>
      <c r="F149" s="222" t="s">
        <v>2380</v>
      </c>
      <c r="G149" s="222"/>
      <c r="H149" s="222"/>
      <c r="I149" s="222"/>
      <c r="J149" s="223" t="s">
        <v>200</v>
      </c>
      <c r="K149" s="224">
        <v>200</v>
      </c>
      <c r="L149" s="225">
        <v>0</v>
      </c>
      <c r="M149" s="225"/>
      <c r="N149" s="226">
        <f>ROUND(L149*K149,2)</f>
        <v>0</v>
      </c>
      <c r="O149" s="226"/>
      <c r="P149" s="226"/>
      <c r="Q149" s="226"/>
      <c r="R149" s="190"/>
      <c r="T149" s="227" t="s">
        <v>5</v>
      </c>
      <c r="U149" s="59" t="s">
        <v>44</v>
      </c>
      <c r="V149" s="50"/>
      <c r="W149" s="228">
        <f>V149*K149</f>
        <v>0</v>
      </c>
      <c r="X149" s="228">
        <v>0</v>
      </c>
      <c r="Y149" s="228">
        <f>X149*K149</f>
        <v>0</v>
      </c>
      <c r="Z149" s="228">
        <v>0</v>
      </c>
      <c r="AA149" s="229">
        <f>Z149*K149</f>
        <v>0</v>
      </c>
      <c r="AR149" s="25" t="s">
        <v>1421</v>
      </c>
      <c r="AT149" s="25" t="s">
        <v>185</v>
      </c>
      <c r="AU149" s="25" t="s">
        <v>89</v>
      </c>
      <c r="AY149" s="25" t="s">
        <v>184</v>
      </c>
      <c r="BE149" s="149">
        <f>IF(U149="základná",N149,0)</f>
        <v>0</v>
      </c>
      <c r="BF149" s="149">
        <f>IF(U149="znížená",N149,0)</f>
        <v>0</v>
      </c>
      <c r="BG149" s="149">
        <f>IF(U149="zákl. prenesená",N149,0)</f>
        <v>0</v>
      </c>
      <c r="BH149" s="149">
        <f>IF(U149="zníž. prenesená",N149,0)</f>
        <v>0</v>
      </c>
      <c r="BI149" s="149">
        <f>IF(U149="nulová",N149,0)</f>
        <v>0</v>
      </c>
      <c r="BJ149" s="25" t="s">
        <v>89</v>
      </c>
      <c r="BK149" s="149">
        <f>ROUND(L149*K149,2)</f>
        <v>0</v>
      </c>
      <c r="BL149" s="25" t="s">
        <v>1421</v>
      </c>
      <c r="BM149" s="25" t="s">
        <v>2394</v>
      </c>
    </row>
    <row r="150" s="1" customFormat="1" ht="16.5" customHeight="1">
      <c r="B150" s="186"/>
      <c r="C150" s="220" t="s">
        <v>292</v>
      </c>
      <c r="D150" s="220" t="s">
        <v>185</v>
      </c>
      <c r="E150" s="221" t="s">
        <v>2382</v>
      </c>
      <c r="F150" s="222" t="s">
        <v>2383</v>
      </c>
      <c r="G150" s="222"/>
      <c r="H150" s="222"/>
      <c r="I150" s="222"/>
      <c r="J150" s="223" t="s">
        <v>1617</v>
      </c>
      <c r="K150" s="224">
        <v>2</v>
      </c>
      <c r="L150" s="225">
        <v>0</v>
      </c>
      <c r="M150" s="225"/>
      <c r="N150" s="226">
        <f>ROUND(L150*K150,2)</f>
        <v>0</v>
      </c>
      <c r="O150" s="226"/>
      <c r="P150" s="226"/>
      <c r="Q150" s="226"/>
      <c r="R150" s="190"/>
      <c r="T150" s="227" t="s">
        <v>5</v>
      </c>
      <c r="U150" s="59" t="s">
        <v>44</v>
      </c>
      <c r="V150" s="50"/>
      <c r="W150" s="228">
        <f>V150*K150</f>
        <v>0</v>
      </c>
      <c r="X150" s="228">
        <v>0</v>
      </c>
      <c r="Y150" s="228">
        <f>X150*K150</f>
        <v>0</v>
      </c>
      <c r="Z150" s="228">
        <v>0</v>
      </c>
      <c r="AA150" s="229">
        <f>Z150*K150</f>
        <v>0</v>
      </c>
      <c r="AR150" s="25" t="s">
        <v>1421</v>
      </c>
      <c r="AT150" s="25" t="s">
        <v>185</v>
      </c>
      <c r="AU150" s="25" t="s">
        <v>89</v>
      </c>
      <c r="AY150" s="25" t="s">
        <v>184</v>
      </c>
      <c r="BE150" s="149">
        <f>IF(U150="základná",N150,0)</f>
        <v>0</v>
      </c>
      <c r="BF150" s="149">
        <f>IF(U150="znížená",N150,0)</f>
        <v>0</v>
      </c>
      <c r="BG150" s="149">
        <f>IF(U150="zákl. prenesená",N150,0)</f>
        <v>0</v>
      </c>
      <c r="BH150" s="149">
        <f>IF(U150="zníž. prenesená",N150,0)</f>
        <v>0</v>
      </c>
      <c r="BI150" s="149">
        <f>IF(U150="nulová",N150,0)</f>
        <v>0</v>
      </c>
      <c r="BJ150" s="25" t="s">
        <v>89</v>
      </c>
      <c r="BK150" s="149">
        <f>ROUND(L150*K150,2)</f>
        <v>0</v>
      </c>
      <c r="BL150" s="25" t="s">
        <v>1421</v>
      </c>
      <c r="BM150" s="25" t="s">
        <v>2395</v>
      </c>
    </row>
    <row r="151" s="1" customFormat="1" ht="16.5" customHeight="1">
      <c r="B151" s="186"/>
      <c r="C151" s="220" t="s">
        <v>10</v>
      </c>
      <c r="D151" s="220" t="s">
        <v>185</v>
      </c>
      <c r="E151" s="221" t="s">
        <v>2385</v>
      </c>
      <c r="F151" s="222" t="s">
        <v>2386</v>
      </c>
      <c r="G151" s="222"/>
      <c r="H151" s="222"/>
      <c r="I151" s="222"/>
      <c r="J151" s="223" t="s">
        <v>366</v>
      </c>
      <c r="K151" s="266">
        <v>0</v>
      </c>
      <c r="L151" s="225">
        <v>0</v>
      </c>
      <c r="M151" s="225"/>
      <c r="N151" s="226">
        <f>ROUND(L151*K151,2)</f>
        <v>0</v>
      </c>
      <c r="O151" s="226"/>
      <c r="P151" s="226"/>
      <c r="Q151" s="226"/>
      <c r="R151" s="190"/>
      <c r="T151" s="227" t="s">
        <v>5</v>
      </c>
      <c r="U151" s="59" t="s">
        <v>44</v>
      </c>
      <c r="V151" s="50"/>
      <c r="W151" s="228">
        <f>V151*K151</f>
        <v>0</v>
      </c>
      <c r="X151" s="228">
        <v>0</v>
      </c>
      <c r="Y151" s="228">
        <f>X151*K151</f>
        <v>0</v>
      </c>
      <c r="Z151" s="228">
        <v>0</v>
      </c>
      <c r="AA151" s="229">
        <f>Z151*K151</f>
        <v>0</v>
      </c>
      <c r="AR151" s="25" t="s">
        <v>1421</v>
      </c>
      <c r="AT151" s="25" t="s">
        <v>185</v>
      </c>
      <c r="AU151" s="25" t="s">
        <v>89</v>
      </c>
      <c r="AY151" s="25" t="s">
        <v>184</v>
      </c>
      <c r="BE151" s="149">
        <f>IF(U151="základná",N151,0)</f>
        <v>0</v>
      </c>
      <c r="BF151" s="149">
        <f>IF(U151="znížená",N151,0)</f>
        <v>0</v>
      </c>
      <c r="BG151" s="149">
        <f>IF(U151="zákl. prenesená",N151,0)</f>
        <v>0</v>
      </c>
      <c r="BH151" s="149">
        <f>IF(U151="zníž. prenesená",N151,0)</f>
        <v>0</v>
      </c>
      <c r="BI151" s="149">
        <f>IF(U151="nulová",N151,0)</f>
        <v>0</v>
      </c>
      <c r="BJ151" s="25" t="s">
        <v>89</v>
      </c>
      <c r="BK151" s="149">
        <f>ROUND(L151*K151,2)</f>
        <v>0</v>
      </c>
      <c r="BL151" s="25" t="s">
        <v>1421</v>
      </c>
      <c r="BM151" s="25" t="s">
        <v>2396</v>
      </c>
    </row>
    <row r="152" s="10" customFormat="1" ht="29.88" customHeight="1">
      <c r="B152" s="208"/>
      <c r="C152" s="209"/>
      <c r="D152" s="250" t="s">
        <v>2354</v>
      </c>
      <c r="E152" s="250"/>
      <c r="F152" s="250"/>
      <c r="G152" s="250"/>
      <c r="H152" s="250"/>
      <c r="I152" s="250"/>
      <c r="J152" s="250"/>
      <c r="K152" s="250"/>
      <c r="L152" s="250"/>
      <c r="M152" s="250"/>
      <c r="N152" s="253">
        <f>BK152</f>
        <v>0</v>
      </c>
      <c r="O152" s="254"/>
      <c r="P152" s="254"/>
      <c r="Q152" s="254"/>
      <c r="R152" s="213"/>
      <c r="T152" s="214"/>
      <c r="U152" s="209"/>
      <c r="V152" s="209"/>
      <c r="W152" s="215">
        <f>SUM(W153:W158)</f>
        <v>0</v>
      </c>
      <c r="X152" s="209"/>
      <c r="Y152" s="215">
        <f>SUM(Y153:Y158)</f>
        <v>0</v>
      </c>
      <c r="Z152" s="209"/>
      <c r="AA152" s="216">
        <f>SUM(AA153:AA158)</f>
        <v>0</v>
      </c>
      <c r="AR152" s="217" t="s">
        <v>84</v>
      </c>
      <c r="AT152" s="218" t="s">
        <v>76</v>
      </c>
      <c r="AU152" s="218" t="s">
        <v>84</v>
      </c>
      <c r="AY152" s="217" t="s">
        <v>184</v>
      </c>
      <c r="BK152" s="219">
        <f>SUM(BK153:BK158)</f>
        <v>0</v>
      </c>
    </row>
    <row r="153" s="1" customFormat="1" ht="16.5" customHeight="1">
      <c r="B153" s="186"/>
      <c r="C153" s="220" t="s">
        <v>302</v>
      </c>
      <c r="D153" s="220" t="s">
        <v>185</v>
      </c>
      <c r="E153" s="221" t="s">
        <v>2397</v>
      </c>
      <c r="F153" s="222" t="s">
        <v>2398</v>
      </c>
      <c r="G153" s="222"/>
      <c r="H153" s="222"/>
      <c r="I153" s="222"/>
      <c r="J153" s="223" t="s">
        <v>188</v>
      </c>
      <c r="K153" s="224">
        <v>24</v>
      </c>
      <c r="L153" s="225">
        <v>0</v>
      </c>
      <c r="M153" s="225"/>
      <c r="N153" s="226">
        <f>ROUND(L153*K153,2)</f>
        <v>0</v>
      </c>
      <c r="O153" s="226"/>
      <c r="P153" s="226"/>
      <c r="Q153" s="226"/>
      <c r="R153" s="190"/>
      <c r="T153" s="227" t="s">
        <v>5</v>
      </c>
      <c r="U153" s="59" t="s">
        <v>44</v>
      </c>
      <c r="V153" s="50"/>
      <c r="W153" s="228">
        <f>V153*K153</f>
        <v>0</v>
      </c>
      <c r="X153" s="228">
        <v>0</v>
      </c>
      <c r="Y153" s="228">
        <f>X153*K153</f>
        <v>0</v>
      </c>
      <c r="Z153" s="228">
        <v>0</v>
      </c>
      <c r="AA153" s="229">
        <f>Z153*K153</f>
        <v>0</v>
      </c>
      <c r="AR153" s="25" t="s">
        <v>716</v>
      </c>
      <c r="AT153" s="25" t="s">
        <v>185</v>
      </c>
      <c r="AU153" s="25" t="s">
        <v>89</v>
      </c>
      <c r="AY153" s="25" t="s">
        <v>184</v>
      </c>
      <c r="BE153" s="149">
        <f>IF(U153="základná",N153,0)</f>
        <v>0</v>
      </c>
      <c r="BF153" s="149">
        <f>IF(U153="znížená",N153,0)</f>
        <v>0</v>
      </c>
      <c r="BG153" s="149">
        <f>IF(U153="zákl. prenesená",N153,0)</f>
        <v>0</v>
      </c>
      <c r="BH153" s="149">
        <f>IF(U153="zníž. prenesená",N153,0)</f>
        <v>0</v>
      </c>
      <c r="BI153" s="149">
        <f>IF(U153="nulová",N153,0)</f>
        <v>0</v>
      </c>
      <c r="BJ153" s="25" t="s">
        <v>89</v>
      </c>
      <c r="BK153" s="149">
        <f>ROUND(L153*K153,2)</f>
        <v>0</v>
      </c>
      <c r="BL153" s="25" t="s">
        <v>716</v>
      </c>
      <c r="BM153" s="25" t="s">
        <v>2399</v>
      </c>
    </row>
    <row r="154" s="1" customFormat="1" ht="25.5" customHeight="1">
      <c r="B154" s="186"/>
      <c r="C154" s="220" t="s">
        <v>307</v>
      </c>
      <c r="D154" s="220" t="s">
        <v>185</v>
      </c>
      <c r="E154" s="221" t="s">
        <v>2400</v>
      </c>
      <c r="F154" s="222" t="s">
        <v>2401</v>
      </c>
      <c r="G154" s="222"/>
      <c r="H154" s="222"/>
      <c r="I154" s="222"/>
      <c r="J154" s="223" t="s">
        <v>188</v>
      </c>
      <c r="K154" s="224">
        <v>16</v>
      </c>
      <c r="L154" s="225">
        <v>0</v>
      </c>
      <c r="M154" s="225"/>
      <c r="N154" s="226">
        <f>ROUND(L154*K154,2)</f>
        <v>0</v>
      </c>
      <c r="O154" s="226"/>
      <c r="P154" s="226"/>
      <c r="Q154" s="226"/>
      <c r="R154" s="190"/>
      <c r="T154" s="227" t="s">
        <v>5</v>
      </c>
      <c r="U154" s="59" t="s">
        <v>44</v>
      </c>
      <c r="V154" s="50"/>
      <c r="W154" s="228">
        <f>V154*K154</f>
        <v>0</v>
      </c>
      <c r="X154" s="228">
        <v>0</v>
      </c>
      <c r="Y154" s="228">
        <f>X154*K154</f>
        <v>0</v>
      </c>
      <c r="Z154" s="228">
        <v>0</v>
      </c>
      <c r="AA154" s="229">
        <f>Z154*K154</f>
        <v>0</v>
      </c>
      <c r="AR154" s="25" t="s">
        <v>716</v>
      </c>
      <c r="AT154" s="25" t="s">
        <v>185</v>
      </c>
      <c r="AU154" s="25" t="s">
        <v>89</v>
      </c>
      <c r="AY154" s="25" t="s">
        <v>184</v>
      </c>
      <c r="BE154" s="149">
        <f>IF(U154="základná",N154,0)</f>
        <v>0</v>
      </c>
      <c r="BF154" s="149">
        <f>IF(U154="znížená",N154,0)</f>
        <v>0</v>
      </c>
      <c r="BG154" s="149">
        <f>IF(U154="zákl. prenesená",N154,0)</f>
        <v>0</v>
      </c>
      <c r="BH154" s="149">
        <f>IF(U154="zníž. prenesená",N154,0)</f>
        <v>0</v>
      </c>
      <c r="BI154" s="149">
        <f>IF(U154="nulová",N154,0)</f>
        <v>0</v>
      </c>
      <c r="BJ154" s="25" t="s">
        <v>89</v>
      </c>
      <c r="BK154" s="149">
        <f>ROUND(L154*K154,2)</f>
        <v>0</v>
      </c>
      <c r="BL154" s="25" t="s">
        <v>716</v>
      </c>
      <c r="BM154" s="25" t="s">
        <v>2402</v>
      </c>
    </row>
    <row r="155" s="1" customFormat="1" ht="16.5" customHeight="1">
      <c r="B155" s="186"/>
      <c r="C155" s="220" t="s">
        <v>312</v>
      </c>
      <c r="D155" s="220" t="s">
        <v>185</v>
      </c>
      <c r="E155" s="221" t="s">
        <v>2403</v>
      </c>
      <c r="F155" s="222" t="s">
        <v>2404</v>
      </c>
      <c r="G155" s="222"/>
      <c r="H155" s="222"/>
      <c r="I155" s="222"/>
      <c r="J155" s="223" t="s">
        <v>188</v>
      </c>
      <c r="K155" s="224">
        <v>8</v>
      </c>
      <c r="L155" s="225">
        <v>0</v>
      </c>
      <c r="M155" s="225"/>
      <c r="N155" s="226">
        <f>ROUND(L155*K155,2)</f>
        <v>0</v>
      </c>
      <c r="O155" s="226"/>
      <c r="P155" s="226"/>
      <c r="Q155" s="226"/>
      <c r="R155" s="190"/>
      <c r="T155" s="227" t="s">
        <v>5</v>
      </c>
      <c r="U155" s="59" t="s">
        <v>44</v>
      </c>
      <c r="V155" s="50"/>
      <c r="W155" s="228">
        <f>V155*K155</f>
        <v>0</v>
      </c>
      <c r="X155" s="228">
        <v>0</v>
      </c>
      <c r="Y155" s="228">
        <f>X155*K155</f>
        <v>0</v>
      </c>
      <c r="Z155" s="228">
        <v>0</v>
      </c>
      <c r="AA155" s="229">
        <f>Z155*K155</f>
        <v>0</v>
      </c>
      <c r="AR155" s="25" t="s">
        <v>716</v>
      </c>
      <c r="AT155" s="25" t="s">
        <v>185</v>
      </c>
      <c r="AU155" s="25" t="s">
        <v>89</v>
      </c>
      <c r="AY155" s="25" t="s">
        <v>184</v>
      </c>
      <c r="BE155" s="149">
        <f>IF(U155="základná",N155,0)</f>
        <v>0</v>
      </c>
      <c r="BF155" s="149">
        <f>IF(U155="znížená",N155,0)</f>
        <v>0</v>
      </c>
      <c r="BG155" s="149">
        <f>IF(U155="zákl. prenesená",N155,0)</f>
        <v>0</v>
      </c>
      <c r="BH155" s="149">
        <f>IF(U155="zníž. prenesená",N155,0)</f>
        <v>0</v>
      </c>
      <c r="BI155" s="149">
        <f>IF(U155="nulová",N155,0)</f>
        <v>0</v>
      </c>
      <c r="BJ155" s="25" t="s">
        <v>89</v>
      </c>
      <c r="BK155" s="149">
        <f>ROUND(L155*K155,2)</f>
        <v>0</v>
      </c>
      <c r="BL155" s="25" t="s">
        <v>716</v>
      </c>
      <c r="BM155" s="25" t="s">
        <v>2405</v>
      </c>
    </row>
    <row r="156" s="1" customFormat="1" ht="16.5" customHeight="1">
      <c r="B156" s="186"/>
      <c r="C156" s="220" t="s">
        <v>318</v>
      </c>
      <c r="D156" s="220" t="s">
        <v>185</v>
      </c>
      <c r="E156" s="221" t="s">
        <v>2406</v>
      </c>
      <c r="F156" s="222" t="s">
        <v>2407</v>
      </c>
      <c r="G156" s="222"/>
      <c r="H156" s="222"/>
      <c r="I156" s="222"/>
      <c r="J156" s="223" t="s">
        <v>188</v>
      </c>
      <c r="K156" s="224">
        <v>8</v>
      </c>
      <c r="L156" s="225">
        <v>0</v>
      </c>
      <c r="M156" s="225"/>
      <c r="N156" s="226">
        <f>ROUND(L156*K156,2)</f>
        <v>0</v>
      </c>
      <c r="O156" s="226"/>
      <c r="P156" s="226"/>
      <c r="Q156" s="226"/>
      <c r="R156" s="190"/>
      <c r="T156" s="227" t="s">
        <v>5</v>
      </c>
      <c r="U156" s="59" t="s">
        <v>44</v>
      </c>
      <c r="V156" s="50"/>
      <c r="W156" s="228">
        <f>V156*K156</f>
        <v>0</v>
      </c>
      <c r="X156" s="228">
        <v>0</v>
      </c>
      <c r="Y156" s="228">
        <f>X156*K156</f>
        <v>0</v>
      </c>
      <c r="Z156" s="228">
        <v>0</v>
      </c>
      <c r="AA156" s="229">
        <f>Z156*K156</f>
        <v>0</v>
      </c>
      <c r="AR156" s="25" t="s">
        <v>716</v>
      </c>
      <c r="AT156" s="25" t="s">
        <v>185</v>
      </c>
      <c r="AU156" s="25" t="s">
        <v>89</v>
      </c>
      <c r="AY156" s="25" t="s">
        <v>184</v>
      </c>
      <c r="BE156" s="149">
        <f>IF(U156="základná",N156,0)</f>
        <v>0</v>
      </c>
      <c r="BF156" s="149">
        <f>IF(U156="znížená",N156,0)</f>
        <v>0</v>
      </c>
      <c r="BG156" s="149">
        <f>IF(U156="zákl. prenesená",N156,0)</f>
        <v>0</v>
      </c>
      <c r="BH156" s="149">
        <f>IF(U156="zníž. prenesená",N156,0)</f>
        <v>0</v>
      </c>
      <c r="BI156" s="149">
        <f>IF(U156="nulová",N156,0)</f>
        <v>0</v>
      </c>
      <c r="BJ156" s="25" t="s">
        <v>89</v>
      </c>
      <c r="BK156" s="149">
        <f>ROUND(L156*K156,2)</f>
        <v>0</v>
      </c>
      <c r="BL156" s="25" t="s">
        <v>716</v>
      </c>
      <c r="BM156" s="25" t="s">
        <v>2408</v>
      </c>
    </row>
    <row r="157" s="1" customFormat="1" ht="16.5" customHeight="1">
      <c r="B157" s="186"/>
      <c r="C157" s="220" t="s">
        <v>323</v>
      </c>
      <c r="D157" s="220" t="s">
        <v>185</v>
      </c>
      <c r="E157" s="221" t="s">
        <v>2409</v>
      </c>
      <c r="F157" s="222" t="s">
        <v>2410</v>
      </c>
      <c r="G157" s="222"/>
      <c r="H157" s="222"/>
      <c r="I157" s="222"/>
      <c r="J157" s="223" t="s">
        <v>188</v>
      </c>
      <c r="K157" s="224">
        <v>8</v>
      </c>
      <c r="L157" s="225">
        <v>0</v>
      </c>
      <c r="M157" s="225"/>
      <c r="N157" s="226">
        <f>ROUND(L157*K157,2)</f>
        <v>0</v>
      </c>
      <c r="O157" s="226"/>
      <c r="P157" s="226"/>
      <c r="Q157" s="226"/>
      <c r="R157" s="190"/>
      <c r="T157" s="227" t="s">
        <v>5</v>
      </c>
      <c r="U157" s="59" t="s">
        <v>44</v>
      </c>
      <c r="V157" s="50"/>
      <c r="W157" s="228">
        <f>V157*K157</f>
        <v>0</v>
      </c>
      <c r="X157" s="228">
        <v>0</v>
      </c>
      <c r="Y157" s="228">
        <f>X157*K157</f>
        <v>0</v>
      </c>
      <c r="Z157" s="228">
        <v>0</v>
      </c>
      <c r="AA157" s="229">
        <f>Z157*K157</f>
        <v>0</v>
      </c>
      <c r="AR157" s="25" t="s">
        <v>716</v>
      </c>
      <c r="AT157" s="25" t="s">
        <v>185</v>
      </c>
      <c r="AU157" s="25" t="s">
        <v>89</v>
      </c>
      <c r="AY157" s="25" t="s">
        <v>184</v>
      </c>
      <c r="BE157" s="149">
        <f>IF(U157="základná",N157,0)</f>
        <v>0</v>
      </c>
      <c r="BF157" s="149">
        <f>IF(U157="znížená",N157,0)</f>
        <v>0</v>
      </c>
      <c r="BG157" s="149">
        <f>IF(U157="zákl. prenesená",N157,0)</f>
        <v>0</v>
      </c>
      <c r="BH157" s="149">
        <f>IF(U157="zníž. prenesená",N157,0)</f>
        <v>0</v>
      </c>
      <c r="BI157" s="149">
        <f>IF(U157="nulová",N157,0)</f>
        <v>0</v>
      </c>
      <c r="BJ157" s="25" t="s">
        <v>89</v>
      </c>
      <c r="BK157" s="149">
        <f>ROUND(L157*K157,2)</f>
        <v>0</v>
      </c>
      <c r="BL157" s="25" t="s">
        <v>716</v>
      </c>
      <c r="BM157" s="25" t="s">
        <v>2411</v>
      </c>
    </row>
    <row r="158" s="1" customFormat="1" ht="16.5" customHeight="1">
      <c r="B158" s="186"/>
      <c r="C158" s="220" t="s">
        <v>327</v>
      </c>
      <c r="D158" s="220" t="s">
        <v>185</v>
      </c>
      <c r="E158" s="221" t="s">
        <v>2412</v>
      </c>
      <c r="F158" s="222" t="s">
        <v>2413</v>
      </c>
      <c r="G158" s="222"/>
      <c r="H158" s="222"/>
      <c r="I158" s="222"/>
      <c r="J158" s="223" t="s">
        <v>2414</v>
      </c>
      <c r="K158" s="224">
        <v>200</v>
      </c>
      <c r="L158" s="225">
        <v>0</v>
      </c>
      <c r="M158" s="225"/>
      <c r="N158" s="226">
        <f>ROUND(L158*K158,2)</f>
        <v>0</v>
      </c>
      <c r="O158" s="226"/>
      <c r="P158" s="226"/>
      <c r="Q158" s="226"/>
      <c r="R158" s="190"/>
      <c r="T158" s="227" t="s">
        <v>5</v>
      </c>
      <c r="U158" s="59" t="s">
        <v>44</v>
      </c>
      <c r="V158" s="50"/>
      <c r="W158" s="228">
        <f>V158*K158</f>
        <v>0</v>
      </c>
      <c r="X158" s="228">
        <v>0</v>
      </c>
      <c r="Y158" s="228">
        <f>X158*K158</f>
        <v>0</v>
      </c>
      <c r="Z158" s="228">
        <v>0</v>
      </c>
      <c r="AA158" s="229">
        <f>Z158*K158</f>
        <v>0</v>
      </c>
      <c r="AR158" s="25" t="s">
        <v>716</v>
      </c>
      <c r="AT158" s="25" t="s">
        <v>185</v>
      </c>
      <c r="AU158" s="25" t="s">
        <v>89</v>
      </c>
      <c r="AY158" s="25" t="s">
        <v>184</v>
      </c>
      <c r="BE158" s="149">
        <f>IF(U158="základná",N158,0)</f>
        <v>0</v>
      </c>
      <c r="BF158" s="149">
        <f>IF(U158="znížená",N158,0)</f>
        <v>0</v>
      </c>
      <c r="BG158" s="149">
        <f>IF(U158="zákl. prenesená",N158,0)</f>
        <v>0</v>
      </c>
      <c r="BH158" s="149">
        <f>IF(U158="zníž. prenesená",N158,0)</f>
        <v>0</v>
      </c>
      <c r="BI158" s="149">
        <f>IF(U158="nulová",N158,0)</f>
        <v>0</v>
      </c>
      <c r="BJ158" s="25" t="s">
        <v>89</v>
      </c>
      <c r="BK158" s="149">
        <f>ROUND(L158*K158,2)</f>
        <v>0</v>
      </c>
      <c r="BL158" s="25" t="s">
        <v>716</v>
      </c>
      <c r="BM158" s="25" t="s">
        <v>2415</v>
      </c>
    </row>
    <row r="159" s="10" customFormat="1" ht="37.44" customHeight="1">
      <c r="B159" s="208"/>
      <c r="C159" s="209"/>
      <c r="D159" s="210" t="s">
        <v>433</v>
      </c>
      <c r="E159" s="210"/>
      <c r="F159" s="210"/>
      <c r="G159" s="210"/>
      <c r="H159" s="210"/>
      <c r="I159" s="210"/>
      <c r="J159" s="210"/>
      <c r="K159" s="210"/>
      <c r="L159" s="210"/>
      <c r="M159" s="210"/>
      <c r="N159" s="287">
        <f>BK159</f>
        <v>0</v>
      </c>
      <c r="O159" s="288"/>
      <c r="P159" s="288"/>
      <c r="Q159" s="288"/>
      <c r="R159" s="213"/>
      <c r="T159" s="214"/>
      <c r="U159" s="209"/>
      <c r="V159" s="209"/>
      <c r="W159" s="215">
        <f>W160</f>
        <v>0</v>
      </c>
      <c r="X159" s="209"/>
      <c r="Y159" s="215">
        <f>Y160</f>
        <v>0</v>
      </c>
      <c r="Z159" s="209"/>
      <c r="AA159" s="216">
        <f>AA160</f>
        <v>0</v>
      </c>
      <c r="AR159" s="217" t="s">
        <v>211</v>
      </c>
      <c r="AT159" s="218" t="s">
        <v>76</v>
      </c>
      <c r="AU159" s="218" t="s">
        <v>77</v>
      </c>
      <c r="AY159" s="217" t="s">
        <v>184</v>
      </c>
      <c r="BK159" s="219">
        <f>BK160</f>
        <v>0</v>
      </c>
    </row>
    <row r="160" s="1" customFormat="1" ht="51" customHeight="1">
      <c r="B160" s="186"/>
      <c r="C160" s="220" t="s">
        <v>331</v>
      </c>
      <c r="D160" s="220" t="s">
        <v>185</v>
      </c>
      <c r="E160" s="221" t="s">
        <v>947</v>
      </c>
      <c r="F160" s="222" t="s">
        <v>948</v>
      </c>
      <c r="G160" s="222"/>
      <c r="H160" s="222"/>
      <c r="I160" s="222"/>
      <c r="J160" s="223" t="s">
        <v>949</v>
      </c>
      <c r="K160" s="224">
        <v>1</v>
      </c>
      <c r="L160" s="225">
        <v>0</v>
      </c>
      <c r="M160" s="225"/>
      <c r="N160" s="226">
        <f>ROUND(L160*K160,2)</f>
        <v>0</v>
      </c>
      <c r="O160" s="226"/>
      <c r="P160" s="226"/>
      <c r="Q160" s="226"/>
      <c r="R160" s="190"/>
      <c r="T160" s="227" t="s">
        <v>5</v>
      </c>
      <c r="U160" s="59" t="s">
        <v>44</v>
      </c>
      <c r="V160" s="50"/>
      <c r="W160" s="228">
        <f>V160*K160</f>
        <v>0</v>
      </c>
      <c r="X160" s="228">
        <v>0</v>
      </c>
      <c r="Y160" s="228">
        <f>X160*K160</f>
        <v>0</v>
      </c>
      <c r="Z160" s="228">
        <v>0</v>
      </c>
      <c r="AA160" s="229">
        <f>Z160*K160</f>
        <v>0</v>
      </c>
      <c r="AR160" s="25" t="s">
        <v>950</v>
      </c>
      <c r="AT160" s="25" t="s">
        <v>185</v>
      </c>
      <c r="AU160" s="25" t="s">
        <v>84</v>
      </c>
      <c r="AY160" s="25" t="s">
        <v>184</v>
      </c>
      <c r="BE160" s="149">
        <f>IF(U160="základná",N160,0)</f>
        <v>0</v>
      </c>
      <c r="BF160" s="149">
        <f>IF(U160="znížená",N160,0)</f>
        <v>0</v>
      </c>
      <c r="BG160" s="149">
        <f>IF(U160="zákl. prenesená",N160,0)</f>
        <v>0</v>
      </c>
      <c r="BH160" s="149">
        <f>IF(U160="zníž. prenesená",N160,0)</f>
        <v>0</v>
      </c>
      <c r="BI160" s="149">
        <f>IF(U160="nulová",N160,0)</f>
        <v>0</v>
      </c>
      <c r="BJ160" s="25" t="s">
        <v>89</v>
      </c>
      <c r="BK160" s="149">
        <f>ROUND(L160*K160,2)</f>
        <v>0</v>
      </c>
      <c r="BL160" s="25" t="s">
        <v>950</v>
      </c>
      <c r="BM160" s="25" t="s">
        <v>2416</v>
      </c>
    </row>
    <row r="161" s="1" customFormat="1" ht="49.92" customHeight="1">
      <c r="B161" s="49"/>
      <c r="C161" s="50"/>
      <c r="D161" s="210" t="s">
        <v>411</v>
      </c>
      <c r="E161" s="50"/>
      <c r="F161" s="50"/>
      <c r="G161" s="50"/>
      <c r="H161" s="50"/>
      <c r="I161" s="50"/>
      <c r="J161" s="50"/>
      <c r="K161" s="50"/>
      <c r="L161" s="50"/>
      <c r="M161" s="50"/>
      <c r="N161" s="264">
        <f>BK161</f>
        <v>0</v>
      </c>
      <c r="O161" s="265"/>
      <c r="P161" s="265"/>
      <c r="Q161" s="265"/>
      <c r="R161" s="51"/>
      <c r="T161" s="267"/>
      <c r="U161" s="75"/>
      <c r="V161" s="75"/>
      <c r="W161" s="75"/>
      <c r="X161" s="75"/>
      <c r="Y161" s="75"/>
      <c r="Z161" s="75"/>
      <c r="AA161" s="77"/>
      <c r="AT161" s="25" t="s">
        <v>76</v>
      </c>
      <c r="AU161" s="25" t="s">
        <v>77</v>
      </c>
      <c r="AY161" s="25" t="s">
        <v>412</v>
      </c>
      <c r="BK161" s="149">
        <v>0</v>
      </c>
    </row>
    <row r="162" s="1" customFormat="1" ht="6.96" customHeight="1">
      <c r="B162" s="78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80"/>
    </row>
  </sheetData>
  <mergeCells count="164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L129:M129"/>
    <mergeCell ref="N129:Q129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N125:Q125"/>
    <mergeCell ref="N126:Q126"/>
    <mergeCell ref="N127:Q127"/>
    <mergeCell ref="N130:Q130"/>
    <mergeCell ref="N131:Q131"/>
    <mergeCell ref="N134:Q134"/>
    <mergeCell ref="N142:Q142"/>
    <mergeCell ref="N152:Q152"/>
    <mergeCell ref="N159:Q159"/>
    <mergeCell ref="N161:Q161"/>
    <mergeCell ref="H1:K1"/>
    <mergeCell ref="S2:AC2"/>
  </mergeCells>
  <hyperlinks>
    <hyperlink ref="F1:G1" location="C2" display="1) Krycí list rozpočtu"/>
    <hyperlink ref="H1:K1" location="C87" display="2) Rekapitulácia rozpočtu"/>
    <hyperlink ref="L1" location="C124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8"/>
      <c r="B1" s="16"/>
      <c r="C1" s="16"/>
      <c r="D1" s="17" t="s">
        <v>1</v>
      </c>
      <c r="E1" s="16"/>
      <c r="F1" s="18" t="s">
        <v>133</v>
      </c>
      <c r="G1" s="18"/>
      <c r="H1" s="159" t="s">
        <v>134</v>
      </c>
      <c r="I1" s="159"/>
      <c r="J1" s="159"/>
      <c r="K1" s="159"/>
      <c r="L1" s="18" t="s">
        <v>135</v>
      </c>
      <c r="M1" s="16"/>
      <c r="N1" s="16"/>
      <c r="O1" s="17" t="s">
        <v>136</v>
      </c>
      <c r="P1" s="16"/>
      <c r="Q1" s="16"/>
      <c r="R1" s="16"/>
      <c r="S1" s="18" t="s">
        <v>137</v>
      </c>
      <c r="T1" s="18"/>
      <c r="U1" s="158"/>
      <c r="V1" s="15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ht="36.96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8</v>
      </c>
      <c r="AT2" s="25" t="s">
        <v>90</v>
      </c>
    </row>
    <row r="3" ht="6.96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AT3" s="25" t="s">
        <v>77</v>
      </c>
    </row>
    <row r="4" ht="36.96" customHeight="1">
      <c r="B4" s="29"/>
      <c r="C4" s="30" t="s">
        <v>138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T4" s="23" t="s">
        <v>12</v>
      </c>
      <c r="AT4" s="25" t="s">
        <v>6</v>
      </c>
    </row>
    <row r="5" ht="6.96" customHeight="1">
      <c r="B5" s="2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</row>
    <row r="6" ht="25.44" customHeight="1">
      <c r="B6" s="29"/>
      <c r="C6" s="34"/>
      <c r="D6" s="41" t="s">
        <v>18</v>
      </c>
      <c r="E6" s="34"/>
      <c r="F6" s="160" t="str">
        <f>'Rekapitulácia stavby'!K6</f>
        <v xml:space="preserve">REKONŠTRUKCIA ŠD HORSKÝ PARK  EU BRATISLAVA , BLOK A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2"/>
    </row>
    <row r="7" ht="25.44" customHeight="1">
      <c r="B7" s="29"/>
      <c r="C7" s="34"/>
      <c r="D7" s="41" t="s">
        <v>139</v>
      </c>
      <c r="E7" s="34"/>
      <c r="F7" s="160" t="s">
        <v>140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</row>
    <row r="8" s="1" customFormat="1" ht="32.88" customHeight="1">
      <c r="B8" s="49"/>
      <c r="C8" s="50"/>
      <c r="D8" s="38" t="s">
        <v>141</v>
      </c>
      <c r="E8" s="50"/>
      <c r="F8" s="39" t="s">
        <v>142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</row>
    <row r="9" s="1" customFormat="1" ht="14.4" customHeight="1">
      <c r="B9" s="49"/>
      <c r="C9" s="50"/>
      <c r="D9" s="41" t="s">
        <v>20</v>
      </c>
      <c r="E9" s="50"/>
      <c r="F9" s="36" t="s">
        <v>5</v>
      </c>
      <c r="G9" s="50"/>
      <c r="H9" s="50"/>
      <c r="I9" s="50"/>
      <c r="J9" s="50"/>
      <c r="K9" s="50"/>
      <c r="L9" s="50"/>
      <c r="M9" s="41" t="s">
        <v>21</v>
      </c>
      <c r="N9" s="50"/>
      <c r="O9" s="36" t="s">
        <v>5</v>
      </c>
      <c r="P9" s="50"/>
      <c r="Q9" s="50"/>
      <c r="R9" s="51"/>
    </row>
    <row r="10" s="1" customFormat="1" ht="14.4" customHeight="1">
      <c r="B10" s="49"/>
      <c r="C10" s="50"/>
      <c r="D10" s="41" t="s">
        <v>22</v>
      </c>
      <c r="E10" s="50"/>
      <c r="F10" s="36" t="s">
        <v>23</v>
      </c>
      <c r="G10" s="50"/>
      <c r="H10" s="50"/>
      <c r="I10" s="50"/>
      <c r="J10" s="50"/>
      <c r="K10" s="50"/>
      <c r="L10" s="50"/>
      <c r="M10" s="41" t="s">
        <v>24</v>
      </c>
      <c r="N10" s="50"/>
      <c r="O10" s="161" t="str">
        <f>'Rekapitulácia stavby'!AN8</f>
        <v>11. 6. 2018</v>
      </c>
      <c r="P10" s="93"/>
      <c r="Q10" s="50"/>
      <c r="R10" s="51"/>
    </row>
    <row r="11" s="1" customFormat="1" ht="10.8" customHeight="1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</row>
    <row r="12" s="1" customFormat="1" ht="14.4" customHeight="1">
      <c r="B12" s="49"/>
      <c r="C12" s="50"/>
      <c r="D12" s="41" t="s">
        <v>26</v>
      </c>
      <c r="E12" s="50"/>
      <c r="F12" s="50"/>
      <c r="G12" s="50"/>
      <c r="H12" s="50"/>
      <c r="I12" s="50"/>
      <c r="J12" s="50"/>
      <c r="K12" s="50"/>
      <c r="L12" s="50"/>
      <c r="M12" s="41" t="s">
        <v>27</v>
      </c>
      <c r="N12" s="50"/>
      <c r="O12" s="36" t="s">
        <v>5</v>
      </c>
      <c r="P12" s="36"/>
      <c r="Q12" s="50"/>
      <c r="R12" s="51"/>
    </row>
    <row r="13" s="1" customFormat="1" ht="18" customHeight="1">
      <c r="B13" s="49"/>
      <c r="C13" s="50"/>
      <c r="D13" s="50"/>
      <c r="E13" s="36" t="s">
        <v>28</v>
      </c>
      <c r="F13" s="50"/>
      <c r="G13" s="50"/>
      <c r="H13" s="50"/>
      <c r="I13" s="50"/>
      <c r="J13" s="50"/>
      <c r="K13" s="50"/>
      <c r="L13" s="50"/>
      <c r="M13" s="41" t="s">
        <v>29</v>
      </c>
      <c r="N13" s="50"/>
      <c r="O13" s="36" t="s">
        <v>5</v>
      </c>
      <c r="P13" s="36"/>
      <c r="Q13" s="50"/>
      <c r="R13" s="51"/>
    </row>
    <row r="14" s="1" customFormat="1" ht="6.96" customHeight="1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</row>
    <row r="15" s="1" customFormat="1" ht="14.4" customHeight="1">
      <c r="B15" s="49"/>
      <c r="C15" s="50"/>
      <c r="D15" s="41" t="s">
        <v>30</v>
      </c>
      <c r="E15" s="50"/>
      <c r="F15" s="50"/>
      <c r="G15" s="50"/>
      <c r="H15" s="50"/>
      <c r="I15" s="50"/>
      <c r="J15" s="50"/>
      <c r="K15" s="50"/>
      <c r="L15" s="50"/>
      <c r="M15" s="41" t="s">
        <v>27</v>
      </c>
      <c r="N15" s="50"/>
      <c r="O15" s="42" t="s">
        <v>5</v>
      </c>
      <c r="P15" s="36"/>
      <c r="Q15" s="50"/>
      <c r="R15" s="51"/>
    </row>
    <row r="16" s="1" customFormat="1" ht="18" customHeight="1">
      <c r="B16" s="49"/>
      <c r="C16" s="50"/>
      <c r="D16" s="50"/>
      <c r="E16" s="42" t="s">
        <v>143</v>
      </c>
      <c r="F16" s="162"/>
      <c r="G16" s="162"/>
      <c r="H16" s="162"/>
      <c r="I16" s="162"/>
      <c r="J16" s="162"/>
      <c r="K16" s="162"/>
      <c r="L16" s="162"/>
      <c r="M16" s="41" t="s">
        <v>29</v>
      </c>
      <c r="N16" s="50"/>
      <c r="O16" s="42" t="s">
        <v>5</v>
      </c>
      <c r="P16" s="36"/>
      <c r="Q16" s="50"/>
      <c r="R16" s="51"/>
    </row>
    <row r="17" s="1" customFormat="1" ht="6.96" customHeight="1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="1" customFormat="1" ht="14.4" customHeight="1">
      <c r="B18" s="49"/>
      <c r="C18" s="50"/>
      <c r="D18" s="41" t="s">
        <v>32</v>
      </c>
      <c r="E18" s="50"/>
      <c r="F18" s="50"/>
      <c r="G18" s="50"/>
      <c r="H18" s="50"/>
      <c r="I18" s="50"/>
      <c r="J18" s="50"/>
      <c r="K18" s="50"/>
      <c r="L18" s="50"/>
      <c r="M18" s="41" t="s">
        <v>27</v>
      </c>
      <c r="N18" s="50"/>
      <c r="O18" s="36" t="s">
        <v>5</v>
      </c>
      <c r="P18" s="36"/>
      <c r="Q18" s="50"/>
      <c r="R18" s="51"/>
    </row>
    <row r="19" s="1" customFormat="1" ht="18" customHeight="1">
      <c r="B19" s="49"/>
      <c r="C19" s="50"/>
      <c r="D19" s="50"/>
      <c r="E19" s="36" t="s">
        <v>33</v>
      </c>
      <c r="F19" s="50"/>
      <c r="G19" s="50"/>
      <c r="H19" s="50"/>
      <c r="I19" s="50"/>
      <c r="J19" s="50"/>
      <c r="K19" s="50"/>
      <c r="L19" s="50"/>
      <c r="M19" s="41" t="s">
        <v>29</v>
      </c>
      <c r="N19" s="50"/>
      <c r="O19" s="36" t="s">
        <v>5</v>
      </c>
      <c r="P19" s="36"/>
      <c r="Q19" s="50"/>
      <c r="R19" s="51"/>
    </row>
    <row r="20" s="1" customFormat="1" ht="6.96" customHeight="1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</row>
    <row r="21" s="1" customFormat="1" ht="14.4" customHeight="1">
      <c r="B21" s="49"/>
      <c r="C21" s="50"/>
      <c r="D21" s="41" t="s">
        <v>35</v>
      </c>
      <c r="E21" s="50"/>
      <c r="F21" s="50"/>
      <c r="G21" s="50"/>
      <c r="H21" s="50"/>
      <c r="I21" s="50"/>
      <c r="J21" s="50"/>
      <c r="K21" s="50"/>
      <c r="L21" s="50"/>
      <c r="M21" s="41" t="s">
        <v>27</v>
      </c>
      <c r="N21" s="50"/>
      <c r="O21" s="36" t="s">
        <v>5</v>
      </c>
      <c r="P21" s="36"/>
      <c r="Q21" s="50"/>
      <c r="R21" s="51"/>
    </row>
    <row r="22" s="1" customFormat="1" ht="18" customHeight="1">
      <c r="B22" s="49"/>
      <c r="C22" s="50"/>
      <c r="D22" s="50"/>
      <c r="E22" s="36" t="s">
        <v>144</v>
      </c>
      <c r="F22" s="50"/>
      <c r="G22" s="50"/>
      <c r="H22" s="50"/>
      <c r="I22" s="50"/>
      <c r="J22" s="50"/>
      <c r="K22" s="50"/>
      <c r="L22" s="50"/>
      <c r="M22" s="41" t="s">
        <v>29</v>
      </c>
      <c r="N22" s="50"/>
      <c r="O22" s="36" t="s">
        <v>5</v>
      </c>
      <c r="P22" s="36"/>
      <c r="Q22" s="50"/>
      <c r="R22" s="51"/>
    </row>
    <row r="23" s="1" customFormat="1" ht="6.96" customHeigh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="1" customFormat="1" ht="14.4" customHeight="1">
      <c r="B24" s="49"/>
      <c r="C24" s="50"/>
      <c r="D24" s="41" t="s">
        <v>37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="1" customFormat="1" ht="16.5" customHeight="1">
      <c r="B25" s="49"/>
      <c r="C25" s="50"/>
      <c r="D25" s="50"/>
      <c r="E25" s="45" t="s">
        <v>5</v>
      </c>
      <c r="F25" s="45"/>
      <c r="G25" s="45"/>
      <c r="H25" s="45"/>
      <c r="I25" s="45"/>
      <c r="J25" s="45"/>
      <c r="K25" s="45"/>
      <c r="L25" s="45"/>
      <c r="M25" s="50"/>
      <c r="N25" s="50"/>
      <c r="O25" s="50"/>
      <c r="P25" s="50"/>
      <c r="Q25" s="50"/>
      <c r="R25" s="51"/>
    </row>
    <row r="26" s="1" customFormat="1" ht="6.96" customHeight="1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s="1" customFormat="1" ht="6.96" customHeight="1">
      <c r="B27" s="49"/>
      <c r="C27" s="5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50"/>
      <c r="R27" s="51"/>
    </row>
    <row r="28" s="1" customFormat="1" ht="14.4" customHeight="1">
      <c r="B28" s="49"/>
      <c r="C28" s="50"/>
      <c r="D28" s="163" t="s">
        <v>145</v>
      </c>
      <c r="E28" s="50"/>
      <c r="F28" s="50"/>
      <c r="G28" s="50"/>
      <c r="H28" s="50"/>
      <c r="I28" s="50"/>
      <c r="J28" s="50"/>
      <c r="K28" s="50"/>
      <c r="L28" s="50"/>
      <c r="M28" s="48">
        <f>N89</f>
        <v>0</v>
      </c>
      <c r="N28" s="48"/>
      <c r="O28" s="48"/>
      <c r="P28" s="48"/>
      <c r="Q28" s="50"/>
      <c r="R28" s="51"/>
    </row>
    <row r="29" s="1" customFormat="1" ht="14.4" customHeight="1">
      <c r="B29" s="49"/>
      <c r="C29" s="50"/>
      <c r="D29" s="47" t="s">
        <v>127</v>
      </c>
      <c r="E29" s="50"/>
      <c r="F29" s="50"/>
      <c r="G29" s="50"/>
      <c r="H29" s="50"/>
      <c r="I29" s="50"/>
      <c r="J29" s="50"/>
      <c r="K29" s="50"/>
      <c r="L29" s="50"/>
      <c r="M29" s="48">
        <f>N101</f>
        <v>0</v>
      </c>
      <c r="N29" s="48"/>
      <c r="O29" s="48"/>
      <c r="P29" s="48"/>
      <c r="Q29" s="50"/>
      <c r="R29" s="51"/>
    </row>
    <row r="30" s="1" customFormat="1" ht="6.96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="1" customFormat="1" ht="25.44" customHeight="1">
      <c r="B31" s="49"/>
      <c r="C31" s="50"/>
      <c r="D31" s="164" t="s">
        <v>40</v>
      </c>
      <c r="E31" s="50"/>
      <c r="F31" s="50"/>
      <c r="G31" s="50"/>
      <c r="H31" s="50"/>
      <c r="I31" s="50"/>
      <c r="J31" s="50"/>
      <c r="K31" s="50"/>
      <c r="L31" s="50"/>
      <c r="M31" s="165">
        <f>ROUND(M28+M29,2)</f>
        <v>0</v>
      </c>
      <c r="N31" s="50"/>
      <c r="O31" s="50"/>
      <c r="P31" s="50"/>
      <c r="Q31" s="50"/>
      <c r="R31" s="51"/>
    </row>
    <row r="32" s="1" customFormat="1" ht="6.96" customHeight="1">
      <c r="B32" s="49"/>
      <c r="C32" s="5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50"/>
      <c r="R32" s="51"/>
    </row>
    <row r="33" s="1" customFormat="1" ht="14.4" customHeight="1">
      <c r="B33" s="49"/>
      <c r="C33" s="50"/>
      <c r="D33" s="57" t="s">
        <v>41</v>
      </c>
      <c r="E33" s="57" t="s">
        <v>42</v>
      </c>
      <c r="F33" s="58">
        <v>0.20000000000000001</v>
      </c>
      <c r="G33" s="166" t="s">
        <v>43</v>
      </c>
      <c r="H33" s="167">
        <f>(SUM(BE101:BE108)+SUM(BE127:BE244))</f>
        <v>0</v>
      </c>
      <c r="I33" s="50"/>
      <c r="J33" s="50"/>
      <c r="K33" s="50"/>
      <c r="L33" s="50"/>
      <c r="M33" s="167">
        <f>ROUND((SUM(BE101:BE108)+SUM(BE127:BE244)), 2)*F33</f>
        <v>0</v>
      </c>
      <c r="N33" s="50"/>
      <c r="O33" s="50"/>
      <c r="P33" s="50"/>
      <c r="Q33" s="50"/>
      <c r="R33" s="51"/>
    </row>
    <row r="34" s="1" customFormat="1" ht="14.4" customHeight="1">
      <c r="B34" s="49"/>
      <c r="C34" s="50"/>
      <c r="D34" s="50"/>
      <c r="E34" s="57" t="s">
        <v>44</v>
      </c>
      <c r="F34" s="58">
        <v>0.20000000000000001</v>
      </c>
      <c r="G34" s="166" t="s">
        <v>43</v>
      </c>
      <c r="H34" s="167">
        <f>(SUM(BF101:BF108)+SUM(BF127:BF244))</f>
        <v>0</v>
      </c>
      <c r="I34" s="50"/>
      <c r="J34" s="50"/>
      <c r="K34" s="50"/>
      <c r="L34" s="50"/>
      <c r="M34" s="167">
        <f>ROUND((SUM(BF101:BF108)+SUM(BF127:BF244)), 2)*F34</f>
        <v>0</v>
      </c>
      <c r="N34" s="50"/>
      <c r="O34" s="50"/>
      <c r="P34" s="50"/>
      <c r="Q34" s="50"/>
      <c r="R34" s="51"/>
    </row>
    <row r="35" hidden="1" s="1" customFormat="1" ht="14.4" customHeight="1">
      <c r="B35" s="49"/>
      <c r="C35" s="50"/>
      <c r="D35" s="50"/>
      <c r="E35" s="57" t="s">
        <v>45</v>
      </c>
      <c r="F35" s="58">
        <v>0.20000000000000001</v>
      </c>
      <c r="G35" s="166" t="s">
        <v>43</v>
      </c>
      <c r="H35" s="167">
        <f>(SUM(BG101:BG108)+SUM(BG127:BG244))</f>
        <v>0</v>
      </c>
      <c r="I35" s="50"/>
      <c r="J35" s="50"/>
      <c r="K35" s="50"/>
      <c r="L35" s="50"/>
      <c r="M35" s="167">
        <v>0</v>
      </c>
      <c r="N35" s="50"/>
      <c r="O35" s="50"/>
      <c r="P35" s="50"/>
      <c r="Q35" s="50"/>
      <c r="R35" s="51"/>
    </row>
    <row r="36" hidden="1" s="1" customFormat="1" ht="14.4" customHeight="1">
      <c r="B36" s="49"/>
      <c r="C36" s="50"/>
      <c r="D36" s="50"/>
      <c r="E36" s="57" t="s">
        <v>46</v>
      </c>
      <c r="F36" s="58">
        <v>0.20000000000000001</v>
      </c>
      <c r="G36" s="166" t="s">
        <v>43</v>
      </c>
      <c r="H36" s="167">
        <f>(SUM(BH101:BH108)+SUM(BH127:BH244))</f>
        <v>0</v>
      </c>
      <c r="I36" s="50"/>
      <c r="J36" s="50"/>
      <c r="K36" s="50"/>
      <c r="L36" s="50"/>
      <c r="M36" s="167">
        <v>0</v>
      </c>
      <c r="N36" s="50"/>
      <c r="O36" s="50"/>
      <c r="P36" s="50"/>
      <c r="Q36" s="50"/>
      <c r="R36" s="51"/>
    </row>
    <row r="37" hidden="1" s="1" customFormat="1" ht="14.4" customHeight="1">
      <c r="B37" s="49"/>
      <c r="C37" s="50"/>
      <c r="D37" s="50"/>
      <c r="E37" s="57" t="s">
        <v>47</v>
      </c>
      <c r="F37" s="58">
        <v>0</v>
      </c>
      <c r="G37" s="166" t="s">
        <v>43</v>
      </c>
      <c r="H37" s="167">
        <f>(SUM(BI101:BI108)+SUM(BI127:BI244))</f>
        <v>0</v>
      </c>
      <c r="I37" s="50"/>
      <c r="J37" s="50"/>
      <c r="K37" s="50"/>
      <c r="L37" s="50"/>
      <c r="M37" s="167">
        <v>0</v>
      </c>
      <c r="N37" s="50"/>
      <c r="O37" s="50"/>
      <c r="P37" s="50"/>
      <c r="Q37" s="50"/>
      <c r="R37" s="51"/>
    </row>
    <row r="38" s="1" customFormat="1" ht="6.96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</row>
    <row r="39" s="1" customFormat="1" ht="25.44" customHeight="1">
      <c r="B39" s="49"/>
      <c r="C39" s="156"/>
      <c r="D39" s="168" t="s">
        <v>48</v>
      </c>
      <c r="E39" s="100"/>
      <c r="F39" s="100"/>
      <c r="G39" s="169" t="s">
        <v>49</v>
      </c>
      <c r="H39" s="170" t="s">
        <v>50</v>
      </c>
      <c r="I39" s="100"/>
      <c r="J39" s="100"/>
      <c r="K39" s="100"/>
      <c r="L39" s="171">
        <f>SUM(M31:M37)</f>
        <v>0</v>
      </c>
      <c r="M39" s="171"/>
      <c r="N39" s="171"/>
      <c r="O39" s="171"/>
      <c r="P39" s="172"/>
      <c r="Q39" s="156"/>
      <c r="R39" s="51"/>
    </row>
    <row r="40" s="1" customFormat="1" ht="14.4" customHeight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="1" customFormat="1" ht="14.4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>
      <c r="B42" s="29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2"/>
    </row>
    <row r="43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2"/>
    </row>
    <row r="44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2"/>
    </row>
    <row r="4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</row>
    <row r="46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</row>
    <row r="50" s="1" customFormat="1">
      <c r="B50" s="49"/>
      <c r="C50" s="50"/>
      <c r="D50" s="69" t="s">
        <v>51</v>
      </c>
      <c r="E50" s="70"/>
      <c r="F50" s="70"/>
      <c r="G50" s="70"/>
      <c r="H50" s="71"/>
      <c r="I50" s="50"/>
      <c r="J50" s="69" t="s">
        <v>52</v>
      </c>
      <c r="K50" s="70"/>
      <c r="L50" s="70"/>
      <c r="M50" s="70"/>
      <c r="N50" s="70"/>
      <c r="O50" s="70"/>
      <c r="P50" s="71"/>
      <c r="Q50" s="50"/>
      <c r="R50" s="51"/>
    </row>
    <row r="51">
      <c r="B51" s="29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2"/>
    </row>
    <row r="52">
      <c r="B52" s="29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2"/>
    </row>
    <row r="53">
      <c r="B53" s="29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2"/>
    </row>
    <row r="54">
      <c r="B54" s="29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2"/>
    </row>
    <row r="55">
      <c r="B55" s="29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2"/>
    </row>
    <row r="56">
      <c r="B56" s="29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2"/>
    </row>
    <row r="57">
      <c r="B57" s="29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2"/>
    </row>
    <row r="58">
      <c r="B58" s="29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2"/>
    </row>
    <row r="59" s="1" customFormat="1">
      <c r="B59" s="49"/>
      <c r="C59" s="50"/>
      <c r="D59" s="74" t="s">
        <v>53</v>
      </c>
      <c r="E59" s="75"/>
      <c r="F59" s="75"/>
      <c r="G59" s="76" t="s">
        <v>54</v>
      </c>
      <c r="H59" s="77"/>
      <c r="I59" s="50"/>
      <c r="J59" s="74" t="s">
        <v>53</v>
      </c>
      <c r="K59" s="75"/>
      <c r="L59" s="75"/>
      <c r="M59" s="75"/>
      <c r="N59" s="76" t="s">
        <v>54</v>
      </c>
      <c r="O59" s="75"/>
      <c r="P59" s="77"/>
      <c r="Q59" s="50"/>
      <c r="R59" s="51"/>
    </row>
    <row r="60"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="1" customFormat="1">
      <c r="B61" s="49"/>
      <c r="C61" s="50"/>
      <c r="D61" s="69" t="s">
        <v>55</v>
      </c>
      <c r="E61" s="70"/>
      <c r="F61" s="70"/>
      <c r="G61" s="70"/>
      <c r="H61" s="71"/>
      <c r="I61" s="50"/>
      <c r="J61" s="69" t="s">
        <v>56</v>
      </c>
      <c r="K61" s="70"/>
      <c r="L61" s="70"/>
      <c r="M61" s="70"/>
      <c r="N61" s="70"/>
      <c r="O61" s="70"/>
      <c r="P61" s="71"/>
      <c r="Q61" s="50"/>
      <c r="R61" s="51"/>
    </row>
    <row r="62">
      <c r="B62" s="29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2"/>
    </row>
    <row r="63">
      <c r="B63" s="29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2"/>
    </row>
    <row r="64">
      <c r="B64" s="29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2"/>
    </row>
    <row r="65">
      <c r="B65" s="29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2"/>
    </row>
    <row r="66">
      <c r="B66" s="29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2"/>
    </row>
    <row r="67">
      <c r="B67" s="29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2"/>
    </row>
    <row r="68">
      <c r="B68" s="29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2"/>
    </row>
    <row r="69">
      <c r="B69" s="29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2"/>
    </row>
    <row r="70" s="1" customFormat="1">
      <c r="B70" s="49"/>
      <c r="C70" s="50"/>
      <c r="D70" s="74" t="s">
        <v>53</v>
      </c>
      <c r="E70" s="75"/>
      <c r="F70" s="75"/>
      <c r="G70" s="76" t="s">
        <v>54</v>
      </c>
      <c r="H70" s="77"/>
      <c r="I70" s="50"/>
      <c r="J70" s="74" t="s">
        <v>53</v>
      </c>
      <c r="K70" s="75"/>
      <c r="L70" s="75"/>
      <c r="M70" s="75"/>
      <c r="N70" s="76" t="s">
        <v>54</v>
      </c>
      <c r="O70" s="75"/>
      <c r="P70" s="77"/>
      <c r="Q70" s="50"/>
      <c r="R70" s="51"/>
    </row>
    <row r="71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="1" customFormat="1" ht="6.96" customHeight="1"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3"/>
    </row>
    <row r="76" s="1" customFormat="1" ht="36.96" customHeight="1">
      <c r="B76" s="49"/>
      <c r="C76" s="30" t="s">
        <v>146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1"/>
    </row>
    <row r="77" s="1" customFormat="1" ht="6.96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</row>
    <row r="78" s="1" customFormat="1" ht="30" customHeight="1">
      <c r="B78" s="49"/>
      <c r="C78" s="41" t="s">
        <v>18</v>
      </c>
      <c r="D78" s="50"/>
      <c r="E78" s="50"/>
      <c r="F78" s="160" t="str">
        <f>F6</f>
        <v xml:space="preserve">REKONŠTRUKCIA ŠD HORSKÝ PARK  EU BRATISLAVA , BLOK A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</row>
    <row r="79" ht="30" customHeight="1">
      <c r="B79" s="29"/>
      <c r="C79" s="41" t="s">
        <v>139</v>
      </c>
      <c r="D79" s="34"/>
      <c r="E79" s="34"/>
      <c r="F79" s="160" t="s">
        <v>140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2"/>
    </row>
    <row r="80" s="1" customFormat="1" ht="36.96" customHeight="1">
      <c r="B80" s="49"/>
      <c r="C80" s="88" t="s">
        <v>141</v>
      </c>
      <c r="D80" s="50"/>
      <c r="E80" s="50"/>
      <c r="F80" s="90" t="str">
        <f>F8</f>
        <v xml:space="preserve">SO01.1B - SO01.1  Stavebná časť - búracie práce A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1"/>
    </row>
    <row r="81" s="1" customFormat="1" ht="6.96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="1" customFormat="1" ht="18" customHeight="1">
      <c r="B82" s="49"/>
      <c r="C82" s="41" t="s">
        <v>22</v>
      </c>
      <c r="D82" s="50"/>
      <c r="E82" s="50"/>
      <c r="F82" s="36" t="str">
        <f>F10</f>
        <v>Prokopa Veľkého 41,Bratislava</v>
      </c>
      <c r="G82" s="50"/>
      <c r="H82" s="50"/>
      <c r="I82" s="50"/>
      <c r="J82" s="50"/>
      <c r="K82" s="41" t="s">
        <v>24</v>
      </c>
      <c r="L82" s="50"/>
      <c r="M82" s="93" t="str">
        <f>IF(O10="","",O10)</f>
        <v>11. 6. 2018</v>
      </c>
      <c r="N82" s="93"/>
      <c r="O82" s="93"/>
      <c r="P82" s="93"/>
      <c r="Q82" s="50"/>
      <c r="R82" s="51"/>
    </row>
    <row r="83" s="1" customFormat="1" ht="6.96" customHeight="1"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1"/>
    </row>
    <row r="84" s="1" customFormat="1">
      <c r="B84" s="49"/>
      <c r="C84" s="41" t="s">
        <v>26</v>
      </c>
      <c r="D84" s="50"/>
      <c r="E84" s="50"/>
      <c r="F84" s="36" t="str">
        <f>E13</f>
        <v xml:space="preserve">EU,Dolnozemská  cesta 1,Bratislava</v>
      </c>
      <c r="G84" s="50"/>
      <c r="H84" s="50"/>
      <c r="I84" s="50"/>
      <c r="J84" s="50"/>
      <c r="K84" s="41" t="s">
        <v>32</v>
      </c>
      <c r="L84" s="50"/>
      <c r="M84" s="36" t="str">
        <f>E19</f>
        <v>Ing.Arch.Fukatsová G.,Atelier Modulor,Bratislava</v>
      </c>
      <c r="N84" s="36"/>
      <c r="O84" s="36"/>
      <c r="P84" s="36"/>
      <c r="Q84" s="36"/>
      <c r="R84" s="51"/>
    </row>
    <row r="85" s="1" customFormat="1" ht="14.4" customHeight="1">
      <c r="B85" s="49"/>
      <c r="C85" s="41" t="s">
        <v>30</v>
      </c>
      <c r="D85" s="50"/>
      <c r="E85" s="50"/>
      <c r="F85" s="36" t="str">
        <f>IF(E16="","",E16)</f>
        <v>Orintačný rozpočet</v>
      </c>
      <c r="G85" s="50"/>
      <c r="H85" s="50"/>
      <c r="I85" s="50"/>
      <c r="J85" s="50"/>
      <c r="K85" s="41" t="s">
        <v>35</v>
      </c>
      <c r="L85" s="50"/>
      <c r="M85" s="36" t="str">
        <f>E22</f>
        <v>Ing.Simonides Pavol</v>
      </c>
      <c r="N85" s="36"/>
      <c r="O85" s="36"/>
      <c r="P85" s="36"/>
      <c r="Q85" s="36"/>
      <c r="R85" s="51"/>
    </row>
    <row r="86" s="1" customFormat="1" ht="10.32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1"/>
    </row>
    <row r="87" s="1" customFormat="1" ht="29.28" customHeight="1">
      <c r="B87" s="49"/>
      <c r="C87" s="173" t="s">
        <v>147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73" t="s">
        <v>148</v>
      </c>
      <c r="O87" s="156"/>
      <c r="P87" s="156"/>
      <c r="Q87" s="156"/>
      <c r="R87" s="51"/>
    </row>
    <row r="88" s="1" customFormat="1" ht="10.32" customHeight="1"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1"/>
    </row>
    <row r="89" s="1" customFormat="1" ht="29.28" customHeight="1">
      <c r="B89" s="49"/>
      <c r="C89" s="174" t="s">
        <v>149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110">
        <f>N127</f>
        <v>0</v>
      </c>
      <c r="O89" s="175"/>
      <c r="P89" s="175"/>
      <c r="Q89" s="175"/>
      <c r="R89" s="51"/>
      <c r="AU89" s="25" t="s">
        <v>150</v>
      </c>
    </row>
    <row r="90" s="7" customFormat="1" ht="24.96" customHeight="1">
      <c r="B90" s="176"/>
      <c r="C90" s="177"/>
      <c r="D90" s="178" t="s">
        <v>151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N128</f>
        <v>0</v>
      </c>
      <c r="O90" s="177"/>
      <c r="P90" s="177"/>
      <c r="Q90" s="177"/>
      <c r="R90" s="180"/>
    </row>
    <row r="91" s="8" customFormat="1" ht="19.92" customHeight="1">
      <c r="B91" s="181"/>
      <c r="C91" s="131"/>
      <c r="D91" s="144" t="s">
        <v>152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33">
        <f>N139</f>
        <v>0</v>
      </c>
      <c r="O91" s="131"/>
      <c r="P91" s="131"/>
      <c r="Q91" s="131"/>
      <c r="R91" s="182"/>
    </row>
    <row r="92" s="8" customFormat="1" ht="19.92" customHeight="1">
      <c r="B92" s="181"/>
      <c r="C92" s="131"/>
      <c r="D92" s="144" t="s">
        <v>153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33">
        <f>N143</f>
        <v>0</v>
      </c>
      <c r="O92" s="131"/>
      <c r="P92" s="131"/>
      <c r="Q92" s="131"/>
      <c r="R92" s="182"/>
    </row>
    <row r="93" s="7" customFormat="1" ht="24.96" customHeight="1">
      <c r="B93" s="176"/>
      <c r="C93" s="177"/>
      <c r="D93" s="178" t="s">
        <v>154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9">
        <f>N214</f>
        <v>0</v>
      </c>
      <c r="O93" s="177"/>
      <c r="P93" s="177"/>
      <c r="Q93" s="177"/>
      <c r="R93" s="180"/>
    </row>
    <row r="94" s="8" customFormat="1" ht="19.92" customHeight="1">
      <c r="B94" s="181"/>
      <c r="C94" s="131"/>
      <c r="D94" s="144" t="s">
        <v>155</v>
      </c>
      <c r="E94" s="131"/>
      <c r="F94" s="131"/>
      <c r="G94" s="131"/>
      <c r="H94" s="131"/>
      <c r="I94" s="131"/>
      <c r="J94" s="131"/>
      <c r="K94" s="131"/>
      <c r="L94" s="131"/>
      <c r="M94" s="131"/>
      <c r="N94" s="133">
        <f>N215</f>
        <v>0</v>
      </c>
      <c r="O94" s="131"/>
      <c r="P94" s="131"/>
      <c r="Q94" s="131"/>
      <c r="R94" s="182"/>
    </row>
    <row r="95" s="8" customFormat="1" ht="19.92" customHeight="1">
      <c r="B95" s="181"/>
      <c r="C95" s="131"/>
      <c r="D95" s="144" t="s">
        <v>156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3">
        <f>N218</f>
        <v>0</v>
      </c>
      <c r="O95" s="131"/>
      <c r="P95" s="131"/>
      <c r="Q95" s="131"/>
      <c r="R95" s="182"/>
    </row>
    <row r="96" s="8" customFormat="1" ht="19.92" customHeight="1">
      <c r="B96" s="181"/>
      <c r="C96" s="131"/>
      <c r="D96" s="144" t="s">
        <v>157</v>
      </c>
      <c r="E96" s="131"/>
      <c r="F96" s="131"/>
      <c r="G96" s="131"/>
      <c r="H96" s="131"/>
      <c r="I96" s="131"/>
      <c r="J96" s="131"/>
      <c r="K96" s="131"/>
      <c r="L96" s="131"/>
      <c r="M96" s="131"/>
      <c r="N96" s="133">
        <f>N223</f>
        <v>0</v>
      </c>
      <c r="O96" s="131"/>
      <c r="P96" s="131"/>
      <c r="Q96" s="131"/>
      <c r="R96" s="182"/>
    </row>
    <row r="97" s="8" customFormat="1" ht="19.92" customHeight="1">
      <c r="B97" s="181"/>
      <c r="C97" s="131"/>
      <c r="D97" s="144" t="s">
        <v>158</v>
      </c>
      <c r="E97" s="131"/>
      <c r="F97" s="131"/>
      <c r="G97" s="131"/>
      <c r="H97" s="131"/>
      <c r="I97" s="131"/>
      <c r="J97" s="131"/>
      <c r="K97" s="131"/>
      <c r="L97" s="131"/>
      <c r="M97" s="131"/>
      <c r="N97" s="133">
        <f>N234</f>
        <v>0</v>
      </c>
      <c r="O97" s="131"/>
      <c r="P97" s="131"/>
      <c r="Q97" s="131"/>
      <c r="R97" s="182"/>
    </row>
    <row r="98" s="8" customFormat="1" ht="19.92" customHeight="1">
      <c r="B98" s="181"/>
      <c r="C98" s="131"/>
      <c r="D98" s="144" t="s">
        <v>159</v>
      </c>
      <c r="E98" s="131"/>
      <c r="F98" s="131"/>
      <c r="G98" s="131"/>
      <c r="H98" s="131"/>
      <c r="I98" s="131"/>
      <c r="J98" s="131"/>
      <c r="K98" s="131"/>
      <c r="L98" s="131"/>
      <c r="M98" s="131"/>
      <c r="N98" s="133">
        <f>N238</f>
        <v>0</v>
      </c>
      <c r="O98" s="131"/>
      <c r="P98" s="131"/>
      <c r="Q98" s="131"/>
      <c r="R98" s="182"/>
    </row>
    <row r="99" s="8" customFormat="1" ht="19.92" customHeight="1">
      <c r="B99" s="181"/>
      <c r="C99" s="131"/>
      <c r="D99" s="144" t="s">
        <v>160</v>
      </c>
      <c r="E99" s="131"/>
      <c r="F99" s="131"/>
      <c r="G99" s="131"/>
      <c r="H99" s="131"/>
      <c r="I99" s="131"/>
      <c r="J99" s="131"/>
      <c r="K99" s="131"/>
      <c r="L99" s="131"/>
      <c r="M99" s="131"/>
      <c r="N99" s="133">
        <f>N241</f>
        <v>0</v>
      </c>
      <c r="O99" s="131"/>
      <c r="P99" s="131"/>
      <c r="Q99" s="131"/>
      <c r="R99" s="182"/>
    </row>
    <row r="100" s="1" customFormat="1" ht="21.84" customHeight="1"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1"/>
    </row>
    <row r="101" s="1" customFormat="1" ht="29.28" customHeight="1">
      <c r="B101" s="49"/>
      <c r="C101" s="174" t="s">
        <v>161</v>
      </c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175">
        <f>ROUND(N102+N103+N104+N105+N106+N107,2)</f>
        <v>0</v>
      </c>
      <c r="O101" s="183"/>
      <c r="P101" s="183"/>
      <c r="Q101" s="183"/>
      <c r="R101" s="51"/>
      <c r="T101" s="184"/>
      <c r="U101" s="185" t="s">
        <v>41</v>
      </c>
    </row>
    <row r="102" s="1" customFormat="1" ht="18" customHeight="1">
      <c r="B102" s="186"/>
      <c r="C102" s="187"/>
      <c r="D102" s="150" t="s">
        <v>162</v>
      </c>
      <c r="E102" s="188"/>
      <c r="F102" s="188"/>
      <c r="G102" s="188"/>
      <c r="H102" s="188"/>
      <c r="I102" s="187"/>
      <c r="J102" s="187"/>
      <c r="K102" s="187"/>
      <c r="L102" s="187"/>
      <c r="M102" s="187"/>
      <c r="N102" s="145">
        <f>ROUND(N89*T102,2)</f>
        <v>0</v>
      </c>
      <c r="O102" s="189"/>
      <c r="P102" s="189"/>
      <c r="Q102" s="189"/>
      <c r="R102" s="190"/>
      <c r="S102" s="191"/>
      <c r="T102" s="192"/>
      <c r="U102" s="193" t="s">
        <v>44</v>
      </c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4" t="s">
        <v>163</v>
      </c>
      <c r="AZ102" s="191"/>
      <c r="BA102" s="191"/>
      <c r="BB102" s="191"/>
      <c r="BC102" s="191"/>
      <c r="BD102" s="191"/>
      <c r="BE102" s="195">
        <f>IF(U102="základná",N102,0)</f>
        <v>0</v>
      </c>
      <c r="BF102" s="195">
        <f>IF(U102="znížená",N102,0)</f>
        <v>0</v>
      </c>
      <c r="BG102" s="195">
        <f>IF(U102="zákl. prenesená",N102,0)</f>
        <v>0</v>
      </c>
      <c r="BH102" s="195">
        <f>IF(U102="zníž. prenesená",N102,0)</f>
        <v>0</v>
      </c>
      <c r="BI102" s="195">
        <f>IF(U102="nulová",N102,0)</f>
        <v>0</v>
      </c>
      <c r="BJ102" s="194" t="s">
        <v>89</v>
      </c>
      <c r="BK102" s="191"/>
      <c r="BL102" s="191"/>
      <c r="BM102" s="191"/>
    </row>
    <row r="103" s="1" customFormat="1" ht="18" customHeight="1">
      <c r="B103" s="186"/>
      <c r="C103" s="187"/>
      <c r="D103" s="150" t="s">
        <v>164</v>
      </c>
      <c r="E103" s="188"/>
      <c r="F103" s="188"/>
      <c r="G103" s="188"/>
      <c r="H103" s="188"/>
      <c r="I103" s="187"/>
      <c r="J103" s="187"/>
      <c r="K103" s="187"/>
      <c r="L103" s="187"/>
      <c r="M103" s="187"/>
      <c r="N103" s="145">
        <f>ROUND(N89*T103,2)</f>
        <v>0</v>
      </c>
      <c r="O103" s="189"/>
      <c r="P103" s="189"/>
      <c r="Q103" s="189"/>
      <c r="R103" s="190"/>
      <c r="S103" s="191"/>
      <c r="T103" s="192"/>
      <c r="U103" s="193" t="s">
        <v>44</v>
      </c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4" t="s">
        <v>163</v>
      </c>
      <c r="AZ103" s="191"/>
      <c r="BA103" s="191"/>
      <c r="BB103" s="191"/>
      <c r="BC103" s="191"/>
      <c r="BD103" s="191"/>
      <c r="BE103" s="195">
        <f>IF(U103="základná",N103,0)</f>
        <v>0</v>
      </c>
      <c r="BF103" s="195">
        <f>IF(U103="znížená",N103,0)</f>
        <v>0</v>
      </c>
      <c r="BG103" s="195">
        <f>IF(U103="zákl. prenesená",N103,0)</f>
        <v>0</v>
      </c>
      <c r="BH103" s="195">
        <f>IF(U103="zníž. prenesená",N103,0)</f>
        <v>0</v>
      </c>
      <c r="BI103" s="195">
        <f>IF(U103="nulová",N103,0)</f>
        <v>0</v>
      </c>
      <c r="BJ103" s="194" t="s">
        <v>89</v>
      </c>
      <c r="BK103" s="191"/>
      <c r="BL103" s="191"/>
      <c r="BM103" s="191"/>
    </row>
    <row r="104" s="1" customFormat="1" ht="18" customHeight="1">
      <c r="B104" s="186"/>
      <c r="C104" s="187"/>
      <c r="D104" s="150" t="s">
        <v>165</v>
      </c>
      <c r="E104" s="188"/>
      <c r="F104" s="188"/>
      <c r="G104" s="188"/>
      <c r="H104" s="188"/>
      <c r="I104" s="187"/>
      <c r="J104" s="187"/>
      <c r="K104" s="187"/>
      <c r="L104" s="187"/>
      <c r="M104" s="187"/>
      <c r="N104" s="145">
        <f>ROUND(N89*T104,2)</f>
        <v>0</v>
      </c>
      <c r="O104" s="189"/>
      <c r="P104" s="189"/>
      <c r="Q104" s="189"/>
      <c r="R104" s="190"/>
      <c r="S104" s="191"/>
      <c r="T104" s="192"/>
      <c r="U104" s="193" t="s">
        <v>44</v>
      </c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4" t="s">
        <v>163</v>
      </c>
      <c r="AZ104" s="191"/>
      <c r="BA104" s="191"/>
      <c r="BB104" s="191"/>
      <c r="BC104" s="191"/>
      <c r="BD104" s="191"/>
      <c r="BE104" s="195">
        <f>IF(U104="základná",N104,0)</f>
        <v>0</v>
      </c>
      <c r="BF104" s="195">
        <f>IF(U104="znížená",N104,0)</f>
        <v>0</v>
      </c>
      <c r="BG104" s="195">
        <f>IF(U104="zákl. prenesená",N104,0)</f>
        <v>0</v>
      </c>
      <c r="BH104" s="195">
        <f>IF(U104="zníž. prenesená",N104,0)</f>
        <v>0</v>
      </c>
      <c r="BI104" s="195">
        <f>IF(U104="nulová",N104,0)</f>
        <v>0</v>
      </c>
      <c r="BJ104" s="194" t="s">
        <v>89</v>
      </c>
      <c r="BK104" s="191"/>
      <c r="BL104" s="191"/>
      <c r="BM104" s="191"/>
    </row>
    <row r="105" s="1" customFormat="1" ht="18" customHeight="1">
      <c r="B105" s="186"/>
      <c r="C105" s="187"/>
      <c r="D105" s="150" t="s">
        <v>166</v>
      </c>
      <c r="E105" s="188"/>
      <c r="F105" s="188"/>
      <c r="G105" s="188"/>
      <c r="H105" s="188"/>
      <c r="I105" s="187"/>
      <c r="J105" s="187"/>
      <c r="K105" s="187"/>
      <c r="L105" s="187"/>
      <c r="M105" s="187"/>
      <c r="N105" s="145">
        <f>ROUND(N89*T105,2)</f>
        <v>0</v>
      </c>
      <c r="O105" s="189"/>
      <c r="P105" s="189"/>
      <c r="Q105" s="189"/>
      <c r="R105" s="190"/>
      <c r="S105" s="191"/>
      <c r="T105" s="192"/>
      <c r="U105" s="193" t="s">
        <v>44</v>
      </c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4" t="s">
        <v>163</v>
      </c>
      <c r="AZ105" s="191"/>
      <c r="BA105" s="191"/>
      <c r="BB105" s="191"/>
      <c r="BC105" s="191"/>
      <c r="BD105" s="191"/>
      <c r="BE105" s="195">
        <f>IF(U105="základná",N105,0)</f>
        <v>0</v>
      </c>
      <c r="BF105" s="195">
        <f>IF(U105="znížená",N105,0)</f>
        <v>0</v>
      </c>
      <c r="BG105" s="195">
        <f>IF(U105="zákl. prenesená",N105,0)</f>
        <v>0</v>
      </c>
      <c r="BH105" s="195">
        <f>IF(U105="zníž. prenesená",N105,0)</f>
        <v>0</v>
      </c>
      <c r="BI105" s="195">
        <f>IF(U105="nulová",N105,0)</f>
        <v>0</v>
      </c>
      <c r="BJ105" s="194" t="s">
        <v>89</v>
      </c>
      <c r="BK105" s="191"/>
      <c r="BL105" s="191"/>
      <c r="BM105" s="191"/>
    </row>
    <row r="106" s="1" customFormat="1" ht="18" customHeight="1">
      <c r="B106" s="186"/>
      <c r="C106" s="187"/>
      <c r="D106" s="150" t="s">
        <v>167</v>
      </c>
      <c r="E106" s="188"/>
      <c r="F106" s="188"/>
      <c r="G106" s="188"/>
      <c r="H106" s="188"/>
      <c r="I106" s="187"/>
      <c r="J106" s="187"/>
      <c r="K106" s="187"/>
      <c r="L106" s="187"/>
      <c r="M106" s="187"/>
      <c r="N106" s="145">
        <f>ROUND(N89*T106,2)</f>
        <v>0</v>
      </c>
      <c r="O106" s="189"/>
      <c r="P106" s="189"/>
      <c r="Q106" s="189"/>
      <c r="R106" s="190"/>
      <c r="S106" s="191"/>
      <c r="T106" s="192"/>
      <c r="U106" s="193" t="s">
        <v>44</v>
      </c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4" t="s">
        <v>163</v>
      </c>
      <c r="AZ106" s="191"/>
      <c r="BA106" s="191"/>
      <c r="BB106" s="191"/>
      <c r="BC106" s="191"/>
      <c r="BD106" s="191"/>
      <c r="BE106" s="195">
        <f>IF(U106="základná",N106,0)</f>
        <v>0</v>
      </c>
      <c r="BF106" s="195">
        <f>IF(U106="znížená",N106,0)</f>
        <v>0</v>
      </c>
      <c r="BG106" s="195">
        <f>IF(U106="zákl. prenesená",N106,0)</f>
        <v>0</v>
      </c>
      <c r="BH106" s="195">
        <f>IF(U106="zníž. prenesená",N106,0)</f>
        <v>0</v>
      </c>
      <c r="BI106" s="195">
        <f>IF(U106="nulová",N106,0)</f>
        <v>0</v>
      </c>
      <c r="BJ106" s="194" t="s">
        <v>89</v>
      </c>
      <c r="BK106" s="191"/>
      <c r="BL106" s="191"/>
      <c r="BM106" s="191"/>
    </row>
    <row r="107" s="1" customFormat="1" ht="18" customHeight="1">
      <c r="B107" s="186"/>
      <c r="C107" s="187"/>
      <c r="D107" s="188" t="s">
        <v>168</v>
      </c>
      <c r="E107" s="187"/>
      <c r="F107" s="187"/>
      <c r="G107" s="187"/>
      <c r="H107" s="187"/>
      <c r="I107" s="187"/>
      <c r="J107" s="187"/>
      <c r="K107" s="187"/>
      <c r="L107" s="187"/>
      <c r="M107" s="187"/>
      <c r="N107" s="145">
        <f>ROUND(N89*T107,2)</f>
        <v>0</v>
      </c>
      <c r="O107" s="189"/>
      <c r="P107" s="189"/>
      <c r="Q107" s="189"/>
      <c r="R107" s="190"/>
      <c r="S107" s="191"/>
      <c r="T107" s="196"/>
      <c r="U107" s="197" t="s">
        <v>44</v>
      </c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4" t="s">
        <v>169</v>
      </c>
      <c r="AZ107" s="191"/>
      <c r="BA107" s="191"/>
      <c r="BB107" s="191"/>
      <c r="BC107" s="191"/>
      <c r="BD107" s="191"/>
      <c r="BE107" s="195">
        <f>IF(U107="základná",N107,0)</f>
        <v>0</v>
      </c>
      <c r="BF107" s="195">
        <f>IF(U107="znížená",N107,0)</f>
        <v>0</v>
      </c>
      <c r="BG107" s="195">
        <f>IF(U107="zákl. prenesená",N107,0)</f>
        <v>0</v>
      </c>
      <c r="BH107" s="195">
        <f>IF(U107="zníž. prenesená",N107,0)</f>
        <v>0</v>
      </c>
      <c r="BI107" s="195">
        <f>IF(U107="nulová",N107,0)</f>
        <v>0</v>
      </c>
      <c r="BJ107" s="194" t="s">
        <v>89</v>
      </c>
      <c r="BK107" s="191"/>
      <c r="BL107" s="191"/>
      <c r="BM107" s="191"/>
    </row>
    <row r="108" s="1" customForma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1"/>
    </row>
    <row r="109" s="1" customFormat="1" ht="29.28" customHeight="1">
      <c r="B109" s="49"/>
      <c r="C109" s="155" t="s">
        <v>132</v>
      </c>
      <c r="D109" s="156"/>
      <c r="E109" s="156"/>
      <c r="F109" s="156"/>
      <c r="G109" s="156"/>
      <c r="H109" s="156"/>
      <c r="I109" s="156"/>
      <c r="J109" s="156"/>
      <c r="K109" s="156"/>
      <c r="L109" s="157">
        <f>ROUND(SUM(N89+N101),2)</f>
        <v>0</v>
      </c>
      <c r="M109" s="157"/>
      <c r="N109" s="157"/>
      <c r="O109" s="157"/>
      <c r="P109" s="157"/>
      <c r="Q109" s="157"/>
      <c r="R109" s="51"/>
    </row>
    <row r="110" s="1" customFormat="1" ht="6.96" customHeight="1">
      <c r="B110" s="78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80"/>
    </row>
    <row r="114" s="1" customFormat="1" ht="6.96" customHeight="1">
      <c r="B114" s="81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3"/>
    </row>
    <row r="115" s="1" customFormat="1" ht="36.96" customHeight="1">
      <c r="B115" s="49"/>
      <c r="C115" s="30" t="s">
        <v>170</v>
      </c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1"/>
    </row>
    <row r="116" s="1" customFormat="1" ht="6.96" customHeight="1"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</row>
    <row r="117" s="1" customFormat="1" ht="30" customHeight="1">
      <c r="B117" s="49"/>
      <c r="C117" s="41" t="s">
        <v>18</v>
      </c>
      <c r="D117" s="50"/>
      <c r="E117" s="50"/>
      <c r="F117" s="160" t="str">
        <f>F6</f>
        <v xml:space="preserve">REKONŠTRUKCIA ŠD HORSKÝ PARK  EU BRATISLAVA , BLOK A</v>
      </c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50"/>
      <c r="R117" s="51"/>
    </row>
    <row r="118" ht="30" customHeight="1">
      <c r="B118" s="29"/>
      <c r="C118" s="41" t="s">
        <v>139</v>
      </c>
      <c r="D118" s="34"/>
      <c r="E118" s="34"/>
      <c r="F118" s="160" t="s">
        <v>140</v>
      </c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2"/>
    </row>
    <row r="119" s="1" customFormat="1" ht="36.96" customHeight="1">
      <c r="B119" s="49"/>
      <c r="C119" s="88" t="s">
        <v>141</v>
      </c>
      <c r="D119" s="50"/>
      <c r="E119" s="50"/>
      <c r="F119" s="90" t="str">
        <f>F8</f>
        <v xml:space="preserve">SO01.1B - SO01.1  Stavebná časť - búracie práce A</v>
      </c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1"/>
    </row>
    <row r="120" s="1" customFormat="1" ht="6.96" customHeight="1"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1"/>
    </row>
    <row r="121" s="1" customFormat="1" ht="18" customHeight="1">
      <c r="B121" s="49"/>
      <c r="C121" s="41" t="s">
        <v>22</v>
      </c>
      <c r="D121" s="50"/>
      <c r="E121" s="50"/>
      <c r="F121" s="36" t="str">
        <f>F10</f>
        <v>Prokopa Veľkého 41,Bratislava</v>
      </c>
      <c r="G121" s="50"/>
      <c r="H121" s="50"/>
      <c r="I121" s="50"/>
      <c r="J121" s="50"/>
      <c r="K121" s="41" t="s">
        <v>24</v>
      </c>
      <c r="L121" s="50"/>
      <c r="M121" s="93" t="str">
        <f>IF(O10="","",O10)</f>
        <v>11. 6. 2018</v>
      </c>
      <c r="N121" s="93"/>
      <c r="O121" s="93"/>
      <c r="P121" s="93"/>
      <c r="Q121" s="50"/>
      <c r="R121" s="51"/>
    </row>
    <row r="122" s="1" customFormat="1" ht="6.96" customHeight="1"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1"/>
    </row>
    <row r="123" s="1" customFormat="1">
      <c r="B123" s="49"/>
      <c r="C123" s="41" t="s">
        <v>26</v>
      </c>
      <c r="D123" s="50"/>
      <c r="E123" s="50"/>
      <c r="F123" s="36" t="str">
        <f>E13</f>
        <v xml:space="preserve">EU,Dolnozemská  cesta 1,Bratislava</v>
      </c>
      <c r="G123" s="50"/>
      <c r="H123" s="50"/>
      <c r="I123" s="50"/>
      <c r="J123" s="50"/>
      <c r="K123" s="41" t="s">
        <v>32</v>
      </c>
      <c r="L123" s="50"/>
      <c r="M123" s="36" t="str">
        <f>E19</f>
        <v>Ing.Arch.Fukatsová G.,Atelier Modulor,Bratislava</v>
      </c>
      <c r="N123" s="36"/>
      <c r="O123" s="36"/>
      <c r="P123" s="36"/>
      <c r="Q123" s="36"/>
      <c r="R123" s="51"/>
    </row>
    <row r="124" s="1" customFormat="1" ht="14.4" customHeight="1">
      <c r="B124" s="49"/>
      <c r="C124" s="41" t="s">
        <v>30</v>
      </c>
      <c r="D124" s="50"/>
      <c r="E124" s="50"/>
      <c r="F124" s="36" t="str">
        <f>IF(E16="","",E16)</f>
        <v>Orintačný rozpočet</v>
      </c>
      <c r="G124" s="50"/>
      <c r="H124" s="50"/>
      <c r="I124" s="50"/>
      <c r="J124" s="50"/>
      <c r="K124" s="41" t="s">
        <v>35</v>
      </c>
      <c r="L124" s="50"/>
      <c r="M124" s="36" t="str">
        <f>E22</f>
        <v>Ing.Simonides Pavol</v>
      </c>
      <c r="N124" s="36"/>
      <c r="O124" s="36"/>
      <c r="P124" s="36"/>
      <c r="Q124" s="36"/>
      <c r="R124" s="51"/>
    </row>
    <row r="125" s="1" customFormat="1" ht="10.32" customHeight="1"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1"/>
    </row>
    <row r="126" s="9" customFormat="1" ht="29.28" customHeight="1">
      <c r="B126" s="198"/>
      <c r="C126" s="199" t="s">
        <v>171</v>
      </c>
      <c r="D126" s="200" t="s">
        <v>172</v>
      </c>
      <c r="E126" s="200" t="s">
        <v>59</v>
      </c>
      <c r="F126" s="200" t="s">
        <v>173</v>
      </c>
      <c r="G126" s="200"/>
      <c r="H126" s="200"/>
      <c r="I126" s="200"/>
      <c r="J126" s="200" t="s">
        <v>174</v>
      </c>
      <c r="K126" s="200" t="s">
        <v>175</v>
      </c>
      <c r="L126" s="200" t="s">
        <v>176</v>
      </c>
      <c r="M126" s="200"/>
      <c r="N126" s="200" t="s">
        <v>148</v>
      </c>
      <c r="O126" s="200"/>
      <c r="P126" s="200"/>
      <c r="Q126" s="201"/>
      <c r="R126" s="202"/>
      <c r="T126" s="103" t="s">
        <v>177</v>
      </c>
      <c r="U126" s="104" t="s">
        <v>41</v>
      </c>
      <c r="V126" s="104" t="s">
        <v>178</v>
      </c>
      <c r="W126" s="104" t="s">
        <v>179</v>
      </c>
      <c r="X126" s="104" t="s">
        <v>180</v>
      </c>
      <c r="Y126" s="104" t="s">
        <v>181</v>
      </c>
      <c r="Z126" s="104" t="s">
        <v>182</v>
      </c>
      <c r="AA126" s="105" t="s">
        <v>183</v>
      </c>
    </row>
    <row r="127" s="1" customFormat="1" ht="29.28" customHeight="1">
      <c r="B127" s="49"/>
      <c r="C127" s="107" t="s">
        <v>145</v>
      </c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203">
        <f>BK127</f>
        <v>0</v>
      </c>
      <c r="O127" s="204"/>
      <c r="P127" s="204"/>
      <c r="Q127" s="204"/>
      <c r="R127" s="51"/>
      <c r="T127" s="106"/>
      <c r="U127" s="70"/>
      <c r="V127" s="70"/>
      <c r="W127" s="205">
        <f>W128+W214+W245</f>
        <v>0</v>
      </c>
      <c r="X127" s="70"/>
      <c r="Y127" s="205">
        <f>Y128+Y214+Y245</f>
        <v>0.016857</v>
      </c>
      <c r="Z127" s="70"/>
      <c r="AA127" s="206">
        <f>AA128+AA214+AA245</f>
        <v>634.99682599999994</v>
      </c>
      <c r="AT127" s="25" t="s">
        <v>76</v>
      </c>
      <c r="AU127" s="25" t="s">
        <v>150</v>
      </c>
      <c r="BK127" s="207">
        <f>BK128+BK214+BK245</f>
        <v>0</v>
      </c>
    </row>
    <row r="128" s="10" customFormat="1" ht="37.44" customHeight="1">
      <c r="B128" s="208"/>
      <c r="C128" s="209"/>
      <c r="D128" s="210" t="s">
        <v>151</v>
      </c>
      <c r="E128" s="210"/>
      <c r="F128" s="210"/>
      <c r="G128" s="210"/>
      <c r="H128" s="210"/>
      <c r="I128" s="210"/>
      <c r="J128" s="210"/>
      <c r="K128" s="210"/>
      <c r="L128" s="210"/>
      <c r="M128" s="210"/>
      <c r="N128" s="211">
        <f>BK128</f>
        <v>0</v>
      </c>
      <c r="O128" s="212"/>
      <c r="P128" s="212"/>
      <c r="Q128" s="212"/>
      <c r="R128" s="213"/>
      <c r="T128" s="214"/>
      <c r="U128" s="209"/>
      <c r="V128" s="209"/>
      <c r="W128" s="215">
        <f>W129+SUM(W130:W139)+W143</f>
        <v>0</v>
      </c>
      <c r="X128" s="209"/>
      <c r="Y128" s="215">
        <f>Y129+SUM(Y130:Y139)+Y143</f>
        <v>0.016857</v>
      </c>
      <c r="Z128" s="209"/>
      <c r="AA128" s="216">
        <f>AA129+SUM(AA130:AA139)+AA143</f>
        <v>595.77135599999997</v>
      </c>
      <c r="AR128" s="217" t="s">
        <v>84</v>
      </c>
      <c r="AT128" s="218" t="s">
        <v>76</v>
      </c>
      <c r="AU128" s="218" t="s">
        <v>77</v>
      </c>
      <c r="AY128" s="217" t="s">
        <v>184</v>
      </c>
      <c r="BK128" s="219">
        <f>BK129+SUM(BK130:BK139)+BK143</f>
        <v>0</v>
      </c>
    </row>
    <row r="129" s="1" customFormat="1" ht="38.25" customHeight="1">
      <c r="B129" s="186"/>
      <c r="C129" s="220" t="s">
        <v>84</v>
      </c>
      <c r="D129" s="220" t="s">
        <v>185</v>
      </c>
      <c r="E129" s="221" t="s">
        <v>186</v>
      </c>
      <c r="F129" s="222" t="s">
        <v>187</v>
      </c>
      <c r="G129" s="222"/>
      <c r="H129" s="222"/>
      <c r="I129" s="222"/>
      <c r="J129" s="223" t="s">
        <v>188</v>
      </c>
      <c r="K129" s="224">
        <v>100</v>
      </c>
      <c r="L129" s="225">
        <v>0</v>
      </c>
      <c r="M129" s="225"/>
      <c r="N129" s="226">
        <f>ROUND(L129*K129,2)</f>
        <v>0</v>
      </c>
      <c r="O129" s="226"/>
      <c r="P129" s="226"/>
      <c r="Q129" s="226"/>
      <c r="R129" s="190"/>
      <c r="T129" s="227" t="s">
        <v>5</v>
      </c>
      <c r="U129" s="59" t="s">
        <v>44</v>
      </c>
      <c r="V129" s="50"/>
      <c r="W129" s="228">
        <f>V129*K129</f>
        <v>0</v>
      </c>
      <c r="X129" s="228">
        <v>0</v>
      </c>
      <c r="Y129" s="228">
        <f>X129*K129</f>
        <v>0</v>
      </c>
      <c r="Z129" s="228">
        <v>0</v>
      </c>
      <c r="AA129" s="229">
        <f>Z129*K129</f>
        <v>0</v>
      </c>
      <c r="AR129" s="25" t="s">
        <v>189</v>
      </c>
      <c r="AT129" s="25" t="s">
        <v>185</v>
      </c>
      <c r="AU129" s="25" t="s">
        <v>84</v>
      </c>
      <c r="AY129" s="25" t="s">
        <v>184</v>
      </c>
      <c r="BE129" s="149">
        <f>IF(U129="základná",N129,0)</f>
        <v>0</v>
      </c>
      <c r="BF129" s="149">
        <f>IF(U129="znížená",N129,0)</f>
        <v>0</v>
      </c>
      <c r="BG129" s="149">
        <f>IF(U129="zákl. prenesená",N129,0)</f>
        <v>0</v>
      </c>
      <c r="BH129" s="149">
        <f>IF(U129="zníž. prenesená",N129,0)</f>
        <v>0</v>
      </c>
      <c r="BI129" s="149">
        <f>IF(U129="nulová",N129,0)</f>
        <v>0</v>
      </c>
      <c r="BJ129" s="25" t="s">
        <v>89</v>
      </c>
      <c r="BK129" s="149">
        <f>ROUND(L129*K129,2)</f>
        <v>0</v>
      </c>
      <c r="BL129" s="25" t="s">
        <v>189</v>
      </c>
      <c r="BM129" s="25" t="s">
        <v>190</v>
      </c>
    </row>
    <row r="130" s="11" customFormat="1" ht="25.5" customHeight="1">
      <c r="B130" s="230"/>
      <c r="C130" s="231"/>
      <c r="D130" s="231"/>
      <c r="E130" s="232" t="s">
        <v>5</v>
      </c>
      <c r="F130" s="233" t="s">
        <v>191</v>
      </c>
      <c r="G130" s="234"/>
      <c r="H130" s="234"/>
      <c r="I130" s="234"/>
      <c r="J130" s="231"/>
      <c r="K130" s="235">
        <v>20</v>
      </c>
      <c r="L130" s="231"/>
      <c r="M130" s="231"/>
      <c r="N130" s="231"/>
      <c r="O130" s="231"/>
      <c r="P130" s="231"/>
      <c r="Q130" s="231"/>
      <c r="R130" s="236"/>
      <c r="T130" s="237"/>
      <c r="U130" s="231"/>
      <c r="V130" s="231"/>
      <c r="W130" s="231"/>
      <c r="X130" s="231"/>
      <c r="Y130" s="231"/>
      <c r="Z130" s="231"/>
      <c r="AA130" s="238"/>
      <c r="AT130" s="239" t="s">
        <v>192</v>
      </c>
      <c r="AU130" s="239" t="s">
        <v>84</v>
      </c>
      <c r="AV130" s="11" t="s">
        <v>89</v>
      </c>
      <c r="AW130" s="11" t="s">
        <v>34</v>
      </c>
      <c r="AX130" s="11" t="s">
        <v>77</v>
      </c>
      <c r="AY130" s="239" t="s">
        <v>184</v>
      </c>
    </row>
    <row r="131" s="11" customFormat="1" ht="25.5" customHeight="1">
      <c r="B131" s="230"/>
      <c r="C131" s="231"/>
      <c r="D131" s="231"/>
      <c r="E131" s="232" t="s">
        <v>5</v>
      </c>
      <c r="F131" s="240" t="s">
        <v>193</v>
      </c>
      <c r="G131" s="231"/>
      <c r="H131" s="231"/>
      <c r="I131" s="231"/>
      <c r="J131" s="231"/>
      <c r="K131" s="235">
        <v>20</v>
      </c>
      <c r="L131" s="231"/>
      <c r="M131" s="231"/>
      <c r="N131" s="231"/>
      <c r="O131" s="231"/>
      <c r="P131" s="231"/>
      <c r="Q131" s="231"/>
      <c r="R131" s="236"/>
      <c r="T131" s="237"/>
      <c r="U131" s="231"/>
      <c r="V131" s="231"/>
      <c r="W131" s="231"/>
      <c r="X131" s="231"/>
      <c r="Y131" s="231"/>
      <c r="Z131" s="231"/>
      <c r="AA131" s="238"/>
      <c r="AT131" s="239" t="s">
        <v>192</v>
      </c>
      <c r="AU131" s="239" t="s">
        <v>84</v>
      </c>
      <c r="AV131" s="11" t="s">
        <v>89</v>
      </c>
      <c r="AW131" s="11" t="s">
        <v>34</v>
      </c>
      <c r="AX131" s="11" t="s">
        <v>77</v>
      </c>
      <c r="AY131" s="239" t="s">
        <v>184</v>
      </c>
    </row>
    <row r="132" s="11" customFormat="1" ht="25.5" customHeight="1">
      <c r="B132" s="230"/>
      <c r="C132" s="231"/>
      <c r="D132" s="231"/>
      <c r="E132" s="232" t="s">
        <v>5</v>
      </c>
      <c r="F132" s="240" t="s">
        <v>194</v>
      </c>
      <c r="G132" s="231"/>
      <c r="H132" s="231"/>
      <c r="I132" s="231"/>
      <c r="J132" s="231"/>
      <c r="K132" s="235">
        <v>20</v>
      </c>
      <c r="L132" s="231"/>
      <c r="M132" s="231"/>
      <c r="N132" s="231"/>
      <c r="O132" s="231"/>
      <c r="P132" s="231"/>
      <c r="Q132" s="231"/>
      <c r="R132" s="236"/>
      <c r="T132" s="237"/>
      <c r="U132" s="231"/>
      <c r="V132" s="231"/>
      <c r="W132" s="231"/>
      <c r="X132" s="231"/>
      <c r="Y132" s="231"/>
      <c r="Z132" s="231"/>
      <c r="AA132" s="238"/>
      <c r="AT132" s="239" t="s">
        <v>192</v>
      </c>
      <c r="AU132" s="239" t="s">
        <v>84</v>
      </c>
      <c r="AV132" s="11" t="s">
        <v>89</v>
      </c>
      <c r="AW132" s="11" t="s">
        <v>34</v>
      </c>
      <c r="AX132" s="11" t="s">
        <v>77</v>
      </c>
      <c r="AY132" s="239" t="s">
        <v>184</v>
      </c>
    </row>
    <row r="133" s="11" customFormat="1" ht="25.5" customHeight="1">
      <c r="B133" s="230"/>
      <c r="C133" s="231"/>
      <c r="D133" s="231"/>
      <c r="E133" s="232" t="s">
        <v>5</v>
      </c>
      <c r="F133" s="240" t="s">
        <v>195</v>
      </c>
      <c r="G133" s="231"/>
      <c r="H133" s="231"/>
      <c r="I133" s="231"/>
      <c r="J133" s="231"/>
      <c r="K133" s="235">
        <v>20</v>
      </c>
      <c r="L133" s="231"/>
      <c r="M133" s="231"/>
      <c r="N133" s="231"/>
      <c r="O133" s="231"/>
      <c r="P133" s="231"/>
      <c r="Q133" s="231"/>
      <c r="R133" s="236"/>
      <c r="T133" s="237"/>
      <c r="U133" s="231"/>
      <c r="V133" s="231"/>
      <c r="W133" s="231"/>
      <c r="X133" s="231"/>
      <c r="Y133" s="231"/>
      <c r="Z133" s="231"/>
      <c r="AA133" s="238"/>
      <c r="AT133" s="239" t="s">
        <v>192</v>
      </c>
      <c r="AU133" s="239" t="s">
        <v>84</v>
      </c>
      <c r="AV133" s="11" t="s">
        <v>89</v>
      </c>
      <c r="AW133" s="11" t="s">
        <v>34</v>
      </c>
      <c r="AX133" s="11" t="s">
        <v>77</v>
      </c>
      <c r="AY133" s="239" t="s">
        <v>184</v>
      </c>
    </row>
    <row r="134" s="11" customFormat="1" ht="25.5" customHeight="1">
      <c r="B134" s="230"/>
      <c r="C134" s="231"/>
      <c r="D134" s="231"/>
      <c r="E134" s="232" t="s">
        <v>5</v>
      </c>
      <c r="F134" s="240" t="s">
        <v>196</v>
      </c>
      <c r="G134" s="231"/>
      <c r="H134" s="231"/>
      <c r="I134" s="231"/>
      <c r="J134" s="231"/>
      <c r="K134" s="235">
        <v>20</v>
      </c>
      <c r="L134" s="231"/>
      <c r="M134" s="231"/>
      <c r="N134" s="231"/>
      <c r="O134" s="231"/>
      <c r="P134" s="231"/>
      <c r="Q134" s="231"/>
      <c r="R134" s="236"/>
      <c r="T134" s="237"/>
      <c r="U134" s="231"/>
      <c r="V134" s="231"/>
      <c r="W134" s="231"/>
      <c r="X134" s="231"/>
      <c r="Y134" s="231"/>
      <c r="Z134" s="231"/>
      <c r="AA134" s="238"/>
      <c r="AT134" s="239" t="s">
        <v>192</v>
      </c>
      <c r="AU134" s="239" t="s">
        <v>84</v>
      </c>
      <c r="AV134" s="11" t="s">
        <v>89</v>
      </c>
      <c r="AW134" s="11" t="s">
        <v>34</v>
      </c>
      <c r="AX134" s="11" t="s">
        <v>77</v>
      </c>
      <c r="AY134" s="239" t="s">
        <v>184</v>
      </c>
    </row>
    <row r="135" s="12" customFormat="1" ht="16.5" customHeight="1">
      <c r="B135" s="241"/>
      <c r="C135" s="242"/>
      <c r="D135" s="242"/>
      <c r="E135" s="243" t="s">
        <v>5</v>
      </c>
      <c r="F135" s="244" t="s">
        <v>197</v>
      </c>
      <c r="G135" s="242"/>
      <c r="H135" s="242"/>
      <c r="I135" s="242"/>
      <c r="J135" s="242"/>
      <c r="K135" s="245">
        <v>100</v>
      </c>
      <c r="L135" s="242"/>
      <c r="M135" s="242"/>
      <c r="N135" s="242"/>
      <c r="O135" s="242"/>
      <c r="P135" s="242"/>
      <c r="Q135" s="242"/>
      <c r="R135" s="246"/>
      <c r="T135" s="247"/>
      <c r="U135" s="242"/>
      <c r="V135" s="242"/>
      <c r="W135" s="242"/>
      <c r="X135" s="242"/>
      <c r="Y135" s="242"/>
      <c r="Z135" s="242"/>
      <c r="AA135" s="248"/>
      <c r="AT135" s="249" t="s">
        <v>192</v>
      </c>
      <c r="AU135" s="249" t="s">
        <v>84</v>
      </c>
      <c r="AV135" s="12" t="s">
        <v>189</v>
      </c>
      <c r="AW135" s="12" t="s">
        <v>34</v>
      </c>
      <c r="AX135" s="12" t="s">
        <v>84</v>
      </c>
      <c r="AY135" s="249" t="s">
        <v>184</v>
      </c>
    </row>
    <row r="136" s="1" customFormat="1" ht="25.5" customHeight="1">
      <c r="B136" s="186"/>
      <c r="C136" s="220" t="s">
        <v>89</v>
      </c>
      <c r="D136" s="220" t="s">
        <v>185</v>
      </c>
      <c r="E136" s="221" t="s">
        <v>198</v>
      </c>
      <c r="F136" s="222" t="s">
        <v>199</v>
      </c>
      <c r="G136" s="222"/>
      <c r="H136" s="222"/>
      <c r="I136" s="222"/>
      <c r="J136" s="223" t="s">
        <v>200</v>
      </c>
      <c r="K136" s="224">
        <v>7</v>
      </c>
      <c r="L136" s="225">
        <v>0</v>
      </c>
      <c r="M136" s="225"/>
      <c r="N136" s="226">
        <f>ROUND(L136*K136,2)</f>
        <v>0</v>
      </c>
      <c r="O136" s="226"/>
      <c r="P136" s="226"/>
      <c r="Q136" s="226"/>
      <c r="R136" s="190"/>
      <c r="T136" s="227" t="s">
        <v>5</v>
      </c>
      <c r="U136" s="59" t="s">
        <v>44</v>
      </c>
      <c r="V136" s="50"/>
      <c r="W136" s="228">
        <f>V136*K136</f>
        <v>0</v>
      </c>
      <c r="X136" s="228">
        <v>0</v>
      </c>
      <c r="Y136" s="228">
        <f>X136*K136</f>
        <v>0</v>
      </c>
      <c r="Z136" s="228">
        <v>0</v>
      </c>
      <c r="AA136" s="229">
        <f>Z136*K136</f>
        <v>0</v>
      </c>
      <c r="AR136" s="25" t="s">
        <v>189</v>
      </c>
      <c r="AT136" s="25" t="s">
        <v>185</v>
      </c>
      <c r="AU136" s="25" t="s">
        <v>84</v>
      </c>
      <c r="AY136" s="25" t="s">
        <v>184</v>
      </c>
      <c r="BE136" s="149">
        <f>IF(U136="základná",N136,0)</f>
        <v>0</v>
      </c>
      <c r="BF136" s="149">
        <f>IF(U136="znížená",N136,0)</f>
        <v>0</v>
      </c>
      <c r="BG136" s="149">
        <f>IF(U136="zákl. prenesená",N136,0)</f>
        <v>0</v>
      </c>
      <c r="BH136" s="149">
        <f>IF(U136="zníž. prenesená",N136,0)</f>
        <v>0</v>
      </c>
      <c r="BI136" s="149">
        <f>IF(U136="nulová",N136,0)</f>
        <v>0</v>
      </c>
      <c r="BJ136" s="25" t="s">
        <v>89</v>
      </c>
      <c r="BK136" s="149">
        <f>ROUND(L136*K136,2)</f>
        <v>0</v>
      </c>
      <c r="BL136" s="25" t="s">
        <v>189</v>
      </c>
      <c r="BM136" s="25" t="s">
        <v>201</v>
      </c>
    </row>
    <row r="137" s="11" customFormat="1" ht="16.5" customHeight="1">
      <c r="B137" s="230"/>
      <c r="C137" s="231"/>
      <c r="D137" s="231"/>
      <c r="E137" s="232" t="s">
        <v>5</v>
      </c>
      <c r="F137" s="233" t="s">
        <v>202</v>
      </c>
      <c r="G137" s="234"/>
      <c r="H137" s="234"/>
      <c r="I137" s="234"/>
      <c r="J137" s="231"/>
      <c r="K137" s="235">
        <v>7</v>
      </c>
      <c r="L137" s="231"/>
      <c r="M137" s="231"/>
      <c r="N137" s="231"/>
      <c r="O137" s="231"/>
      <c r="P137" s="231"/>
      <c r="Q137" s="231"/>
      <c r="R137" s="236"/>
      <c r="T137" s="237"/>
      <c r="U137" s="231"/>
      <c r="V137" s="231"/>
      <c r="W137" s="231"/>
      <c r="X137" s="231"/>
      <c r="Y137" s="231"/>
      <c r="Z137" s="231"/>
      <c r="AA137" s="238"/>
      <c r="AT137" s="239" t="s">
        <v>192</v>
      </c>
      <c r="AU137" s="239" t="s">
        <v>84</v>
      </c>
      <c r="AV137" s="11" t="s">
        <v>89</v>
      </c>
      <c r="AW137" s="11" t="s">
        <v>34</v>
      </c>
      <c r="AX137" s="11" t="s">
        <v>77</v>
      </c>
      <c r="AY137" s="239" t="s">
        <v>184</v>
      </c>
    </row>
    <row r="138" s="12" customFormat="1" ht="16.5" customHeight="1">
      <c r="B138" s="241"/>
      <c r="C138" s="242"/>
      <c r="D138" s="242"/>
      <c r="E138" s="243" t="s">
        <v>5</v>
      </c>
      <c r="F138" s="244" t="s">
        <v>197</v>
      </c>
      <c r="G138" s="242"/>
      <c r="H138" s="242"/>
      <c r="I138" s="242"/>
      <c r="J138" s="242"/>
      <c r="K138" s="245">
        <v>7</v>
      </c>
      <c r="L138" s="242"/>
      <c r="M138" s="242"/>
      <c r="N138" s="242"/>
      <c r="O138" s="242"/>
      <c r="P138" s="242"/>
      <c r="Q138" s="242"/>
      <c r="R138" s="246"/>
      <c r="T138" s="247"/>
      <c r="U138" s="242"/>
      <c r="V138" s="242"/>
      <c r="W138" s="242"/>
      <c r="X138" s="242"/>
      <c r="Y138" s="242"/>
      <c r="Z138" s="242"/>
      <c r="AA138" s="248"/>
      <c r="AT138" s="249" t="s">
        <v>192</v>
      </c>
      <c r="AU138" s="249" t="s">
        <v>84</v>
      </c>
      <c r="AV138" s="12" t="s">
        <v>189</v>
      </c>
      <c r="AW138" s="12" t="s">
        <v>34</v>
      </c>
      <c r="AX138" s="12" t="s">
        <v>84</v>
      </c>
      <c r="AY138" s="249" t="s">
        <v>184</v>
      </c>
    </row>
    <row r="139" s="10" customFormat="1" ht="29.88" customHeight="1">
      <c r="B139" s="208"/>
      <c r="C139" s="209"/>
      <c r="D139" s="250" t="s">
        <v>152</v>
      </c>
      <c r="E139" s="250"/>
      <c r="F139" s="250"/>
      <c r="G139" s="250"/>
      <c r="H139" s="250"/>
      <c r="I139" s="250"/>
      <c r="J139" s="250"/>
      <c r="K139" s="250"/>
      <c r="L139" s="250"/>
      <c r="M139" s="250"/>
      <c r="N139" s="251">
        <f>BK139</f>
        <v>0</v>
      </c>
      <c r="O139" s="252"/>
      <c r="P139" s="252"/>
      <c r="Q139" s="252"/>
      <c r="R139" s="213"/>
      <c r="T139" s="214"/>
      <c r="U139" s="209"/>
      <c r="V139" s="209"/>
      <c r="W139" s="215">
        <f>SUM(W140:W142)</f>
        <v>0</v>
      </c>
      <c r="X139" s="209"/>
      <c r="Y139" s="215">
        <f>SUM(Y140:Y142)</f>
        <v>0</v>
      </c>
      <c r="Z139" s="209"/>
      <c r="AA139" s="216">
        <f>SUM(AA140:AA142)</f>
        <v>0</v>
      </c>
      <c r="AR139" s="217" t="s">
        <v>84</v>
      </c>
      <c r="AT139" s="218" t="s">
        <v>76</v>
      </c>
      <c r="AU139" s="218" t="s">
        <v>84</v>
      </c>
      <c r="AY139" s="217" t="s">
        <v>184</v>
      </c>
      <c r="BK139" s="219">
        <f>SUM(BK140:BK142)</f>
        <v>0</v>
      </c>
    </row>
    <row r="140" s="1" customFormat="1" ht="38.25" customHeight="1">
      <c r="B140" s="186"/>
      <c r="C140" s="220" t="s">
        <v>203</v>
      </c>
      <c r="D140" s="220" t="s">
        <v>185</v>
      </c>
      <c r="E140" s="221" t="s">
        <v>204</v>
      </c>
      <c r="F140" s="222" t="s">
        <v>205</v>
      </c>
      <c r="G140" s="222"/>
      <c r="H140" s="222"/>
      <c r="I140" s="222"/>
      <c r="J140" s="223" t="s">
        <v>206</v>
      </c>
      <c r="K140" s="224">
        <v>16</v>
      </c>
      <c r="L140" s="225">
        <v>0</v>
      </c>
      <c r="M140" s="225"/>
      <c r="N140" s="226">
        <f>ROUND(L140*K140,2)</f>
        <v>0</v>
      </c>
      <c r="O140" s="226"/>
      <c r="P140" s="226"/>
      <c r="Q140" s="226"/>
      <c r="R140" s="190"/>
      <c r="T140" s="227" t="s">
        <v>5</v>
      </c>
      <c r="U140" s="59" t="s">
        <v>44</v>
      </c>
      <c r="V140" s="50"/>
      <c r="W140" s="228">
        <f>V140*K140</f>
        <v>0</v>
      </c>
      <c r="X140" s="228">
        <v>0</v>
      </c>
      <c r="Y140" s="228">
        <f>X140*K140</f>
        <v>0</v>
      </c>
      <c r="Z140" s="228">
        <v>0</v>
      </c>
      <c r="AA140" s="229">
        <f>Z140*K140</f>
        <v>0</v>
      </c>
      <c r="AR140" s="25" t="s">
        <v>189</v>
      </c>
      <c r="AT140" s="25" t="s">
        <v>185</v>
      </c>
      <c r="AU140" s="25" t="s">
        <v>89</v>
      </c>
      <c r="AY140" s="25" t="s">
        <v>184</v>
      </c>
      <c r="BE140" s="149">
        <f>IF(U140="základná",N140,0)</f>
        <v>0</v>
      </c>
      <c r="BF140" s="149">
        <f>IF(U140="znížená",N140,0)</f>
        <v>0</v>
      </c>
      <c r="BG140" s="149">
        <f>IF(U140="zákl. prenesená",N140,0)</f>
        <v>0</v>
      </c>
      <c r="BH140" s="149">
        <f>IF(U140="zníž. prenesená",N140,0)</f>
        <v>0</v>
      </c>
      <c r="BI140" s="149">
        <f>IF(U140="nulová",N140,0)</f>
        <v>0</v>
      </c>
      <c r="BJ140" s="25" t="s">
        <v>89</v>
      </c>
      <c r="BK140" s="149">
        <f>ROUND(L140*K140,2)</f>
        <v>0</v>
      </c>
      <c r="BL140" s="25" t="s">
        <v>189</v>
      </c>
      <c r="BM140" s="25" t="s">
        <v>207</v>
      </c>
    </row>
    <row r="141" s="1" customFormat="1" ht="38.25" customHeight="1">
      <c r="B141" s="186"/>
      <c r="C141" s="220" t="s">
        <v>189</v>
      </c>
      <c r="D141" s="220" t="s">
        <v>185</v>
      </c>
      <c r="E141" s="221" t="s">
        <v>208</v>
      </c>
      <c r="F141" s="222" t="s">
        <v>209</v>
      </c>
      <c r="G141" s="222"/>
      <c r="H141" s="222"/>
      <c r="I141" s="222"/>
      <c r="J141" s="223" t="s">
        <v>206</v>
      </c>
      <c r="K141" s="224">
        <v>16</v>
      </c>
      <c r="L141" s="225">
        <v>0</v>
      </c>
      <c r="M141" s="225"/>
      <c r="N141" s="226">
        <f>ROUND(L141*K141,2)</f>
        <v>0</v>
      </c>
      <c r="O141" s="226"/>
      <c r="P141" s="226"/>
      <c r="Q141" s="226"/>
      <c r="R141" s="190"/>
      <c r="T141" s="227" t="s">
        <v>5</v>
      </c>
      <c r="U141" s="59" t="s">
        <v>44</v>
      </c>
      <c r="V141" s="50"/>
      <c r="W141" s="228">
        <f>V141*K141</f>
        <v>0</v>
      </c>
      <c r="X141" s="228">
        <v>0</v>
      </c>
      <c r="Y141" s="228">
        <f>X141*K141</f>
        <v>0</v>
      </c>
      <c r="Z141" s="228">
        <v>0</v>
      </c>
      <c r="AA141" s="229">
        <f>Z141*K141</f>
        <v>0</v>
      </c>
      <c r="AR141" s="25" t="s">
        <v>189</v>
      </c>
      <c r="AT141" s="25" t="s">
        <v>185</v>
      </c>
      <c r="AU141" s="25" t="s">
        <v>89</v>
      </c>
      <c r="AY141" s="25" t="s">
        <v>184</v>
      </c>
      <c r="BE141" s="149">
        <f>IF(U141="základná",N141,0)</f>
        <v>0</v>
      </c>
      <c r="BF141" s="149">
        <f>IF(U141="znížená",N141,0)</f>
        <v>0</v>
      </c>
      <c r="BG141" s="149">
        <f>IF(U141="zákl. prenesená",N141,0)</f>
        <v>0</v>
      </c>
      <c r="BH141" s="149">
        <f>IF(U141="zníž. prenesená",N141,0)</f>
        <v>0</v>
      </c>
      <c r="BI141" s="149">
        <f>IF(U141="nulová",N141,0)</f>
        <v>0</v>
      </c>
      <c r="BJ141" s="25" t="s">
        <v>89</v>
      </c>
      <c r="BK141" s="149">
        <f>ROUND(L141*K141,2)</f>
        <v>0</v>
      </c>
      <c r="BL141" s="25" t="s">
        <v>189</v>
      </c>
      <c r="BM141" s="25" t="s">
        <v>210</v>
      </c>
    </row>
    <row r="142" s="1" customFormat="1" ht="38.25" customHeight="1">
      <c r="B142" s="186"/>
      <c r="C142" s="220" t="s">
        <v>211</v>
      </c>
      <c r="D142" s="220" t="s">
        <v>185</v>
      </c>
      <c r="E142" s="221" t="s">
        <v>212</v>
      </c>
      <c r="F142" s="222" t="s">
        <v>213</v>
      </c>
      <c r="G142" s="222"/>
      <c r="H142" s="222"/>
      <c r="I142" s="222"/>
      <c r="J142" s="223" t="s">
        <v>206</v>
      </c>
      <c r="K142" s="224">
        <v>16</v>
      </c>
      <c r="L142" s="225">
        <v>0</v>
      </c>
      <c r="M142" s="225"/>
      <c r="N142" s="226">
        <f>ROUND(L142*K142,2)</f>
        <v>0</v>
      </c>
      <c r="O142" s="226"/>
      <c r="P142" s="226"/>
      <c r="Q142" s="226"/>
      <c r="R142" s="190"/>
      <c r="T142" s="227" t="s">
        <v>5</v>
      </c>
      <c r="U142" s="59" t="s">
        <v>44</v>
      </c>
      <c r="V142" s="50"/>
      <c r="W142" s="228">
        <f>V142*K142</f>
        <v>0</v>
      </c>
      <c r="X142" s="228">
        <v>0</v>
      </c>
      <c r="Y142" s="228">
        <f>X142*K142</f>
        <v>0</v>
      </c>
      <c r="Z142" s="228">
        <v>0</v>
      </c>
      <c r="AA142" s="229">
        <f>Z142*K142</f>
        <v>0</v>
      </c>
      <c r="AR142" s="25" t="s">
        <v>189</v>
      </c>
      <c r="AT142" s="25" t="s">
        <v>185</v>
      </c>
      <c r="AU142" s="25" t="s">
        <v>89</v>
      </c>
      <c r="AY142" s="25" t="s">
        <v>184</v>
      </c>
      <c r="BE142" s="149">
        <f>IF(U142="základná",N142,0)</f>
        <v>0</v>
      </c>
      <c r="BF142" s="149">
        <f>IF(U142="znížená",N142,0)</f>
        <v>0</v>
      </c>
      <c r="BG142" s="149">
        <f>IF(U142="zákl. prenesená",N142,0)</f>
        <v>0</v>
      </c>
      <c r="BH142" s="149">
        <f>IF(U142="zníž. prenesená",N142,0)</f>
        <v>0</v>
      </c>
      <c r="BI142" s="149">
        <f>IF(U142="nulová",N142,0)</f>
        <v>0</v>
      </c>
      <c r="BJ142" s="25" t="s">
        <v>89</v>
      </c>
      <c r="BK142" s="149">
        <f>ROUND(L142*K142,2)</f>
        <v>0</v>
      </c>
      <c r="BL142" s="25" t="s">
        <v>189</v>
      </c>
      <c r="BM142" s="25" t="s">
        <v>214</v>
      </c>
    </row>
    <row r="143" s="10" customFormat="1" ht="29.88" customHeight="1">
      <c r="B143" s="208"/>
      <c r="C143" s="209"/>
      <c r="D143" s="250" t="s">
        <v>153</v>
      </c>
      <c r="E143" s="250"/>
      <c r="F143" s="250"/>
      <c r="G143" s="250"/>
      <c r="H143" s="250"/>
      <c r="I143" s="250"/>
      <c r="J143" s="250"/>
      <c r="K143" s="250"/>
      <c r="L143" s="250"/>
      <c r="M143" s="250"/>
      <c r="N143" s="253">
        <f>BK143</f>
        <v>0</v>
      </c>
      <c r="O143" s="254"/>
      <c r="P143" s="254"/>
      <c r="Q143" s="254"/>
      <c r="R143" s="213"/>
      <c r="T143" s="214"/>
      <c r="U143" s="209"/>
      <c r="V143" s="209"/>
      <c r="W143" s="215">
        <f>SUM(W144:W213)</f>
        <v>0</v>
      </c>
      <c r="X143" s="209"/>
      <c r="Y143" s="215">
        <f>SUM(Y144:Y213)</f>
        <v>0.016857</v>
      </c>
      <c r="Z143" s="209"/>
      <c r="AA143" s="216">
        <f>SUM(AA144:AA213)</f>
        <v>595.77135599999997</v>
      </c>
      <c r="AR143" s="217" t="s">
        <v>84</v>
      </c>
      <c r="AT143" s="218" t="s">
        <v>76</v>
      </c>
      <c r="AU143" s="218" t="s">
        <v>84</v>
      </c>
      <c r="AY143" s="217" t="s">
        <v>184</v>
      </c>
      <c r="BK143" s="219">
        <f>SUM(BK144:BK213)</f>
        <v>0</v>
      </c>
    </row>
    <row r="144" s="1" customFormat="1" ht="25.5" customHeight="1">
      <c r="B144" s="186"/>
      <c r="C144" s="220" t="s">
        <v>215</v>
      </c>
      <c r="D144" s="220" t="s">
        <v>185</v>
      </c>
      <c r="E144" s="221" t="s">
        <v>216</v>
      </c>
      <c r="F144" s="222" t="s">
        <v>217</v>
      </c>
      <c r="G144" s="222"/>
      <c r="H144" s="222"/>
      <c r="I144" s="222"/>
      <c r="J144" s="223" t="s">
        <v>218</v>
      </c>
      <c r="K144" s="224">
        <v>16</v>
      </c>
      <c r="L144" s="225">
        <v>0</v>
      </c>
      <c r="M144" s="225"/>
      <c r="N144" s="226">
        <f>ROUND(L144*K144,2)</f>
        <v>0</v>
      </c>
      <c r="O144" s="226"/>
      <c r="P144" s="226"/>
      <c r="Q144" s="226"/>
      <c r="R144" s="190"/>
      <c r="T144" s="227" t="s">
        <v>5</v>
      </c>
      <c r="U144" s="59" t="s">
        <v>44</v>
      </c>
      <c r="V144" s="50"/>
      <c r="W144" s="228">
        <f>V144*K144</f>
        <v>0</v>
      </c>
      <c r="X144" s="228">
        <v>0</v>
      </c>
      <c r="Y144" s="228">
        <f>X144*K144</f>
        <v>0</v>
      </c>
      <c r="Z144" s="228">
        <v>0</v>
      </c>
      <c r="AA144" s="229">
        <f>Z144*K144</f>
        <v>0</v>
      </c>
      <c r="AR144" s="25" t="s">
        <v>189</v>
      </c>
      <c r="AT144" s="25" t="s">
        <v>185</v>
      </c>
      <c r="AU144" s="25" t="s">
        <v>89</v>
      </c>
      <c r="AY144" s="25" t="s">
        <v>184</v>
      </c>
      <c r="BE144" s="149">
        <f>IF(U144="základná",N144,0)</f>
        <v>0</v>
      </c>
      <c r="BF144" s="149">
        <f>IF(U144="znížená",N144,0)</f>
        <v>0</v>
      </c>
      <c r="BG144" s="149">
        <f>IF(U144="zákl. prenesená",N144,0)</f>
        <v>0</v>
      </c>
      <c r="BH144" s="149">
        <f>IF(U144="zníž. prenesená",N144,0)</f>
        <v>0</v>
      </c>
      <c r="BI144" s="149">
        <f>IF(U144="nulová",N144,0)</f>
        <v>0</v>
      </c>
      <c r="BJ144" s="25" t="s">
        <v>89</v>
      </c>
      <c r="BK144" s="149">
        <f>ROUND(L144*K144,2)</f>
        <v>0</v>
      </c>
      <c r="BL144" s="25" t="s">
        <v>189</v>
      </c>
      <c r="BM144" s="25" t="s">
        <v>219</v>
      </c>
    </row>
    <row r="145" s="1" customFormat="1" ht="25.5" customHeight="1">
      <c r="B145" s="186"/>
      <c r="C145" s="220" t="s">
        <v>202</v>
      </c>
      <c r="D145" s="220" t="s">
        <v>185</v>
      </c>
      <c r="E145" s="221" t="s">
        <v>220</v>
      </c>
      <c r="F145" s="222" t="s">
        <v>221</v>
      </c>
      <c r="G145" s="222"/>
      <c r="H145" s="222"/>
      <c r="I145" s="222"/>
      <c r="J145" s="223" t="s">
        <v>206</v>
      </c>
      <c r="K145" s="224">
        <v>608.46000000000004</v>
      </c>
      <c r="L145" s="225">
        <v>0</v>
      </c>
      <c r="M145" s="225"/>
      <c r="N145" s="226">
        <f>ROUND(L145*K145,2)</f>
        <v>0</v>
      </c>
      <c r="O145" s="226"/>
      <c r="P145" s="226"/>
      <c r="Q145" s="226"/>
      <c r="R145" s="190"/>
      <c r="T145" s="227" t="s">
        <v>5</v>
      </c>
      <c r="U145" s="59" t="s">
        <v>44</v>
      </c>
      <c r="V145" s="50"/>
      <c r="W145" s="228">
        <f>V145*K145</f>
        <v>0</v>
      </c>
      <c r="X145" s="228">
        <v>0</v>
      </c>
      <c r="Y145" s="228">
        <f>X145*K145</f>
        <v>0</v>
      </c>
      <c r="Z145" s="228">
        <v>0.19600000000000001</v>
      </c>
      <c r="AA145" s="229">
        <f>Z145*K145</f>
        <v>119.25816000000002</v>
      </c>
      <c r="AR145" s="25" t="s">
        <v>189</v>
      </c>
      <c r="AT145" s="25" t="s">
        <v>185</v>
      </c>
      <c r="AU145" s="25" t="s">
        <v>89</v>
      </c>
      <c r="AY145" s="25" t="s">
        <v>184</v>
      </c>
      <c r="BE145" s="149">
        <f>IF(U145="základná",N145,0)</f>
        <v>0</v>
      </c>
      <c r="BF145" s="149">
        <f>IF(U145="znížená",N145,0)</f>
        <v>0</v>
      </c>
      <c r="BG145" s="149">
        <f>IF(U145="zákl. prenesená",N145,0)</f>
        <v>0</v>
      </c>
      <c r="BH145" s="149">
        <f>IF(U145="zníž. prenesená",N145,0)</f>
        <v>0</v>
      </c>
      <c r="BI145" s="149">
        <f>IF(U145="nulová",N145,0)</f>
        <v>0</v>
      </c>
      <c r="BJ145" s="25" t="s">
        <v>89</v>
      </c>
      <c r="BK145" s="149">
        <f>ROUND(L145*K145,2)</f>
        <v>0</v>
      </c>
      <c r="BL145" s="25" t="s">
        <v>189</v>
      </c>
      <c r="BM145" s="25" t="s">
        <v>222</v>
      </c>
    </row>
    <row r="146" s="11" customFormat="1" ht="16.5" customHeight="1">
      <c r="B146" s="230"/>
      <c r="C146" s="231"/>
      <c r="D146" s="231"/>
      <c r="E146" s="232" t="s">
        <v>5</v>
      </c>
      <c r="F146" s="233" t="s">
        <v>223</v>
      </c>
      <c r="G146" s="234"/>
      <c r="H146" s="234"/>
      <c r="I146" s="234"/>
      <c r="J146" s="231"/>
      <c r="K146" s="235">
        <v>120.12000000000001</v>
      </c>
      <c r="L146" s="231"/>
      <c r="M146" s="231"/>
      <c r="N146" s="231"/>
      <c r="O146" s="231"/>
      <c r="P146" s="231"/>
      <c r="Q146" s="231"/>
      <c r="R146" s="236"/>
      <c r="T146" s="237"/>
      <c r="U146" s="231"/>
      <c r="V146" s="231"/>
      <c r="W146" s="231"/>
      <c r="X146" s="231"/>
      <c r="Y146" s="231"/>
      <c r="Z146" s="231"/>
      <c r="AA146" s="238"/>
      <c r="AT146" s="239" t="s">
        <v>192</v>
      </c>
      <c r="AU146" s="239" t="s">
        <v>89</v>
      </c>
      <c r="AV146" s="11" t="s">
        <v>89</v>
      </c>
      <c r="AW146" s="11" t="s">
        <v>34</v>
      </c>
      <c r="AX146" s="11" t="s">
        <v>77</v>
      </c>
      <c r="AY146" s="239" t="s">
        <v>184</v>
      </c>
    </row>
    <row r="147" s="11" customFormat="1" ht="16.5" customHeight="1">
      <c r="B147" s="230"/>
      <c r="C147" s="231"/>
      <c r="D147" s="231"/>
      <c r="E147" s="232" t="s">
        <v>5</v>
      </c>
      <c r="F147" s="240" t="s">
        <v>224</v>
      </c>
      <c r="G147" s="231"/>
      <c r="H147" s="231"/>
      <c r="I147" s="231"/>
      <c r="J147" s="231"/>
      <c r="K147" s="235">
        <v>222</v>
      </c>
      <c r="L147" s="231"/>
      <c r="M147" s="231"/>
      <c r="N147" s="231"/>
      <c r="O147" s="231"/>
      <c r="P147" s="231"/>
      <c r="Q147" s="231"/>
      <c r="R147" s="236"/>
      <c r="T147" s="237"/>
      <c r="U147" s="231"/>
      <c r="V147" s="231"/>
      <c r="W147" s="231"/>
      <c r="X147" s="231"/>
      <c r="Y147" s="231"/>
      <c r="Z147" s="231"/>
      <c r="AA147" s="238"/>
      <c r="AT147" s="239" t="s">
        <v>192</v>
      </c>
      <c r="AU147" s="239" t="s">
        <v>89</v>
      </c>
      <c r="AV147" s="11" t="s">
        <v>89</v>
      </c>
      <c r="AW147" s="11" t="s">
        <v>34</v>
      </c>
      <c r="AX147" s="11" t="s">
        <v>77</v>
      </c>
      <c r="AY147" s="239" t="s">
        <v>184</v>
      </c>
    </row>
    <row r="148" s="11" customFormat="1" ht="16.5" customHeight="1">
      <c r="B148" s="230"/>
      <c r="C148" s="231"/>
      <c r="D148" s="231"/>
      <c r="E148" s="232" t="s">
        <v>5</v>
      </c>
      <c r="F148" s="240" t="s">
        <v>225</v>
      </c>
      <c r="G148" s="231"/>
      <c r="H148" s="231"/>
      <c r="I148" s="231"/>
      <c r="J148" s="231"/>
      <c r="K148" s="235">
        <v>-5.5999999999999996</v>
      </c>
      <c r="L148" s="231"/>
      <c r="M148" s="231"/>
      <c r="N148" s="231"/>
      <c r="O148" s="231"/>
      <c r="P148" s="231"/>
      <c r="Q148" s="231"/>
      <c r="R148" s="236"/>
      <c r="T148" s="237"/>
      <c r="U148" s="231"/>
      <c r="V148" s="231"/>
      <c r="W148" s="231"/>
      <c r="X148" s="231"/>
      <c r="Y148" s="231"/>
      <c r="Z148" s="231"/>
      <c r="AA148" s="238"/>
      <c r="AT148" s="239" t="s">
        <v>192</v>
      </c>
      <c r="AU148" s="239" t="s">
        <v>89</v>
      </c>
      <c r="AV148" s="11" t="s">
        <v>89</v>
      </c>
      <c r="AW148" s="11" t="s">
        <v>34</v>
      </c>
      <c r="AX148" s="11" t="s">
        <v>77</v>
      </c>
      <c r="AY148" s="239" t="s">
        <v>184</v>
      </c>
    </row>
    <row r="149" s="11" customFormat="1" ht="16.5" customHeight="1">
      <c r="B149" s="230"/>
      <c r="C149" s="231"/>
      <c r="D149" s="231"/>
      <c r="E149" s="232" t="s">
        <v>5</v>
      </c>
      <c r="F149" s="240" t="s">
        <v>226</v>
      </c>
      <c r="G149" s="231"/>
      <c r="H149" s="231"/>
      <c r="I149" s="231"/>
      <c r="J149" s="231"/>
      <c r="K149" s="235">
        <v>140.75999999999999</v>
      </c>
      <c r="L149" s="231"/>
      <c r="M149" s="231"/>
      <c r="N149" s="231"/>
      <c r="O149" s="231"/>
      <c r="P149" s="231"/>
      <c r="Q149" s="231"/>
      <c r="R149" s="236"/>
      <c r="T149" s="237"/>
      <c r="U149" s="231"/>
      <c r="V149" s="231"/>
      <c r="W149" s="231"/>
      <c r="X149" s="231"/>
      <c r="Y149" s="231"/>
      <c r="Z149" s="231"/>
      <c r="AA149" s="238"/>
      <c r="AT149" s="239" t="s">
        <v>192</v>
      </c>
      <c r="AU149" s="239" t="s">
        <v>89</v>
      </c>
      <c r="AV149" s="11" t="s">
        <v>89</v>
      </c>
      <c r="AW149" s="11" t="s">
        <v>34</v>
      </c>
      <c r="AX149" s="11" t="s">
        <v>77</v>
      </c>
      <c r="AY149" s="239" t="s">
        <v>184</v>
      </c>
    </row>
    <row r="150" s="11" customFormat="1" ht="16.5" customHeight="1">
      <c r="B150" s="230"/>
      <c r="C150" s="231"/>
      <c r="D150" s="231"/>
      <c r="E150" s="232" t="s">
        <v>5</v>
      </c>
      <c r="F150" s="240" t="s">
        <v>227</v>
      </c>
      <c r="G150" s="231"/>
      <c r="H150" s="231"/>
      <c r="I150" s="231"/>
      <c r="J150" s="231"/>
      <c r="K150" s="235">
        <v>-11.199999999999999</v>
      </c>
      <c r="L150" s="231"/>
      <c r="M150" s="231"/>
      <c r="N150" s="231"/>
      <c r="O150" s="231"/>
      <c r="P150" s="231"/>
      <c r="Q150" s="231"/>
      <c r="R150" s="236"/>
      <c r="T150" s="237"/>
      <c r="U150" s="231"/>
      <c r="V150" s="231"/>
      <c r="W150" s="231"/>
      <c r="X150" s="231"/>
      <c r="Y150" s="231"/>
      <c r="Z150" s="231"/>
      <c r="AA150" s="238"/>
      <c r="AT150" s="239" t="s">
        <v>192</v>
      </c>
      <c r="AU150" s="239" t="s">
        <v>89</v>
      </c>
      <c r="AV150" s="11" t="s">
        <v>89</v>
      </c>
      <c r="AW150" s="11" t="s">
        <v>34</v>
      </c>
      <c r="AX150" s="11" t="s">
        <v>77</v>
      </c>
      <c r="AY150" s="239" t="s">
        <v>184</v>
      </c>
    </row>
    <row r="151" s="11" customFormat="1" ht="16.5" customHeight="1">
      <c r="B151" s="230"/>
      <c r="C151" s="231"/>
      <c r="D151" s="231"/>
      <c r="E151" s="232" t="s">
        <v>5</v>
      </c>
      <c r="F151" s="240" t="s">
        <v>228</v>
      </c>
      <c r="G151" s="231"/>
      <c r="H151" s="231"/>
      <c r="I151" s="231"/>
      <c r="J151" s="231"/>
      <c r="K151" s="235">
        <v>178.38</v>
      </c>
      <c r="L151" s="231"/>
      <c r="M151" s="231"/>
      <c r="N151" s="231"/>
      <c r="O151" s="231"/>
      <c r="P151" s="231"/>
      <c r="Q151" s="231"/>
      <c r="R151" s="236"/>
      <c r="T151" s="237"/>
      <c r="U151" s="231"/>
      <c r="V151" s="231"/>
      <c r="W151" s="231"/>
      <c r="X151" s="231"/>
      <c r="Y151" s="231"/>
      <c r="Z151" s="231"/>
      <c r="AA151" s="238"/>
      <c r="AT151" s="239" t="s">
        <v>192</v>
      </c>
      <c r="AU151" s="239" t="s">
        <v>89</v>
      </c>
      <c r="AV151" s="11" t="s">
        <v>89</v>
      </c>
      <c r="AW151" s="11" t="s">
        <v>34</v>
      </c>
      <c r="AX151" s="11" t="s">
        <v>77</v>
      </c>
      <c r="AY151" s="239" t="s">
        <v>184</v>
      </c>
    </row>
    <row r="152" s="11" customFormat="1" ht="16.5" customHeight="1">
      <c r="B152" s="230"/>
      <c r="C152" s="231"/>
      <c r="D152" s="231"/>
      <c r="E152" s="232" t="s">
        <v>5</v>
      </c>
      <c r="F152" s="240" t="s">
        <v>229</v>
      </c>
      <c r="G152" s="231"/>
      <c r="H152" s="231"/>
      <c r="I152" s="231"/>
      <c r="J152" s="231"/>
      <c r="K152" s="235">
        <v>-39.200000000000003</v>
      </c>
      <c r="L152" s="231"/>
      <c r="M152" s="231"/>
      <c r="N152" s="231"/>
      <c r="O152" s="231"/>
      <c r="P152" s="231"/>
      <c r="Q152" s="231"/>
      <c r="R152" s="236"/>
      <c r="T152" s="237"/>
      <c r="U152" s="231"/>
      <c r="V152" s="231"/>
      <c r="W152" s="231"/>
      <c r="X152" s="231"/>
      <c r="Y152" s="231"/>
      <c r="Z152" s="231"/>
      <c r="AA152" s="238"/>
      <c r="AT152" s="239" t="s">
        <v>192</v>
      </c>
      <c r="AU152" s="239" t="s">
        <v>89</v>
      </c>
      <c r="AV152" s="11" t="s">
        <v>89</v>
      </c>
      <c r="AW152" s="11" t="s">
        <v>34</v>
      </c>
      <c r="AX152" s="11" t="s">
        <v>77</v>
      </c>
      <c r="AY152" s="239" t="s">
        <v>184</v>
      </c>
    </row>
    <row r="153" s="11" customFormat="1" ht="16.5" customHeight="1">
      <c r="B153" s="230"/>
      <c r="C153" s="231"/>
      <c r="D153" s="231"/>
      <c r="E153" s="232" t="s">
        <v>5</v>
      </c>
      <c r="F153" s="240" t="s">
        <v>230</v>
      </c>
      <c r="G153" s="231"/>
      <c r="H153" s="231"/>
      <c r="I153" s="231"/>
      <c r="J153" s="231"/>
      <c r="K153" s="235">
        <v>3.2000000000000002</v>
      </c>
      <c r="L153" s="231"/>
      <c r="M153" s="231"/>
      <c r="N153" s="231"/>
      <c r="O153" s="231"/>
      <c r="P153" s="231"/>
      <c r="Q153" s="231"/>
      <c r="R153" s="236"/>
      <c r="T153" s="237"/>
      <c r="U153" s="231"/>
      <c r="V153" s="231"/>
      <c r="W153" s="231"/>
      <c r="X153" s="231"/>
      <c r="Y153" s="231"/>
      <c r="Z153" s="231"/>
      <c r="AA153" s="238"/>
      <c r="AT153" s="239" t="s">
        <v>192</v>
      </c>
      <c r="AU153" s="239" t="s">
        <v>89</v>
      </c>
      <c r="AV153" s="11" t="s">
        <v>89</v>
      </c>
      <c r="AW153" s="11" t="s">
        <v>34</v>
      </c>
      <c r="AX153" s="11" t="s">
        <v>77</v>
      </c>
      <c r="AY153" s="239" t="s">
        <v>184</v>
      </c>
    </row>
    <row r="154" s="12" customFormat="1" ht="16.5" customHeight="1">
      <c r="B154" s="241"/>
      <c r="C154" s="242"/>
      <c r="D154" s="242"/>
      <c r="E154" s="243" t="s">
        <v>5</v>
      </c>
      <c r="F154" s="244" t="s">
        <v>197</v>
      </c>
      <c r="G154" s="242"/>
      <c r="H154" s="242"/>
      <c r="I154" s="242"/>
      <c r="J154" s="242"/>
      <c r="K154" s="245">
        <v>608.46000000000004</v>
      </c>
      <c r="L154" s="242"/>
      <c r="M154" s="242"/>
      <c r="N154" s="242"/>
      <c r="O154" s="242"/>
      <c r="P154" s="242"/>
      <c r="Q154" s="242"/>
      <c r="R154" s="246"/>
      <c r="T154" s="247"/>
      <c r="U154" s="242"/>
      <c r="V154" s="242"/>
      <c r="W154" s="242"/>
      <c r="X154" s="242"/>
      <c r="Y154" s="242"/>
      <c r="Z154" s="242"/>
      <c r="AA154" s="248"/>
      <c r="AT154" s="249" t="s">
        <v>192</v>
      </c>
      <c r="AU154" s="249" t="s">
        <v>89</v>
      </c>
      <c r="AV154" s="12" t="s">
        <v>189</v>
      </c>
      <c r="AW154" s="12" t="s">
        <v>34</v>
      </c>
      <c r="AX154" s="12" t="s">
        <v>84</v>
      </c>
      <c r="AY154" s="249" t="s">
        <v>184</v>
      </c>
    </row>
    <row r="155" s="1" customFormat="1" ht="25.5" customHeight="1">
      <c r="B155" s="186"/>
      <c r="C155" s="220" t="s">
        <v>231</v>
      </c>
      <c r="D155" s="220" t="s">
        <v>185</v>
      </c>
      <c r="E155" s="221" t="s">
        <v>232</v>
      </c>
      <c r="F155" s="222" t="s">
        <v>233</v>
      </c>
      <c r="G155" s="222"/>
      <c r="H155" s="222"/>
      <c r="I155" s="222"/>
      <c r="J155" s="223" t="s">
        <v>206</v>
      </c>
      <c r="K155" s="224">
        <v>31.916</v>
      </c>
      <c r="L155" s="225">
        <v>0</v>
      </c>
      <c r="M155" s="225"/>
      <c r="N155" s="226">
        <f>ROUND(L155*K155,2)</f>
        <v>0</v>
      </c>
      <c r="O155" s="226"/>
      <c r="P155" s="226"/>
      <c r="Q155" s="226"/>
      <c r="R155" s="190"/>
      <c r="T155" s="227" t="s">
        <v>5</v>
      </c>
      <c r="U155" s="59" t="s">
        <v>44</v>
      </c>
      <c r="V155" s="50"/>
      <c r="W155" s="228">
        <f>V155*K155</f>
        <v>0</v>
      </c>
      <c r="X155" s="228">
        <v>0</v>
      </c>
      <c r="Y155" s="228">
        <f>X155*K155</f>
        <v>0</v>
      </c>
      <c r="Z155" s="228">
        <v>0.082000000000000003</v>
      </c>
      <c r="AA155" s="229">
        <f>Z155*K155</f>
        <v>2.6171120000000001</v>
      </c>
      <c r="AR155" s="25" t="s">
        <v>189</v>
      </c>
      <c r="AT155" s="25" t="s">
        <v>185</v>
      </c>
      <c r="AU155" s="25" t="s">
        <v>89</v>
      </c>
      <c r="AY155" s="25" t="s">
        <v>184</v>
      </c>
      <c r="BE155" s="149">
        <f>IF(U155="základná",N155,0)</f>
        <v>0</v>
      </c>
      <c r="BF155" s="149">
        <f>IF(U155="znížená",N155,0)</f>
        <v>0</v>
      </c>
      <c r="BG155" s="149">
        <f>IF(U155="zákl. prenesená",N155,0)</f>
        <v>0</v>
      </c>
      <c r="BH155" s="149">
        <f>IF(U155="zníž. prenesená",N155,0)</f>
        <v>0</v>
      </c>
      <c r="BI155" s="149">
        <f>IF(U155="nulová",N155,0)</f>
        <v>0</v>
      </c>
      <c r="BJ155" s="25" t="s">
        <v>89</v>
      </c>
      <c r="BK155" s="149">
        <f>ROUND(L155*K155,2)</f>
        <v>0</v>
      </c>
      <c r="BL155" s="25" t="s">
        <v>189</v>
      </c>
      <c r="BM155" s="25" t="s">
        <v>234</v>
      </c>
    </row>
    <row r="156" s="11" customFormat="1" ht="16.5" customHeight="1">
      <c r="B156" s="230"/>
      <c r="C156" s="231"/>
      <c r="D156" s="231"/>
      <c r="E156" s="232" t="s">
        <v>5</v>
      </c>
      <c r="F156" s="233" t="s">
        <v>235</v>
      </c>
      <c r="G156" s="234"/>
      <c r="H156" s="234"/>
      <c r="I156" s="234"/>
      <c r="J156" s="231"/>
      <c r="K156" s="235">
        <v>31.916</v>
      </c>
      <c r="L156" s="231"/>
      <c r="M156" s="231"/>
      <c r="N156" s="231"/>
      <c r="O156" s="231"/>
      <c r="P156" s="231"/>
      <c r="Q156" s="231"/>
      <c r="R156" s="236"/>
      <c r="T156" s="237"/>
      <c r="U156" s="231"/>
      <c r="V156" s="231"/>
      <c r="W156" s="231"/>
      <c r="X156" s="231"/>
      <c r="Y156" s="231"/>
      <c r="Z156" s="231"/>
      <c r="AA156" s="238"/>
      <c r="AT156" s="239" t="s">
        <v>192</v>
      </c>
      <c r="AU156" s="239" t="s">
        <v>89</v>
      </c>
      <c r="AV156" s="11" t="s">
        <v>89</v>
      </c>
      <c r="AW156" s="11" t="s">
        <v>34</v>
      </c>
      <c r="AX156" s="11" t="s">
        <v>84</v>
      </c>
      <c r="AY156" s="239" t="s">
        <v>184</v>
      </c>
    </row>
    <row r="157" s="1" customFormat="1" ht="51" customHeight="1">
      <c r="B157" s="186"/>
      <c r="C157" s="220" t="s">
        <v>236</v>
      </c>
      <c r="D157" s="220" t="s">
        <v>185</v>
      </c>
      <c r="E157" s="221" t="s">
        <v>237</v>
      </c>
      <c r="F157" s="222" t="s">
        <v>238</v>
      </c>
      <c r="G157" s="222"/>
      <c r="H157" s="222"/>
      <c r="I157" s="222"/>
      <c r="J157" s="223" t="s">
        <v>239</v>
      </c>
      <c r="K157" s="224">
        <v>14.618</v>
      </c>
      <c r="L157" s="225">
        <v>0</v>
      </c>
      <c r="M157" s="225"/>
      <c r="N157" s="226">
        <f>ROUND(L157*K157,2)</f>
        <v>0</v>
      </c>
      <c r="O157" s="226"/>
      <c r="P157" s="226"/>
      <c r="Q157" s="226"/>
      <c r="R157" s="190"/>
      <c r="T157" s="227" t="s">
        <v>5</v>
      </c>
      <c r="U157" s="59" t="s">
        <v>44</v>
      </c>
      <c r="V157" s="50"/>
      <c r="W157" s="228">
        <f>V157*K157</f>
        <v>0</v>
      </c>
      <c r="X157" s="228">
        <v>0</v>
      </c>
      <c r="Y157" s="228">
        <f>X157*K157</f>
        <v>0</v>
      </c>
      <c r="Z157" s="228">
        <v>2.2000000000000002</v>
      </c>
      <c r="AA157" s="229">
        <f>Z157*K157</f>
        <v>32.159600000000005</v>
      </c>
      <c r="AR157" s="25" t="s">
        <v>189</v>
      </c>
      <c r="AT157" s="25" t="s">
        <v>185</v>
      </c>
      <c r="AU157" s="25" t="s">
        <v>89</v>
      </c>
      <c r="AY157" s="25" t="s">
        <v>184</v>
      </c>
      <c r="BE157" s="149">
        <f>IF(U157="základná",N157,0)</f>
        <v>0</v>
      </c>
      <c r="BF157" s="149">
        <f>IF(U157="znížená",N157,0)</f>
        <v>0</v>
      </c>
      <c r="BG157" s="149">
        <f>IF(U157="zákl. prenesená",N157,0)</f>
        <v>0</v>
      </c>
      <c r="BH157" s="149">
        <f>IF(U157="zníž. prenesená",N157,0)</f>
        <v>0</v>
      </c>
      <c r="BI157" s="149">
        <f>IF(U157="nulová",N157,0)</f>
        <v>0</v>
      </c>
      <c r="BJ157" s="25" t="s">
        <v>89</v>
      </c>
      <c r="BK157" s="149">
        <f>ROUND(L157*K157,2)</f>
        <v>0</v>
      </c>
      <c r="BL157" s="25" t="s">
        <v>189</v>
      </c>
      <c r="BM157" s="25" t="s">
        <v>240</v>
      </c>
    </row>
    <row r="158" s="11" customFormat="1" ht="16.5" customHeight="1">
      <c r="B158" s="230"/>
      <c r="C158" s="231"/>
      <c r="D158" s="231"/>
      <c r="E158" s="232" t="s">
        <v>5</v>
      </c>
      <c r="F158" s="233" t="s">
        <v>241</v>
      </c>
      <c r="G158" s="234"/>
      <c r="H158" s="234"/>
      <c r="I158" s="234"/>
      <c r="J158" s="231"/>
      <c r="K158" s="235">
        <v>12.304</v>
      </c>
      <c r="L158" s="231"/>
      <c r="M158" s="231"/>
      <c r="N158" s="231"/>
      <c r="O158" s="231"/>
      <c r="P158" s="231"/>
      <c r="Q158" s="231"/>
      <c r="R158" s="236"/>
      <c r="T158" s="237"/>
      <c r="U158" s="231"/>
      <c r="V158" s="231"/>
      <c r="W158" s="231"/>
      <c r="X158" s="231"/>
      <c r="Y158" s="231"/>
      <c r="Z158" s="231"/>
      <c r="AA158" s="238"/>
      <c r="AT158" s="239" t="s">
        <v>192</v>
      </c>
      <c r="AU158" s="239" t="s">
        <v>89</v>
      </c>
      <c r="AV158" s="11" t="s">
        <v>89</v>
      </c>
      <c r="AW158" s="11" t="s">
        <v>34</v>
      </c>
      <c r="AX158" s="11" t="s">
        <v>77</v>
      </c>
      <c r="AY158" s="239" t="s">
        <v>184</v>
      </c>
    </row>
    <row r="159" s="11" customFormat="1" ht="16.5" customHeight="1">
      <c r="B159" s="230"/>
      <c r="C159" s="231"/>
      <c r="D159" s="231"/>
      <c r="E159" s="232" t="s">
        <v>5</v>
      </c>
      <c r="F159" s="240" t="s">
        <v>242</v>
      </c>
      <c r="G159" s="231"/>
      <c r="H159" s="231"/>
      <c r="I159" s="231"/>
      <c r="J159" s="231"/>
      <c r="K159" s="235">
        <v>2.3140000000000001</v>
      </c>
      <c r="L159" s="231"/>
      <c r="M159" s="231"/>
      <c r="N159" s="231"/>
      <c r="O159" s="231"/>
      <c r="P159" s="231"/>
      <c r="Q159" s="231"/>
      <c r="R159" s="236"/>
      <c r="T159" s="237"/>
      <c r="U159" s="231"/>
      <c r="V159" s="231"/>
      <c r="W159" s="231"/>
      <c r="X159" s="231"/>
      <c r="Y159" s="231"/>
      <c r="Z159" s="231"/>
      <c r="AA159" s="238"/>
      <c r="AT159" s="239" t="s">
        <v>192</v>
      </c>
      <c r="AU159" s="239" t="s">
        <v>89</v>
      </c>
      <c r="AV159" s="11" t="s">
        <v>89</v>
      </c>
      <c r="AW159" s="11" t="s">
        <v>34</v>
      </c>
      <c r="AX159" s="11" t="s">
        <v>77</v>
      </c>
      <c r="AY159" s="239" t="s">
        <v>184</v>
      </c>
    </row>
    <row r="160" s="12" customFormat="1" ht="16.5" customHeight="1">
      <c r="B160" s="241"/>
      <c r="C160" s="242"/>
      <c r="D160" s="242"/>
      <c r="E160" s="243" t="s">
        <v>5</v>
      </c>
      <c r="F160" s="244" t="s">
        <v>197</v>
      </c>
      <c r="G160" s="242"/>
      <c r="H160" s="242"/>
      <c r="I160" s="242"/>
      <c r="J160" s="242"/>
      <c r="K160" s="245">
        <v>14.618</v>
      </c>
      <c r="L160" s="242"/>
      <c r="M160" s="242"/>
      <c r="N160" s="242"/>
      <c r="O160" s="242"/>
      <c r="P160" s="242"/>
      <c r="Q160" s="242"/>
      <c r="R160" s="246"/>
      <c r="T160" s="247"/>
      <c r="U160" s="242"/>
      <c r="V160" s="242"/>
      <c r="W160" s="242"/>
      <c r="X160" s="242"/>
      <c r="Y160" s="242"/>
      <c r="Z160" s="242"/>
      <c r="AA160" s="248"/>
      <c r="AT160" s="249" t="s">
        <v>192</v>
      </c>
      <c r="AU160" s="249" t="s">
        <v>89</v>
      </c>
      <c r="AV160" s="12" t="s">
        <v>189</v>
      </c>
      <c r="AW160" s="12" t="s">
        <v>34</v>
      </c>
      <c r="AX160" s="12" t="s">
        <v>84</v>
      </c>
      <c r="AY160" s="249" t="s">
        <v>184</v>
      </c>
    </row>
    <row r="161" s="1" customFormat="1" ht="51" customHeight="1">
      <c r="B161" s="186"/>
      <c r="C161" s="220" t="s">
        <v>243</v>
      </c>
      <c r="D161" s="220" t="s">
        <v>185</v>
      </c>
      <c r="E161" s="221" t="s">
        <v>244</v>
      </c>
      <c r="F161" s="222" t="s">
        <v>245</v>
      </c>
      <c r="G161" s="222"/>
      <c r="H161" s="222"/>
      <c r="I161" s="222"/>
      <c r="J161" s="223" t="s">
        <v>239</v>
      </c>
      <c r="K161" s="224">
        <v>98.760000000000005</v>
      </c>
      <c r="L161" s="225">
        <v>0</v>
      </c>
      <c r="M161" s="225"/>
      <c r="N161" s="226">
        <f>ROUND(L161*K161,2)</f>
        <v>0</v>
      </c>
      <c r="O161" s="226"/>
      <c r="P161" s="226"/>
      <c r="Q161" s="226"/>
      <c r="R161" s="190"/>
      <c r="T161" s="227" t="s">
        <v>5</v>
      </c>
      <c r="U161" s="59" t="s">
        <v>44</v>
      </c>
      <c r="V161" s="50"/>
      <c r="W161" s="228">
        <f>V161*K161</f>
        <v>0</v>
      </c>
      <c r="X161" s="228">
        <v>0</v>
      </c>
      <c r="Y161" s="228">
        <f>X161*K161</f>
        <v>0</v>
      </c>
      <c r="Z161" s="228">
        <v>2.2000000000000002</v>
      </c>
      <c r="AA161" s="229">
        <f>Z161*K161</f>
        <v>217.27200000000002</v>
      </c>
      <c r="AR161" s="25" t="s">
        <v>189</v>
      </c>
      <c r="AT161" s="25" t="s">
        <v>185</v>
      </c>
      <c r="AU161" s="25" t="s">
        <v>89</v>
      </c>
      <c r="AY161" s="25" t="s">
        <v>184</v>
      </c>
      <c r="BE161" s="149">
        <f>IF(U161="základná",N161,0)</f>
        <v>0</v>
      </c>
      <c r="BF161" s="149">
        <f>IF(U161="znížená",N161,0)</f>
        <v>0</v>
      </c>
      <c r="BG161" s="149">
        <f>IF(U161="zákl. prenesená",N161,0)</f>
        <v>0</v>
      </c>
      <c r="BH161" s="149">
        <f>IF(U161="zníž. prenesená",N161,0)</f>
        <v>0</v>
      </c>
      <c r="BI161" s="149">
        <f>IF(U161="nulová",N161,0)</f>
        <v>0</v>
      </c>
      <c r="BJ161" s="25" t="s">
        <v>89</v>
      </c>
      <c r="BK161" s="149">
        <f>ROUND(L161*K161,2)</f>
        <v>0</v>
      </c>
      <c r="BL161" s="25" t="s">
        <v>189</v>
      </c>
      <c r="BM161" s="25" t="s">
        <v>246</v>
      </c>
    </row>
    <row r="162" s="11" customFormat="1" ht="16.5" customHeight="1">
      <c r="B162" s="230"/>
      <c r="C162" s="231"/>
      <c r="D162" s="231"/>
      <c r="E162" s="232" t="s">
        <v>5</v>
      </c>
      <c r="F162" s="233" t="s">
        <v>247</v>
      </c>
      <c r="G162" s="234"/>
      <c r="H162" s="234"/>
      <c r="I162" s="234"/>
      <c r="J162" s="231"/>
      <c r="K162" s="235">
        <v>43.387</v>
      </c>
      <c r="L162" s="231"/>
      <c r="M162" s="231"/>
      <c r="N162" s="231"/>
      <c r="O162" s="231"/>
      <c r="P162" s="231"/>
      <c r="Q162" s="231"/>
      <c r="R162" s="236"/>
      <c r="T162" s="237"/>
      <c r="U162" s="231"/>
      <c r="V162" s="231"/>
      <c r="W162" s="231"/>
      <c r="X162" s="231"/>
      <c r="Y162" s="231"/>
      <c r="Z162" s="231"/>
      <c r="AA162" s="238"/>
      <c r="AT162" s="239" t="s">
        <v>192</v>
      </c>
      <c r="AU162" s="239" t="s">
        <v>89</v>
      </c>
      <c r="AV162" s="11" t="s">
        <v>89</v>
      </c>
      <c r="AW162" s="11" t="s">
        <v>34</v>
      </c>
      <c r="AX162" s="11" t="s">
        <v>77</v>
      </c>
      <c r="AY162" s="239" t="s">
        <v>184</v>
      </c>
    </row>
    <row r="163" s="11" customFormat="1" ht="16.5" customHeight="1">
      <c r="B163" s="230"/>
      <c r="C163" s="231"/>
      <c r="D163" s="231"/>
      <c r="E163" s="232" t="s">
        <v>5</v>
      </c>
      <c r="F163" s="240" t="s">
        <v>248</v>
      </c>
      <c r="G163" s="231"/>
      <c r="H163" s="231"/>
      <c r="I163" s="231"/>
      <c r="J163" s="231"/>
      <c r="K163" s="235">
        <v>54.029000000000003</v>
      </c>
      <c r="L163" s="231"/>
      <c r="M163" s="231"/>
      <c r="N163" s="231"/>
      <c r="O163" s="231"/>
      <c r="P163" s="231"/>
      <c r="Q163" s="231"/>
      <c r="R163" s="236"/>
      <c r="T163" s="237"/>
      <c r="U163" s="231"/>
      <c r="V163" s="231"/>
      <c r="W163" s="231"/>
      <c r="X163" s="231"/>
      <c r="Y163" s="231"/>
      <c r="Z163" s="231"/>
      <c r="AA163" s="238"/>
      <c r="AT163" s="239" t="s">
        <v>192</v>
      </c>
      <c r="AU163" s="239" t="s">
        <v>89</v>
      </c>
      <c r="AV163" s="11" t="s">
        <v>89</v>
      </c>
      <c r="AW163" s="11" t="s">
        <v>34</v>
      </c>
      <c r="AX163" s="11" t="s">
        <v>77</v>
      </c>
      <c r="AY163" s="239" t="s">
        <v>184</v>
      </c>
    </row>
    <row r="164" s="11" customFormat="1" ht="16.5" customHeight="1">
      <c r="B164" s="230"/>
      <c r="C164" s="231"/>
      <c r="D164" s="231"/>
      <c r="E164" s="232" t="s">
        <v>5</v>
      </c>
      <c r="F164" s="240" t="s">
        <v>249</v>
      </c>
      <c r="G164" s="231"/>
      <c r="H164" s="231"/>
      <c r="I164" s="231"/>
      <c r="J164" s="231"/>
      <c r="K164" s="235">
        <v>1.3440000000000001</v>
      </c>
      <c r="L164" s="231"/>
      <c r="M164" s="231"/>
      <c r="N164" s="231"/>
      <c r="O164" s="231"/>
      <c r="P164" s="231"/>
      <c r="Q164" s="231"/>
      <c r="R164" s="236"/>
      <c r="T164" s="237"/>
      <c r="U164" s="231"/>
      <c r="V164" s="231"/>
      <c r="W164" s="231"/>
      <c r="X164" s="231"/>
      <c r="Y164" s="231"/>
      <c r="Z164" s="231"/>
      <c r="AA164" s="238"/>
      <c r="AT164" s="239" t="s">
        <v>192</v>
      </c>
      <c r="AU164" s="239" t="s">
        <v>89</v>
      </c>
      <c r="AV164" s="11" t="s">
        <v>89</v>
      </c>
      <c r="AW164" s="11" t="s">
        <v>34</v>
      </c>
      <c r="AX164" s="11" t="s">
        <v>77</v>
      </c>
      <c r="AY164" s="239" t="s">
        <v>184</v>
      </c>
    </row>
    <row r="165" s="13" customFormat="1" ht="16.5" customHeight="1">
      <c r="B165" s="255"/>
      <c r="C165" s="256"/>
      <c r="D165" s="256"/>
      <c r="E165" s="257" t="s">
        <v>5</v>
      </c>
      <c r="F165" s="258" t="s">
        <v>250</v>
      </c>
      <c r="G165" s="256"/>
      <c r="H165" s="256"/>
      <c r="I165" s="256"/>
      <c r="J165" s="256"/>
      <c r="K165" s="259">
        <v>98.760000000000005</v>
      </c>
      <c r="L165" s="256"/>
      <c r="M165" s="256"/>
      <c r="N165" s="256"/>
      <c r="O165" s="256"/>
      <c r="P165" s="256"/>
      <c r="Q165" s="256"/>
      <c r="R165" s="260"/>
      <c r="T165" s="261"/>
      <c r="U165" s="256"/>
      <c r="V165" s="256"/>
      <c r="W165" s="256"/>
      <c r="X165" s="256"/>
      <c r="Y165" s="256"/>
      <c r="Z165" s="256"/>
      <c r="AA165" s="262"/>
      <c r="AT165" s="263" t="s">
        <v>192</v>
      </c>
      <c r="AU165" s="263" t="s">
        <v>89</v>
      </c>
      <c r="AV165" s="13" t="s">
        <v>203</v>
      </c>
      <c r="AW165" s="13" t="s">
        <v>34</v>
      </c>
      <c r="AX165" s="13" t="s">
        <v>77</v>
      </c>
      <c r="AY165" s="263" t="s">
        <v>184</v>
      </c>
    </row>
    <row r="166" s="12" customFormat="1" ht="16.5" customHeight="1">
      <c r="B166" s="241"/>
      <c r="C166" s="242"/>
      <c r="D166" s="242"/>
      <c r="E166" s="243" t="s">
        <v>5</v>
      </c>
      <c r="F166" s="244" t="s">
        <v>197</v>
      </c>
      <c r="G166" s="242"/>
      <c r="H166" s="242"/>
      <c r="I166" s="242"/>
      <c r="J166" s="242"/>
      <c r="K166" s="245">
        <v>98.760000000000005</v>
      </c>
      <c r="L166" s="242"/>
      <c r="M166" s="242"/>
      <c r="N166" s="242"/>
      <c r="O166" s="242"/>
      <c r="P166" s="242"/>
      <c r="Q166" s="242"/>
      <c r="R166" s="246"/>
      <c r="T166" s="247"/>
      <c r="U166" s="242"/>
      <c r="V166" s="242"/>
      <c r="W166" s="242"/>
      <c r="X166" s="242"/>
      <c r="Y166" s="242"/>
      <c r="Z166" s="242"/>
      <c r="AA166" s="248"/>
      <c r="AT166" s="249" t="s">
        <v>192</v>
      </c>
      <c r="AU166" s="249" t="s">
        <v>89</v>
      </c>
      <c r="AV166" s="12" t="s">
        <v>189</v>
      </c>
      <c r="AW166" s="12" t="s">
        <v>34</v>
      </c>
      <c r="AX166" s="12" t="s">
        <v>84</v>
      </c>
      <c r="AY166" s="249" t="s">
        <v>184</v>
      </c>
    </row>
    <row r="167" s="1" customFormat="1" ht="38.25" customHeight="1">
      <c r="B167" s="186"/>
      <c r="C167" s="220" t="s">
        <v>251</v>
      </c>
      <c r="D167" s="220" t="s">
        <v>185</v>
      </c>
      <c r="E167" s="221" t="s">
        <v>252</v>
      </c>
      <c r="F167" s="222" t="s">
        <v>253</v>
      </c>
      <c r="G167" s="222"/>
      <c r="H167" s="222"/>
      <c r="I167" s="222"/>
      <c r="J167" s="223" t="s">
        <v>206</v>
      </c>
      <c r="K167" s="224">
        <v>1200.0799999999999</v>
      </c>
      <c r="L167" s="225">
        <v>0</v>
      </c>
      <c r="M167" s="225"/>
      <c r="N167" s="226">
        <f>ROUND(L167*K167,2)</f>
        <v>0</v>
      </c>
      <c r="O167" s="226"/>
      <c r="P167" s="226"/>
      <c r="Q167" s="226"/>
      <c r="R167" s="190"/>
      <c r="T167" s="227" t="s">
        <v>5</v>
      </c>
      <c r="U167" s="59" t="s">
        <v>44</v>
      </c>
      <c r="V167" s="50"/>
      <c r="W167" s="228">
        <f>V167*K167</f>
        <v>0</v>
      </c>
      <c r="X167" s="228">
        <v>0</v>
      </c>
      <c r="Y167" s="228">
        <f>X167*K167</f>
        <v>0</v>
      </c>
      <c r="Z167" s="228">
        <v>0.02</v>
      </c>
      <c r="AA167" s="229">
        <f>Z167*K167</f>
        <v>24.0016</v>
      </c>
      <c r="AR167" s="25" t="s">
        <v>189</v>
      </c>
      <c r="AT167" s="25" t="s">
        <v>185</v>
      </c>
      <c r="AU167" s="25" t="s">
        <v>89</v>
      </c>
      <c r="AY167" s="25" t="s">
        <v>184</v>
      </c>
      <c r="BE167" s="149">
        <f>IF(U167="základná",N167,0)</f>
        <v>0</v>
      </c>
      <c r="BF167" s="149">
        <f>IF(U167="znížená",N167,0)</f>
        <v>0</v>
      </c>
      <c r="BG167" s="149">
        <f>IF(U167="zákl. prenesená",N167,0)</f>
        <v>0</v>
      </c>
      <c r="BH167" s="149">
        <f>IF(U167="zníž. prenesená",N167,0)</f>
        <v>0</v>
      </c>
      <c r="BI167" s="149">
        <f>IF(U167="nulová",N167,0)</f>
        <v>0</v>
      </c>
      <c r="BJ167" s="25" t="s">
        <v>89</v>
      </c>
      <c r="BK167" s="149">
        <f>ROUND(L167*K167,2)</f>
        <v>0</v>
      </c>
      <c r="BL167" s="25" t="s">
        <v>189</v>
      </c>
      <c r="BM167" s="25" t="s">
        <v>254</v>
      </c>
    </row>
    <row r="168" s="11" customFormat="1" ht="16.5" customHeight="1">
      <c r="B168" s="230"/>
      <c r="C168" s="231"/>
      <c r="D168" s="231"/>
      <c r="E168" s="232" t="s">
        <v>5</v>
      </c>
      <c r="F168" s="233" t="s">
        <v>255</v>
      </c>
      <c r="G168" s="234"/>
      <c r="H168" s="234"/>
      <c r="I168" s="234"/>
      <c r="J168" s="231"/>
      <c r="K168" s="235">
        <v>246.08000000000001</v>
      </c>
      <c r="L168" s="231"/>
      <c r="M168" s="231"/>
      <c r="N168" s="231"/>
      <c r="O168" s="231"/>
      <c r="P168" s="231"/>
      <c r="Q168" s="231"/>
      <c r="R168" s="236"/>
      <c r="T168" s="237"/>
      <c r="U168" s="231"/>
      <c r="V168" s="231"/>
      <c r="W168" s="231"/>
      <c r="X168" s="231"/>
      <c r="Y168" s="231"/>
      <c r="Z168" s="231"/>
      <c r="AA168" s="238"/>
      <c r="AT168" s="239" t="s">
        <v>192</v>
      </c>
      <c r="AU168" s="239" t="s">
        <v>89</v>
      </c>
      <c r="AV168" s="11" t="s">
        <v>89</v>
      </c>
      <c r="AW168" s="11" t="s">
        <v>34</v>
      </c>
      <c r="AX168" s="11" t="s">
        <v>77</v>
      </c>
      <c r="AY168" s="239" t="s">
        <v>184</v>
      </c>
    </row>
    <row r="169" s="13" customFormat="1" ht="16.5" customHeight="1">
      <c r="B169" s="255"/>
      <c r="C169" s="256"/>
      <c r="D169" s="256"/>
      <c r="E169" s="257" t="s">
        <v>5</v>
      </c>
      <c r="F169" s="258" t="s">
        <v>250</v>
      </c>
      <c r="G169" s="256"/>
      <c r="H169" s="256"/>
      <c r="I169" s="256"/>
      <c r="J169" s="256"/>
      <c r="K169" s="259">
        <v>246.08000000000001</v>
      </c>
      <c r="L169" s="256"/>
      <c r="M169" s="256"/>
      <c r="N169" s="256"/>
      <c r="O169" s="256"/>
      <c r="P169" s="256"/>
      <c r="Q169" s="256"/>
      <c r="R169" s="260"/>
      <c r="T169" s="261"/>
      <c r="U169" s="256"/>
      <c r="V169" s="256"/>
      <c r="W169" s="256"/>
      <c r="X169" s="256"/>
      <c r="Y169" s="256"/>
      <c r="Z169" s="256"/>
      <c r="AA169" s="262"/>
      <c r="AT169" s="263" t="s">
        <v>192</v>
      </c>
      <c r="AU169" s="263" t="s">
        <v>89</v>
      </c>
      <c r="AV169" s="13" t="s">
        <v>203</v>
      </c>
      <c r="AW169" s="13" t="s">
        <v>34</v>
      </c>
      <c r="AX169" s="13" t="s">
        <v>77</v>
      </c>
      <c r="AY169" s="263" t="s">
        <v>184</v>
      </c>
    </row>
    <row r="170" s="11" customFormat="1" ht="16.5" customHeight="1">
      <c r="B170" s="230"/>
      <c r="C170" s="231"/>
      <c r="D170" s="231"/>
      <c r="E170" s="232" t="s">
        <v>5</v>
      </c>
      <c r="F170" s="240" t="s">
        <v>256</v>
      </c>
      <c r="G170" s="231"/>
      <c r="H170" s="231"/>
      <c r="I170" s="231"/>
      <c r="J170" s="231"/>
      <c r="K170" s="235">
        <v>954</v>
      </c>
      <c r="L170" s="231"/>
      <c r="M170" s="231"/>
      <c r="N170" s="231"/>
      <c r="O170" s="231"/>
      <c r="P170" s="231"/>
      <c r="Q170" s="231"/>
      <c r="R170" s="236"/>
      <c r="T170" s="237"/>
      <c r="U170" s="231"/>
      <c r="V170" s="231"/>
      <c r="W170" s="231"/>
      <c r="X170" s="231"/>
      <c r="Y170" s="231"/>
      <c r="Z170" s="231"/>
      <c r="AA170" s="238"/>
      <c r="AT170" s="239" t="s">
        <v>192</v>
      </c>
      <c r="AU170" s="239" t="s">
        <v>89</v>
      </c>
      <c r="AV170" s="11" t="s">
        <v>89</v>
      </c>
      <c r="AW170" s="11" t="s">
        <v>34</v>
      </c>
      <c r="AX170" s="11" t="s">
        <v>77</v>
      </c>
      <c r="AY170" s="239" t="s">
        <v>184</v>
      </c>
    </row>
    <row r="171" s="13" customFormat="1" ht="16.5" customHeight="1">
      <c r="B171" s="255"/>
      <c r="C171" s="256"/>
      <c r="D171" s="256"/>
      <c r="E171" s="257" t="s">
        <v>5</v>
      </c>
      <c r="F171" s="258" t="s">
        <v>250</v>
      </c>
      <c r="G171" s="256"/>
      <c r="H171" s="256"/>
      <c r="I171" s="256"/>
      <c r="J171" s="256"/>
      <c r="K171" s="259">
        <v>954</v>
      </c>
      <c r="L171" s="256"/>
      <c r="M171" s="256"/>
      <c r="N171" s="256"/>
      <c r="O171" s="256"/>
      <c r="P171" s="256"/>
      <c r="Q171" s="256"/>
      <c r="R171" s="260"/>
      <c r="T171" s="261"/>
      <c r="U171" s="256"/>
      <c r="V171" s="256"/>
      <c r="W171" s="256"/>
      <c r="X171" s="256"/>
      <c r="Y171" s="256"/>
      <c r="Z171" s="256"/>
      <c r="AA171" s="262"/>
      <c r="AT171" s="263" t="s">
        <v>192</v>
      </c>
      <c r="AU171" s="263" t="s">
        <v>89</v>
      </c>
      <c r="AV171" s="13" t="s">
        <v>203</v>
      </c>
      <c r="AW171" s="13" t="s">
        <v>34</v>
      </c>
      <c r="AX171" s="13" t="s">
        <v>77</v>
      </c>
      <c r="AY171" s="263" t="s">
        <v>184</v>
      </c>
    </row>
    <row r="172" s="12" customFormat="1" ht="16.5" customHeight="1">
      <c r="B172" s="241"/>
      <c r="C172" s="242"/>
      <c r="D172" s="242"/>
      <c r="E172" s="243" t="s">
        <v>5</v>
      </c>
      <c r="F172" s="244" t="s">
        <v>197</v>
      </c>
      <c r="G172" s="242"/>
      <c r="H172" s="242"/>
      <c r="I172" s="242"/>
      <c r="J172" s="242"/>
      <c r="K172" s="245">
        <v>1200.0799999999999</v>
      </c>
      <c r="L172" s="242"/>
      <c r="M172" s="242"/>
      <c r="N172" s="242"/>
      <c r="O172" s="242"/>
      <c r="P172" s="242"/>
      <c r="Q172" s="242"/>
      <c r="R172" s="246"/>
      <c r="T172" s="247"/>
      <c r="U172" s="242"/>
      <c r="V172" s="242"/>
      <c r="W172" s="242"/>
      <c r="X172" s="242"/>
      <c r="Y172" s="242"/>
      <c r="Z172" s="242"/>
      <c r="AA172" s="248"/>
      <c r="AT172" s="249" t="s">
        <v>192</v>
      </c>
      <c r="AU172" s="249" t="s">
        <v>89</v>
      </c>
      <c r="AV172" s="12" t="s">
        <v>189</v>
      </c>
      <c r="AW172" s="12" t="s">
        <v>34</v>
      </c>
      <c r="AX172" s="12" t="s">
        <v>84</v>
      </c>
      <c r="AY172" s="249" t="s">
        <v>184</v>
      </c>
    </row>
    <row r="173" s="1" customFormat="1" ht="25.5" customHeight="1">
      <c r="B173" s="186"/>
      <c r="C173" s="220" t="s">
        <v>257</v>
      </c>
      <c r="D173" s="220" t="s">
        <v>185</v>
      </c>
      <c r="E173" s="221" t="s">
        <v>258</v>
      </c>
      <c r="F173" s="222" t="s">
        <v>259</v>
      </c>
      <c r="G173" s="222"/>
      <c r="H173" s="222"/>
      <c r="I173" s="222"/>
      <c r="J173" s="223" t="s">
        <v>200</v>
      </c>
      <c r="K173" s="224">
        <v>230</v>
      </c>
      <c r="L173" s="225">
        <v>0</v>
      </c>
      <c r="M173" s="225"/>
      <c r="N173" s="226">
        <f>ROUND(L173*K173,2)</f>
        <v>0</v>
      </c>
      <c r="O173" s="226"/>
      <c r="P173" s="226"/>
      <c r="Q173" s="226"/>
      <c r="R173" s="190"/>
      <c r="T173" s="227" t="s">
        <v>5</v>
      </c>
      <c r="U173" s="59" t="s">
        <v>44</v>
      </c>
      <c r="V173" s="50"/>
      <c r="W173" s="228">
        <f>V173*K173</f>
        <v>0</v>
      </c>
      <c r="X173" s="228">
        <v>0</v>
      </c>
      <c r="Y173" s="228">
        <f>X173*K173</f>
        <v>0</v>
      </c>
      <c r="Z173" s="228">
        <v>0.012</v>
      </c>
      <c r="AA173" s="229">
        <f>Z173*K173</f>
        <v>2.7600000000000002</v>
      </c>
      <c r="AR173" s="25" t="s">
        <v>189</v>
      </c>
      <c r="AT173" s="25" t="s">
        <v>185</v>
      </c>
      <c r="AU173" s="25" t="s">
        <v>89</v>
      </c>
      <c r="AY173" s="25" t="s">
        <v>184</v>
      </c>
      <c r="BE173" s="149">
        <f>IF(U173="základná",N173,0)</f>
        <v>0</v>
      </c>
      <c r="BF173" s="149">
        <f>IF(U173="znížená",N173,0)</f>
        <v>0</v>
      </c>
      <c r="BG173" s="149">
        <f>IF(U173="zákl. prenesená",N173,0)</f>
        <v>0</v>
      </c>
      <c r="BH173" s="149">
        <f>IF(U173="zníž. prenesená",N173,0)</f>
        <v>0</v>
      </c>
      <c r="BI173" s="149">
        <f>IF(U173="nulová",N173,0)</f>
        <v>0</v>
      </c>
      <c r="BJ173" s="25" t="s">
        <v>89</v>
      </c>
      <c r="BK173" s="149">
        <f>ROUND(L173*K173,2)</f>
        <v>0</v>
      </c>
      <c r="BL173" s="25" t="s">
        <v>189</v>
      </c>
      <c r="BM173" s="25" t="s">
        <v>260</v>
      </c>
    </row>
    <row r="174" s="11" customFormat="1" ht="16.5" customHeight="1">
      <c r="B174" s="230"/>
      <c r="C174" s="231"/>
      <c r="D174" s="231"/>
      <c r="E174" s="232" t="s">
        <v>5</v>
      </c>
      <c r="F174" s="233" t="s">
        <v>261</v>
      </c>
      <c r="G174" s="234"/>
      <c r="H174" s="234"/>
      <c r="I174" s="234"/>
      <c r="J174" s="231"/>
      <c r="K174" s="235">
        <v>228</v>
      </c>
      <c r="L174" s="231"/>
      <c r="M174" s="231"/>
      <c r="N174" s="231"/>
      <c r="O174" s="231"/>
      <c r="P174" s="231"/>
      <c r="Q174" s="231"/>
      <c r="R174" s="236"/>
      <c r="T174" s="237"/>
      <c r="U174" s="231"/>
      <c r="V174" s="231"/>
      <c r="W174" s="231"/>
      <c r="X174" s="231"/>
      <c r="Y174" s="231"/>
      <c r="Z174" s="231"/>
      <c r="AA174" s="238"/>
      <c r="AT174" s="239" t="s">
        <v>192</v>
      </c>
      <c r="AU174" s="239" t="s">
        <v>89</v>
      </c>
      <c r="AV174" s="11" t="s">
        <v>89</v>
      </c>
      <c r="AW174" s="11" t="s">
        <v>34</v>
      </c>
      <c r="AX174" s="11" t="s">
        <v>77</v>
      </c>
      <c r="AY174" s="239" t="s">
        <v>184</v>
      </c>
    </row>
    <row r="175" s="11" customFormat="1" ht="16.5" customHeight="1">
      <c r="B175" s="230"/>
      <c r="C175" s="231"/>
      <c r="D175" s="231"/>
      <c r="E175" s="232" t="s">
        <v>5</v>
      </c>
      <c r="F175" s="240" t="s">
        <v>89</v>
      </c>
      <c r="G175" s="231"/>
      <c r="H175" s="231"/>
      <c r="I175" s="231"/>
      <c r="J175" s="231"/>
      <c r="K175" s="235">
        <v>2</v>
      </c>
      <c r="L175" s="231"/>
      <c r="M175" s="231"/>
      <c r="N175" s="231"/>
      <c r="O175" s="231"/>
      <c r="P175" s="231"/>
      <c r="Q175" s="231"/>
      <c r="R175" s="236"/>
      <c r="T175" s="237"/>
      <c r="U175" s="231"/>
      <c r="V175" s="231"/>
      <c r="W175" s="231"/>
      <c r="X175" s="231"/>
      <c r="Y175" s="231"/>
      <c r="Z175" s="231"/>
      <c r="AA175" s="238"/>
      <c r="AT175" s="239" t="s">
        <v>192</v>
      </c>
      <c r="AU175" s="239" t="s">
        <v>89</v>
      </c>
      <c r="AV175" s="11" t="s">
        <v>89</v>
      </c>
      <c r="AW175" s="11" t="s">
        <v>34</v>
      </c>
      <c r="AX175" s="11" t="s">
        <v>77</v>
      </c>
      <c r="AY175" s="239" t="s">
        <v>184</v>
      </c>
    </row>
    <row r="176" s="12" customFormat="1" ht="16.5" customHeight="1">
      <c r="B176" s="241"/>
      <c r="C176" s="242"/>
      <c r="D176" s="242"/>
      <c r="E176" s="243" t="s">
        <v>5</v>
      </c>
      <c r="F176" s="244" t="s">
        <v>197</v>
      </c>
      <c r="G176" s="242"/>
      <c r="H176" s="242"/>
      <c r="I176" s="242"/>
      <c r="J176" s="242"/>
      <c r="K176" s="245">
        <v>230</v>
      </c>
      <c r="L176" s="242"/>
      <c r="M176" s="242"/>
      <c r="N176" s="242"/>
      <c r="O176" s="242"/>
      <c r="P176" s="242"/>
      <c r="Q176" s="242"/>
      <c r="R176" s="246"/>
      <c r="T176" s="247"/>
      <c r="U176" s="242"/>
      <c r="V176" s="242"/>
      <c r="W176" s="242"/>
      <c r="X176" s="242"/>
      <c r="Y176" s="242"/>
      <c r="Z176" s="242"/>
      <c r="AA176" s="248"/>
      <c r="AT176" s="249" t="s">
        <v>192</v>
      </c>
      <c r="AU176" s="249" t="s">
        <v>89</v>
      </c>
      <c r="AV176" s="12" t="s">
        <v>189</v>
      </c>
      <c r="AW176" s="12" t="s">
        <v>34</v>
      </c>
      <c r="AX176" s="12" t="s">
        <v>84</v>
      </c>
      <c r="AY176" s="249" t="s">
        <v>184</v>
      </c>
    </row>
    <row r="177" s="1" customFormat="1" ht="25.5" customHeight="1">
      <c r="B177" s="186"/>
      <c r="C177" s="220" t="s">
        <v>262</v>
      </c>
      <c r="D177" s="220" t="s">
        <v>185</v>
      </c>
      <c r="E177" s="221" t="s">
        <v>263</v>
      </c>
      <c r="F177" s="222" t="s">
        <v>264</v>
      </c>
      <c r="G177" s="222"/>
      <c r="H177" s="222"/>
      <c r="I177" s="222"/>
      <c r="J177" s="223" t="s">
        <v>200</v>
      </c>
      <c r="K177" s="224">
        <v>146</v>
      </c>
      <c r="L177" s="225">
        <v>0</v>
      </c>
      <c r="M177" s="225"/>
      <c r="N177" s="226">
        <f>ROUND(L177*K177,2)</f>
        <v>0</v>
      </c>
      <c r="O177" s="226"/>
      <c r="P177" s="226"/>
      <c r="Q177" s="226"/>
      <c r="R177" s="190"/>
      <c r="T177" s="227" t="s">
        <v>5</v>
      </c>
      <c r="U177" s="59" t="s">
        <v>44</v>
      </c>
      <c r="V177" s="50"/>
      <c r="W177" s="228">
        <f>V177*K177</f>
        <v>0</v>
      </c>
      <c r="X177" s="228">
        <v>0</v>
      </c>
      <c r="Y177" s="228">
        <f>X177*K177</f>
        <v>0</v>
      </c>
      <c r="Z177" s="228">
        <v>0.024</v>
      </c>
      <c r="AA177" s="229">
        <f>Z177*K177</f>
        <v>3.504</v>
      </c>
      <c r="AR177" s="25" t="s">
        <v>189</v>
      </c>
      <c r="AT177" s="25" t="s">
        <v>185</v>
      </c>
      <c r="AU177" s="25" t="s">
        <v>89</v>
      </c>
      <c r="AY177" s="25" t="s">
        <v>184</v>
      </c>
      <c r="BE177" s="149">
        <f>IF(U177="základná",N177,0)</f>
        <v>0</v>
      </c>
      <c r="BF177" s="149">
        <f>IF(U177="znížená",N177,0)</f>
        <v>0</v>
      </c>
      <c r="BG177" s="149">
        <f>IF(U177="zákl. prenesená",N177,0)</f>
        <v>0</v>
      </c>
      <c r="BH177" s="149">
        <f>IF(U177="zníž. prenesená",N177,0)</f>
        <v>0</v>
      </c>
      <c r="BI177" s="149">
        <f>IF(U177="nulová",N177,0)</f>
        <v>0</v>
      </c>
      <c r="BJ177" s="25" t="s">
        <v>89</v>
      </c>
      <c r="BK177" s="149">
        <f>ROUND(L177*K177,2)</f>
        <v>0</v>
      </c>
      <c r="BL177" s="25" t="s">
        <v>189</v>
      </c>
      <c r="BM177" s="25" t="s">
        <v>265</v>
      </c>
    </row>
    <row r="178" s="11" customFormat="1" ht="16.5" customHeight="1">
      <c r="B178" s="230"/>
      <c r="C178" s="231"/>
      <c r="D178" s="231"/>
      <c r="E178" s="232" t="s">
        <v>5</v>
      </c>
      <c r="F178" s="233" t="s">
        <v>266</v>
      </c>
      <c r="G178" s="234"/>
      <c r="H178" s="234"/>
      <c r="I178" s="234"/>
      <c r="J178" s="231"/>
      <c r="K178" s="235">
        <v>146</v>
      </c>
      <c r="L178" s="231"/>
      <c r="M178" s="231"/>
      <c r="N178" s="231"/>
      <c r="O178" s="231"/>
      <c r="P178" s="231"/>
      <c r="Q178" s="231"/>
      <c r="R178" s="236"/>
      <c r="T178" s="237"/>
      <c r="U178" s="231"/>
      <c r="V178" s="231"/>
      <c r="W178" s="231"/>
      <c r="X178" s="231"/>
      <c r="Y178" s="231"/>
      <c r="Z178" s="231"/>
      <c r="AA178" s="238"/>
      <c r="AT178" s="239" t="s">
        <v>192</v>
      </c>
      <c r="AU178" s="239" t="s">
        <v>89</v>
      </c>
      <c r="AV178" s="11" t="s">
        <v>89</v>
      </c>
      <c r="AW178" s="11" t="s">
        <v>34</v>
      </c>
      <c r="AX178" s="11" t="s">
        <v>84</v>
      </c>
      <c r="AY178" s="239" t="s">
        <v>184</v>
      </c>
    </row>
    <row r="179" s="1" customFormat="1" ht="25.5" customHeight="1">
      <c r="B179" s="186"/>
      <c r="C179" s="220" t="s">
        <v>267</v>
      </c>
      <c r="D179" s="220" t="s">
        <v>185</v>
      </c>
      <c r="E179" s="221" t="s">
        <v>268</v>
      </c>
      <c r="F179" s="222" t="s">
        <v>269</v>
      </c>
      <c r="G179" s="222"/>
      <c r="H179" s="222"/>
      <c r="I179" s="222"/>
      <c r="J179" s="223" t="s">
        <v>200</v>
      </c>
      <c r="K179" s="224">
        <v>10</v>
      </c>
      <c r="L179" s="225">
        <v>0</v>
      </c>
      <c r="M179" s="225"/>
      <c r="N179" s="226">
        <f>ROUND(L179*K179,2)</f>
        <v>0</v>
      </c>
      <c r="O179" s="226"/>
      <c r="P179" s="226"/>
      <c r="Q179" s="226"/>
      <c r="R179" s="190"/>
      <c r="T179" s="227" t="s">
        <v>5</v>
      </c>
      <c r="U179" s="59" t="s">
        <v>44</v>
      </c>
      <c r="V179" s="50"/>
      <c r="W179" s="228">
        <f>V179*K179</f>
        <v>0</v>
      </c>
      <c r="X179" s="228">
        <v>0</v>
      </c>
      <c r="Y179" s="228">
        <f>X179*K179</f>
        <v>0</v>
      </c>
      <c r="Z179" s="228">
        <v>0.027</v>
      </c>
      <c r="AA179" s="229">
        <f>Z179*K179</f>
        <v>0.27000000000000002</v>
      </c>
      <c r="AR179" s="25" t="s">
        <v>189</v>
      </c>
      <c r="AT179" s="25" t="s">
        <v>185</v>
      </c>
      <c r="AU179" s="25" t="s">
        <v>89</v>
      </c>
      <c r="AY179" s="25" t="s">
        <v>184</v>
      </c>
      <c r="BE179" s="149">
        <f>IF(U179="základná",N179,0)</f>
        <v>0</v>
      </c>
      <c r="BF179" s="149">
        <f>IF(U179="znížená",N179,0)</f>
        <v>0</v>
      </c>
      <c r="BG179" s="149">
        <f>IF(U179="zákl. prenesená",N179,0)</f>
        <v>0</v>
      </c>
      <c r="BH179" s="149">
        <f>IF(U179="zníž. prenesená",N179,0)</f>
        <v>0</v>
      </c>
      <c r="BI179" s="149">
        <f>IF(U179="nulová",N179,0)</f>
        <v>0</v>
      </c>
      <c r="BJ179" s="25" t="s">
        <v>89</v>
      </c>
      <c r="BK179" s="149">
        <f>ROUND(L179*K179,2)</f>
        <v>0</v>
      </c>
      <c r="BL179" s="25" t="s">
        <v>189</v>
      </c>
      <c r="BM179" s="25" t="s">
        <v>270</v>
      </c>
    </row>
    <row r="180" s="11" customFormat="1" ht="16.5" customHeight="1">
      <c r="B180" s="230"/>
      <c r="C180" s="231"/>
      <c r="D180" s="231"/>
      <c r="E180" s="232" t="s">
        <v>5</v>
      </c>
      <c r="F180" s="233" t="s">
        <v>271</v>
      </c>
      <c r="G180" s="234"/>
      <c r="H180" s="234"/>
      <c r="I180" s="234"/>
      <c r="J180" s="231"/>
      <c r="K180" s="235">
        <v>10</v>
      </c>
      <c r="L180" s="231"/>
      <c r="M180" s="231"/>
      <c r="N180" s="231"/>
      <c r="O180" s="231"/>
      <c r="P180" s="231"/>
      <c r="Q180" s="231"/>
      <c r="R180" s="236"/>
      <c r="T180" s="237"/>
      <c r="U180" s="231"/>
      <c r="V180" s="231"/>
      <c r="W180" s="231"/>
      <c r="X180" s="231"/>
      <c r="Y180" s="231"/>
      <c r="Z180" s="231"/>
      <c r="AA180" s="238"/>
      <c r="AT180" s="239" t="s">
        <v>192</v>
      </c>
      <c r="AU180" s="239" t="s">
        <v>89</v>
      </c>
      <c r="AV180" s="11" t="s">
        <v>89</v>
      </c>
      <c r="AW180" s="11" t="s">
        <v>34</v>
      </c>
      <c r="AX180" s="11" t="s">
        <v>84</v>
      </c>
      <c r="AY180" s="239" t="s">
        <v>184</v>
      </c>
    </row>
    <row r="181" s="1" customFormat="1" ht="38.25" customHeight="1">
      <c r="B181" s="186"/>
      <c r="C181" s="220" t="s">
        <v>272</v>
      </c>
      <c r="D181" s="220" t="s">
        <v>185</v>
      </c>
      <c r="E181" s="221" t="s">
        <v>273</v>
      </c>
      <c r="F181" s="222" t="s">
        <v>274</v>
      </c>
      <c r="G181" s="222"/>
      <c r="H181" s="222"/>
      <c r="I181" s="222"/>
      <c r="J181" s="223" t="s">
        <v>206</v>
      </c>
      <c r="K181" s="224">
        <v>254.756</v>
      </c>
      <c r="L181" s="225">
        <v>0</v>
      </c>
      <c r="M181" s="225"/>
      <c r="N181" s="226">
        <f>ROUND(L181*K181,2)</f>
        <v>0</v>
      </c>
      <c r="O181" s="226"/>
      <c r="P181" s="226"/>
      <c r="Q181" s="226"/>
      <c r="R181" s="190"/>
      <c r="T181" s="227" t="s">
        <v>5</v>
      </c>
      <c r="U181" s="59" t="s">
        <v>44</v>
      </c>
      <c r="V181" s="50"/>
      <c r="W181" s="228">
        <f>V181*K181</f>
        <v>0</v>
      </c>
      <c r="X181" s="228">
        <v>0</v>
      </c>
      <c r="Y181" s="228">
        <f>X181*K181</f>
        <v>0</v>
      </c>
      <c r="Z181" s="228">
        <v>0.053999999999999999</v>
      </c>
      <c r="AA181" s="229">
        <f>Z181*K181</f>
        <v>13.756824</v>
      </c>
      <c r="AR181" s="25" t="s">
        <v>189</v>
      </c>
      <c r="AT181" s="25" t="s">
        <v>185</v>
      </c>
      <c r="AU181" s="25" t="s">
        <v>89</v>
      </c>
      <c r="AY181" s="25" t="s">
        <v>184</v>
      </c>
      <c r="BE181" s="149">
        <f>IF(U181="základná",N181,0)</f>
        <v>0</v>
      </c>
      <c r="BF181" s="149">
        <f>IF(U181="znížená",N181,0)</f>
        <v>0</v>
      </c>
      <c r="BG181" s="149">
        <f>IF(U181="zákl. prenesená",N181,0)</f>
        <v>0</v>
      </c>
      <c r="BH181" s="149">
        <f>IF(U181="zníž. prenesená",N181,0)</f>
        <v>0</v>
      </c>
      <c r="BI181" s="149">
        <f>IF(U181="nulová",N181,0)</f>
        <v>0</v>
      </c>
      <c r="BJ181" s="25" t="s">
        <v>89</v>
      </c>
      <c r="BK181" s="149">
        <f>ROUND(L181*K181,2)</f>
        <v>0</v>
      </c>
      <c r="BL181" s="25" t="s">
        <v>189</v>
      </c>
      <c r="BM181" s="25" t="s">
        <v>275</v>
      </c>
    </row>
    <row r="182" s="11" customFormat="1" ht="16.5" customHeight="1">
      <c r="B182" s="230"/>
      <c r="C182" s="231"/>
      <c r="D182" s="231"/>
      <c r="E182" s="232" t="s">
        <v>5</v>
      </c>
      <c r="F182" s="233" t="s">
        <v>276</v>
      </c>
      <c r="G182" s="234"/>
      <c r="H182" s="234"/>
      <c r="I182" s="234"/>
      <c r="J182" s="231"/>
      <c r="K182" s="235">
        <v>252.80600000000001</v>
      </c>
      <c r="L182" s="231"/>
      <c r="M182" s="231"/>
      <c r="N182" s="231"/>
      <c r="O182" s="231"/>
      <c r="P182" s="231"/>
      <c r="Q182" s="231"/>
      <c r="R182" s="236"/>
      <c r="T182" s="237"/>
      <c r="U182" s="231"/>
      <c r="V182" s="231"/>
      <c r="W182" s="231"/>
      <c r="X182" s="231"/>
      <c r="Y182" s="231"/>
      <c r="Z182" s="231"/>
      <c r="AA182" s="238"/>
      <c r="AT182" s="239" t="s">
        <v>192</v>
      </c>
      <c r="AU182" s="239" t="s">
        <v>89</v>
      </c>
      <c r="AV182" s="11" t="s">
        <v>89</v>
      </c>
      <c r="AW182" s="11" t="s">
        <v>34</v>
      </c>
      <c r="AX182" s="11" t="s">
        <v>77</v>
      </c>
      <c r="AY182" s="239" t="s">
        <v>184</v>
      </c>
    </row>
    <row r="183" s="11" customFormat="1" ht="16.5" customHeight="1">
      <c r="B183" s="230"/>
      <c r="C183" s="231"/>
      <c r="D183" s="231"/>
      <c r="E183" s="232" t="s">
        <v>5</v>
      </c>
      <c r="F183" s="240" t="s">
        <v>277</v>
      </c>
      <c r="G183" s="231"/>
      <c r="H183" s="231"/>
      <c r="I183" s="231"/>
      <c r="J183" s="231"/>
      <c r="K183" s="235">
        <v>1.95</v>
      </c>
      <c r="L183" s="231"/>
      <c r="M183" s="231"/>
      <c r="N183" s="231"/>
      <c r="O183" s="231"/>
      <c r="P183" s="231"/>
      <c r="Q183" s="231"/>
      <c r="R183" s="236"/>
      <c r="T183" s="237"/>
      <c r="U183" s="231"/>
      <c r="V183" s="231"/>
      <c r="W183" s="231"/>
      <c r="X183" s="231"/>
      <c r="Y183" s="231"/>
      <c r="Z183" s="231"/>
      <c r="AA183" s="238"/>
      <c r="AT183" s="239" t="s">
        <v>192</v>
      </c>
      <c r="AU183" s="239" t="s">
        <v>89</v>
      </c>
      <c r="AV183" s="11" t="s">
        <v>89</v>
      </c>
      <c r="AW183" s="11" t="s">
        <v>34</v>
      </c>
      <c r="AX183" s="11" t="s">
        <v>77</v>
      </c>
      <c r="AY183" s="239" t="s">
        <v>184</v>
      </c>
    </row>
    <row r="184" s="12" customFormat="1" ht="16.5" customHeight="1">
      <c r="B184" s="241"/>
      <c r="C184" s="242"/>
      <c r="D184" s="242"/>
      <c r="E184" s="243" t="s">
        <v>5</v>
      </c>
      <c r="F184" s="244" t="s">
        <v>197</v>
      </c>
      <c r="G184" s="242"/>
      <c r="H184" s="242"/>
      <c r="I184" s="242"/>
      <c r="J184" s="242"/>
      <c r="K184" s="245">
        <v>254.756</v>
      </c>
      <c r="L184" s="242"/>
      <c r="M184" s="242"/>
      <c r="N184" s="242"/>
      <c r="O184" s="242"/>
      <c r="P184" s="242"/>
      <c r="Q184" s="242"/>
      <c r="R184" s="246"/>
      <c r="T184" s="247"/>
      <c r="U184" s="242"/>
      <c r="V184" s="242"/>
      <c r="W184" s="242"/>
      <c r="X184" s="242"/>
      <c r="Y184" s="242"/>
      <c r="Z184" s="242"/>
      <c r="AA184" s="248"/>
      <c r="AT184" s="249" t="s">
        <v>192</v>
      </c>
      <c r="AU184" s="249" t="s">
        <v>89</v>
      </c>
      <c r="AV184" s="12" t="s">
        <v>189</v>
      </c>
      <c r="AW184" s="12" t="s">
        <v>34</v>
      </c>
      <c r="AX184" s="12" t="s">
        <v>84</v>
      </c>
      <c r="AY184" s="249" t="s">
        <v>184</v>
      </c>
    </row>
    <row r="185" s="1" customFormat="1" ht="25.5" customHeight="1">
      <c r="B185" s="186"/>
      <c r="C185" s="220" t="s">
        <v>278</v>
      </c>
      <c r="D185" s="220" t="s">
        <v>185</v>
      </c>
      <c r="E185" s="221" t="s">
        <v>279</v>
      </c>
      <c r="F185" s="222" t="s">
        <v>280</v>
      </c>
      <c r="G185" s="222"/>
      <c r="H185" s="222"/>
      <c r="I185" s="222"/>
      <c r="J185" s="223" t="s">
        <v>206</v>
      </c>
      <c r="K185" s="224">
        <v>146</v>
      </c>
      <c r="L185" s="225">
        <v>0</v>
      </c>
      <c r="M185" s="225"/>
      <c r="N185" s="226">
        <f>ROUND(L185*K185,2)</f>
        <v>0</v>
      </c>
      <c r="O185" s="226"/>
      <c r="P185" s="226"/>
      <c r="Q185" s="226"/>
      <c r="R185" s="190"/>
      <c r="T185" s="227" t="s">
        <v>5</v>
      </c>
      <c r="U185" s="59" t="s">
        <v>44</v>
      </c>
      <c r="V185" s="50"/>
      <c r="W185" s="228">
        <f>V185*K185</f>
        <v>0</v>
      </c>
      <c r="X185" s="228">
        <v>0</v>
      </c>
      <c r="Y185" s="228">
        <f>X185*K185</f>
        <v>0</v>
      </c>
      <c r="Z185" s="228">
        <v>0.075999999999999998</v>
      </c>
      <c r="AA185" s="229">
        <f>Z185*K185</f>
        <v>11.096</v>
      </c>
      <c r="AR185" s="25" t="s">
        <v>189</v>
      </c>
      <c r="AT185" s="25" t="s">
        <v>185</v>
      </c>
      <c r="AU185" s="25" t="s">
        <v>89</v>
      </c>
      <c r="AY185" s="25" t="s">
        <v>184</v>
      </c>
      <c r="BE185" s="149">
        <f>IF(U185="základná",N185,0)</f>
        <v>0</v>
      </c>
      <c r="BF185" s="149">
        <f>IF(U185="znížená",N185,0)</f>
        <v>0</v>
      </c>
      <c r="BG185" s="149">
        <f>IF(U185="zákl. prenesená",N185,0)</f>
        <v>0</v>
      </c>
      <c r="BH185" s="149">
        <f>IF(U185="zníž. prenesená",N185,0)</f>
        <v>0</v>
      </c>
      <c r="BI185" s="149">
        <f>IF(U185="nulová",N185,0)</f>
        <v>0</v>
      </c>
      <c r="BJ185" s="25" t="s">
        <v>89</v>
      </c>
      <c r="BK185" s="149">
        <f>ROUND(L185*K185,2)</f>
        <v>0</v>
      </c>
      <c r="BL185" s="25" t="s">
        <v>189</v>
      </c>
      <c r="BM185" s="25" t="s">
        <v>281</v>
      </c>
    </row>
    <row r="186" s="11" customFormat="1" ht="16.5" customHeight="1">
      <c r="B186" s="230"/>
      <c r="C186" s="231"/>
      <c r="D186" s="231"/>
      <c r="E186" s="232" t="s">
        <v>5</v>
      </c>
      <c r="F186" s="233" t="s">
        <v>266</v>
      </c>
      <c r="G186" s="234"/>
      <c r="H186" s="234"/>
      <c r="I186" s="234"/>
      <c r="J186" s="231"/>
      <c r="K186" s="235">
        <v>146</v>
      </c>
      <c r="L186" s="231"/>
      <c r="M186" s="231"/>
      <c r="N186" s="231"/>
      <c r="O186" s="231"/>
      <c r="P186" s="231"/>
      <c r="Q186" s="231"/>
      <c r="R186" s="236"/>
      <c r="T186" s="237"/>
      <c r="U186" s="231"/>
      <c r="V186" s="231"/>
      <c r="W186" s="231"/>
      <c r="X186" s="231"/>
      <c r="Y186" s="231"/>
      <c r="Z186" s="231"/>
      <c r="AA186" s="238"/>
      <c r="AT186" s="239" t="s">
        <v>192</v>
      </c>
      <c r="AU186" s="239" t="s">
        <v>89</v>
      </c>
      <c r="AV186" s="11" t="s">
        <v>89</v>
      </c>
      <c r="AW186" s="11" t="s">
        <v>34</v>
      </c>
      <c r="AX186" s="11" t="s">
        <v>84</v>
      </c>
      <c r="AY186" s="239" t="s">
        <v>184</v>
      </c>
    </row>
    <row r="187" s="1" customFormat="1" ht="25.5" customHeight="1">
      <c r="B187" s="186"/>
      <c r="C187" s="220" t="s">
        <v>282</v>
      </c>
      <c r="D187" s="220" t="s">
        <v>185</v>
      </c>
      <c r="E187" s="221" t="s">
        <v>283</v>
      </c>
      <c r="F187" s="222" t="s">
        <v>284</v>
      </c>
      <c r="G187" s="222"/>
      <c r="H187" s="222"/>
      <c r="I187" s="222"/>
      <c r="J187" s="223" t="s">
        <v>206</v>
      </c>
      <c r="K187" s="224">
        <v>3.2999999999999998</v>
      </c>
      <c r="L187" s="225">
        <v>0</v>
      </c>
      <c r="M187" s="225"/>
      <c r="N187" s="226">
        <f>ROUND(L187*K187,2)</f>
        <v>0</v>
      </c>
      <c r="O187" s="226"/>
      <c r="P187" s="226"/>
      <c r="Q187" s="226"/>
      <c r="R187" s="190"/>
      <c r="T187" s="227" t="s">
        <v>5</v>
      </c>
      <c r="U187" s="59" t="s">
        <v>44</v>
      </c>
      <c r="V187" s="50"/>
      <c r="W187" s="228">
        <f>V187*K187</f>
        <v>0</v>
      </c>
      <c r="X187" s="228">
        <v>0</v>
      </c>
      <c r="Y187" s="228">
        <f>X187*K187</f>
        <v>0</v>
      </c>
      <c r="Z187" s="228">
        <v>0.063</v>
      </c>
      <c r="AA187" s="229">
        <f>Z187*K187</f>
        <v>0.2079</v>
      </c>
      <c r="AR187" s="25" t="s">
        <v>189</v>
      </c>
      <c r="AT187" s="25" t="s">
        <v>185</v>
      </c>
      <c r="AU187" s="25" t="s">
        <v>89</v>
      </c>
      <c r="AY187" s="25" t="s">
        <v>184</v>
      </c>
      <c r="BE187" s="149">
        <f>IF(U187="základná",N187,0)</f>
        <v>0</v>
      </c>
      <c r="BF187" s="149">
        <f>IF(U187="znížená",N187,0)</f>
        <v>0</v>
      </c>
      <c r="BG187" s="149">
        <f>IF(U187="zákl. prenesená",N187,0)</f>
        <v>0</v>
      </c>
      <c r="BH187" s="149">
        <f>IF(U187="zníž. prenesená",N187,0)</f>
        <v>0</v>
      </c>
      <c r="BI187" s="149">
        <f>IF(U187="nulová",N187,0)</f>
        <v>0</v>
      </c>
      <c r="BJ187" s="25" t="s">
        <v>89</v>
      </c>
      <c r="BK187" s="149">
        <f>ROUND(L187*K187,2)</f>
        <v>0</v>
      </c>
      <c r="BL187" s="25" t="s">
        <v>189</v>
      </c>
      <c r="BM187" s="25" t="s">
        <v>285</v>
      </c>
    </row>
    <row r="188" s="11" customFormat="1" ht="16.5" customHeight="1">
      <c r="B188" s="230"/>
      <c r="C188" s="231"/>
      <c r="D188" s="231"/>
      <c r="E188" s="232" t="s">
        <v>5</v>
      </c>
      <c r="F188" s="233" t="s">
        <v>286</v>
      </c>
      <c r="G188" s="234"/>
      <c r="H188" s="234"/>
      <c r="I188" s="234"/>
      <c r="J188" s="231"/>
      <c r="K188" s="235">
        <v>3.2999999999999998</v>
      </c>
      <c r="L188" s="231"/>
      <c r="M188" s="231"/>
      <c r="N188" s="231"/>
      <c r="O188" s="231"/>
      <c r="P188" s="231"/>
      <c r="Q188" s="231"/>
      <c r="R188" s="236"/>
      <c r="T188" s="237"/>
      <c r="U188" s="231"/>
      <c r="V188" s="231"/>
      <c r="W188" s="231"/>
      <c r="X188" s="231"/>
      <c r="Y188" s="231"/>
      <c r="Z188" s="231"/>
      <c r="AA188" s="238"/>
      <c r="AT188" s="239" t="s">
        <v>192</v>
      </c>
      <c r="AU188" s="239" t="s">
        <v>89</v>
      </c>
      <c r="AV188" s="11" t="s">
        <v>89</v>
      </c>
      <c r="AW188" s="11" t="s">
        <v>34</v>
      </c>
      <c r="AX188" s="11" t="s">
        <v>84</v>
      </c>
      <c r="AY188" s="239" t="s">
        <v>184</v>
      </c>
    </row>
    <row r="189" s="1" customFormat="1" ht="38.25" customHeight="1">
      <c r="B189" s="186"/>
      <c r="C189" s="220" t="s">
        <v>287</v>
      </c>
      <c r="D189" s="220" t="s">
        <v>185</v>
      </c>
      <c r="E189" s="221" t="s">
        <v>288</v>
      </c>
      <c r="F189" s="222" t="s">
        <v>289</v>
      </c>
      <c r="G189" s="222"/>
      <c r="H189" s="222"/>
      <c r="I189" s="222"/>
      <c r="J189" s="223" t="s">
        <v>200</v>
      </c>
      <c r="K189" s="224">
        <v>40</v>
      </c>
      <c r="L189" s="225">
        <v>0</v>
      </c>
      <c r="M189" s="225"/>
      <c r="N189" s="226">
        <f>ROUND(L189*K189,2)</f>
        <v>0</v>
      </c>
      <c r="O189" s="226"/>
      <c r="P189" s="226"/>
      <c r="Q189" s="226"/>
      <c r="R189" s="190"/>
      <c r="T189" s="227" t="s">
        <v>5</v>
      </c>
      <c r="U189" s="59" t="s">
        <v>44</v>
      </c>
      <c r="V189" s="50"/>
      <c r="W189" s="228">
        <f>V189*K189</f>
        <v>0</v>
      </c>
      <c r="X189" s="228">
        <v>0</v>
      </c>
      <c r="Y189" s="228">
        <f>X189*K189</f>
        <v>0</v>
      </c>
      <c r="Z189" s="228">
        <v>0.074999999999999997</v>
      </c>
      <c r="AA189" s="229">
        <f>Z189*K189</f>
        <v>3</v>
      </c>
      <c r="AR189" s="25" t="s">
        <v>189</v>
      </c>
      <c r="AT189" s="25" t="s">
        <v>185</v>
      </c>
      <c r="AU189" s="25" t="s">
        <v>89</v>
      </c>
      <c r="AY189" s="25" t="s">
        <v>184</v>
      </c>
      <c r="BE189" s="149">
        <f>IF(U189="základná",N189,0)</f>
        <v>0</v>
      </c>
      <c r="BF189" s="149">
        <f>IF(U189="znížená",N189,0)</f>
        <v>0</v>
      </c>
      <c r="BG189" s="149">
        <f>IF(U189="zákl. prenesená",N189,0)</f>
        <v>0</v>
      </c>
      <c r="BH189" s="149">
        <f>IF(U189="zníž. prenesená",N189,0)</f>
        <v>0</v>
      </c>
      <c r="BI189" s="149">
        <f>IF(U189="nulová",N189,0)</f>
        <v>0</v>
      </c>
      <c r="BJ189" s="25" t="s">
        <v>89</v>
      </c>
      <c r="BK189" s="149">
        <f>ROUND(L189*K189,2)</f>
        <v>0</v>
      </c>
      <c r="BL189" s="25" t="s">
        <v>189</v>
      </c>
      <c r="BM189" s="25" t="s">
        <v>290</v>
      </c>
    </row>
    <row r="190" s="11" customFormat="1" ht="16.5" customHeight="1">
      <c r="B190" s="230"/>
      <c r="C190" s="231"/>
      <c r="D190" s="231"/>
      <c r="E190" s="232" t="s">
        <v>5</v>
      </c>
      <c r="F190" s="233" t="s">
        <v>291</v>
      </c>
      <c r="G190" s="234"/>
      <c r="H190" s="234"/>
      <c r="I190" s="234"/>
      <c r="J190" s="231"/>
      <c r="K190" s="235">
        <v>40</v>
      </c>
      <c r="L190" s="231"/>
      <c r="M190" s="231"/>
      <c r="N190" s="231"/>
      <c r="O190" s="231"/>
      <c r="P190" s="231"/>
      <c r="Q190" s="231"/>
      <c r="R190" s="236"/>
      <c r="T190" s="237"/>
      <c r="U190" s="231"/>
      <c r="V190" s="231"/>
      <c r="W190" s="231"/>
      <c r="X190" s="231"/>
      <c r="Y190" s="231"/>
      <c r="Z190" s="231"/>
      <c r="AA190" s="238"/>
      <c r="AT190" s="239" t="s">
        <v>192</v>
      </c>
      <c r="AU190" s="239" t="s">
        <v>89</v>
      </c>
      <c r="AV190" s="11" t="s">
        <v>89</v>
      </c>
      <c r="AW190" s="11" t="s">
        <v>34</v>
      </c>
      <c r="AX190" s="11" t="s">
        <v>84</v>
      </c>
      <c r="AY190" s="239" t="s">
        <v>184</v>
      </c>
    </row>
    <row r="191" s="1" customFormat="1" ht="38.25" customHeight="1">
      <c r="B191" s="186"/>
      <c r="C191" s="220" t="s">
        <v>292</v>
      </c>
      <c r="D191" s="220" t="s">
        <v>185</v>
      </c>
      <c r="E191" s="221" t="s">
        <v>293</v>
      </c>
      <c r="F191" s="222" t="s">
        <v>294</v>
      </c>
      <c r="G191" s="222"/>
      <c r="H191" s="222"/>
      <c r="I191" s="222"/>
      <c r="J191" s="223" t="s">
        <v>239</v>
      </c>
      <c r="K191" s="224">
        <v>21.010999999999999</v>
      </c>
      <c r="L191" s="225">
        <v>0</v>
      </c>
      <c r="M191" s="225"/>
      <c r="N191" s="226">
        <f>ROUND(L191*K191,2)</f>
        <v>0</v>
      </c>
      <c r="O191" s="226"/>
      <c r="P191" s="226"/>
      <c r="Q191" s="226"/>
      <c r="R191" s="190"/>
      <c r="T191" s="227" t="s">
        <v>5</v>
      </c>
      <c r="U191" s="59" t="s">
        <v>44</v>
      </c>
      <c r="V191" s="50"/>
      <c r="W191" s="228">
        <f>V191*K191</f>
        <v>0</v>
      </c>
      <c r="X191" s="228">
        <v>0</v>
      </c>
      <c r="Y191" s="228">
        <f>X191*K191</f>
        <v>0</v>
      </c>
      <c r="Z191" s="228">
        <v>1.8</v>
      </c>
      <c r="AA191" s="229">
        <f>Z191*K191</f>
        <v>37.819800000000001</v>
      </c>
      <c r="AR191" s="25" t="s">
        <v>189</v>
      </c>
      <c r="AT191" s="25" t="s">
        <v>185</v>
      </c>
      <c r="AU191" s="25" t="s">
        <v>89</v>
      </c>
      <c r="AY191" s="25" t="s">
        <v>184</v>
      </c>
      <c r="BE191" s="149">
        <f>IF(U191="základná",N191,0)</f>
        <v>0</v>
      </c>
      <c r="BF191" s="149">
        <f>IF(U191="znížená",N191,0)</f>
        <v>0</v>
      </c>
      <c r="BG191" s="149">
        <f>IF(U191="zákl. prenesená",N191,0)</f>
        <v>0</v>
      </c>
      <c r="BH191" s="149">
        <f>IF(U191="zníž. prenesená",N191,0)</f>
        <v>0</v>
      </c>
      <c r="BI191" s="149">
        <f>IF(U191="nulová",N191,0)</f>
        <v>0</v>
      </c>
      <c r="BJ191" s="25" t="s">
        <v>89</v>
      </c>
      <c r="BK191" s="149">
        <f>ROUND(L191*K191,2)</f>
        <v>0</v>
      </c>
      <c r="BL191" s="25" t="s">
        <v>189</v>
      </c>
      <c r="BM191" s="25" t="s">
        <v>295</v>
      </c>
    </row>
    <row r="192" s="11" customFormat="1" ht="16.5" customHeight="1">
      <c r="B192" s="230"/>
      <c r="C192" s="231"/>
      <c r="D192" s="231"/>
      <c r="E192" s="232" t="s">
        <v>5</v>
      </c>
      <c r="F192" s="233" t="s">
        <v>296</v>
      </c>
      <c r="G192" s="234"/>
      <c r="H192" s="234"/>
      <c r="I192" s="234"/>
      <c r="J192" s="231"/>
      <c r="K192" s="235">
        <v>21.010999999999999</v>
      </c>
      <c r="L192" s="231"/>
      <c r="M192" s="231"/>
      <c r="N192" s="231"/>
      <c r="O192" s="231"/>
      <c r="P192" s="231"/>
      <c r="Q192" s="231"/>
      <c r="R192" s="236"/>
      <c r="T192" s="237"/>
      <c r="U192" s="231"/>
      <c r="V192" s="231"/>
      <c r="W192" s="231"/>
      <c r="X192" s="231"/>
      <c r="Y192" s="231"/>
      <c r="Z192" s="231"/>
      <c r="AA192" s="238"/>
      <c r="AT192" s="239" t="s">
        <v>192</v>
      </c>
      <c r="AU192" s="239" t="s">
        <v>89</v>
      </c>
      <c r="AV192" s="11" t="s">
        <v>89</v>
      </c>
      <c r="AW192" s="11" t="s">
        <v>34</v>
      </c>
      <c r="AX192" s="11" t="s">
        <v>84</v>
      </c>
      <c r="AY192" s="239" t="s">
        <v>184</v>
      </c>
    </row>
    <row r="193" s="1" customFormat="1" ht="25.5" customHeight="1">
      <c r="B193" s="186"/>
      <c r="C193" s="220" t="s">
        <v>10</v>
      </c>
      <c r="D193" s="220" t="s">
        <v>185</v>
      </c>
      <c r="E193" s="221" t="s">
        <v>297</v>
      </c>
      <c r="F193" s="222" t="s">
        <v>298</v>
      </c>
      <c r="G193" s="222"/>
      <c r="H193" s="222"/>
      <c r="I193" s="222"/>
      <c r="J193" s="223" t="s">
        <v>299</v>
      </c>
      <c r="K193" s="224">
        <v>1800</v>
      </c>
      <c r="L193" s="225">
        <v>0</v>
      </c>
      <c r="M193" s="225"/>
      <c r="N193" s="226">
        <f>ROUND(L193*K193,2)</f>
        <v>0</v>
      </c>
      <c r="O193" s="226"/>
      <c r="P193" s="226"/>
      <c r="Q193" s="226"/>
      <c r="R193" s="190"/>
      <c r="T193" s="227" t="s">
        <v>5</v>
      </c>
      <c r="U193" s="59" t="s">
        <v>44</v>
      </c>
      <c r="V193" s="50"/>
      <c r="W193" s="228">
        <f>V193*K193</f>
        <v>0</v>
      </c>
      <c r="X193" s="228">
        <v>0</v>
      </c>
      <c r="Y193" s="228">
        <f>X193*K193</f>
        <v>0</v>
      </c>
      <c r="Z193" s="228">
        <v>0.017999999999999999</v>
      </c>
      <c r="AA193" s="229">
        <f>Z193*K193</f>
        <v>32.399999999999999</v>
      </c>
      <c r="AR193" s="25" t="s">
        <v>189</v>
      </c>
      <c r="AT193" s="25" t="s">
        <v>185</v>
      </c>
      <c r="AU193" s="25" t="s">
        <v>89</v>
      </c>
      <c r="AY193" s="25" t="s">
        <v>184</v>
      </c>
      <c r="BE193" s="149">
        <f>IF(U193="základná",N193,0)</f>
        <v>0</v>
      </c>
      <c r="BF193" s="149">
        <f>IF(U193="znížená",N193,0)</f>
        <v>0</v>
      </c>
      <c r="BG193" s="149">
        <f>IF(U193="zákl. prenesená",N193,0)</f>
        <v>0</v>
      </c>
      <c r="BH193" s="149">
        <f>IF(U193="zníž. prenesená",N193,0)</f>
        <v>0</v>
      </c>
      <c r="BI193" s="149">
        <f>IF(U193="nulová",N193,0)</f>
        <v>0</v>
      </c>
      <c r="BJ193" s="25" t="s">
        <v>89</v>
      </c>
      <c r="BK193" s="149">
        <f>ROUND(L193*K193,2)</f>
        <v>0</v>
      </c>
      <c r="BL193" s="25" t="s">
        <v>189</v>
      </c>
      <c r="BM193" s="25" t="s">
        <v>300</v>
      </c>
    </row>
    <row r="194" s="11" customFormat="1" ht="16.5" customHeight="1">
      <c r="B194" s="230"/>
      <c r="C194" s="231"/>
      <c r="D194" s="231"/>
      <c r="E194" s="232" t="s">
        <v>5</v>
      </c>
      <c r="F194" s="233" t="s">
        <v>301</v>
      </c>
      <c r="G194" s="234"/>
      <c r="H194" s="234"/>
      <c r="I194" s="234"/>
      <c r="J194" s="231"/>
      <c r="K194" s="235">
        <v>1800</v>
      </c>
      <c r="L194" s="231"/>
      <c r="M194" s="231"/>
      <c r="N194" s="231"/>
      <c r="O194" s="231"/>
      <c r="P194" s="231"/>
      <c r="Q194" s="231"/>
      <c r="R194" s="236"/>
      <c r="T194" s="237"/>
      <c r="U194" s="231"/>
      <c r="V194" s="231"/>
      <c r="W194" s="231"/>
      <c r="X194" s="231"/>
      <c r="Y194" s="231"/>
      <c r="Z194" s="231"/>
      <c r="AA194" s="238"/>
      <c r="AT194" s="239" t="s">
        <v>192</v>
      </c>
      <c r="AU194" s="239" t="s">
        <v>89</v>
      </c>
      <c r="AV194" s="11" t="s">
        <v>89</v>
      </c>
      <c r="AW194" s="11" t="s">
        <v>34</v>
      </c>
      <c r="AX194" s="11" t="s">
        <v>77</v>
      </c>
      <c r="AY194" s="239" t="s">
        <v>184</v>
      </c>
    </row>
    <row r="195" s="12" customFormat="1" ht="16.5" customHeight="1">
      <c r="B195" s="241"/>
      <c r="C195" s="242"/>
      <c r="D195" s="242"/>
      <c r="E195" s="243" t="s">
        <v>5</v>
      </c>
      <c r="F195" s="244" t="s">
        <v>197</v>
      </c>
      <c r="G195" s="242"/>
      <c r="H195" s="242"/>
      <c r="I195" s="242"/>
      <c r="J195" s="242"/>
      <c r="K195" s="245">
        <v>1800</v>
      </c>
      <c r="L195" s="242"/>
      <c r="M195" s="242"/>
      <c r="N195" s="242"/>
      <c r="O195" s="242"/>
      <c r="P195" s="242"/>
      <c r="Q195" s="242"/>
      <c r="R195" s="246"/>
      <c r="T195" s="247"/>
      <c r="U195" s="242"/>
      <c r="V195" s="242"/>
      <c r="W195" s="242"/>
      <c r="X195" s="242"/>
      <c r="Y195" s="242"/>
      <c r="Z195" s="242"/>
      <c r="AA195" s="248"/>
      <c r="AT195" s="249" t="s">
        <v>192</v>
      </c>
      <c r="AU195" s="249" t="s">
        <v>89</v>
      </c>
      <c r="AV195" s="12" t="s">
        <v>189</v>
      </c>
      <c r="AW195" s="12" t="s">
        <v>34</v>
      </c>
      <c r="AX195" s="12" t="s">
        <v>84</v>
      </c>
      <c r="AY195" s="249" t="s">
        <v>184</v>
      </c>
    </row>
    <row r="196" s="1" customFormat="1" ht="25.5" customHeight="1">
      <c r="B196" s="186"/>
      <c r="C196" s="220" t="s">
        <v>302</v>
      </c>
      <c r="D196" s="220" t="s">
        <v>185</v>
      </c>
      <c r="E196" s="221" t="s">
        <v>303</v>
      </c>
      <c r="F196" s="222" t="s">
        <v>304</v>
      </c>
      <c r="G196" s="222"/>
      <c r="H196" s="222"/>
      <c r="I196" s="222"/>
      <c r="J196" s="223" t="s">
        <v>218</v>
      </c>
      <c r="K196" s="224">
        <v>150.47999999999999</v>
      </c>
      <c r="L196" s="225">
        <v>0</v>
      </c>
      <c r="M196" s="225"/>
      <c r="N196" s="226">
        <f>ROUND(L196*K196,2)</f>
        <v>0</v>
      </c>
      <c r="O196" s="226"/>
      <c r="P196" s="226"/>
      <c r="Q196" s="226"/>
      <c r="R196" s="190"/>
      <c r="T196" s="227" t="s">
        <v>5</v>
      </c>
      <c r="U196" s="59" t="s">
        <v>44</v>
      </c>
      <c r="V196" s="50"/>
      <c r="W196" s="228">
        <f>V196*K196</f>
        <v>0</v>
      </c>
      <c r="X196" s="228">
        <v>0</v>
      </c>
      <c r="Y196" s="228">
        <f>X196*K196</f>
        <v>0</v>
      </c>
      <c r="Z196" s="228">
        <v>0.012999999999999999</v>
      </c>
      <c r="AA196" s="229">
        <f>Z196*K196</f>
        <v>1.9562399999999998</v>
      </c>
      <c r="AR196" s="25" t="s">
        <v>189</v>
      </c>
      <c r="AT196" s="25" t="s">
        <v>185</v>
      </c>
      <c r="AU196" s="25" t="s">
        <v>89</v>
      </c>
      <c r="AY196" s="25" t="s">
        <v>184</v>
      </c>
      <c r="BE196" s="149">
        <f>IF(U196="základná",N196,0)</f>
        <v>0</v>
      </c>
      <c r="BF196" s="149">
        <f>IF(U196="znížená",N196,0)</f>
        <v>0</v>
      </c>
      <c r="BG196" s="149">
        <f>IF(U196="zákl. prenesená",N196,0)</f>
        <v>0</v>
      </c>
      <c r="BH196" s="149">
        <f>IF(U196="zníž. prenesená",N196,0)</f>
        <v>0</v>
      </c>
      <c r="BI196" s="149">
        <f>IF(U196="nulová",N196,0)</f>
        <v>0</v>
      </c>
      <c r="BJ196" s="25" t="s">
        <v>89</v>
      </c>
      <c r="BK196" s="149">
        <f>ROUND(L196*K196,2)</f>
        <v>0</v>
      </c>
      <c r="BL196" s="25" t="s">
        <v>189</v>
      </c>
      <c r="BM196" s="25" t="s">
        <v>305</v>
      </c>
    </row>
    <row r="197" s="11" customFormat="1" ht="16.5" customHeight="1">
      <c r="B197" s="230"/>
      <c r="C197" s="231"/>
      <c r="D197" s="231"/>
      <c r="E197" s="232" t="s">
        <v>5</v>
      </c>
      <c r="F197" s="233" t="s">
        <v>306</v>
      </c>
      <c r="G197" s="234"/>
      <c r="H197" s="234"/>
      <c r="I197" s="234"/>
      <c r="J197" s="231"/>
      <c r="K197" s="235">
        <v>150.47999999999999</v>
      </c>
      <c r="L197" s="231"/>
      <c r="M197" s="231"/>
      <c r="N197" s="231"/>
      <c r="O197" s="231"/>
      <c r="P197" s="231"/>
      <c r="Q197" s="231"/>
      <c r="R197" s="236"/>
      <c r="T197" s="237"/>
      <c r="U197" s="231"/>
      <c r="V197" s="231"/>
      <c r="W197" s="231"/>
      <c r="X197" s="231"/>
      <c r="Y197" s="231"/>
      <c r="Z197" s="231"/>
      <c r="AA197" s="238"/>
      <c r="AT197" s="239" t="s">
        <v>192</v>
      </c>
      <c r="AU197" s="239" t="s">
        <v>89</v>
      </c>
      <c r="AV197" s="11" t="s">
        <v>89</v>
      </c>
      <c r="AW197" s="11" t="s">
        <v>34</v>
      </c>
      <c r="AX197" s="11" t="s">
        <v>84</v>
      </c>
      <c r="AY197" s="239" t="s">
        <v>184</v>
      </c>
    </row>
    <row r="198" s="1" customFormat="1" ht="51" customHeight="1">
      <c r="B198" s="186"/>
      <c r="C198" s="220" t="s">
        <v>307</v>
      </c>
      <c r="D198" s="220" t="s">
        <v>185</v>
      </c>
      <c r="E198" s="221" t="s">
        <v>308</v>
      </c>
      <c r="F198" s="222" t="s">
        <v>309</v>
      </c>
      <c r="G198" s="222"/>
      <c r="H198" s="222"/>
      <c r="I198" s="222"/>
      <c r="J198" s="223" t="s">
        <v>206</v>
      </c>
      <c r="K198" s="224">
        <v>1465.72</v>
      </c>
      <c r="L198" s="225">
        <v>0</v>
      </c>
      <c r="M198" s="225"/>
      <c r="N198" s="226">
        <f>ROUND(L198*K198,2)</f>
        <v>0</v>
      </c>
      <c r="O198" s="226"/>
      <c r="P198" s="226"/>
      <c r="Q198" s="226"/>
      <c r="R198" s="190"/>
      <c r="T198" s="227" t="s">
        <v>5</v>
      </c>
      <c r="U198" s="59" t="s">
        <v>44</v>
      </c>
      <c r="V198" s="50"/>
      <c r="W198" s="228">
        <f>V198*K198</f>
        <v>0</v>
      </c>
      <c r="X198" s="228">
        <v>0</v>
      </c>
      <c r="Y198" s="228">
        <f>X198*K198</f>
        <v>0</v>
      </c>
      <c r="Z198" s="228">
        <v>0.050000000000000003</v>
      </c>
      <c r="AA198" s="229">
        <f>Z198*K198</f>
        <v>73.286000000000001</v>
      </c>
      <c r="AR198" s="25" t="s">
        <v>189</v>
      </c>
      <c r="AT198" s="25" t="s">
        <v>185</v>
      </c>
      <c r="AU198" s="25" t="s">
        <v>89</v>
      </c>
      <c r="AY198" s="25" t="s">
        <v>184</v>
      </c>
      <c r="BE198" s="149">
        <f>IF(U198="základná",N198,0)</f>
        <v>0</v>
      </c>
      <c r="BF198" s="149">
        <f>IF(U198="znížená",N198,0)</f>
        <v>0</v>
      </c>
      <c r="BG198" s="149">
        <f>IF(U198="zákl. prenesená",N198,0)</f>
        <v>0</v>
      </c>
      <c r="BH198" s="149">
        <f>IF(U198="zníž. prenesená",N198,0)</f>
        <v>0</v>
      </c>
      <c r="BI198" s="149">
        <f>IF(U198="nulová",N198,0)</f>
        <v>0</v>
      </c>
      <c r="BJ198" s="25" t="s">
        <v>89</v>
      </c>
      <c r="BK198" s="149">
        <f>ROUND(L198*K198,2)</f>
        <v>0</v>
      </c>
      <c r="BL198" s="25" t="s">
        <v>189</v>
      </c>
      <c r="BM198" s="25" t="s">
        <v>310</v>
      </c>
    </row>
    <row r="199" s="11" customFormat="1" ht="38.25" customHeight="1">
      <c r="B199" s="230"/>
      <c r="C199" s="231"/>
      <c r="D199" s="231"/>
      <c r="E199" s="232" t="s">
        <v>5</v>
      </c>
      <c r="F199" s="233" t="s">
        <v>311</v>
      </c>
      <c r="G199" s="234"/>
      <c r="H199" s="234"/>
      <c r="I199" s="234"/>
      <c r="J199" s="231"/>
      <c r="K199" s="235">
        <v>1465.72</v>
      </c>
      <c r="L199" s="231"/>
      <c r="M199" s="231"/>
      <c r="N199" s="231"/>
      <c r="O199" s="231"/>
      <c r="P199" s="231"/>
      <c r="Q199" s="231"/>
      <c r="R199" s="236"/>
      <c r="T199" s="237"/>
      <c r="U199" s="231"/>
      <c r="V199" s="231"/>
      <c r="W199" s="231"/>
      <c r="X199" s="231"/>
      <c r="Y199" s="231"/>
      <c r="Z199" s="231"/>
      <c r="AA199" s="238"/>
      <c r="AT199" s="239" t="s">
        <v>192</v>
      </c>
      <c r="AU199" s="239" t="s">
        <v>89</v>
      </c>
      <c r="AV199" s="11" t="s">
        <v>89</v>
      </c>
      <c r="AW199" s="11" t="s">
        <v>34</v>
      </c>
      <c r="AX199" s="11" t="s">
        <v>84</v>
      </c>
      <c r="AY199" s="239" t="s">
        <v>184</v>
      </c>
    </row>
    <row r="200" s="1" customFormat="1" ht="25.5" customHeight="1">
      <c r="B200" s="186"/>
      <c r="C200" s="220" t="s">
        <v>312</v>
      </c>
      <c r="D200" s="220" t="s">
        <v>185</v>
      </c>
      <c r="E200" s="221" t="s">
        <v>313</v>
      </c>
      <c r="F200" s="222" t="s">
        <v>314</v>
      </c>
      <c r="G200" s="222"/>
      <c r="H200" s="222"/>
      <c r="I200" s="222"/>
      <c r="J200" s="223" t="s">
        <v>206</v>
      </c>
      <c r="K200" s="224">
        <v>300.08999999999997</v>
      </c>
      <c r="L200" s="225">
        <v>0</v>
      </c>
      <c r="M200" s="225"/>
      <c r="N200" s="226">
        <f>ROUND(L200*K200,2)</f>
        <v>0</v>
      </c>
      <c r="O200" s="226"/>
      <c r="P200" s="226"/>
      <c r="Q200" s="226"/>
      <c r="R200" s="190"/>
      <c r="T200" s="227" t="s">
        <v>5</v>
      </c>
      <c r="U200" s="59" t="s">
        <v>44</v>
      </c>
      <c r="V200" s="50"/>
      <c r="W200" s="228">
        <f>V200*K200</f>
        <v>0</v>
      </c>
      <c r="X200" s="228">
        <v>0</v>
      </c>
      <c r="Y200" s="228">
        <f>X200*K200</f>
        <v>0</v>
      </c>
      <c r="Z200" s="228">
        <v>0.068000000000000005</v>
      </c>
      <c r="AA200" s="229">
        <f>Z200*K200</f>
        <v>20.406120000000001</v>
      </c>
      <c r="AR200" s="25" t="s">
        <v>189</v>
      </c>
      <c r="AT200" s="25" t="s">
        <v>185</v>
      </c>
      <c r="AU200" s="25" t="s">
        <v>89</v>
      </c>
      <c r="AY200" s="25" t="s">
        <v>184</v>
      </c>
      <c r="BE200" s="149">
        <f>IF(U200="základná",N200,0)</f>
        <v>0</v>
      </c>
      <c r="BF200" s="149">
        <f>IF(U200="znížená",N200,0)</f>
        <v>0</v>
      </c>
      <c r="BG200" s="149">
        <f>IF(U200="zákl. prenesená",N200,0)</f>
        <v>0</v>
      </c>
      <c r="BH200" s="149">
        <f>IF(U200="zníž. prenesená",N200,0)</f>
        <v>0</v>
      </c>
      <c r="BI200" s="149">
        <f>IF(U200="nulová",N200,0)</f>
        <v>0</v>
      </c>
      <c r="BJ200" s="25" t="s">
        <v>89</v>
      </c>
      <c r="BK200" s="149">
        <f>ROUND(L200*K200,2)</f>
        <v>0</v>
      </c>
      <c r="BL200" s="25" t="s">
        <v>189</v>
      </c>
      <c r="BM200" s="25" t="s">
        <v>315</v>
      </c>
    </row>
    <row r="201" s="11" customFormat="1" ht="25.5" customHeight="1">
      <c r="B201" s="230"/>
      <c r="C201" s="231"/>
      <c r="D201" s="231"/>
      <c r="E201" s="232" t="s">
        <v>5</v>
      </c>
      <c r="F201" s="233" t="s">
        <v>316</v>
      </c>
      <c r="G201" s="234"/>
      <c r="H201" s="234"/>
      <c r="I201" s="234"/>
      <c r="J201" s="231"/>
      <c r="K201" s="235">
        <v>305.97000000000003</v>
      </c>
      <c r="L201" s="231"/>
      <c r="M201" s="231"/>
      <c r="N201" s="231"/>
      <c r="O201" s="231"/>
      <c r="P201" s="231"/>
      <c r="Q201" s="231"/>
      <c r="R201" s="236"/>
      <c r="T201" s="237"/>
      <c r="U201" s="231"/>
      <c r="V201" s="231"/>
      <c r="W201" s="231"/>
      <c r="X201" s="231"/>
      <c r="Y201" s="231"/>
      <c r="Z201" s="231"/>
      <c r="AA201" s="238"/>
      <c r="AT201" s="239" t="s">
        <v>192</v>
      </c>
      <c r="AU201" s="239" t="s">
        <v>89</v>
      </c>
      <c r="AV201" s="11" t="s">
        <v>89</v>
      </c>
      <c r="AW201" s="11" t="s">
        <v>34</v>
      </c>
      <c r="AX201" s="11" t="s">
        <v>77</v>
      </c>
      <c r="AY201" s="239" t="s">
        <v>184</v>
      </c>
    </row>
    <row r="202" s="11" customFormat="1" ht="16.5" customHeight="1">
      <c r="B202" s="230"/>
      <c r="C202" s="231"/>
      <c r="D202" s="231"/>
      <c r="E202" s="232" t="s">
        <v>5</v>
      </c>
      <c r="F202" s="240" t="s">
        <v>317</v>
      </c>
      <c r="G202" s="231"/>
      <c r="H202" s="231"/>
      <c r="I202" s="231"/>
      <c r="J202" s="231"/>
      <c r="K202" s="235">
        <v>-5.8799999999999999</v>
      </c>
      <c r="L202" s="231"/>
      <c r="M202" s="231"/>
      <c r="N202" s="231"/>
      <c r="O202" s="231"/>
      <c r="P202" s="231"/>
      <c r="Q202" s="231"/>
      <c r="R202" s="236"/>
      <c r="T202" s="237"/>
      <c r="U202" s="231"/>
      <c r="V202" s="231"/>
      <c r="W202" s="231"/>
      <c r="X202" s="231"/>
      <c r="Y202" s="231"/>
      <c r="Z202" s="231"/>
      <c r="AA202" s="238"/>
      <c r="AT202" s="239" t="s">
        <v>192</v>
      </c>
      <c r="AU202" s="239" t="s">
        <v>89</v>
      </c>
      <c r="AV202" s="11" t="s">
        <v>89</v>
      </c>
      <c r="AW202" s="11" t="s">
        <v>34</v>
      </c>
      <c r="AX202" s="11" t="s">
        <v>77</v>
      </c>
      <c r="AY202" s="239" t="s">
        <v>184</v>
      </c>
    </row>
    <row r="203" s="12" customFormat="1" ht="16.5" customHeight="1">
      <c r="B203" s="241"/>
      <c r="C203" s="242"/>
      <c r="D203" s="242"/>
      <c r="E203" s="243" t="s">
        <v>5</v>
      </c>
      <c r="F203" s="244" t="s">
        <v>197</v>
      </c>
      <c r="G203" s="242"/>
      <c r="H203" s="242"/>
      <c r="I203" s="242"/>
      <c r="J203" s="242"/>
      <c r="K203" s="245">
        <v>300.08999999999997</v>
      </c>
      <c r="L203" s="242"/>
      <c r="M203" s="242"/>
      <c r="N203" s="242"/>
      <c r="O203" s="242"/>
      <c r="P203" s="242"/>
      <c r="Q203" s="242"/>
      <c r="R203" s="246"/>
      <c r="T203" s="247"/>
      <c r="U203" s="242"/>
      <c r="V203" s="242"/>
      <c r="W203" s="242"/>
      <c r="X203" s="242"/>
      <c r="Y203" s="242"/>
      <c r="Z203" s="242"/>
      <c r="AA203" s="248"/>
      <c r="AT203" s="249" t="s">
        <v>192</v>
      </c>
      <c r="AU203" s="249" t="s">
        <v>89</v>
      </c>
      <c r="AV203" s="12" t="s">
        <v>189</v>
      </c>
      <c r="AW203" s="12" t="s">
        <v>34</v>
      </c>
      <c r="AX203" s="12" t="s">
        <v>84</v>
      </c>
      <c r="AY203" s="249" t="s">
        <v>184</v>
      </c>
    </row>
    <row r="204" s="1" customFormat="1" ht="38.25" customHeight="1">
      <c r="B204" s="186"/>
      <c r="C204" s="220" t="s">
        <v>318</v>
      </c>
      <c r="D204" s="220" t="s">
        <v>185</v>
      </c>
      <c r="E204" s="221" t="s">
        <v>319</v>
      </c>
      <c r="F204" s="222" t="s">
        <v>320</v>
      </c>
      <c r="G204" s="222"/>
      <c r="H204" s="222"/>
      <c r="I204" s="222"/>
      <c r="J204" s="223" t="s">
        <v>321</v>
      </c>
      <c r="K204" s="224">
        <v>634.99699999999996</v>
      </c>
      <c r="L204" s="225">
        <v>0</v>
      </c>
      <c r="M204" s="225"/>
      <c r="N204" s="226">
        <f>ROUND(L204*K204,2)</f>
        <v>0</v>
      </c>
      <c r="O204" s="226"/>
      <c r="P204" s="226"/>
      <c r="Q204" s="226"/>
      <c r="R204" s="190"/>
      <c r="T204" s="227" t="s">
        <v>5</v>
      </c>
      <c r="U204" s="59" t="s">
        <v>44</v>
      </c>
      <c r="V204" s="50"/>
      <c r="W204" s="228">
        <f>V204*K204</f>
        <v>0</v>
      </c>
      <c r="X204" s="228">
        <v>0</v>
      </c>
      <c r="Y204" s="228">
        <f>X204*K204</f>
        <v>0</v>
      </c>
      <c r="Z204" s="228">
        <v>0</v>
      </c>
      <c r="AA204" s="229">
        <f>Z204*K204</f>
        <v>0</v>
      </c>
      <c r="AR204" s="25" t="s">
        <v>189</v>
      </c>
      <c r="AT204" s="25" t="s">
        <v>185</v>
      </c>
      <c r="AU204" s="25" t="s">
        <v>89</v>
      </c>
      <c r="AY204" s="25" t="s">
        <v>184</v>
      </c>
      <c r="BE204" s="149">
        <f>IF(U204="základná",N204,0)</f>
        <v>0</v>
      </c>
      <c r="BF204" s="149">
        <f>IF(U204="znížená",N204,0)</f>
        <v>0</v>
      </c>
      <c r="BG204" s="149">
        <f>IF(U204="zákl. prenesená",N204,0)</f>
        <v>0</v>
      </c>
      <c r="BH204" s="149">
        <f>IF(U204="zníž. prenesená",N204,0)</f>
        <v>0</v>
      </c>
      <c r="BI204" s="149">
        <f>IF(U204="nulová",N204,0)</f>
        <v>0</v>
      </c>
      <c r="BJ204" s="25" t="s">
        <v>89</v>
      </c>
      <c r="BK204" s="149">
        <f>ROUND(L204*K204,2)</f>
        <v>0</v>
      </c>
      <c r="BL204" s="25" t="s">
        <v>189</v>
      </c>
      <c r="BM204" s="25" t="s">
        <v>322</v>
      </c>
    </row>
    <row r="205" s="1" customFormat="1" ht="25.5" customHeight="1">
      <c r="B205" s="186"/>
      <c r="C205" s="220" t="s">
        <v>323</v>
      </c>
      <c r="D205" s="220" t="s">
        <v>185</v>
      </c>
      <c r="E205" s="221" t="s">
        <v>324</v>
      </c>
      <c r="F205" s="222" t="s">
        <v>325</v>
      </c>
      <c r="G205" s="222"/>
      <c r="H205" s="222"/>
      <c r="I205" s="222"/>
      <c r="J205" s="223" t="s">
        <v>321</v>
      </c>
      <c r="K205" s="224">
        <v>634.99699999999996</v>
      </c>
      <c r="L205" s="225">
        <v>0</v>
      </c>
      <c r="M205" s="225"/>
      <c r="N205" s="226">
        <f>ROUND(L205*K205,2)</f>
        <v>0</v>
      </c>
      <c r="O205" s="226"/>
      <c r="P205" s="226"/>
      <c r="Q205" s="226"/>
      <c r="R205" s="190"/>
      <c r="T205" s="227" t="s">
        <v>5</v>
      </c>
      <c r="U205" s="59" t="s">
        <v>44</v>
      </c>
      <c r="V205" s="50"/>
      <c r="W205" s="228">
        <f>V205*K205</f>
        <v>0</v>
      </c>
      <c r="X205" s="228">
        <v>0</v>
      </c>
      <c r="Y205" s="228">
        <f>X205*K205</f>
        <v>0</v>
      </c>
      <c r="Z205" s="228">
        <v>0</v>
      </c>
      <c r="AA205" s="229">
        <f>Z205*K205</f>
        <v>0</v>
      </c>
      <c r="AR205" s="25" t="s">
        <v>189</v>
      </c>
      <c r="AT205" s="25" t="s">
        <v>185</v>
      </c>
      <c r="AU205" s="25" t="s">
        <v>89</v>
      </c>
      <c r="AY205" s="25" t="s">
        <v>184</v>
      </c>
      <c r="BE205" s="149">
        <f>IF(U205="základná",N205,0)</f>
        <v>0</v>
      </c>
      <c r="BF205" s="149">
        <f>IF(U205="znížená",N205,0)</f>
        <v>0</v>
      </c>
      <c r="BG205" s="149">
        <f>IF(U205="zákl. prenesená",N205,0)</f>
        <v>0</v>
      </c>
      <c r="BH205" s="149">
        <f>IF(U205="zníž. prenesená",N205,0)</f>
        <v>0</v>
      </c>
      <c r="BI205" s="149">
        <f>IF(U205="nulová",N205,0)</f>
        <v>0</v>
      </c>
      <c r="BJ205" s="25" t="s">
        <v>89</v>
      </c>
      <c r="BK205" s="149">
        <f>ROUND(L205*K205,2)</f>
        <v>0</v>
      </c>
      <c r="BL205" s="25" t="s">
        <v>189</v>
      </c>
      <c r="BM205" s="25" t="s">
        <v>326</v>
      </c>
    </row>
    <row r="206" s="1" customFormat="1" ht="25.5" customHeight="1">
      <c r="B206" s="186"/>
      <c r="C206" s="220" t="s">
        <v>327</v>
      </c>
      <c r="D206" s="220" t="s">
        <v>185</v>
      </c>
      <c r="E206" s="221" t="s">
        <v>328</v>
      </c>
      <c r="F206" s="222" t="s">
        <v>329</v>
      </c>
      <c r="G206" s="222"/>
      <c r="H206" s="222"/>
      <c r="I206" s="222"/>
      <c r="J206" s="223" t="s">
        <v>218</v>
      </c>
      <c r="K206" s="224">
        <v>10</v>
      </c>
      <c r="L206" s="225">
        <v>0</v>
      </c>
      <c r="M206" s="225"/>
      <c r="N206" s="226">
        <f>ROUND(L206*K206,2)</f>
        <v>0</v>
      </c>
      <c r="O206" s="226"/>
      <c r="P206" s="226"/>
      <c r="Q206" s="226"/>
      <c r="R206" s="190"/>
      <c r="T206" s="227" t="s">
        <v>5</v>
      </c>
      <c r="U206" s="59" t="s">
        <v>44</v>
      </c>
      <c r="V206" s="50"/>
      <c r="W206" s="228">
        <f>V206*K206</f>
        <v>0</v>
      </c>
      <c r="X206" s="228">
        <v>0.00158</v>
      </c>
      <c r="Y206" s="228">
        <f>X206*K206</f>
        <v>0.015800000000000002</v>
      </c>
      <c r="Z206" s="228">
        <v>0</v>
      </c>
      <c r="AA206" s="229">
        <f>Z206*K206</f>
        <v>0</v>
      </c>
      <c r="AR206" s="25" t="s">
        <v>189</v>
      </c>
      <c r="AT206" s="25" t="s">
        <v>185</v>
      </c>
      <c r="AU206" s="25" t="s">
        <v>89</v>
      </c>
      <c r="AY206" s="25" t="s">
        <v>184</v>
      </c>
      <c r="BE206" s="149">
        <f>IF(U206="základná",N206,0)</f>
        <v>0</v>
      </c>
      <c r="BF206" s="149">
        <f>IF(U206="znížená",N206,0)</f>
        <v>0</v>
      </c>
      <c r="BG206" s="149">
        <f>IF(U206="zákl. prenesená",N206,0)</f>
        <v>0</v>
      </c>
      <c r="BH206" s="149">
        <f>IF(U206="zníž. prenesená",N206,0)</f>
        <v>0</v>
      </c>
      <c r="BI206" s="149">
        <f>IF(U206="nulová",N206,0)</f>
        <v>0</v>
      </c>
      <c r="BJ206" s="25" t="s">
        <v>89</v>
      </c>
      <c r="BK206" s="149">
        <f>ROUND(L206*K206,2)</f>
        <v>0</v>
      </c>
      <c r="BL206" s="25" t="s">
        <v>189</v>
      </c>
      <c r="BM206" s="25" t="s">
        <v>330</v>
      </c>
    </row>
    <row r="207" s="1" customFormat="1" ht="25.5" customHeight="1">
      <c r="B207" s="186"/>
      <c r="C207" s="220" t="s">
        <v>331</v>
      </c>
      <c r="D207" s="220" t="s">
        <v>185</v>
      </c>
      <c r="E207" s="221" t="s">
        <v>332</v>
      </c>
      <c r="F207" s="222" t="s">
        <v>333</v>
      </c>
      <c r="G207" s="222"/>
      <c r="H207" s="222"/>
      <c r="I207" s="222"/>
      <c r="J207" s="223" t="s">
        <v>218</v>
      </c>
      <c r="K207" s="224">
        <v>7.5499999999999998</v>
      </c>
      <c r="L207" s="225">
        <v>0</v>
      </c>
      <c r="M207" s="225"/>
      <c r="N207" s="226">
        <f>ROUND(L207*K207,2)</f>
        <v>0</v>
      </c>
      <c r="O207" s="226"/>
      <c r="P207" s="226"/>
      <c r="Q207" s="226"/>
      <c r="R207" s="190"/>
      <c r="T207" s="227" t="s">
        <v>5</v>
      </c>
      <c r="U207" s="59" t="s">
        <v>44</v>
      </c>
      <c r="V207" s="50"/>
      <c r="W207" s="228">
        <f>V207*K207</f>
        <v>0</v>
      </c>
      <c r="X207" s="228">
        <v>0.00013999999999999999</v>
      </c>
      <c r="Y207" s="228">
        <f>X207*K207</f>
        <v>0.0010569999999999998</v>
      </c>
      <c r="Z207" s="228">
        <v>0</v>
      </c>
      <c r="AA207" s="229">
        <f>Z207*K207</f>
        <v>0</v>
      </c>
      <c r="AR207" s="25" t="s">
        <v>189</v>
      </c>
      <c r="AT207" s="25" t="s">
        <v>185</v>
      </c>
      <c r="AU207" s="25" t="s">
        <v>89</v>
      </c>
      <c r="AY207" s="25" t="s">
        <v>184</v>
      </c>
      <c r="BE207" s="149">
        <f>IF(U207="základná",N207,0)</f>
        <v>0</v>
      </c>
      <c r="BF207" s="149">
        <f>IF(U207="znížená",N207,0)</f>
        <v>0</v>
      </c>
      <c r="BG207" s="149">
        <f>IF(U207="zákl. prenesená",N207,0)</f>
        <v>0</v>
      </c>
      <c r="BH207" s="149">
        <f>IF(U207="zníž. prenesená",N207,0)</f>
        <v>0</v>
      </c>
      <c r="BI207" s="149">
        <f>IF(U207="nulová",N207,0)</f>
        <v>0</v>
      </c>
      <c r="BJ207" s="25" t="s">
        <v>89</v>
      </c>
      <c r="BK207" s="149">
        <f>ROUND(L207*K207,2)</f>
        <v>0</v>
      </c>
      <c r="BL207" s="25" t="s">
        <v>189</v>
      </c>
      <c r="BM207" s="25" t="s">
        <v>334</v>
      </c>
    </row>
    <row r="208" s="1" customFormat="1" ht="25.5" customHeight="1">
      <c r="B208" s="186"/>
      <c r="C208" s="220" t="s">
        <v>335</v>
      </c>
      <c r="D208" s="220" t="s">
        <v>185</v>
      </c>
      <c r="E208" s="221" t="s">
        <v>336</v>
      </c>
      <c r="F208" s="222" t="s">
        <v>337</v>
      </c>
      <c r="G208" s="222"/>
      <c r="H208" s="222"/>
      <c r="I208" s="222"/>
      <c r="J208" s="223" t="s">
        <v>218</v>
      </c>
      <c r="K208" s="224">
        <v>17.550000000000001</v>
      </c>
      <c r="L208" s="225">
        <v>0</v>
      </c>
      <c r="M208" s="225"/>
      <c r="N208" s="226">
        <f>ROUND(L208*K208,2)</f>
        <v>0</v>
      </c>
      <c r="O208" s="226"/>
      <c r="P208" s="226"/>
      <c r="Q208" s="226"/>
      <c r="R208" s="190"/>
      <c r="T208" s="227" t="s">
        <v>5</v>
      </c>
      <c r="U208" s="59" t="s">
        <v>44</v>
      </c>
      <c r="V208" s="50"/>
      <c r="W208" s="228">
        <f>V208*K208</f>
        <v>0</v>
      </c>
      <c r="X208" s="228">
        <v>0</v>
      </c>
      <c r="Y208" s="228">
        <f>X208*K208</f>
        <v>0</v>
      </c>
      <c r="Z208" s="228">
        <v>0</v>
      </c>
      <c r="AA208" s="229">
        <f>Z208*K208</f>
        <v>0</v>
      </c>
      <c r="AR208" s="25" t="s">
        <v>189</v>
      </c>
      <c r="AT208" s="25" t="s">
        <v>185</v>
      </c>
      <c r="AU208" s="25" t="s">
        <v>89</v>
      </c>
      <c r="AY208" s="25" t="s">
        <v>184</v>
      </c>
      <c r="BE208" s="149">
        <f>IF(U208="základná",N208,0)</f>
        <v>0</v>
      </c>
      <c r="BF208" s="149">
        <f>IF(U208="znížená",N208,0)</f>
        <v>0</v>
      </c>
      <c r="BG208" s="149">
        <f>IF(U208="zákl. prenesená",N208,0)</f>
        <v>0</v>
      </c>
      <c r="BH208" s="149">
        <f>IF(U208="zníž. prenesená",N208,0)</f>
        <v>0</v>
      </c>
      <c r="BI208" s="149">
        <f>IF(U208="nulová",N208,0)</f>
        <v>0</v>
      </c>
      <c r="BJ208" s="25" t="s">
        <v>89</v>
      </c>
      <c r="BK208" s="149">
        <f>ROUND(L208*K208,2)</f>
        <v>0</v>
      </c>
      <c r="BL208" s="25" t="s">
        <v>189</v>
      </c>
      <c r="BM208" s="25" t="s">
        <v>338</v>
      </c>
    </row>
    <row r="209" s="1" customFormat="1" ht="25.5" customHeight="1">
      <c r="B209" s="186"/>
      <c r="C209" s="220" t="s">
        <v>339</v>
      </c>
      <c r="D209" s="220" t="s">
        <v>185</v>
      </c>
      <c r="E209" s="221" t="s">
        <v>340</v>
      </c>
      <c r="F209" s="222" t="s">
        <v>341</v>
      </c>
      <c r="G209" s="222"/>
      <c r="H209" s="222"/>
      <c r="I209" s="222"/>
      <c r="J209" s="223" t="s">
        <v>321</v>
      </c>
      <c r="K209" s="224">
        <v>634.99699999999996</v>
      </c>
      <c r="L209" s="225">
        <v>0</v>
      </c>
      <c r="M209" s="225"/>
      <c r="N209" s="226">
        <f>ROUND(L209*K209,2)</f>
        <v>0</v>
      </c>
      <c r="O209" s="226"/>
      <c r="P209" s="226"/>
      <c r="Q209" s="226"/>
      <c r="R209" s="190"/>
      <c r="T209" s="227" t="s">
        <v>5</v>
      </c>
      <c r="U209" s="59" t="s">
        <v>44</v>
      </c>
      <c r="V209" s="50"/>
      <c r="W209" s="228">
        <f>V209*K209</f>
        <v>0</v>
      </c>
      <c r="X209" s="228">
        <v>0</v>
      </c>
      <c r="Y209" s="228">
        <f>X209*K209</f>
        <v>0</v>
      </c>
      <c r="Z209" s="228">
        <v>0</v>
      </c>
      <c r="AA209" s="229">
        <f>Z209*K209</f>
        <v>0</v>
      </c>
      <c r="AR209" s="25" t="s">
        <v>189</v>
      </c>
      <c r="AT209" s="25" t="s">
        <v>185</v>
      </c>
      <c r="AU209" s="25" t="s">
        <v>89</v>
      </c>
      <c r="AY209" s="25" t="s">
        <v>184</v>
      </c>
      <c r="BE209" s="149">
        <f>IF(U209="základná",N209,0)</f>
        <v>0</v>
      </c>
      <c r="BF209" s="149">
        <f>IF(U209="znížená",N209,0)</f>
        <v>0</v>
      </c>
      <c r="BG209" s="149">
        <f>IF(U209="zákl. prenesená",N209,0)</f>
        <v>0</v>
      </c>
      <c r="BH209" s="149">
        <f>IF(U209="zníž. prenesená",N209,0)</f>
        <v>0</v>
      </c>
      <c r="BI209" s="149">
        <f>IF(U209="nulová",N209,0)</f>
        <v>0</v>
      </c>
      <c r="BJ209" s="25" t="s">
        <v>89</v>
      </c>
      <c r="BK209" s="149">
        <f>ROUND(L209*K209,2)</f>
        <v>0</v>
      </c>
      <c r="BL209" s="25" t="s">
        <v>189</v>
      </c>
      <c r="BM209" s="25" t="s">
        <v>342</v>
      </c>
    </row>
    <row r="210" s="1" customFormat="1" ht="25.5" customHeight="1">
      <c r="B210" s="186"/>
      <c r="C210" s="220" t="s">
        <v>343</v>
      </c>
      <c r="D210" s="220" t="s">
        <v>185</v>
      </c>
      <c r="E210" s="221" t="s">
        <v>344</v>
      </c>
      <c r="F210" s="222" t="s">
        <v>345</v>
      </c>
      <c r="G210" s="222"/>
      <c r="H210" s="222"/>
      <c r="I210" s="222"/>
      <c r="J210" s="223" t="s">
        <v>321</v>
      </c>
      <c r="K210" s="224">
        <v>634.99699999999996</v>
      </c>
      <c r="L210" s="225">
        <v>0</v>
      </c>
      <c r="M210" s="225"/>
      <c r="N210" s="226">
        <f>ROUND(L210*K210,2)</f>
        <v>0</v>
      </c>
      <c r="O210" s="226"/>
      <c r="P210" s="226"/>
      <c r="Q210" s="226"/>
      <c r="R210" s="190"/>
      <c r="T210" s="227" t="s">
        <v>5</v>
      </c>
      <c r="U210" s="59" t="s">
        <v>44</v>
      </c>
      <c r="V210" s="50"/>
      <c r="W210" s="228">
        <f>V210*K210</f>
        <v>0</v>
      </c>
      <c r="X210" s="228">
        <v>0</v>
      </c>
      <c r="Y210" s="228">
        <f>X210*K210</f>
        <v>0</v>
      </c>
      <c r="Z210" s="228">
        <v>0</v>
      </c>
      <c r="AA210" s="229">
        <f>Z210*K210</f>
        <v>0</v>
      </c>
      <c r="AR210" s="25" t="s">
        <v>189</v>
      </c>
      <c r="AT210" s="25" t="s">
        <v>185</v>
      </c>
      <c r="AU210" s="25" t="s">
        <v>89</v>
      </c>
      <c r="AY210" s="25" t="s">
        <v>184</v>
      </c>
      <c r="BE210" s="149">
        <f>IF(U210="základná",N210,0)</f>
        <v>0</v>
      </c>
      <c r="BF210" s="149">
        <f>IF(U210="znížená",N210,0)</f>
        <v>0</v>
      </c>
      <c r="BG210" s="149">
        <f>IF(U210="zákl. prenesená",N210,0)</f>
        <v>0</v>
      </c>
      <c r="BH210" s="149">
        <f>IF(U210="zníž. prenesená",N210,0)</f>
        <v>0</v>
      </c>
      <c r="BI210" s="149">
        <f>IF(U210="nulová",N210,0)</f>
        <v>0</v>
      </c>
      <c r="BJ210" s="25" t="s">
        <v>89</v>
      </c>
      <c r="BK210" s="149">
        <f>ROUND(L210*K210,2)</f>
        <v>0</v>
      </c>
      <c r="BL210" s="25" t="s">
        <v>189</v>
      </c>
      <c r="BM210" s="25" t="s">
        <v>346</v>
      </c>
    </row>
    <row r="211" s="1" customFormat="1" ht="25.5" customHeight="1">
      <c r="B211" s="186"/>
      <c r="C211" s="220" t="s">
        <v>347</v>
      </c>
      <c r="D211" s="220" t="s">
        <v>185</v>
      </c>
      <c r="E211" s="221" t="s">
        <v>348</v>
      </c>
      <c r="F211" s="222" t="s">
        <v>349</v>
      </c>
      <c r="G211" s="222"/>
      <c r="H211" s="222"/>
      <c r="I211" s="222"/>
      <c r="J211" s="223" t="s">
        <v>321</v>
      </c>
      <c r="K211" s="224">
        <v>634.99699999999996</v>
      </c>
      <c r="L211" s="225">
        <v>0</v>
      </c>
      <c r="M211" s="225"/>
      <c r="N211" s="226">
        <f>ROUND(L211*K211,2)</f>
        <v>0</v>
      </c>
      <c r="O211" s="226"/>
      <c r="P211" s="226"/>
      <c r="Q211" s="226"/>
      <c r="R211" s="190"/>
      <c r="T211" s="227" t="s">
        <v>5</v>
      </c>
      <c r="U211" s="59" t="s">
        <v>44</v>
      </c>
      <c r="V211" s="50"/>
      <c r="W211" s="228">
        <f>V211*K211</f>
        <v>0</v>
      </c>
      <c r="X211" s="228">
        <v>0</v>
      </c>
      <c r="Y211" s="228">
        <f>X211*K211</f>
        <v>0</v>
      </c>
      <c r="Z211" s="228">
        <v>0</v>
      </c>
      <c r="AA211" s="229">
        <f>Z211*K211</f>
        <v>0</v>
      </c>
      <c r="AR211" s="25" t="s">
        <v>189</v>
      </c>
      <c r="AT211" s="25" t="s">
        <v>185</v>
      </c>
      <c r="AU211" s="25" t="s">
        <v>89</v>
      </c>
      <c r="AY211" s="25" t="s">
        <v>184</v>
      </c>
      <c r="BE211" s="149">
        <f>IF(U211="základná",N211,0)</f>
        <v>0</v>
      </c>
      <c r="BF211" s="149">
        <f>IF(U211="znížená",N211,0)</f>
        <v>0</v>
      </c>
      <c r="BG211" s="149">
        <f>IF(U211="zákl. prenesená",N211,0)</f>
        <v>0</v>
      </c>
      <c r="BH211" s="149">
        <f>IF(U211="zníž. prenesená",N211,0)</f>
        <v>0</v>
      </c>
      <c r="BI211" s="149">
        <f>IF(U211="nulová",N211,0)</f>
        <v>0</v>
      </c>
      <c r="BJ211" s="25" t="s">
        <v>89</v>
      </c>
      <c r="BK211" s="149">
        <f>ROUND(L211*K211,2)</f>
        <v>0</v>
      </c>
      <c r="BL211" s="25" t="s">
        <v>189</v>
      </c>
      <c r="BM211" s="25" t="s">
        <v>350</v>
      </c>
    </row>
    <row r="212" s="1" customFormat="1" ht="25.5" customHeight="1">
      <c r="B212" s="186"/>
      <c r="C212" s="220" t="s">
        <v>351</v>
      </c>
      <c r="D212" s="220" t="s">
        <v>185</v>
      </c>
      <c r="E212" s="221" t="s">
        <v>352</v>
      </c>
      <c r="F212" s="222" t="s">
        <v>353</v>
      </c>
      <c r="G212" s="222"/>
      <c r="H212" s="222"/>
      <c r="I212" s="222"/>
      <c r="J212" s="223" t="s">
        <v>321</v>
      </c>
      <c r="K212" s="224">
        <v>634.99699999999996</v>
      </c>
      <c r="L212" s="225">
        <v>0</v>
      </c>
      <c r="M212" s="225"/>
      <c r="N212" s="226">
        <f>ROUND(L212*K212,2)</f>
        <v>0</v>
      </c>
      <c r="O212" s="226"/>
      <c r="P212" s="226"/>
      <c r="Q212" s="226"/>
      <c r="R212" s="190"/>
      <c r="T212" s="227" t="s">
        <v>5</v>
      </c>
      <c r="U212" s="59" t="s">
        <v>44</v>
      </c>
      <c r="V212" s="50"/>
      <c r="W212" s="228">
        <f>V212*K212</f>
        <v>0</v>
      </c>
      <c r="X212" s="228">
        <v>0</v>
      </c>
      <c r="Y212" s="228">
        <f>X212*K212</f>
        <v>0</v>
      </c>
      <c r="Z212" s="228">
        <v>0</v>
      </c>
      <c r="AA212" s="229">
        <f>Z212*K212</f>
        <v>0</v>
      </c>
      <c r="AR212" s="25" t="s">
        <v>189</v>
      </c>
      <c r="AT212" s="25" t="s">
        <v>185</v>
      </c>
      <c r="AU212" s="25" t="s">
        <v>89</v>
      </c>
      <c r="AY212" s="25" t="s">
        <v>184</v>
      </c>
      <c r="BE212" s="149">
        <f>IF(U212="základná",N212,0)</f>
        <v>0</v>
      </c>
      <c r="BF212" s="149">
        <f>IF(U212="znížená",N212,0)</f>
        <v>0</v>
      </c>
      <c r="BG212" s="149">
        <f>IF(U212="zákl. prenesená",N212,0)</f>
        <v>0</v>
      </c>
      <c r="BH212" s="149">
        <f>IF(U212="zníž. prenesená",N212,0)</f>
        <v>0</v>
      </c>
      <c r="BI212" s="149">
        <f>IF(U212="nulová",N212,0)</f>
        <v>0</v>
      </c>
      <c r="BJ212" s="25" t="s">
        <v>89</v>
      </c>
      <c r="BK212" s="149">
        <f>ROUND(L212*K212,2)</f>
        <v>0</v>
      </c>
      <c r="BL212" s="25" t="s">
        <v>189</v>
      </c>
      <c r="BM212" s="25" t="s">
        <v>354</v>
      </c>
    </row>
    <row r="213" s="1" customFormat="1" ht="16.5" customHeight="1">
      <c r="B213" s="186"/>
      <c r="C213" s="220" t="s">
        <v>355</v>
      </c>
      <c r="D213" s="220" t="s">
        <v>185</v>
      </c>
      <c r="E213" s="221" t="s">
        <v>356</v>
      </c>
      <c r="F213" s="222" t="s">
        <v>357</v>
      </c>
      <c r="G213" s="222"/>
      <c r="H213" s="222"/>
      <c r="I213" s="222"/>
      <c r="J213" s="223" t="s">
        <v>200</v>
      </c>
      <c r="K213" s="224">
        <v>50</v>
      </c>
      <c r="L213" s="225">
        <v>0</v>
      </c>
      <c r="M213" s="225"/>
      <c r="N213" s="226">
        <f>ROUND(L213*K213,2)</f>
        <v>0</v>
      </c>
      <c r="O213" s="226"/>
      <c r="P213" s="226"/>
      <c r="Q213" s="226"/>
      <c r="R213" s="190"/>
      <c r="T213" s="227" t="s">
        <v>5</v>
      </c>
      <c r="U213" s="59" t="s">
        <v>44</v>
      </c>
      <c r="V213" s="50"/>
      <c r="W213" s="228">
        <f>V213*K213</f>
        <v>0</v>
      </c>
      <c r="X213" s="228">
        <v>0</v>
      </c>
      <c r="Y213" s="228">
        <f>X213*K213</f>
        <v>0</v>
      </c>
      <c r="Z213" s="228">
        <v>0</v>
      </c>
      <c r="AA213" s="229">
        <f>Z213*K213</f>
        <v>0</v>
      </c>
      <c r="AR213" s="25" t="s">
        <v>189</v>
      </c>
      <c r="AT213" s="25" t="s">
        <v>185</v>
      </c>
      <c r="AU213" s="25" t="s">
        <v>89</v>
      </c>
      <c r="AY213" s="25" t="s">
        <v>184</v>
      </c>
      <c r="BE213" s="149">
        <f>IF(U213="základná",N213,0)</f>
        <v>0</v>
      </c>
      <c r="BF213" s="149">
        <f>IF(U213="znížená",N213,0)</f>
        <v>0</v>
      </c>
      <c r="BG213" s="149">
        <f>IF(U213="zákl. prenesená",N213,0)</f>
        <v>0</v>
      </c>
      <c r="BH213" s="149">
        <f>IF(U213="zníž. prenesená",N213,0)</f>
        <v>0</v>
      </c>
      <c r="BI213" s="149">
        <f>IF(U213="nulová",N213,0)</f>
        <v>0</v>
      </c>
      <c r="BJ213" s="25" t="s">
        <v>89</v>
      </c>
      <c r="BK213" s="149">
        <f>ROUND(L213*K213,2)</f>
        <v>0</v>
      </c>
      <c r="BL213" s="25" t="s">
        <v>189</v>
      </c>
      <c r="BM213" s="25" t="s">
        <v>358</v>
      </c>
    </row>
    <row r="214" s="10" customFormat="1" ht="37.44" customHeight="1">
      <c r="B214" s="208"/>
      <c r="C214" s="209"/>
      <c r="D214" s="210" t="s">
        <v>154</v>
      </c>
      <c r="E214" s="210"/>
      <c r="F214" s="210"/>
      <c r="G214" s="210"/>
      <c r="H214" s="210"/>
      <c r="I214" s="210"/>
      <c r="J214" s="210"/>
      <c r="K214" s="210"/>
      <c r="L214" s="210"/>
      <c r="M214" s="210"/>
      <c r="N214" s="264">
        <f>BK214</f>
        <v>0</v>
      </c>
      <c r="O214" s="265"/>
      <c r="P214" s="265"/>
      <c r="Q214" s="265"/>
      <c r="R214" s="213"/>
      <c r="T214" s="214"/>
      <c r="U214" s="209"/>
      <c r="V214" s="209"/>
      <c r="W214" s="215">
        <f>W215+W218+W223+W234+W238+W241</f>
        <v>0</v>
      </c>
      <c r="X214" s="209"/>
      <c r="Y214" s="215">
        <f>Y215+Y218+Y223+Y234+Y238+Y241</f>
        <v>0</v>
      </c>
      <c r="Z214" s="209"/>
      <c r="AA214" s="216">
        <f>AA215+AA218+AA223+AA234+AA238+AA241</f>
        <v>39.225470000000001</v>
      </c>
      <c r="AR214" s="217" t="s">
        <v>89</v>
      </c>
      <c r="AT214" s="218" t="s">
        <v>76</v>
      </c>
      <c r="AU214" s="218" t="s">
        <v>77</v>
      </c>
      <c r="AY214" s="217" t="s">
        <v>184</v>
      </c>
      <c r="BK214" s="219">
        <f>BK215+BK218+BK223+BK234+BK238+BK241</f>
        <v>0</v>
      </c>
    </row>
    <row r="215" s="10" customFormat="1" ht="19.92" customHeight="1">
      <c r="B215" s="208"/>
      <c r="C215" s="209"/>
      <c r="D215" s="250" t="s">
        <v>155</v>
      </c>
      <c r="E215" s="250"/>
      <c r="F215" s="250"/>
      <c r="G215" s="250"/>
      <c r="H215" s="250"/>
      <c r="I215" s="250"/>
      <c r="J215" s="250"/>
      <c r="K215" s="250"/>
      <c r="L215" s="250"/>
      <c r="M215" s="250"/>
      <c r="N215" s="251">
        <f>BK215</f>
        <v>0</v>
      </c>
      <c r="O215" s="252"/>
      <c r="P215" s="252"/>
      <c r="Q215" s="252"/>
      <c r="R215" s="213"/>
      <c r="T215" s="214"/>
      <c r="U215" s="209"/>
      <c r="V215" s="209"/>
      <c r="W215" s="215">
        <f>SUM(W216:W217)</f>
        <v>0</v>
      </c>
      <c r="X215" s="209"/>
      <c r="Y215" s="215">
        <f>SUM(Y216:Y217)</f>
        <v>0</v>
      </c>
      <c r="Z215" s="209"/>
      <c r="AA215" s="216">
        <f>SUM(AA216:AA217)</f>
        <v>20.52008</v>
      </c>
      <c r="AR215" s="217" t="s">
        <v>89</v>
      </c>
      <c r="AT215" s="218" t="s">
        <v>76</v>
      </c>
      <c r="AU215" s="218" t="s">
        <v>84</v>
      </c>
      <c r="AY215" s="217" t="s">
        <v>184</v>
      </c>
      <c r="BK215" s="219">
        <f>SUM(BK216:BK217)</f>
        <v>0</v>
      </c>
    </row>
    <row r="216" s="1" customFormat="1" ht="38.25" customHeight="1">
      <c r="B216" s="186"/>
      <c r="C216" s="220" t="s">
        <v>359</v>
      </c>
      <c r="D216" s="220" t="s">
        <v>185</v>
      </c>
      <c r="E216" s="221" t="s">
        <v>360</v>
      </c>
      <c r="F216" s="222" t="s">
        <v>361</v>
      </c>
      <c r="G216" s="222"/>
      <c r="H216" s="222"/>
      <c r="I216" s="222"/>
      <c r="J216" s="223" t="s">
        <v>206</v>
      </c>
      <c r="K216" s="224">
        <v>1465.72</v>
      </c>
      <c r="L216" s="225">
        <v>0</v>
      </c>
      <c r="M216" s="225"/>
      <c r="N216" s="226">
        <f>ROUND(L216*K216,2)</f>
        <v>0</v>
      </c>
      <c r="O216" s="226"/>
      <c r="P216" s="226"/>
      <c r="Q216" s="226"/>
      <c r="R216" s="190"/>
      <c r="T216" s="227" t="s">
        <v>5</v>
      </c>
      <c r="U216" s="59" t="s">
        <v>44</v>
      </c>
      <c r="V216" s="50"/>
      <c r="W216" s="228">
        <f>V216*K216</f>
        <v>0</v>
      </c>
      <c r="X216" s="228">
        <v>0</v>
      </c>
      <c r="Y216" s="228">
        <f>X216*K216</f>
        <v>0</v>
      </c>
      <c r="Z216" s="228">
        <v>0.014</v>
      </c>
      <c r="AA216" s="229">
        <f>Z216*K216</f>
        <v>20.52008</v>
      </c>
      <c r="AR216" s="25" t="s">
        <v>278</v>
      </c>
      <c r="AT216" s="25" t="s">
        <v>185</v>
      </c>
      <c r="AU216" s="25" t="s">
        <v>89</v>
      </c>
      <c r="AY216" s="25" t="s">
        <v>184</v>
      </c>
      <c r="BE216" s="149">
        <f>IF(U216="základná",N216,0)</f>
        <v>0</v>
      </c>
      <c r="BF216" s="149">
        <f>IF(U216="znížená",N216,0)</f>
        <v>0</v>
      </c>
      <c r="BG216" s="149">
        <f>IF(U216="zákl. prenesená",N216,0)</f>
        <v>0</v>
      </c>
      <c r="BH216" s="149">
        <f>IF(U216="zníž. prenesená",N216,0)</f>
        <v>0</v>
      </c>
      <c r="BI216" s="149">
        <f>IF(U216="nulová",N216,0)</f>
        <v>0</v>
      </c>
      <c r="BJ216" s="25" t="s">
        <v>89</v>
      </c>
      <c r="BK216" s="149">
        <f>ROUND(L216*K216,2)</f>
        <v>0</v>
      </c>
      <c r="BL216" s="25" t="s">
        <v>278</v>
      </c>
      <c r="BM216" s="25" t="s">
        <v>362</v>
      </c>
    </row>
    <row r="217" s="1" customFormat="1" ht="25.5" customHeight="1">
      <c r="B217" s="186"/>
      <c r="C217" s="220" t="s">
        <v>363</v>
      </c>
      <c r="D217" s="220" t="s">
        <v>185</v>
      </c>
      <c r="E217" s="221" t="s">
        <v>364</v>
      </c>
      <c r="F217" s="222" t="s">
        <v>365</v>
      </c>
      <c r="G217" s="222"/>
      <c r="H217" s="222"/>
      <c r="I217" s="222"/>
      <c r="J217" s="223" t="s">
        <v>366</v>
      </c>
      <c r="K217" s="266">
        <v>0</v>
      </c>
      <c r="L217" s="225">
        <v>0</v>
      </c>
      <c r="M217" s="225"/>
      <c r="N217" s="226">
        <f>ROUND(L217*K217,2)</f>
        <v>0</v>
      </c>
      <c r="O217" s="226"/>
      <c r="P217" s="226"/>
      <c r="Q217" s="226"/>
      <c r="R217" s="190"/>
      <c r="T217" s="227" t="s">
        <v>5</v>
      </c>
      <c r="U217" s="59" t="s">
        <v>44</v>
      </c>
      <c r="V217" s="50"/>
      <c r="W217" s="228">
        <f>V217*K217</f>
        <v>0</v>
      </c>
      <c r="X217" s="228">
        <v>0</v>
      </c>
      <c r="Y217" s="228">
        <f>X217*K217</f>
        <v>0</v>
      </c>
      <c r="Z217" s="228">
        <v>0</v>
      </c>
      <c r="AA217" s="229">
        <f>Z217*K217</f>
        <v>0</v>
      </c>
      <c r="AR217" s="25" t="s">
        <v>278</v>
      </c>
      <c r="AT217" s="25" t="s">
        <v>185</v>
      </c>
      <c r="AU217" s="25" t="s">
        <v>89</v>
      </c>
      <c r="AY217" s="25" t="s">
        <v>184</v>
      </c>
      <c r="BE217" s="149">
        <f>IF(U217="základná",N217,0)</f>
        <v>0</v>
      </c>
      <c r="BF217" s="149">
        <f>IF(U217="znížená",N217,0)</f>
        <v>0</v>
      </c>
      <c r="BG217" s="149">
        <f>IF(U217="zákl. prenesená",N217,0)</f>
        <v>0</v>
      </c>
      <c r="BH217" s="149">
        <f>IF(U217="zníž. prenesená",N217,0)</f>
        <v>0</v>
      </c>
      <c r="BI217" s="149">
        <f>IF(U217="nulová",N217,0)</f>
        <v>0</v>
      </c>
      <c r="BJ217" s="25" t="s">
        <v>89</v>
      </c>
      <c r="BK217" s="149">
        <f>ROUND(L217*K217,2)</f>
        <v>0</v>
      </c>
      <c r="BL217" s="25" t="s">
        <v>278</v>
      </c>
      <c r="BM217" s="25" t="s">
        <v>367</v>
      </c>
    </row>
    <row r="218" s="10" customFormat="1" ht="29.88" customHeight="1">
      <c r="B218" s="208"/>
      <c r="C218" s="209"/>
      <c r="D218" s="250" t="s">
        <v>156</v>
      </c>
      <c r="E218" s="250"/>
      <c r="F218" s="250"/>
      <c r="G218" s="250"/>
      <c r="H218" s="250"/>
      <c r="I218" s="250"/>
      <c r="J218" s="250"/>
      <c r="K218" s="250"/>
      <c r="L218" s="250"/>
      <c r="M218" s="250"/>
      <c r="N218" s="253">
        <f>BK218</f>
        <v>0</v>
      </c>
      <c r="O218" s="254"/>
      <c r="P218" s="254"/>
      <c r="Q218" s="254"/>
      <c r="R218" s="213"/>
      <c r="T218" s="214"/>
      <c r="U218" s="209"/>
      <c r="V218" s="209"/>
      <c r="W218" s="215">
        <f>SUM(W219:W222)</f>
        <v>0</v>
      </c>
      <c r="X218" s="209"/>
      <c r="Y218" s="215">
        <f>SUM(Y219:Y222)</f>
        <v>0</v>
      </c>
      <c r="Z218" s="209"/>
      <c r="AA218" s="216">
        <f>SUM(AA219:AA222)</f>
        <v>14.422000000000001</v>
      </c>
      <c r="AR218" s="217" t="s">
        <v>89</v>
      </c>
      <c r="AT218" s="218" t="s">
        <v>76</v>
      </c>
      <c r="AU218" s="218" t="s">
        <v>84</v>
      </c>
      <c r="AY218" s="217" t="s">
        <v>184</v>
      </c>
      <c r="BK218" s="219">
        <f>SUM(BK219:BK222)</f>
        <v>0</v>
      </c>
    </row>
    <row r="219" s="1" customFormat="1" ht="25.5" customHeight="1">
      <c r="B219" s="186"/>
      <c r="C219" s="220" t="s">
        <v>368</v>
      </c>
      <c r="D219" s="220" t="s">
        <v>185</v>
      </c>
      <c r="E219" s="221" t="s">
        <v>369</v>
      </c>
      <c r="F219" s="222" t="s">
        <v>370</v>
      </c>
      <c r="G219" s="222"/>
      <c r="H219" s="222"/>
      <c r="I219" s="222"/>
      <c r="J219" s="223" t="s">
        <v>200</v>
      </c>
      <c r="K219" s="224">
        <v>114</v>
      </c>
      <c r="L219" s="225">
        <v>0</v>
      </c>
      <c r="M219" s="225"/>
      <c r="N219" s="226">
        <f>ROUND(L219*K219,2)</f>
        <v>0</v>
      </c>
      <c r="O219" s="226"/>
      <c r="P219" s="226"/>
      <c r="Q219" s="226"/>
      <c r="R219" s="190"/>
      <c r="T219" s="227" t="s">
        <v>5</v>
      </c>
      <c r="U219" s="59" t="s">
        <v>44</v>
      </c>
      <c r="V219" s="50"/>
      <c r="W219" s="228">
        <f>V219*K219</f>
        <v>0</v>
      </c>
      <c r="X219" s="228">
        <v>0</v>
      </c>
      <c r="Y219" s="228">
        <f>X219*K219</f>
        <v>0</v>
      </c>
      <c r="Z219" s="228">
        <v>0.0030000000000000001</v>
      </c>
      <c r="AA219" s="229">
        <f>Z219*K219</f>
        <v>0.34200000000000003</v>
      </c>
      <c r="AR219" s="25" t="s">
        <v>278</v>
      </c>
      <c r="AT219" s="25" t="s">
        <v>185</v>
      </c>
      <c r="AU219" s="25" t="s">
        <v>89</v>
      </c>
      <c r="AY219" s="25" t="s">
        <v>184</v>
      </c>
      <c r="BE219" s="149">
        <f>IF(U219="základná",N219,0)</f>
        <v>0</v>
      </c>
      <c r="BF219" s="149">
        <f>IF(U219="znížená",N219,0)</f>
        <v>0</v>
      </c>
      <c r="BG219" s="149">
        <f>IF(U219="zákl. prenesená",N219,0)</f>
        <v>0</v>
      </c>
      <c r="BH219" s="149">
        <f>IF(U219="zníž. prenesená",N219,0)</f>
        <v>0</v>
      </c>
      <c r="BI219" s="149">
        <f>IF(U219="nulová",N219,0)</f>
        <v>0</v>
      </c>
      <c r="BJ219" s="25" t="s">
        <v>89</v>
      </c>
      <c r="BK219" s="149">
        <f>ROUND(L219*K219,2)</f>
        <v>0</v>
      </c>
      <c r="BL219" s="25" t="s">
        <v>278</v>
      </c>
      <c r="BM219" s="25" t="s">
        <v>371</v>
      </c>
    </row>
    <row r="220" s="11" customFormat="1" ht="16.5" customHeight="1">
      <c r="B220" s="230"/>
      <c r="C220" s="231"/>
      <c r="D220" s="231"/>
      <c r="E220" s="232" t="s">
        <v>5</v>
      </c>
      <c r="F220" s="233" t="s">
        <v>372</v>
      </c>
      <c r="G220" s="234"/>
      <c r="H220" s="234"/>
      <c r="I220" s="234"/>
      <c r="J220" s="231"/>
      <c r="K220" s="235">
        <v>114</v>
      </c>
      <c r="L220" s="231"/>
      <c r="M220" s="231"/>
      <c r="N220" s="231"/>
      <c r="O220" s="231"/>
      <c r="P220" s="231"/>
      <c r="Q220" s="231"/>
      <c r="R220" s="236"/>
      <c r="T220" s="237"/>
      <c r="U220" s="231"/>
      <c r="V220" s="231"/>
      <c r="W220" s="231"/>
      <c r="X220" s="231"/>
      <c r="Y220" s="231"/>
      <c r="Z220" s="231"/>
      <c r="AA220" s="238"/>
      <c r="AT220" s="239" t="s">
        <v>192</v>
      </c>
      <c r="AU220" s="239" t="s">
        <v>89</v>
      </c>
      <c r="AV220" s="11" t="s">
        <v>89</v>
      </c>
      <c r="AW220" s="11" t="s">
        <v>34</v>
      </c>
      <c r="AX220" s="11" t="s">
        <v>84</v>
      </c>
      <c r="AY220" s="239" t="s">
        <v>184</v>
      </c>
    </row>
    <row r="221" s="1" customFormat="1" ht="25.5" customHeight="1">
      <c r="B221" s="186"/>
      <c r="C221" s="220" t="s">
        <v>373</v>
      </c>
      <c r="D221" s="220" t="s">
        <v>185</v>
      </c>
      <c r="E221" s="221" t="s">
        <v>374</v>
      </c>
      <c r="F221" s="222" t="s">
        <v>375</v>
      </c>
      <c r="G221" s="222"/>
      <c r="H221" s="222"/>
      <c r="I221" s="222"/>
      <c r="J221" s="223" t="s">
        <v>200</v>
      </c>
      <c r="K221" s="224">
        <v>128</v>
      </c>
      <c r="L221" s="225">
        <v>0</v>
      </c>
      <c r="M221" s="225"/>
      <c r="N221" s="226">
        <f>ROUND(L221*K221,2)</f>
        <v>0</v>
      </c>
      <c r="O221" s="226"/>
      <c r="P221" s="226"/>
      <c r="Q221" s="226"/>
      <c r="R221" s="190"/>
      <c r="T221" s="227" t="s">
        <v>5</v>
      </c>
      <c r="U221" s="59" t="s">
        <v>44</v>
      </c>
      <c r="V221" s="50"/>
      <c r="W221" s="228">
        <f>V221*K221</f>
        <v>0</v>
      </c>
      <c r="X221" s="228">
        <v>0</v>
      </c>
      <c r="Y221" s="228">
        <f>X221*K221</f>
        <v>0</v>
      </c>
      <c r="Z221" s="228">
        <v>0.11</v>
      </c>
      <c r="AA221" s="229">
        <f>Z221*K221</f>
        <v>14.08</v>
      </c>
      <c r="AR221" s="25" t="s">
        <v>278</v>
      </c>
      <c r="AT221" s="25" t="s">
        <v>185</v>
      </c>
      <c r="AU221" s="25" t="s">
        <v>89</v>
      </c>
      <c r="AY221" s="25" t="s">
        <v>184</v>
      </c>
      <c r="BE221" s="149">
        <f>IF(U221="základná",N221,0)</f>
        <v>0</v>
      </c>
      <c r="BF221" s="149">
        <f>IF(U221="znížená",N221,0)</f>
        <v>0</v>
      </c>
      <c r="BG221" s="149">
        <f>IF(U221="zákl. prenesená",N221,0)</f>
        <v>0</v>
      </c>
      <c r="BH221" s="149">
        <f>IF(U221="zníž. prenesená",N221,0)</f>
        <v>0</v>
      </c>
      <c r="BI221" s="149">
        <f>IF(U221="nulová",N221,0)</f>
        <v>0</v>
      </c>
      <c r="BJ221" s="25" t="s">
        <v>89</v>
      </c>
      <c r="BK221" s="149">
        <f>ROUND(L221*K221,2)</f>
        <v>0</v>
      </c>
      <c r="BL221" s="25" t="s">
        <v>278</v>
      </c>
      <c r="BM221" s="25" t="s">
        <v>376</v>
      </c>
    </row>
    <row r="222" s="11" customFormat="1" ht="16.5" customHeight="1">
      <c r="B222" s="230"/>
      <c r="C222" s="231"/>
      <c r="D222" s="231"/>
      <c r="E222" s="232" t="s">
        <v>5</v>
      </c>
      <c r="F222" s="233" t="s">
        <v>377</v>
      </c>
      <c r="G222" s="234"/>
      <c r="H222" s="234"/>
      <c r="I222" s="234"/>
      <c r="J222" s="231"/>
      <c r="K222" s="235">
        <v>128</v>
      </c>
      <c r="L222" s="231"/>
      <c r="M222" s="231"/>
      <c r="N222" s="231"/>
      <c r="O222" s="231"/>
      <c r="P222" s="231"/>
      <c r="Q222" s="231"/>
      <c r="R222" s="236"/>
      <c r="T222" s="237"/>
      <c r="U222" s="231"/>
      <c r="V222" s="231"/>
      <c r="W222" s="231"/>
      <c r="X222" s="231"/>
      <c r="Y222" s="231"/>
      <c r="Z222" s="231"/>
      <c r="AA222" s="238"/>
      <c r="AT222" s="239" t="s">
        <v>192</v>
      </c>
      <c r="AU222" s="239" t="s">
        <v>89</v>
      </c>
      <c r="AV222" s="11" t="s">
        <v>89</v>
      </c>
      <c r="AW222" s="11" t="s">
        <v>34</v>
      </c>
      <c r="AX222" s="11" t="s">
        <v>84</v>
      </c>
      <c r="AY222" s="239" t="s">
        <v>184</v>
      </c>
    </row>
    <row r="223" s="10" customFormat="1" ht="29.88" customHeight="1">
      <c r="B223" s="208"/>
      <c r="C223" s="209"/>
      <c r="D223" s="250" t="s">
        <v>157</v>
      </c>
      <c r="E223" s="250"/>
      <c r="F223" s="250"/>
      <c r="G223" s="250"/>
      <c r="H223" s="250"/>
      <c r="I223" s="250"/>
      <c r="J223" s="250"/>
      <c r="K223" s="250"/>
      <c r="L223" s="250"/>
      <c r="M223" s="250"/>
      <c r="N223" s="251">
        <f>BK223</f>
        <v>0</v>
      </c>
      <c r="O223" s="252"/>
      <c r="P223" s="252"/>
      <c r="Q223" s="252"/>
      <c r="R223" s="213"/>
      <c r="T223" s="214"/>
      <c r="U223" s="209"/>
      <c r="V223" s="209"/>
      <c r="W223" s="215">
        <f>SUM(W224:W233)</f>
        <v>0</v>
      </c>
      <c r="X223" s="209"/>
      <c r="Y223" s="215">
        <f>SUM(Y224:Y233)</f>
        <v>0</v>
      </c>
      <c r="Z223" s="209"/>
      <c r="AA223" s="216">
        <f>SUM(AA224:AA233)</f>
        <v>2.6133600000000001</v>
      </c>
      <c r="AR223" s="217" t="s">
        <v>89</v>
      </c>
      <c r="AT223" s="218" t="s">
        <v>76</v>
      </c>
      <c r="AU223" s="218" t="s">
        <v>84</v>
      </c>
      <c r="AY223" s="217" t="s">
        <v>184</v>
      </c>
      <c r="BK223" s="219">
        <f>SUM(BK224:BK233)</f>
        <v>0</v>
      </c>
    </row>
    <row r="224" s="1" customFormat="1" ht="16.5" customHeight="1">
      <c r="B224" s="186"/>
      <c r="C224" s="220" t="s">
        <v>378</v>
      </c>
      <c r="D224" s="220" t="s">
        <v>185</v>
      </c>
      <c r="E224" s="221" t="s">
        <v>379</v>
      </c>
      <c r="F224" s="222" t="s">
        <v>380</v>
      </c>
      <c r="G224" s="222"/>
      <c r="H224" s="222"/>
      <c r="I224" s="222"/>
      <c r="J224" s="223" t="s">
        <v>218</v>
      </c>
      <c r="K224" s="224">
        <v>1101.3599999999999</v>
      </c>
      <c r="L224" s="225">
        <v>0</v>
      </c>
      <c r="M224" s="225"/>
      <c r="N224" s="226">
        <f>ROUND(L224*K224,2)</f>
        <v>0</v>
      </c>
      <c r="O224" s="226"/>
      <c r="P224" s="226"/>
      <c r="Q224" s="226"/>
      <c r="R224" s="190"/>
      <c r="T224" s="227" t="s">
        <v>5</v>
      </c>
      <c r="U224" s="59" t="s">
        <v>44</v>
      </c>
      <c r="V224" s="50"/>
      <c r="W224" s="228">
        <f>V224*K224</f>
        <v>0</v>
      </c>
      <c r="X224" s="228">
        <v>0</v>
      </c>
      <c r="Y224" s="228">
        <f>X224*K224</f>
        <v>0</v>
      </c>
      <c r="Z224" s="228">
        <v>0.001</v>
      </c>
      <c r="AA224" s="229">
        <f>Z224*K224</f>
        <v>1.1013599999999999</v>
      </c>
      <c r="AR224" s="25" t="s">
        <v>278</v>
      </c>
      <c r="AT224" s="25" t="s">
        <v>185</v>
      </c>
      <c r="AU224" s="25" t="s">
        <v>89</v>
      </c>
      <c r="AY224" s="25" t="s">
        <v>184</v>
      </c>
      <c r="BE224" s="149">
        <f>IF(U224="základná",N224,0)</f>
        <v>0</v>
      </c>
      <c r="BF224" s="149">
        <f>IF(U224="znížená",N224,0)</f>
        <v>0</v>
      </c>
      <c r="BG224" s="149">
        <f>IF(U224="zákl. prenesená",N224,0)</f>
        <v>0</v>
      </c>
      <c r="BH224" s="149">
        <f>IF(U224="zníž. prenesená",N224,0)</f>
        <v>0</v>
      </c>
      <c r="BI224" s="149">
        <f>IF(U224="nulová",N224,0)</f>
        <v>0</v>
      </c>
      <c r="BJ224" s="25" t="s">
        <v>89</v>
      </c>
      <c r="BK224" s="149">
        <f>ROUND(L224*K224,2)</f>
        <v>0</v>
      </c>
      <c r="BL224" s="25" t="s">
        <v>278</v>
      </c>
      <c r="BM224" s="25" t="s">
        <v>381</v>
      </c>
    </row>
    <row r="225" s="11" customFormat="1" ht="16.5" customHeight="1">
      <c r="B225" s="230"/>
      <c r="C225" s="231"/>
      <c r="D225" s="231"/>
      <c r="E225" s="232" t="s">
        <v>5</v>
      </c>
      <c r="F225" s="233" t="s">
        <v>382</v>
      </c>
      <c r="G225" s="234"/>
      <c r="H225" s="234"/>
      <c r="I225" s="234"/>
      <c r="J225" s="231"/>
      <c r="K225" s="235">
        <v>910</v>
      </c>
      <c r="L225" s="231"/>
      <c r="M225" s="231"/>
      <c r="N225" s="231"/>
      <c r="O225" s="231"/>
      <c r="P225" s="231"/>
      <c r="Q225" s="231"/>
      <c r="R225" s="236"/>
      <c r="T225" s="237"/>
      <c r="U225" s="231"/>
      <c r="V225" s="231"/>
      <c r="W225" s="231"/>
      <c r="X225" s="231"/>
      <c r="Y225" s="231"/>
      <c r="Z225" s="231"/>
      <c r="AA225" s="238"/>
      <c r="AT225" s="239" t="s">
        <v>192</v>
      </c>
      <c r="AU225" s="239" t="s">
        <v>89</v>
      </c>
      <c r="AV225" s="11" t="s">
        <v>89</v>
      </c>
      <c r="AW225" s="11" t="s">
        <v>34</v>
      </c>
      <c r="AX225" s="11" t="s">
        <v>77</v>
      </c>
      <c r="AY225" s="239" t="s">
        <v>184</v>
      </c>
    </row>
    <row r="226" s="11" customFormat="1" ht="16.5" customHeight="1">
      <c r="B226" s="230"/>
      <c r="C226" s="231"/>
      <c r="D226" s="231"/>
      <c r="E226" s="232" t="s">
        <v>5</v>
      </c>
      <c r="F226" s="240" t="s">
        <v>383</v>
      </c>
      <c r="G226" s="231"/>
      <c r="H226" s="231"/>
      <c r="I226" s="231"/>
      <c r="J226" s="231"/>
      <c r="K226" s="235">
        <v>62.920000000000002</v>
      </c>
      <c r="L226" s="231"/>
      <c r="M226" s="231"/>
      <c r="N226" s="231"/>
      <c r="O226" s="231"/>
      <c r="P226" s="231"/>
      <c r="Q226" s="231"/>
      <c r="R226" s="236"/>
      <c r="T226" s="237"/>
      <c r="U226" s="231"/>
      <c r="V226" s="231"/>
      <c r="W226" s="231"/>
      <c r="X226" s="231"/>
      <c r="Y226" s="231"/>
      <c r="Z226" s="231"/>
      <c r="AA226" s="238"/>
      <c r="AT226" s="239" t="s">
        <v>192</v>
      </c>
      <c r="AU226" s="239" t="s">
        <v>89</v>
      </c>
      <c r="AV226" s="11" t="s">
        <v>89</v>
      </c>
      <c r="AW226" s="11" t="s">
        <v>34</v>
      </c>
      <c r="AX226" s="11" t="s">
        <v>77</v>
      </c>
      <c r="AY226" s="239" t="s">
        <v>184</v>
      </c>
    </row>
    <row r="227" s="11" customFormat="1" ht="16.5" customHeight="1">
      <c r="B227" s="230"/>
      <c r="C227" s="231"/>
      <c r="D227" s="231"/>
      <c r="E227" s="232" t="s">
        <v>5</v>
      </c>
      <c r="F227" s="240" t="s">
        <v>384</v>
      </c>
      <c r="G227" s="231"/>
      <c r="H227" s="231"/>
      <c r="I227" s="231"/>
      <c r="J227" s="231"/>
      <c r="K227" s="235">
        <v>63.240000000000002</v>
      </c>
      <c r="L227" s="231"/>
      <c r="M227" s="231"/>
      <c r="N227" s="231"/>
      <c r="O227" s="231"/>
      <c r="P227" s="231"/>
      <c r="Q227" s="231"/>
      <c r="R227" s="236"/>
      <c r="T227" s="237"/>
      <c r="U227" s="231"/>
      <c r="V227" s="231"/>
      <c r="W227" s="231"/>
      <c r="X227" s="231"/>
      <c r="Y227" s="231"/>
      <c r="Z227" s="231"/>
      <c r="AA227" s="238"/>
      <c r="AT227" s="239" t="s">
        <v>192</v>
      </c>
      <c r="AU227" s="239" t="s">
        <v>89</v>
      </c>
      <c r="AV227" s="11" t="s">
        <v>89</v>
      </c>
      <c r="AW227" s="11" t="s">
        <v>34</v>
      </c>
      <c r="AX227" s="11" t="s">
        <v>77</v>
      </c>
      <c r="AY227" s="239" t="s">
        <v>184</v>
      </c>
    </row>
    <row r="228" s="11" customFormat="1" ht="16.5" customHeight="1">
      <c r="B228" s="230"/>
      <c r="C228" s="231"/>
      <c r="D228" s="231"/>
      <c r="E228" s="232" t="s">
        <v>5</v>
      </c>
      <c r="F228" s="240" t="s">
        <v>385</v>
      </c>
      <c r="G228" s="231"/>
      <c r="H228" s="231"/>
      <c r="I228" s="231"/>
      <c r="J228" s="231"/>
      <c r="K228" s="235">
        <v>72.359999999999999</v>
      </c>
      <c r="L228" s="231"/>
      <c r="M228" s="231"/>
      <c r="N228" s="231"/>
      <c r="O228" s="231"/>
      <c r="P228" s="231"/>
      <c r="Q228" s="231"/>
      <c r="R228" s="236"/>
      <c r="T228" s="237"/>
      <c r="U228" s="231"/>
      <c r="V228" s="231"/>
      <c r="W228" s="231"/>
      <c r="X228" s="231"/>
      <c r="Y228" s="231"/>
      <c r="Z228" s="231"/>
      <c r="AA228" s="238"/>
      <c r="AT228" s="239" t="s">
        <v>192</v>
      </c>
      <c r="AU228" s="239" t="s">
        <v>89</v>
      </c>
      <c r="AV228" s="11" t="s">
        <v>89</v>
      </c>
      <c r="AW228" s="11" t="s">
        <v>34</v>
      </c>
      <c r="AX228" s="11" t="s">
        <v>77</v>
      </c>
      <c r="AY228" s="239" t="s">
        <v>184</v>
      </c>
    </row>
    <row r="229" s="11" customFormat="1" ht="16.5" customHeight="1">
      <c r="B229" s="230"/>
      <c r="C229" s="231"/>
      <c r="D229" s="231"/>
      <c r="E229" s="232" t="s">
        <v>5</v>
      </c>
      <c r="F229" s="240" t="s">
        <v>386</v>
      </c>
      <c r="G229" s="231"/>
      <c r="H229" s="231"/>
      <c r="I229" s="231"/>
      <c r="J229" s="231"/>
      <c r="K229" s="235">
        <v>57.640000000000001</v>
      </c>
      <c r="L229" s="231"/>
      <c r="M229" s="231"/>
      <c r="N229" s="231"/>
      <c r="O229" s="231"/>
      <c r="P229" s="231"/>
      <c r="Q229" s="231"/>
      <c r="R229" s="236"/>
      <c r="T229" s="237"/>
      <c r="U229" s="231"/>
      <c r="V229" s="231"/>
      <c r="W229" s="231"/>
      <c r="X229" s="231"/>
      <c r="Y229" s="231"/>
      <c r="Z229" s="231"/>
      <c r="AA229" s="238"/>
      <c r="AT229" s="239" t="s">
        <v>192</v>
      </c>
      <c r="AU229" s="239" t="s">
        <v>89</v>
      </c>
      <c r="AV229" s="11" t="s">
        <v>89</v>
      </c>
      <c r="AW229" s="11" t="s">
        <v>34</v>
      </c>
      <c r="AX229" s="11" t="s">
        <v>77</v>
      </c>
      <c r="AY229" s="239" t="s">
        <v>184</v>
      </c>
    </row>
    <row r="230" s="11" customFormat="1" ht="16.5" customHeight="1">
      <c r="B230" s="230"/>
      <c r="C230" s="231"/>
      <c r="D230" s="231"/>
      <c r="E230" s="232" t="s">
        <v>5</v>
      </c>
      <c r="F230" s="240" t="s">
        <v>387</v>
      </c>
      <c r="G230" s="231"/>
      <c r="H230" s="231"/>
      <c r="I230" s="231"/>
      <c r="J230" s="231"/>
      <c r="K230" s="235">
        <v>-64.799999999999997</v>
      </c>
      <c r="L230" s="231"/>
      <c r="M230" s="231"/>
      <c r="N230" s="231"/>
      <c r="O230" s="231"/>
      <c r="P230" s="231"/>
      <c r="Q230" s="231"/>
      <c r="R230" s="236"/>
      <c r="T230" s="237"/>
      <c r="U230" s="231"/>
      <c r="V230" s="231"/>
      <c r="W230" s="231"/>
      <c r="X230" s="231"/>
      <c r="Y230" s="231"/>
      <c r="Z230" s="231"/>
      <c r="AA230" s="238"/>
      <c r="AT230" s="239" t="s">
        <v>192</v>
      </c>
      <c r="AU230" s="239" t="s">
        <v>89</v>
      </c>
      <c r="AV230" s="11" t="s">
        <v>89</v>
      </c>
      <c r="AW230" s="11" t="s">
        <v>34</v>
      </c>
      <c r="AX230" s="11" t="s">
        <v>77</v>
      </c>
      <c r="AY230" s="239" t="s">
        <v>184</v>
      </c>
    </row>
    <row r="231" s="12" customFormat="1" ht="16.5" customHeight="1">
      <c r="B231" s="241"/>
      <c r="C231" s="242"/>
      <c r="D231" s="242"/>
      <c r="E231" s="243" t="s">
        <v>5</v>
      </c>
      <c r="F231" s="244" t="s">
        <v>197</v>
      </c>
      <c r="G231" s="242"/>
      <c r="H231" s="242"/>
      <c r="I231" s="242"/>
      <c r="J231" s="242"/>
      <c r="K231" s="245">
        <v>1101.3599999999999</v>
      </c>
      <c r="L231" s="242"/>
      <c r="M231" s="242"/>
      <c r="N231" s="242"/>
      <c r="O231" s="242"/>
      <c r="P231" s="242"/>
      <c r="Q231" s="242"/>
      <c r="R231" s="246"/>
      <c r="T231" s="247"/>
      <c r="U231" s="242"/>
      <c r="V231" s="242"/>
      <c r="W231" s="242"/>
      <c r="X231" s="242"/>
      <c r="Y231" s="242"/>
      <c r="Z231" s="242"/>
      <c r="AA231" s="248"/>
      <c r="AT231" s="249" t="s">
        <v>192</v>
      </c>
      <c r="AU231" s="249" t="s">
        <v>89</v>
      </c>
      <c r="AV231" s="12" t="s">
        <v>189</v>
      </c>
      <c r="AW231" s="12" t="s">
        <v>34</v>
      </c>
      <c r="AX231" s="12" t="s">
        <v>84</v>
      </c>
      <c r="AY231" s="249" t="s">
        <v>184</v>
      </c>
    </row>
    <row r="232" s="1" customFormat="1" ht="25.5" customHeight="1">
      <c r="B232" s="186"/>
      <c r="C232" s="220" t="s">
        <v>388</v>
      </c>
      <c r="D232" s="220" t="s">
        <v>185</v>
      </c>
      <c r="E232" s="221" t="s">
        <v>389</v>
      </c>
      <c r="F232" s="222" t="s">
        <v>390</v>
      </c>
      <c r="G232" s="222"/>
      <c r="H232" s="222"/>
      <c r="I232" s="222"/>
      <c r="J232" s="223" t="s">
        <v>206</v>
      </c>
      <c r="K232" s="224">
        <v>1512</v>
      </c>
      <c r="L232" s="225">
        <v>0</v>
      </c>
      <c r="M232" s="225"/>
      <c r="N232" s="226">
        <f>ROUND(L232*K232,2)</f>
        <v>0</v>
      </c>
      <c r="O232" s="226"/>
      <c r="P232" s="226"/>
      <c r="Q232" s="226"/>
      <c r="R232" s="190"/>
      <c r="T232" s="227" t="s">
        <v>5</v>
      </c>
      <c r="U232" s="59" t="s">
        <v>44</v>
      </c>
      <c r="V232" s="50"/>
      <c r="W232" s="228">
        <f>V232*K232</f>
        <v>0</v>
      </c>
      <c r="X232" s="228">
        <v>0</v>
      </c>
      <c r="Y232" s="228">
        <f>X232*K232</f>
        <v>0</v>
      </c>
      <c r="Z232" s="228">
        <v>0.001</v>
      </c>
      <c r="AA232" s="229">
        <f>Z232*K232</f>
        <v>1.512</v>
      </c>
      <c r="AR232" s="25" t="s">
        <v>278</v>
      </c>
      <c r="AT232" s="25" t="s">
        <v>185</v>
      </c>
      <c r="AU232" s="25" t="s">
        <v>89</v>
      </c>
      <c r="AY232" s="25" t="s">
        <v>184</v>
      </c>
      <c r="BE232" s="149">
        <f>IF(U232="základná",N232,0)</f>
        <v>0</v>
      </c>
      <c r="BF232" s="149">
        <f>IF(U232="znížená",N232,0)</f>
        <v>0</v>
      </c>
      <c r="BG232" s="149">
        <f>IF(U232="zákl. prenesená",N232,0)</f>
        <v>0</v>
      </c>
      <c r="BH232" s="149">
        <f>IF(U232="zníž. prenesená",N232,0)</f>
        <v>0</v>
      </c>
      <c r="BI232" s="149">
        <f>IF(U232="nulová",N232,0)</f>
        <v>0</v>
      </c>
      <c r="BJ232" s="25" t="s">
        <v>89</v>
      </c>
      <c r="BK232" s="149">
        <f>ROUND(L232*K232,2)</f>
        <v>0</v>
      </c>
      <c r="BL232" s="25" t="s">
        <v>278</v>
      </c>
      <c r="BM232" s="25" t="s">
        <v>391</v>
      </c>
    </row>
    <row r="233" s="11" customFormat="1" ht="38.25" customHeight="1">
      <c r="B233" s="230"/>
      <c r="C233" s="231"/>
      <c r="D233" s="231"/>
      <c r="E233" s="232" t="s">
        <v>5</v>
      </c>
      <c r="F233" s="233" t="s">
        <v>392</v>
      </c>
      <c r="G233" s="234"/>
      <c r="H233" s="234"/>
      <c r="I233" s="234"/>
      <c r="J233" s="231"/>
      <c r="K233" s="235">
        <v>1512</v>
      </c>
      <c r="L233" s="231"/>
      <c r="M233" s="231"/>
      <c r="N233" s="231"/>
      <c r="O233" s="231"/>
      <c r="P233" s="231"/>
      <c r="Q233" s="231"/>
      <c r="R233" s="236"/>
      <c r="T233" s="237"/>
      <c r="U233" s="231"/>
      <c r="V233" s="231"/>
      <c r="W233" s="231"/>
      <c r="X233" s="231"/>
      <c r="Y233" s="231"/>
      <c r="Z233" s="231"/>
      <c r="AA233" s="238"/>
      <c r="AT233" s="239" t="s">
        <v>192</v>
      </c>
      <c r="AU233" s="239" t="s">
        <v>89</v>
      </c>
      <c r="AV233" s="11" t="s">
        <v>89</v>
      </c>
      <c r="AW233" s="11" t="s">
        <v>34</v>
      </c>
      <c r="AX233" s="11" t="s">
        <v>84</v>
      </c>
      <c r="AY233" s="239" t="s">
        <v>184</v>
      </c>
    </row>
    <row r="234" s="10" customFormat="1" ht="29.88" customHeight="1">
      <c r="B234" s="208"/>
      <c r="C234" s="209"/>
      <c r="D234" s="250" t="s">
        <v>158</v>
      </c>
      <c r="E234" s="250"/>
      <c r="F234" s="250"/>
      <c r="G234" s="250"/>
      <c r="H234" s="250"/>
      <c r="I234" s="250"/>
      <c r="J234" s="250"/>
      <c r="K234" s="250"/>
      <c r="L234" s="250"/>
      <c r="M234" s="250"/>
      <c r="N234" s="251">
        <f>BK234</f>
        <v>0</v>
      </c>
      <c r="O234" s="252"/>
      <c r="P234" s="252"/>
      <c r="Q234" s="252"/>
      <c r="R234" s="213"/>
      <c r="T234" s="214"/>
      <c r="U234" s="209"/>
      <c r="V234" s="209"/>
      <c r="W234" s="215">
        <f>SUM(W235:W237)</f>
        <v>0</v>
      </c>
      <c r="X234" s="209"/>
      <c r="Y234" s="215">
        <f>SUM(Y235:Y237)</f>
        <v>0</v>
      </c>
      <c r="Z234" s="209"/>
      <c r="AA234" s="216">
        <f>SUM(AA235:AA237)</f>
        <v>0</v>
      </c>
      <c r="AR234" s="217" t="s">
        <v>89</v>
      </c>
      <c r="AT234" s="218" t="s">
        <v>76</v>
      </c>
      <c r="AU234" s="218" t="s">
        <v>84</v>
      </c>
      <c r="AY234" s="217" t="s">
        <v>184</v>
      </c>
      <c r="BK234" s="219">
        <f>SUM(BK235:BK237)</f>
        <v>0</v>
      </c>
    </row>
    <row r="235" s="1" customFormat="1" ht="25.5" customHeight="1">
      <c r="B235" s="186"/>
      <c r="C235" s="220" t="s">
        <v>393</v>
      </c>
      <c r="D235" s="220" t="s">
        <v>185</v>
      </c>
      <c r="E235" s="221" t="s">
        <v>394</v>
      </c>
      <c r="F235" s="222" t="s">
        <v>395</v>
      </c>
      <c r="G235" s="222"/>
      <c r="H235" s="222"/>
      <c r="I235" s="222"/>
      <c r="J235" s="223" t="s">
        <v>206</v>
      </c>
      <c r="K235" s="224">
        <v>3500</v>
      </c>
      <c r="L235" s="225">
        <v>0</v>
      </c>
      <c r="M235" s="225"/>
      <c r="N235" s="226">
        <f>ROUND(L235*K235,2)</f>
        <v>0</v>
      </c>
      <c r="O235" s="226"/>
      <c r="P235" s="226"/>
      <c r="Q235" s="226"/>
      <c r="R235" s="190"/>
      <c r="T235" s="227" t="s">
        <v>5</v>
      </c>
      <c r="U235" s="59" t="s">
        <v>44</v>
      </c>
      <c r="V235" s="50"/>
      <c r="W235" s="228">
        <f>V235*K235</f>
        <v>0</v>
      </c>
      <c r="X235" s="228">
        <v>0</v>
      </c>
      <c r="Y235" s="228">
        <f>X235*K235</f>
        <v>0</v>
      </c>
      <c r="Z235" s="228">
        <v>0</v>
      </c>
      <c r="AA235" s="229">
        <f>Z235*K235</f>
        <v>0</v>
      </c>
      <c r="AR235" s="25" t="s">
        <v>278</v>
      </c>
      <c r="AT235" s="25" t="s">
        <v>185</v>
      </c>
      <c r="AU235" s="25" t="s">
        <v>89</v>
      </c>
      <c r="AY235" s="25" t="s">
        <v>184</v>
      </c>
      <c r="BE235" s="149">
        <f>IF(U235="základná",N235,0)</f>
        <v>0</v>
      </c>
      <c r="BF235" s="149">
        <f>IF(U235="znížená",N235,0)</f>
        <v>0</v>
      </c>
      <c r="BG235" s="149">
        <f>IF(U235="zákl. prenesená",N235,0)</f>
        <v>0</v>
      </c>
      <c r="BH235" s="149">
        <f>IF(U235="zníž. prenesená",N235,0)</f>
        <v>0</v>
      </c>
      <c r="BI235" s="149">
        <f>IF(U235="nulová",N235,0)</f>
        <v>0</v>
      </c>
      <c r="BJ235" s="25" t="s">
        <v>89</v>
      </c>
      <c r="BK235" s="149">
        <f>ROUND(L235*K235,2)</f>
        <v>0</v>
      </c>
      <c r="BL235" s="25" t="s">
        <v>278</v>
      </c>
      <c r="BM235" s="25" t="s">
        <v>396</v>
      </c>
    </row>
    <row r="236" s="11" customFormat="1" ht="16.5" customHeight="1">
      <c r="B236" s="230"/>
      <c r="C236" s="231"/>
      <c r="D236" s="231"/>
      <c r="E236" s="232" t="s">
        <v>5</v>
      </c>
      <c r="F236" s="233" t="s">
        <v>397</v>
      </c>
      <c r="G236" s="234"/>
      <c r="H236" s="234"/>
      <c r="I236" s="234"/>
      <c r="J236" s="231"/>
      <c r="K236" s="235">
        <v>3500</v>
      </c>
      <c r="L236" s="231"/>
      <c r="M236" s="231"/>
      <c r="N236" s="231"/>
      <c r="O236" s="231"/>
      <c r="P236" s="231"/>
      <c r="Q236" s="231"/>
      <c r="R236" s="236"/>
      <c r="T236" s="237"/>
      <c r="U236" s="231"/>
      <c r="V236" s="231"/>
      <c r="W236" s="231"/>
      <c r="X236" s="231"/>
      <c r="Y236" s="231"/>
      <c r="Z236" s="231"/>
      <c r="AA236" s="238"/>
      <c r="AT236" s="239" t="s">
        <v>192</v>
      </c>
      <c r="AU236" s="239" t="s">
        <v>89</v>
      </c>
      <c r="AV236" s="11" t="s">
        <v>89</v>
      </c>
      <c r="AW236" s="11" t="s">
        <v>34</v>
      </c>
      <c r="AX236" s="11" t="s">
        <v>77</v>
      </c>
      <c r="AY236" s="239" t="s">
        <v>184</v>
      </c>
    </row>
    <row r="237" s="12" customFormat="1" ht="16.5" customHeight="1">
      <c r="B237" s="241"/>
      <c r="C237" s="242"/>
      <c r="D237" s="242"/>
      <c r="E237" s="243" t="s">
        <v>5</v>
      </c>
      <c r="F237" s="244" t="s">
        <v>197</v>
      </c>
      <c r="G237" s="242"/>
      <c r="H237" s="242"/>
      <c r="I237" s="242"/>
      <c r="J237" s="242"/>
      <c r="K237" s="245">
        <v>3500</v>
      </c>
      <c r="L237" s="242"/>
      <c r="M237" s="242"/>
      <c r="N237" s="242"/>
      <c r="O237" s="242"/>
      <c r="P237" s="242"/>
      <c r="Q237" s="242"/>
      <c r="R237" s="246"/>
      <c r="T237" s="247"/>
      <c r="U237" s="242"/>
      <c r="V237" s="242"/>
      <c r="W237" s="242"/>
      <c r="X237" s="242"/>
      <c r="Y237" s="242"/>
      <c r="Z237" s="242"/>
      <c r="AA237" s="248"/>
      <c r="AT237" s="249" t="s">
        <v>192</v>
      </c>
      <c r="AU237" s="249" t="s">
        <v>89</v>
      </c>
      <c r="AV237" s="12" t="s">
        <v>189</v>
      </c>
      <c r="AW237" s="12" t="s">
        <v>34</v>
      </c>
      <c r="AX237" s="12" t="s">
        <v>84</v>
      </c>
      <c r="AY237" s="249" t="s">
        <v>184</v>
      </c>
    </row>
    <row r="238" s="10" customFormat="1" ht="29.88" customHeight="1">
      <c r="B238" s="208"/>
      <c r="C238" s="209"/>
      <c r="D238" s="250" t="s">
        <v>159</v>
      </c>
      <c r="E238" s="250"/>
      <c r="F238" s="250"/>
      <c r="G238" s="250"/>
      <c r="H238" s="250"/>
      <c r="I238" s="250"/>
      <c r="J238" s="250"/>
      <c r="K238" s="250"/>
      <c r="L238" s="250"/>
      <c r="M238" s="250"/>
      <c r="N238" s="251">
        <f>BK238</f>
        <v>0</v>
      </c>
      <c r="O238" s="252"/>
      <c r="P238" s="252"/>
      <c r="Q238" s="252"/>
      <c r="R238" s="213"/>
      <c r="T238" s="214"/>
      <c r="U238" s="209"/>
      <c r="V238" s="209"/>
      <c r="W238" s="215">
        <f>SUM(W239:W240)</f>
        <v>0</v>
      </c>
      <c r="X238" s="209"/>
      <c r="Y238" s="215">
        <f>SUM(Y239:Y240)</f>
        <v>0</v>
      </c>
      <c r="Z238" s="209"/>
      <c r="AA238" s="216">
        <f>SUM(AA239:AA240)</f>
        <v>1.26403</v>
      </c>
      <c r="AR238" s="217" t="s">
        <v>89</v>
      </c>
      <c r="AT238" s="218" t="s">
        <v>76</v>
      </c>
      <c r="AU238" s="218" t="s">
        <v>84</v>
      </c>
      <c r="AY238" s="217" t="s">
        <v>184</v>
      </c>
      <c r="BK238" s="219">
        <f>SUM(BK239:BK240)</f>
        <v>0</v>
      </c>
    </row>
    <row r="239" s="1" customFormat="1" ht="16.5" customHeight="1">
      <c r="B239" s="186"/>
      <c r="C239" s="220" t="s">
        <v>398</v>
      </c>
      <c r="D239" s="220" t="s">
        <v>185</v>
      </c>
      <c r="E239" s="221" t="s">
        <v>399</v>
      </c>
      <c r="F239" s="222" t="s">
        <v>400</v>
      </c>
      <c r="G239" s="222"/>
      <c r="H239" s="222"/>
      <c r="I239" s="222"/>
      <c r="J239" s="223" t="s">
        <v>206</v>
      </c>
      <c r="K239" s="224">
        <v>252.80600000000001</v>
      </c>
      <c r="L239" s="225">
        <v>0</v>
      </c>
      <c r="M239" s="225"/>
      <c r="N239" s="226">
        <f>ROUND(L239*K239,2)</f>
        <v>0</v>
      </c>
      <c r="O239" s="226"/>
      <c r="P239" s="226"/>
      <c r="Q239" s="226"/>
      <c r="R239" s="190"/>
      <c r="T239" s="227" t="s">
        <v>5</v>
      </c>
      <c r="U239" s="59" t="s">
        <v>44</v>
      </c>
      <c r="V239" s="50"/>
      <c r="W239" s="228">
        <f>V239*K239</f>
        <v>0</v>
      </c>
      <c r="X239" s="228">
        <v>0</v>
      </c>
      <c r="Y239" s="228">
        <f>X239*K239</f>
        <v>0</v>
      </c>
      <c r="Z239" s="228">
        <v>0.0050000000000000001</v>
      </c>
      <c r="AA239" s="229">
        <f>Z239*K239</f>
        <v>1.26403</v>
      </c>
      <c r="AR239" s="25" t="s">
        <v>278</v>
      </c>
      <c r="AT239" s="25" t="s">
        <v>185</v>
      </c>
      <c r="AU239" s="25" t="s">
        <v>89</v>
      </c>
      <c r="AY239" s="25" t="s">
        <v>184</v>
      </c>
      <c r="BE239" s="149">
        <f>IF(U239="základná",N239,0)</f>
        <v>0</v>
      </c>
      <c r="BF239" s="149">
        <f>IF(U239="znížená",N239,0)</f>
        <v>0</v>
      </c>
      <c r="BG239" s="149">
        <f>IF(U239="zákl. prenesená",N239,0)</f>
        <v>0</v>
      </c>
      <c r="BH239" s="149">
        <f>IF(U239="zníž. prenesená",N239,0)</f>
        <v>0</v>
      </c>
      <c r="BI239" s="149">
        <f>IF(U239="nulová",N239,0)</f>
        <v>0</v>
      </c>
      <c r="BJ239" s="25" t="s">
        <v>89</v>
      </c>
      <c r="BK239" s="149">
        <f>ROUND(L239*K239,2)</f>
        <v>0</v>
      </c>
      <c r="BL239" s="25" t="s">
        <v>278</v>
      </c>
      <c r="BM239" s="25" t="s">
        <v>401</v>
      </c>
    </row>
    <row r="240" s="11" customFormat="1" ht="16.5" customHeight="1">
      <c r="B240" s="230"/>
      <c r="C240" s="231"/>
      <c r="D240" s="231"/>
      <c r="E240" s="232" t="s">
        <v>5</v>
      </c>
      <c r="F240" s="233" t="s">
        <v>276</v>
      </c>
      <c r="G240" s="234"/>
      <c r="H240" s="234"/>
      <c r="I240" s="234"/>
      <c r="J240" s="231"/>
      <c r="K240" s="235">
        <v>252.80600000000001</v>
      </c>
      <c r="L240" s="231"/>
      <c r="M240" s="231"/>
      <c r="N240" s="231"/>
      <c r="O240" s="231"/>
      <c r="P240" s="231"/>
      <c r="Q240" s="231"/>
      <c r="R240" s="236"/>
      <c r="T240" s="237"/>
      <c r="U240" s="231"/>
      <c r="V240" s="231"/>
      <c r="W240" s="231"/>
      <c r="X240" s="231"/>
      <c r="Y240" s="231"/>
      <c r="Z240" s="231"/>
      <c r="AA240" s="238"/>
      <c r="AT240" s="239" t="s">
        <v>192</v>
      </c>
      <c r="AU240" s="239" t="s">
        <v>89</v>
      </c>
      <c r="AV240" s="11" t="s">
        <v>89</v>
      </c>
      <c r="AW240" s="11" t="s">
        <v>34</v>
      </c>
      <c r="AX240" s="11" t="s">
        <v>84</v>
      </c>
      <c r="AY240" s="239" t="s">
        <v>184</v>
      </c>
    </row>
    <row r="241" s="10" customFormat="1" ht="29.88" customHeight="1">
      <c r="B241" s="208"/>
      <c r="C241" s="209"/>
      <c r="D241" s="250" t="s">
        <v>160</v>
      </c>
      <c r="E241" s="250"/>
      <c r="F241" s="250"/>
      <c r="G241" s="250"/>
      <c r="H241" s="250"/>
      <c r="I241" s="250"/>
      <c r="J241" s="250"/>
      <c r="K241" s="250"/>
      <c r="L241" s="250"/>
      <c r="M241" s="250"/>
      <c r="N241" s="251">
        <f>BK241</f>
        <v>0</v>
      </c>
      <c r="O241" s="252"/>
      <c r="P241" s="252"/>
      <c r="Q241" s="252"/>
      <c r="R241" s="213"/>
      <c r="T241" s="214"/>
      <c r="U241" s="209"/>
      <c r="V241" s="209"/>
      <c r="W241" s="215">
        <f>SUM(W242:W244)</f>
        <v>0</v>
      </c>
      <c r="X241" s="209"/>
      <c r="Y241" s="215">
        <f>SUM(Y242:Y244)</f>
        <v>0</v>
      </c>
      <c r="Z241" s="209"/>
      <c r="AA241" s="216">
        <f>SUM(AA242:AA244)</f>
        <v>0.40600000000000003</v>
      </c>
      <c r="AR241" s="217" t="s">
        <v>89</v>
      </c>
      <c r="AT241" s="218" t="s">
        <v>76</v>
      </c>
      <c r="AU241" s="218" t="s">
        <v>84</v>
      </c>
      <c r="AY241" s="217" t="s">
        <v>184</v>
      </c>
      <c r="BK241" s="219">
        <f>SUM(BK242:BK244)</f>
        <v>0</v>
      </c>
    </row>
    <row r="242" s="1" customFormat="1" ht="38.25" customHeight="1">
      <c r="B242" s="186"/>
      <c r="C242" s="220" t="s">
        <v>402</v>
      </c>
      <c r="D242" s="220" t="s">
        <v>185</v>
      </c>
      <c r="E242" s="221" t="s">
        <v>403</v>
      </c>
      <c r="F242" s="222" t="s">
        <v>404</v>
      </c>
      <c r="G242" s="222"/>
      <c r="H242" s="222"/>
      <c r="I242" s="222"/>
      <c r="J242" s="223" t="s">
        <v>206</v>
      </c>
      <c r="K242" s="224">
        <v>29</v>
      </c>
      <c r="L242" s="225">
        <v>0</v>
      </c>
      <c r="M242" s="225"/>
      <c r="N242" s="226">
        <f>ROUND(L242*K242,2)</f>
        <v>0</v>
      </c>
      <c r="O242" s="226"/>
      <c r="P242" s="226"/>
      <c r="Q242" s="226"/>
      <c r="R242" s="190"/>
      <c r="T242" s="227" t="s">
        <v>5</v>
      </c>
      <c r="U242" s="59" t="s">
        <v>44</v>
      </c>
      <c r="V242" s="50"/>
      <c r="W242" s="228">
        <f>V242*K242</f>
        <v>0</v>
      </c>
      <c r="X242" s="228">
        <v>0</v>
      </c>
      <c r="Y242" s="228">
        <f>X242*K242</f>
        <v>0</v>
      </c>
      <c r="Z242" s="228">
        <v>0.014</v>
      </c>
      <c r="AA242" s="229">
        <f>Z242*K242</f>
        <v>0.40600000000000003</v>
      </c>
      <c r="AR242" s="25" t="s">
        <v>278</v>
      </c>
      <c r="AT242" s="25" t="s">
        <v>185</v>
      </c>
      <c r="AU242" s="25" t="s">
        <v>89</v>
      </c>
      <c r="AY242" s="25" t="s">
        <v>184</v>
      </c>
      <c r="BE242" s="149">
        <f>IF(U242="základná",N242,0)</f>
        <v>0</v>
      </c>
      <c r="BF242" s="149">
        <f>IF(U242="znížená",N242,0)</f>
        <v>0</v>
      </c>
      <c r="BG242" s="149">
        <f>IF(U242="zákl. prenesená",N242,0)</f>
        <v>0</v>
      </c>
      <c r="BH242" s="149">
        <f>IF(U242="zníž. prenesená",N242,0)</f>
        <v>0</v>
      </c>
      <c r="BI242" s="149">
        <f>IF(U242="nulová",N242,0)</f>
        <v>0</v>
      </c>
      <c r="BJ242" s="25" t="s">
        <v>89</v>
      </c>
      <c r="BK242" s="149">
        <f>ROUND(L242*K242,2)</f>
        <v>0</v>
      </c>
      <c r="BL242" s="25" t="s">
        <v>278</v>
      </c>
      <c r="BM242" s="25" t="s">
        <v>405</v>
      </c>
    </row>
    <row r="243" s="11" customFormat="1" ht="16.5" customHeight="1">
      <c r="B243" s="230"/>
      <c r="C243" s="231"/>
      <c r="D243" s="231"/>
      <c r="E243" s="232" t="s">
        <v>5</v>
      </c>
      <c r="F243" s="233" t="s">
        <v>406</v>
      </c>
      <c r="G243" s="234"/>
      <c r="H243" s="234"/>
      <c r="I243" s="234"/>
      <c r="J243" s="231"/>
      <c r="K243" s="235">
        <v>29</v>
      </c>
      <c r="L243" s="231"/>
      <c r="M243" s="231"/>
      <c r="N243" s="231"/>
      <c r="O243" s="231"/>
      <c r="P243" s="231"/>
      <c r="Q243" s="231"/>
      <c r="R243" s="236"/>
      <c r="T243" s="237"/>
      <c r="U243" s="231"/>
      <c r="V243" s="231"/>
      <c r="W243" s="231"/>
      <c r="X243" s="231"/>
      <c r="Y243" s="231"/>
      <c r="Z243" s="231"/>
      <c r="AA243" s="238"/>
      <c r="AT243" s="239" t="s">
        <v>192</v>
      </c>
      <c r="AU243" s="239" t="s">
        <v>89</v>
      </c>
      <c r="AV243" s="11" t="s">
        <v>89</v>
      </c>
      <c r="AW243" s="11" t="s">
        <v>34</v>
      </c>
      <c r="AX243" s="11" t="s">
        <v>84</v>
      </c>
      <c r="AY243" s="239" t="s">
        <v>184</v>
      </c>
    </row>
    <row r="244" s="1" customFormat="1" ht="38.25" customHeight="1">
      <c r="B244" s="186"/>
      <c r="C244" s="220" t="s">
        <v>407</v>
      </c>
      <c r="D244" s="220" t="s">
        <v>185</v>
      </c>
      <c r="E244" s="221" t="s">
        <v>408</v>
      </c>
      <c r="F244" s="222" t="s">
        <v>409</v>
      </c>
      <c r="G244" s="222"/>
      <c r="H244" s="222"/>
      <c r="I244" s="222"/>
      <c r="J244" s="223" t="s">
        <v>206</v>
      </c>
      <c r="K244" s="224">
        <v>29</v>
      </c>
      <c r="L244" s="225">
        <v>0</v>
      </c>
      <c r="M244" s="225"/>
      <c r="N244" s="226">
        <f>ROUND(L244*K244,2)</f>
        <v>0</v>
      </c>
      <c r="O244" s="226"/>
      <c r="P244" s="226"/>
      <c r="Q244" s="226"/>
      <c r="R244" s="190"/>
      <c r="T244" s="227" t="s">
        <v>5</v>
      </c>
      <c r="U244" s="59" t="s">
        <v>44</v>
      </c>
      <c r="V244" s="50"/>
      <c r="W244" s="228">
        <f>V244*K244</f>
        <v>0</v>
      </c>
      <c r="X244" s="228">
        <v>0</v>
      </c>
      <c r="Y244" s="228">
        <f>X244*K244</f>
        <v>0</v>
      </c>
      <c r="Z244" s="228">
        <v>0</v>
      </c>
      <c r="AA244" s="229">
        <f>Z244*K244</f>
        <v>0</v>
      </c>
      <c r="AR244" s="25" t="s">
        <v>278</v>
      </c>
      <c r="AT244" s="25" t="s">
        <v>185</v>
      </c>
      <c r="AU244" s="25" t="s">
        <v>89</v>
      </c>
      <c r="AY244" s="25" t="s">
        <v>184</v>
      </c>
      <c r="BE244" s="149">
        <f>IF(U244="základná",N244,0)</f>
        <v>0</v>
      </c>
      <c r="BF244" s="149">
        <f>IF(U244="znížená",N244,0)</f>
        <v>0</v>
      </c>
      <c r="BG244" s="149">
        <f>IF(U244="zákl. prenesená",N244,0)</f>
        <v>0</v>
      </c>
      <c r="BH244" s="149">
        <f>IF(U244="zníž. prenesená",N244,0)</f>
        <v>0</v>
      </c>
      <c r="BI244" s="149">
        <f>IF(U244="nulová",N244,0)</f>
        <v>0</v>
      </c>
      <c r="BJ244" s="25" t="s">
        <v>89</v>
      </c>
      <c r="BK244" s="149">
        <f>ROUND(L244*K244,2)</f>
        <v>0</v>
      </c>
      <c r="BL244" s="25" t="s">
        <v>278</v>
      </c>
      <c r="BM244" s="25" t="s">
        <v>410</v>
      </c>
    </row>
    <row r="245" s="1" customFormat="1" ht="49.92" customHeight="1">
      <c r="B245" s="49"/>
      <c r="C245" s="50"/>
      <c r="D245" s="210" t="s">
        <v>411</v>
      </c>
      <c r="E245" s="50"/>
      <c r="F245" s="50"/>
      <c r="G245" s="50"/>
      <c r="H245" s="50"/>
      <c r="I245" s="50"/>
      <c r="J245" s="50"/>
      <c r="K245" s="50"/>
      <c r="L245" s="50"/>
      <c r="M245" s="50"/>
      <c r="N245" s="264">
        <f>BK245</f>
        <v>0</v>
      </c>
      <c r="O245" s="265"/>
      <c r="P245" s="265"/>
      <c r="Q245" s="265"/>
      <c r="R245" s="51"/>
      <c r="T245" s="267"/>
      <c r="U245" s="75"/>
      <c r="V245" s="75"/>
      <c r="W245" s="75"/>
      <c r="X245" s="75"/>
      <c r="Y245" s="75"/>
      <c r="Z245" s="75"/>
      <c r="AA245" s="77"/>
      <c r="AT245" s="25" t="s">
        <v>76</v>
      </c>
      <c r="AU245" s="25" t="s">
        <v>77</v>
      </c>
      <c r="AY245" s="25" t="s">
        <v>412</v>
      </c>
      <c r="BK245" s="149">
        <v>0</v>
      </c>
    </row>
    <row r="246" s="1" customFormat="1" ht="6.96" customHeight="1">
      <c r="B246" s="78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80"/>
    </row>
  </sheetData>
  <mergeCells count="280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F129:I129"/>
    <mergeCell ref="L129:M129"/>
    <mergeCell ref="N129:Q129"/>
    <mergeCell ref="F130:I130"/>
    <mergeCell ref="F131:I131"/>
    <mergeCell ref="F132:I132"/>
    <mergeCell ref="F133:I133"/>
    <mergeCell ref="F134:I134"/>
    <mergeCell ref="F135:I135"/>
    <mergeCell ref="F136:I136"/>
    <mergeCell ref="L136:M136"/>
    <mergeCell ref="N136:Q136"/>
    <mergeCell ref="F137:I137"/>
    <mergeCell ref="F138:I138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4:I144"/>
    <mergeCell ref="L144:M144"/>
    <mergeCell ref="N144:Q144"/>
    <mergeCell ref="F145:I145"/>
    <mergeCell ref="L145:M145"/>
    <mergeCell ref="N145:Q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F160:I160"/>
    <mergeCell ref="F161:I161"/>
    <mergeCell ref="L161:M161"/>
    <mergeCell ref="N161:Q161"/>
    <mergeCell ref="F162:I162"/>
    <mergeCell ref="F163:I163"/>
    <mergeCell ref="F164:I164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F183:I183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F191:I191"/>
    <mergeCell ref="L191:M191"/>
    <mergeCell ref="N191:Q191"/>
    <mergeCell ref="F192:I192"/>
    <mergeCell ref="F193:I193"/>
    <mergeCell ref="L193:M193"/>
    <mergeCell ref="N193:Q193"/>
    <mergeCell ref="F194:I194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F202:I202"/>
    <mergeCell ref="F203:I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6:I216"/>
    <mergeCell ref="L216:M216"/>
    <mergeCell ref="N216:Q216"/>
    <mergeCell ref="F217:I217"/>
    <mergeCell ref="L217:M217"/>
    <mergeCell ref="N217:Q217"/>
    <mergeCell ref="F219:I219"/>
    <mergeCell ref="L219:M219"/>
    <mergeCell ref="N219:Q219"/>
    <mergeCell ref="F220:I220"/>
    <mergeCell ref="F221:I221"/>
    <mergeCell ref="L221:M221"/>
    <mergeCell ref="N221:Q221"/>
    <mergeCell ref="F222:I222"/>
    <mergeCell ref="F224:I224"/>
    <mergeCell ref="L224:M224"/>
    <mergeCell ref="N224:Q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L232:M232"/>
    <mergeCell ref="N232:Q232"/>
    <mergeCell ref="F233:I233"/>
    <mergeCell ref="F235:I235"/>
    <mergeCell ref="L235:M235"/>
    <mergeCell ref="N235:Q235"/>
    <mergeCell ref="F236:I236"/>
    <mergeCell ref="F237:I237"/>
    <mergeCell ref="F239:I239"/>
    <mergeCell ref="L239:M239"/>
    <mergeCell ref="N239:Q239"/>
    <mergeCell ref="F240:I240"/>
    <mergeCell ref="F242:I242"/>
    <mergeCell ref="L242:M242"/>
    <mergeCell ref="N242:Q242"/>
    <mergeCell ref="F243:I243"/>
    <mergeCell ref="F244:I244"/>
    <mergeCell ref="L244:M244"/>
    <mergeCell ref="N244:Q244"/>
    <mergeCell ref="N127:Q127"/>
    <mergeCell ref="N128:Q128"/>
    <mergeCell ref="N139:Q139"/>
    <mergeCell ref="N143:Q143"/>
    <mergeCell ref="N214:Q214"/>
    <mergeCell ref="N215:Q215"/>
    <mergeCell ref="N218:Q218"/>
    <mergeCell ref="N223:Q223"/>
    <mergeCell ref="N234:Q234"/>
    <mergeCell ref="N238:Q238"/>
    <mergeCell ref="N241:Q241"/>
    <mergeCell ref="N245:Q245"/>
    <mergeCell ref="H1:K1"/>
    <mergeCell ref="S2:AC2"/>
  </mergeCells>
  <hyperlinks>
    <hyperlink ref="F1:G1" location="C2" display="1) Krycí list rozpočtu"/>
    <hyperlink ref="H1:K1" location="C87" display="2) Rekapitulácia rozpočtu"/>
    <hyperlink ref="L1" location="C126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8"/>
      <c r="B1" s="16"/>
      <c r="C1" s="16"/>
      <c r="D1" s="17" t="s">
        <v>1</v>
      </c>
      <c r="E1" s="16"/>
      <c r="F1" s="18" t="s">
        <v>133</v>
      </c>
      <c r="G1" s="18"/>
      <c r="H1" s="159" t="s">
        <v>134</v>
      </c>
      <c r="I1" s="159"/>
      <c r="J1" s="159"/>
      <c r="K1" s="159"/>
      <c r="L1" s="18" t="s">
        <v>135</v>
      </c>
      <c r="M1" s="16"/>
      <c r="N1" s="16"/>
      <c r="O1" s="17" t="s">
        <v>136</v>
      </c>
      <c r="P1" s="16"/>
      <c r="Q1" s="16"/>
      <c r="R1" s="16"/>
      <c r="S1" s="18" t="s">
        <v>137</v>
      </c>
      <c r="T1" s="18"/>
      <c r="U1" s="158"/>
      <c r="V1" s="15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ht="36.96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8</v>
      </c>
      <c r="AT2" s="25" t="s">
        <v>93</v>
      </c>
      <c r="AZ2" s="268" t="s">
        <v>413</v>
      </c>
      <c r="BA2" s="268" t="s">
        <v>414</v>
      </c>
      <c r="BB2" s="268" t="s">
        <v>299</v>
      </c>
      <c r="BC2" s="268" t="s">
        <v>415</v>
      </c>
      <c r="BD2" s="268" t="s">
        <v>89</v>
      </c>
    </row>
    <row r="3" ht="6.96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AT3" s="25" t="s">
        <v>77</v>
      </c>
    </row>
    <row r="4" ht="36.96" customHeight="1">
      <c r="B4" s="29"/>
      <c r="C4" s="30" t="s">
        <v>138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T4" s="23" t="s">
        <v>12</v>
      </c>
      <c r="AT4" s="25" t="s">
        <v>6</v>
      </c>
    </row>
    <row r="5" ht="6.96" customHeight="1">
      <c r="B5" s="2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</row>
    <row r="6" ht="25.44" customHeight="1">
      <c r="B6" s="29"/>
      <c r="C6" s="34"/>
      <c r="D6" s="41" t="s">
        <v>18</v>
      </c>
      <c r="E6" s="34"/>
      <c r="F6" s="160" t="str">
        <f>'Rekapitulácia stavby'!K6</f>
        <v xml:space="preserve">REKONŠTRUKCIA ŠD HORSKÝ PARK  EU BRATISLAVA , BLOK A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2"/>
    </row>
    <row r="7" ht="25.44" customHeight="1">
      <c r="B7" s="29"/>
      <c r="C7" s="34"/>
      <c r="D7" s="41" t="s">
        <v>139</v>
      </c>
      <c r="E7" s="34"/>
      <c r="F7" s="160" t="s">
        <v>140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</row>
    <row r="8" s="1" customFormat="1" ht="32.88" customHeight="1">
      <c r="B8" s="49"/>
      <c r="C8" s="50"/>
      <c r="D8" s="38" t="s">
        <v>141</v>
      </c>
      <c r="E8" s="50"/>
      <c r="F8" s="39" t="s">
        <v>416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</row>
    <row r="9" s="1" customFormat="1" ht="14.4" customHeight="1">
      <c r="B9" s="49"/>
      <c r="C9" s="50"/>
      <c r="D9" s="41" t="s">
        <v>20</v>
      </c>
      <c r="E9" s="50"/>
      <c r="F9" s="36" t="s">
        <v>5</v>
      </c>
      <c r="G9" s="50"/>
      <c r="H9" s="50"/>
      <c r="I9" s="50"/>
      <c r="J9" s="50"/>
      <c r="K9" s="50"/>
      <c r="L9" s="50"/>
      <c r="M9" s="41" t="s">
        <v>21</v>
      </c>
      <c r="N9" s="50"/>
      <c r="O9" s="36" t="s">
        <v>5</v>
      </c>
      <c r="P9" s="50"/>
      <c r="Q9" s="50"/>
      <c r="R9" s="51"/>
    </row>
    <row r="10" s="1" customFormat="1" ht="14.4" customHeight="1">
      <c r="B10" s="49"/>
      <c r="C10" s="50"/>
      <c r="D10" s="41" t="s">
        <v>22</v>
      </c>
      <c r="E10" s="50"/>
      <c r="F10" s="36" t="s">
        <v>23</v>
      </c>
      <c r="G10" s="50"/>
      <c r="H10" s="50"/>
      <c r="I10" s="50"/>
      <c r="J10" s="50"/>
      <c r="K10" s="50"/>
      <c r="L10" s="50"/>
      <c r="M10" s="41" t="s">
        <v>24</v>
      </c>
      <c r="N10" s="50"/>
      <c r="O10" s="161" t="str">
        <f>'Rekapitulácia stavby'!AN8</f>
        <v>11. 6. 2018</v>
      </c>
      <c r="P10" s="93"/>
      <c r="Q10" s="50"/>
      <c r="R10" s="51"/>
    </row>
    <row r="11" s="1" customFormat="1" ht="10.8" customHeight="1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</row>
    <row r="12" s="1" customFormat="1" ht="14.4" customHeight="1">
      <c r="B12" s="49"/>
      <c r="C12" s="50"/>
      <c r="D12" s="41" t="s">
        <v>26</v>
      </c>
      <c r="E12" s="50"/>
      <c r="F12" s="50"/>
      <c r="G12" s="50"/>
      <c r="H12" s="50"/>
      <c r="I12" s="50"/>
      <c r="J12" s="50"/>
      <c r="K12" s="50"/>
      <c r="L12" s="50"/>
      <c r="M12" s="41" t="s">
        <v>27</v>
      </c>
      <c r="N12" s="50"/>
      <c r="O12" s="36" t="s">
        <v>5</v>
      </c>
      <c r="P12" s="36"/>
      <c r="Q12" s="50"/>
      <c r="R12" s="51"/>
    </row>
    <row r="13" s="1" customFormat="1" ht="18" customHeight="1">
      <c r="B13" s="49"/>
      <c r="C13" s="50"/>
      <c r="D13" s="50"/>
      <c r="E13" s="36" t="s">
        <v>28</v>
      </c>
      <c r="F13" s="50"/>
      <c r="G13" s="50"/>
      <c r="H13" s="50"/>
      <c r="I13" s="50"/>
      <c r="J13" s="50"/>
      <c r="K13" s="50"/>
      <c r="L13" s="50"/>
      <c r="M13" s="41" t="s">
        <v>29</v>
      </c>
      <c r="N13" s="50"/>
      <c r="O13" s="36" t="s">
        <v>5</v>
      </c>
      <c r="P13" s="36"/>
      <c r="Q13" s="50"/>
      <c r="R13" s="51"/>
    </row>
    <row r="14" s="1" customFormat="1" ht="6.96" customHeight="1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</row>
    <row r="15" s="1" customFormat="1" ht="14.4" customHeight="1">
      <c r="B15" s="49"/>
      <c r="C15" s="50"/>
      <c r="D15" s="41" t="s">
        <v>30</v>
      </c>
      <c r="E15" s="50"/>
      <c r="F15" s="50"/>
      <c r="G15" s="50"/>
      <c r="H15" s="50"/>
      <c r="I15" s="50"/>
      <c r="J15" s="50"/>
      <c r="K15" s="50"/>
      <c r="L15" s="50"/>
      <c r="M15" s="41" t="s">
        <v>27</v>
      </c>
      <c r="N15" s="50"/>
      <c r="O15" s="42" t="s">
        <v>5</v>
      </c>
      <c r="P15" s="36"/>
      <c r="Q15" s="50"/>
      <c r="R15" s="51"/>
    </row>
    <row r="16" s="1" customFormat="1" ht="18" customHeight="1">
      <c r="B16" s="49"/>
      <c r="C16" s="50"/>
      <c r="D16" s="50"/>
      <c r="E16" s="42" t="s">
        <v>143</v>
      </c>
      <c r="F16" s="162"/>
      <c r="G16" s="162"/>
      <c r="H16" s="162"/>
      <c r="I16" s="162"/>
      <c r="J16" s="162"/>
      <c r="K16" s="162"/>
      <c r="L16" s="162"/>
      <c r="M16" s="41" t="s">
        <v>29</v>
      </c>
      <c r="N16" s="50"/>
      <c r="O16" s="42" t="s">
        <v>5</v>
      </c>
      <c r="P16" s="36"/>
      <c r="Q16" s="50"/>
      <c r="R16" s="51"/>
    </row>
    <row r="17" s="1" customFormat="1" ht="6.96" customHeight="1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="1" customFormat="1" ht="14.4" customHeight="1">
      <c r="B18" s="49"/>
      <c r="C18" s="50"/>
      <c r="D18" s="41" t="s">
        <v>32</v>
      </c>
      <c r="E18" s="50"/>
      <c r="F18" s="50"/>
      <c r="G18" s="50"/>
      <c r="H18" s="50"/>
      <c r="I18" s="50"/>
      <c r="J18" s="50"/>
      <c r="K18" s="50"/>
      <c r="L18" s="50"/>
      <c r="M18" s="41" t="s">
        <v>27</v>
      </c>
      <c r="N18" s="50"/>
      <c r="O18" s="36" t="s">
        <v>5</v>
      </c>
      <c r="P18" s="36"/>
      <c r="Q18" s="50"/>
      <c r="R18" s="51"/>
    </row>
    <row r="19" s="1" customFormat="1" ht="18" customHeight="1">
      <c r="B19" s="49"/>
      <c r="C19" s="50"/>
      <c r="D19" s="50"/>
      <c r="E19" s="36" t="s">
        <v>33</v>
      </c>
      <c r="F19" s="50"/>
      <c r="G19" s="50"/>
      <c r="H19" s="50"/>
      <c r="I19" s="50"/>
      <c r="J19" s="50"/>
      <c r="K19" s="50"/>
      <c r="L19" s="50"/>
      <c r="M19" s="41" t="s">
        <v>29</v>
      </c>
      <c r="N19" s="50"/>
      <c r="O19" s="36" t="s">
        <v>5</v>
      </c>
      <c r="P19" s="36"/>
      <c r="Q19" s="50"/>
      <c r="R19" s="51"/>
    </row>
    <row r="20" s="1" customFormat="1" ht="6.96" customHeight="1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</row>
    <row r="21" s="1" customFormat="1" ht="14.4" customHeight="1">
      <c r="B21" s="49"/>
      <c r="C21" s="50"/>
      <c r="D21" s="41" t="s">
        <v>35</v>
      </c>
      <c r="E21" s="50"/>
      <c r="F21" s="50"/>
      <c r="G21" s="50"/>
      <c r="H21" s="50"/>
      <c r="I21" s="50"/>
      <c r="J21" s="50"/>
      <c r="K21" s="50"/>
      <c r="L21" s="50"/>
      <c r="M21" s="41" t="s">
        <v>27</v>
      </c>
      <c r="N21" s="50"/>
      <c r="O21" s="36" t="s">
        <v>5</v>
      </c>
      <c r="P21" s="36"/>
      <c r="Q21" s="50"/>
      <c r="R21" s="51"/>
    </row>
    <row r="22" s="1" customFormat="1" ht="18" customHeight="1">
      <c r="B22" s="49"/>
      <c r="C22" s="50"/>
      <c r="D22" s="50"/>
      <c r="E22" s="36" t="s">
        <v>144</v>
      </c>
      <c r="F22" s="50"/>
      <c r="G22" s="50"/>
      <c r="H22" s="50"/>
      <c r="I22" s="50"/>
      <c r="J22" s="50"/>
      <c r="K22" s="50"/>
      <c r="L22" s="50"/>
      <c r="M22" s="41" t="s">
        <v>29</v>
      </c>
      <c r="N22" s="50"/>
      <c r="O22" s="36" t="s">
        <v>5</v>
      </c>
      <c r="P22" s="36"/>
      <c r="Q22" s="50"/>
      <c r="R22" s="51"/>
    </row>
    <row r="23" s="1" customFormat="1" ht="6.96" customHeigh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="1" customFormat="1" ht="14.4" customHeight="1">
      <c r="B24" s="49"/>
      <c r="C24" s="50"/>
      <c r="D24" s="41" t="s">
        <v>37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="1" customFormat="1" ht="16.5" customHeight="1">
      <c r="B25" s="49"/>
      <c r="C25" s="50"/>
      <c r="D25" s="50"/>
      <c r="E25" s="45" t="s">
        <v>5</v>
      </c>
      <c r="F25" s="45"/>
      <c r="G25" s="45"/>
      <c r="H25" s="45"/>
      <c r="I25" s="45"/>
      <c r="J25" s="45"/>
      <c r="K25" s="45"/>
      <c r="L25" s="45"/>
      <c r="M25" s="50"/>
      <c r="N25" s="50"/>
      <c r="O25" s="50"/>
      <c r="P25" s="50"/>
      <c r="Q25" s="50"/>
      <c r="R25" s="51"/>
    </row>
    <row r="26" s="1" customFormat="1" ht="6.96" customHeight="1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s="1" customFormat="1" ht="6.96" customHeight="1">
      <c r="B27" s="49"/>
      <c r="C27" s="5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50"/>
      <c r="R27" s="51"/>
    </row>
    <row r="28" s="1" customFormat="1" ht="14.4" customHeight="1">
      <c r="B28" s="49"/>
      <c r="C28" s="50"/>
      <c r="D28" s="163" t="s">
        <v>145</v>
      </c>
      <c r="E28" s="50"/>
      <c r="F28" s="50"/>
      <c r="G28" s="50"/>
      <c r="H28" s="50"/>
      <c r="I28" s="50"/>
      <c r="J28" s="50"/>
      <c r="K28" s="50"/>
      <c r="L28" s="50"/>
      <c r="M28" s="48">
        <f>N89</f>
        <v>0</v>
      </c>
      <c r="N28" s="48"/>
      <c r="O28" s="48"/>
      <c r="P28" s="48"/>
      <c r="Q28" s="50"/>
      <c r="R28" s="51"/>
    </row>
    <row r="29" s="1" customFormat="1" ht="14.4" customHeight="1">
      <c r="B29" s="49"/>
      <c r="C29" s="50"/>
      <c r="D29" s="47" t="s">
        <v>127</v>
      </c>
      <c r="E29" s="50"/>
      <c r="F29" s="50"/>
      <c r="G29" s="50"/>
      <c r="H29" s="50"/>
      <c r="I29" s="50"/>
      <c r="J29" s="50"/>
      <c r="K29" s="50"/>
      <c r="L29" s="50"/>
      <c r="M29" s="48">
        <f>N114</f>
        <v>0</v>
      </c>
      <c r="N29" s="48"/>
      <c r="O29" s="48"/>
      <c r="P29" s="48"/>
      <c r="Q29" s="50"/>
      <c r="R29" s="51"/>
    </row>
    <row r="30" s="1" customFormat="1" ht="6.96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="1" customFormat="1" ht="25.44" customHeight="1">
      <c r="B31" s="49"/>
      <c r="C31" s="50"/>
      <c r="D31" s="164" t="s">
        <v>40</v>
      </c>
      <c r="E31" s="50"/>
      <c r="F31" s="50"/>
      <c r="G31" s="50"/>
      <c r="H31" s="50"/>
      <c r="I31" s="50"/>
      <c r="J31" s="50"/>
      <c r="K31" s="50"/>
      <c r="L31" s="50"/>
      <c r="M31" s="165">
        <f>ROUND(M28+M29,2)</f>
        <v>0</v>
      </c>
      <c r="N31" s="50"/>
      <c r="O31" s="50"/>
      <c r="P31" s="50"/>
      <c r="Q31" s="50"/>
      <c r="R31" s="51"/>
    </row>
    <row r="32" s="1" customFormat="1" ht="6.96" customHeight="1">
      <c r="B32" s="49"/>
      <c r="C32" s="5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50"/>
      <c r="R32" s="51"/>
    </row>
    <row r="33" s="1" customFormat="1" ht="14.4" customHeight="1">
      <c r="B33" s="49"/>
      <c r="C33" s="50"/>
      <c r="D33" s="57" t="s">
        <v>41</v>
      </c>
      <c r="E33" s="57" t="s">
        <v>42</v>
      </c>
      <c r="F33" s="58">
        <v>0.20000000000000001</v>
      </c>
      <c r="G33" s="166" t="s">
        <v>43</v>
      </c>
      <c r="H33" s="167">
        <f>(SUM(BE114:BE121)+SUM(BE140:BE492))</f>
        <v>0</v>
      </c>
      <c r="I33" s="50"/>
      <c r="J33" s="50"/>
      <c r="K33" s="50"/>
      <c r="L33" s="50"/>
      <c r="M33" s="167">
        <f>ROUND((SUM(BE114:BE121)+SUM(BE140:BE492)), 2)*F33</f>
        <v>0</v>
      </c>
      <c r="N33" s="50"/>
      <c r="O33" s="50"/>
      <c r="P33" s="50"/>
      <c r="Q33" s="50"/>
      <c r="R33" s="51"/>
    </row>
    <row r="34" s="1" customFormat="1" ht="14.4" customHeight="1">
      <c r="B34" s="49"/>
      <c r="C34" s="50"/>
      <c r="D34" s="50"/>
      <c r="E34" s="57" t="s">
        <v>44</v>
      </c>
      <c r="F34" s="58">
        <v>0.20000000000000001</v>
      </c>
      <c r="G34" s="166" t="s">
        <v>43</v>
      </c>
      <c r="H34" s="167">
        <f>(SUM(BF114:BF121)+SUM(BF140:BF492))</f>
        <v>0</v>
      </c>
      <c r="I34" s="50"/>
      <c r="J34" s="50"/>
      <c r="K34" s="50"/>
      <c r="L34" s="50"/>
      <c r="M34" s="167">
        <f>ROUND((SUM(BF114:BF121)+SUM(BF140:BF492)), 2)*F34</f>
        <v>0</v>
      </c>
      <c r="N34" s="50"/>
      <c r="O34" s="50"/>
      <c r="P34" s="50"/>
      <c r="Q34" s="50"/>
      <c r="R34" s="51"/>
    </row>
    <row r="35" hidden="1" s="1" customFormat="1" ht="14.4" customHeight="1">
      <c r="B35" s="49"/>
      <c r="C35" s="50"/>
      <c r="D35" s="50"/>
      <c r="E35" s="57" t="s">
        <v>45</v>
      </c>
      <c r="F35" s="58">
        <v>0.20000000000000001</v>
      </c>
      <c r="G35" s="166" t="s">
        <v>43</v>
      </c>
      <c r="H35" s="167">
        <f>(SUM(BG114:BG121)+SUM(BG140:BG492))</f>
        <v>0</v>
      </c>
      <c r="I35" s="50"/>
      <c r="J35" s="50"/>
      <c r="K35" s="50"/>
      <c r="L35" s="50"/>
      <c r="M35" s="167">
        <v>0</v>
      </c>
      <c r="N35" s="50"/>
      <c r="O35" s="50"/>
      <c r="P35" s="50"/>
      <c r="Q35" s="50"/>
      <c r="R35" s="51"/>
    </row>
    <row r="36" hidden="1" s="1" customFormat="1" ht="14.4" customHeight="1">
      <c r="B36" s="49"/>
      <c r="C36" s="50"/>
      <c r="D36" s="50"/>
      <c r="E36" s="57" t="s">
        <v>46</v>
      </c>
      <c r="F36" s="58">
        <v>0.20000000000000001</v>
      </c>
      <c r="G36" s="166" t="s">
        <v>43</v>
      </c>
      <c r="H36" s="167">
        <f>(SUM(BH114:BH121)+SUM(BH140:BH492))</f>
        <v>0</v>
      </c>
      <c r="I36" s="50"/>
      <c r="J36" s="50"/>
      <c r="K36" s="50"/>
      <c r="L36" s="50"/>
      <c r="M36" s="167">
        <v>0</v>
      </c>
      <c r="N36" s="50"/>
      <c r="O36" s="50"/>
      <c r="P36" s="50"/>
      <c r="Q36" s="50"/>
      <c r="R36" s="51"/>
    </row>
    <row r="37" hidden="1" s="1" customFormat="1" ht="14.4" customHeight="1">
      <c r="B37" s="49"/>
      <c r="C37" s="50"/>
      <c r="D37" s="50"/>
      <c r="E37" s="57" t="s">
        <v>47</v>
      </c>
      <c r="F37" s="58">
        <v>0</v>
      </c>
      <c r="G37" s="166" t="s">
        <v>43</v>
      </c>
      <c r="H37" s="167">
        <f>(SUM(BI114:BI121)+SUM(BI140:BI492))</f>
        <v>0</v>
      </c>
      <c r="I37" s="50"/>
      <c r="J37" s="50"/>
      <c r="K37" s="50"/>
      <c r="L37" s="50"/>
      <c r="M37" s="167">
        <v>0</v>
      </c>
      <c r="N37" s="50"/>
      <c r="O37" s="50"/>
      <c r="P37" s="50"/>
      <c r="Q37" s="50"/>
      <c r="R37" s="51"/>
    </row>
    <row r="38" s="1" customFormat="1" ht="6.96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</row>
    <row r="39" s="1" customFormat="1" ht="25.44" customHeight="1">
      <c r="B39" s="49"/>
      <c r="C39" s="156"/>
      <c r="D39" s="168" t="s">
        <v>48</v>
      </c>
      <c r="E39" s="100"/>
      <c r="F39" s="100"/>
      <c r="G39" s="169" t="s">
        <v>49</v>
      </c>
      <c r="H39" s="170" t="s">
        <v>50</v>
      </c>
      <c r="I39" s="100"/>
      <c r="J39" s="100"/>
      <c r="K39" s="100"/>
      <c r="L39" s="171">
        <f>SUM(M31:M37)</f>
        <v>0</v>
      </c>
      <c r="M39" s="171"/>
      <c r="N39" s="171"/>
      <c r="O39" s="171"/>
      <c r="P39" s="172"/>
      <c r="Q39" s="156"/>
      <c r="R39" s="51"/>
    </row>
    <row r="40" s="1" customFormat="1" ht="14.4" customHeight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="1" customFormat="1" ht="14.4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>
      <c r="B42" s="29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2"/>
    </row>
    <row r="43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2"/>
    </row>
    <row r="44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2"/>
    </row>
    <row r="4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</row>
    <row r="46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</row>
    <row r="50" s="1" customFormat="1">
      <c r="B50" s="49"/>
      <c r="C50" s="50"/>
      <c r="D50" s="69" t="s">
        <v>51</v>
      </c>
      <c r="E50" s="70"/>
      <c r="F50" s="70"/>
      <c r="G50" s="70"/>
      <c r="H50" s="71"/>
      <c r="I50" s="50"/>
      <c r="J50" s="69" t="s">
        <v>52</v>
      </c>
      <c r="K50" s="70"/>
      <c r="L50" s="70"/>
      <c r="M50" s="70"/>
      <c r="N50" s="70"/>
      <c r="O50" s="70"/>
      <c r="P50" s="71"/>
      <c r="Q50" s="50"/>
      <c r="R50" s="51"/>
    </row>
    <row r="51">
      <c r="B51" s="29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2"/>
    </row>
    <row r="52">
      <c r="B52" s="29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2"/>
    </row>
    <row r="53">
      <c r="B53" s="29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2"/>
    </row>
    <row r="54">
      <c r="B54" s="29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2"/>
    </row>
    <row r="55">
      <c r="B55" s="29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2"/>
    </row>
    <row r="56">
      <c r="B56" s="29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2"/>
    </row>
    <row r="57">
      <c r="B57" s="29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2"/>
    </row>
    <row r="58">
      <c r="B58" s="29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2"/>
    </row>
    <row r="59" s="1" customFormat="1">
      <c r="B59" s="49"/>
      <c r="C59" s="50"/>
      <c r="D59" s="74" t="s">
        <v>53</v>
      </c>
      <c r="E59" s="75"/>
      <c r="F59" s="75"/>
      <c r="G59" s="76" t="s">
        <v>54</v>
      </c>
      <c r="H59" s="77"/>
      <c r="I59" s="50"/>
      <c r="J59" s="74" t="s">
        <v>53</v>
      </c>
      <c r="K59" s="75"/>
      <c r="L59" s="75"/>
      <c r="M59" s="75"/>
      <c r="N59" s="76" t="s">
        <v>54</v>
      </c>
      <c r="O59" s="75"/>
      <c r="P59" s="77"/>
      <c r="Q59" s="50"/>
      <c r="R59" s="51"/>
    </row>
    <row r="60"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="1" customFormat="1">
      <c r="B61" s="49"/>
      <c r="C61" s="50"/>
      <c r="D61" s="69" t="s">
        <v>55</v>
      </c>
      <c r="E61" s="70"/>
      <c r="F61" s="70"/>
      <c r="G61" s="70"/>
      <c r="H61" s="71"/>
      <c r="I61" s="50"/>
      <c r="J61" s="69" t="s">
        <v>56</v>
      </c>
      <c r="K61" s="70"/>
      <c r="L61" s="70"/>
      <c r="M61" s="70"/>
      <c r="N61" s="70"/>
      <c r="O61" s="70"/>
      <c r="P61" s="71"/>
      <c r="Q61" s="50"/>
      <c r="R61" s="51"/>
    </row>
    <row r="62">
      <c r="B62" s="29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2"/>
    </row>
    <row r="63">
      <c r="B63" s="29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2"/>
    </row>
    <row r="64">
      <c r="B64" s="29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2"/>
    </row>
    <row r="65">
      <c r="B65" s="29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2"/>
    </row>
    <row r="66">
      <c r="B66" s="29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2"/>
    </row>
    <row r="67">
      <c r="B67" s="29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2"/>
    </row>
    <row r="68">
      <c r="B68" s="29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2"/>
    </row>
    <row r="69">
      <c r="B69" s="29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2"/>
    </row>
    <row r="70" s="1" customFormat="1">
      <c r="B70" s="49"/>
      <c r="C70" s="50"/>
      <c r="D70" s="74" t="s">
        <v>53</v>
      </c>
      <c r="E70" s="75"/>
      <c r="F70" s="75"/>
      <c r="G70" s="76" t="s">
        <v>54</v>
      </c>
      <c r="H70" s="77"/>
      <c r="I70" s="50"/>
      <c r="J70" s="74" t="s">
        <v>53</v>
      </c>
      <c r="K70" s="75"/>
      <c r="L70" s="75"/>
      <c r="M70" s="75"/>
      <c r="N70" s="76" t="s">
        <v>54</v>
      </c>
      <c r="O70" s="75"/>
      <c r="P70" s="77"/>
      <c r="Q70" s="50"/>
      <c r="R70" s="51"/>
    </row>
    <row r="71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="1" customFormat="1" ht="6.96" customHeight="1"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3"/>
    </row>
    <row r="76" s="1" customFormat="1" ht="36.96" customHeight="1">
      <c r="B76" s="49"/>
      <c r="C76" s="30" t="s">
        <v>146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1"/>
    </row>
    <row r="77" s="1" customFormat="1" ht="6.96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</row>
    <row r="78" s="1" customFormat="1" ht="30" customHeight="1">
      <c r="B78" s="49"/>
      <c r="C78" s="41" t="s">
        <v>18</v>
      </c>
      <c r="D78" s="50"/>
      <c r="E78" s="50"/>
      <c r="F78" s="160" t="str">
        <f>F6</f>
        <v xml:space="preserve">REKONŠTRUKCIA ŠD HORSKÝ PARK  EU BRATISLAVA , BLOK A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</row>
    <row r="79" ht="30" customHeight="1">
      <c r="B79" s="29"/>
      <c r="C79" s="41" t="s">
        <v>139</v>
      </c>
      <c r="D79" s="34"/>
      <c r="E79" s="34"/>
      <c r="F79" s="160" t="s">
        <v>140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2"/>
    </row>
    <row r="80" s="1" customFormat="1" ht="36.96" customHeight="1">
      <c r="B80" s="49"/>
      <c r="C80" s="88" t="s">
        <v>141</v>
      </c>
      <c r="D80" s="50"/>
      <c r="E80" s="50"/>
      <c r="F80" s="90" t="str">
        <f>F8</f>
        <v>SO01.1A - SO01.2 Stavebná časť A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1"/>
    </row>
    <row r="81" s="1" customFormat="1" ht="6.96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="1" customFormat="1" ht="18" customHeight="1">
      <c r="B82" s="49"/>
      <c r="C82" s="41" t="s">
        <v>22</v>
      </c>
      <c r="D82" s="50"/>
      <c r="E82" s="50"/>
      <c r="F82" s="36" t="str">
        <f>F10</f>
        <v>Prokopa Veľkého 41,Bratislava</v>
      </c>
      <c r="G82" s="50"/>
      <c r="H82" s="50"/>
      <c r="I82" s="50"/>
      <c r="J82" s="50"/>
      <c r="K82" s="41" t="s">
        <v>24</v>
      </c>
      <c r="L82" s="50"/>
      <c r="M82" s="93" t="str">
        <f>IF(O10="","",O10)</f>
        <v>11. 6. 2018</v>
      </c>
      <c r="N82" s="93"/>
      <c r="O82" s="93"/>
      <c r="P82" s="93"/>
      <c r="Q82" s="50"/>
      <c r="R82" s="51"/>
    </row>
    <row r="83" s="1" customFormat="1" ht="6.96" customHeight="1"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1"/>
    </row>
    <row r="84" s="1" customFormat="1">
      <c r="B84" s="49"/>
      <c r="C84" s="41" t="s">
        <v>26</v>
      </c>
      <c r="D84" s="50"/>
      <c r="E84" s="50"/>
      <c r="F84" s="36" t="str">
        <f>E13</f>
        <v xml:space="preserve">EU,Dolnozemská  cesta 1,Bratislava</v>
      </c>
      <c r="G84" s="50"/>
      <c r="H84" s="50"/>
      <c r="I84" s="50"/>
      <c r="J84" s="50"/>
      <c r="K84" s="41" t="s">
        <v>32</v>
      </c>
      <c r="L84" s="50"/>
      <c r="M84" s="36" t="str">
        <f>E19</f>
        <v>Ing.Arch.Fukatsová G.,Atelier Modulor,Bratislava</v>
      </c>
      <c r="N84" s="36"/>
      <c r="O84" s="36"/>
      <c r="P84" s="36"/>
      <c r="Q84" s="36"/>
      <c r="R84" s="51"/>
    </row>
    <row r="85" s="1" customFormat="1" ht="14.4" customHeight="1">
      <c r="B85" s="49"/>
      <c r="C85" s="41" t="s">
        <v>30</v>
      </c>
      <c r="D85" s="50"/>
      <c r="E85" s="50"/>
      <c r="F85" s="36" t="str">
        <f>IF(E16="","",E16)</f>
        <v>Orintačný rozpočet</v>
      </c>
      <c r="G85" s="50"/>
      <c r="H85" s="50"/>
      <c r="I85" s="50"/>
      <c r="J85" s="50"/>
      <c r="K85" s="41" t="s">
        <v>35</v>
      </c>
      <c r="L85" s="50"/>
      <c r="M85" s="36" t="str">
        <f>E22</f>
        <v>Ing.Simonides Pavol</v>
      </c>
      <c r="N85" s="36"/>
      <c r="O85" s="36"/>
      <c r="P85" s="36"/>
      <c r="Q85" s="36"/>
      <c r="R85" s="51"/>
    </row>
    <row r="86" s="1" customFormat="1" ht="10.32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1"/>
    </row>
    <row r="87" s="1" customFormat="1" ht="29.28" customHeight="1">
      <c r="B87" s="49"/>
      <c r="C87" s="173" t="s">
        <v>147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73" t="s">
        <v>148</v>
      </c>
      <c r="O87" s="156"/>
      <c r="P87" s="156"/>
      <c r="Q87" s="156"/>
      <c r="R87" s="51"/>
    </row>
    <row r="88" s="1" customFormat="1" ht="10.32" customHeight="1"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1"/>
    </row>
    <row r="89" s="1" customFormat="1" ht="29.28" customHeight="1">
      <c r="B89" s="49"/>
      <c r="C89" s="174" t="s">
        <v>149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110">
        <f>N140</f>
        <v>0</v>
      </c>
      <c r="O89" s="175"/>
      <c r="P89" s="175"/>
      <c r="Q89" s="175"/>
      <c r="R89" s="51"/>
      <c r="AU89" s="25" t="s">
        <v>150</v>
      </c>
    </row>
    <row r="90" s="7" customFormat="1" ht="24.96" customHeight="1">
      <c r="B90" s="176"/>
      <c r="C90" s="177"/>
      <c r="D90" s="178" t="s">
        <v>151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N141</f>
        <v>0</v>
      </c>
      <c r="O90" s="177"/>
      <c r="P90" s="177"/>
      <c r="Q90" s="177"/>
      <c r="R90" s="180"/>
    </row>
    <row r="91" s="8" customFormat="1" ht="19.92" customHeight="1">
      <c r="B91" s="181"/>
      <c r="C91" s="131"/>
      <c r="D91" s="144" t="s">
        <v>417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33">
        <f>N142</f>
        <v>0</v>
      </c>
      <c r="O91" s="131"/>
      <c r="P91" s="131"/>
      <c r="Q91" s="131"/>
      <c r="R91" s="182"/>
    </row>
    <row r="92" s="8" customFormat="1" ht="19.92" customHeight="1">
      <c r="B92" s="181"/>
      <c r="C92" s="131"/>
      <c r="D92" s="144" t="s">
        <v>418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33">
        <f>N173</f>
        <v>0</v>
      </c>
      <c r="O92" s="131"/>
      <c r="P92" s="131"/>
      <c r="Q92" s="131"/>
      <c r="R92" s="182"/>
    </row>
    <row r="93" s="8" customFormat="1" ht="19.92" customHeight="1">
      <c r="B93" s="181"/>
      <c r="C93" s="131"/>
      <c r="D93" s="144" t="s">
        <v>153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33">
        <f>N263</f>
        <v>0</v>
      </c>
      <c r="O93" s="131"/>
      <c r="P93" s="131"/>
      <c r="Q93" s="131"/>
      <c r="R93" s="182"/>
    </row>
    <row r="94" s="8" customFormat="1" ht="19.92" customHeight="1">
      <c r="B94" s="181"/>
      <c r="C94" s="131"/>
      <c r="D94" s="144" t="s">
        <v>419</v>
      </c>
      <c r="E94" s="131"/>
      <c r="F94" s="131"/>
      <c r="G94" s="131"/>
      <c r="H94" s="131"/>
      <c r="I94" s="131"/>
      <c r="J94" s="131"/>
      <c r="K94" s="131"/>
      <c r="L94" s="131"/>
      <c r="M94" s="131"/>
      <c r="N94" s="133">
        <f>N266</f>
        <v>0</v>
      </c>
      <c r="O94" s="131"/>
      <c r="P94" s="131"/>
      <c r="Q94" s="131"/>
      <c r="R94" s="182"/>
    </row>
    <row r="95" s="7" customFormat="1" ht="24.96" customHeight="1">
      <c r="B95" s="176"/>
      <c r="C95" s="177"/>
      <c r="D95" s="178" t="s">
        <v>154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N268</f>
        <v>0</v>
      </c>
      <c r="O95" s="177"/>
      <c r="P95" s="177"/>
      <c r="Q95" s="177"/>
      <c r="R95" s="180"/>
    </row>
    <row r="96" s="8" customFormat="1" ht="19.92" customHeight="1">
      <c r="B96" s="181"/>
      <c r="C96" s="131"/>
      <c r="D96" s="144" t="s">
        <v>420</v>
      </c>
      <c r="E96" s="131"/>
      <c r="F96" s="131"/>
      <c r="G96" s="131"/>
      <c r="H96" s="131"/>
      <c r="I96" s="131"/>
      <c r="J96" s="131"/>
      <c r="K96" s="131"/>
      <c r="L96" s="131"/>
      <c r="M96" s="131"/>
      <c r="N96" s="133">
        <f>N269</f>
        <v>0</v>
      </c>
      <c r="O96" s="131"/>
      <c r="P96" s="131"/>
      <c r="Q96" s="131"/>
      <c r="R96" s="182"/>
    </row>
    <row r="97" s="8" customFormat="1" ht="19.92" customHeight="1">
      <c r="B97" s="181"/>
      <c r="C97" s="131"/>
      <c r="D97" s="144" t="s">
        <v>421</v>
      </c>
      <c r="E97" s="131"/>
      <c r="F97" s="131"/>
      <c r="G97" s="131"/>
      <c r="H97" s="131"/>
      <c r="I97" s="131"/>
      <c r="J97" s="131"/>
      <c r="K97" s="131"/>
      <c r="L97" s="131"/>
      <c r="M97" s="131"/>
      <c r="N97" s="133">
        <f>N279</f>
        <v>0</v>
      </c>
      <c r="O97" s="131"/>
      <c r="P97" s="131"/>
      <c r="Q97" s="131"/>
      <c r="R97" s="182"/>
    </row>
    <row r="98" s="8" customFormat="1" ht="19.92" customHeight="1">
      <c r="B98" s="181"/>
      <c r="C98" s="131"/>
      <c r="D98" s="144" t="s">
        <v>422</v>
      </c>
      <c r="E98" s="131"/>
      <c r="F98" s="131"/>
      <c r="G98" s="131"/>
      <c r="H98" s="131"/>
      <c r="I98" s="131"/>
      <c r="J98" s="131"/>
      <c r="K98" s="131"/>
      <c r="L98" s="131"/>
      <c r="M98" s="131"/>
      <c r="N98" s="133">
        <f>N299</f>
        <v>0</v>
      </c>
      <c r="O98" s="131"/>
      <c r="P98" s="131"/>
      <c r="Q98" s="131"/>
      <c r="R98" s="182"/>
    </row>
    <row r="99" s="8" customFormat="1" ht="19.92" customHeight="1">
      <c r="B99" s="181"/>
      <c r="C99" s="131"/>
      <c r="D99" s="144" t="s">
        <v>423</v>
      </c>
      <c r="E99" s="131"/>
      <c r="F99" s="131"/>
      <c r="G99" s="131"/>
      <c r="H99" s="131"/>
      <c r="I99" s="131"/>
      <c r="J99" s="131"/>
      <c r="K99" s="131"/>
      <c r="L99" s="131"/>
      <c r="M99" s="131"/>
      <c r="N99" s="133">
        <f>N310</f>
        <v>0</v>
      </c>
      <c r="O99" s="131"/>
      <c r="P99" s="131"/>
      <c r="Q99" s="131"/>
      <c r="R99" s="182"/>
    </row>
    <row r="100" s="8" customFormat="1" ht="19.92" customHeight="1">
      <c r="B100" s="181"/>
      <c r="C100" s="131"/>
      <c r="D100" s="144" t="s">
        <v>156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133">
        <f>N320</f>
        <v>0</v>
      </c>
      <c r="O100" s="131"/>
      <c r="P100" s="131"/>
      <c r="Q100" s="131"/>
      <c r="R100" s="182"/>
    </row>
    <row r="101" s="8" customFormat="1" ht="19.92" customHeight="1">
      <c r="B101" s="181"/>
      <c r="C101" s="131"/>
      <c r="D101" s="144" t="s">
        <v>424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133">
        <f>N346</f>
        <v>0</v>
      </c>
      <c r="O101" s="131"/>
      <c r="P101" s="131"/>
      <c r="Q101" s="131"/>
      <c r="R101" s="182"/>
    </row>
    <row r="102" s="8" customFormat="1" ht="19.92" customHeight="1">
      <c r="B102" s="181"/>
      <c r="C102" s="131"/>
      <c r="D102" s="144" t="s">
        <v>425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133">
        <f>N357</f>
        <v>0</v>
      </c>
      <c r="O102" s="131"/>
      <c r="P102" s="131"/>
      <c r="Q102" s="131"/>
      <c r="R102" s="182"/>
    </row>
    <row r="103" s="8" customFormat="1" ht="19.92" customHeight="1">
      <c r="B103" s="181"/>
      <c r="C103" s="131"/>
      <c r="D103" s="144" t="s">
        <v>426</v>
      </c>
      <c r="E103" s="131"/>
      <c r="F103" s="131"/>
      <c r="G103" s="131"/>
      <c r="H103" s="131"/>
      <c r="I103" s="131"/>
      <c r="J103" s="131"/>
      <c r="K103" s="131"/>
      <c r="L103" s="131"/>
      <c r="M103" s="131"/>
      <c r="N103" s="133">
        <f>N374</f>
        <v>0</v>
      </c>
      <c r="O103" s="131"/>
      <c r="P103" s="131"/>
      <c r="Q103" s="131"/>
      <c r="R103" s="182"/>
    </row>
    <row r="104" s="8" customFormat="1" ht="19.92" customHeight="1">
      <c r="B104" s="181"/>
      <c r="C104" s="131"/>
      <c r="D104" s="144" t="s">
        <v>427</v>
      </c>
      <c r="E104" s="131"/>
      <c r="F104" s="131"/>
      <c r="G104" s="131"/>
      <c r="H104" s="131"/>
      <c r="I104" s="131"/>
      <c r="J104" s="131"/>
      <c r="K104" s="131"/>
      <c r="L104" s="131"/>
      <c r="M104" s="131"/>
      <c r="N104" s="133">
        <f>N389</f>
        <v>0</v>
      </c>
      <c r="O104" s="131"/>
      <c r="P104" s="131"/>
      <c r="Q104" s="131"/>
      <c r="R104" s="182"/>
    </row>
    <row r="105" s="8" customFormat="1" ht="19.92" customHeight="1">
      <c r="B105" s="181"/>
      <c r="C105" s="131"/>
      <c r="D105" s="144" t="s">
        <v>428</v>
      </c>
      <c r="E105" s="131"/>
      <c r="F105" s="131"/>
      <c r="G105" s="131"/>
      <c r="H105" s="131"/>
      <c r="I105" s="131"/>
      <c r="J105" s="131"/>
      <c r="K105" s="131"/>
      <c r="L105" s="131"/>
      <c r="M105" s="131"/>
      <c r="N105" s="133">
        <f>N426</f>
        <v>0</v>
      </c>
      <c r="O105" s="131"/>
      <c r="P105" s="131"/>
      <c r="Q105" s="131"/>
      <c r="R105" s="182"/>
    </row>
    <row r="106" s="8" customFormat="1" ht="19.92" customHeight="1">
      <c r="B106" s="181"/>
      <c r="C106" s="131"/>
      <c r="D106" s="144" t="s">
        <v>157</v>
      </c>
      <c r="E106" s="131"/>
      <c r="F106" s="131"/>
      <c r="G106" s="131"/>
      <c r="H106" s="131"/>
      <c r="I106" s="131"/>
      <c r="J106" s="131"/>
      <c r="K106" s="131"/>
      <c r="L106" s="131"/>
      <c r="M106" s="131"/>
      <c r="N106" s="133">
        <f>N449</f>
        <v>0</v>
      </c>
      <c r="O106" s="131"/>
      <c r="P106" s="131"/>
      <c r="Q106" s="131"/>
      <c r="R106" s="182"/>
    </row>
    <row r="107" s="8" customFormat="1" ht="19.92" customHeight="1">
      <c r="B107" s="181"/>
      <c r="C107" s="131"/>
      <c r="D107" s="144" t="s">
        <v>429</v>
      </c>
      <c r="E107" s="131"/>
      <c r="F107" s="131"/>
      <c r="G107" s="131"/>
      <c r="H107" s="131"/>
      <c r="I107" s="131"/>
      <c r="J107" s="131"/>
      <c r="K107" s="131"/>
      <c r="L107" s="131"/>
      <c r="M107" s="131"/>
      <c r="N107" s="133">
        <f>N461</f>
        <v>0</v>
      </c>
      <c r="O107" s="131"/>
      <c r="P107" s="131"/>
      <c r="Q107" s="131"/>
      <c r="R107" s="182"/>
    </row>
    <row r="108" s="8" customFormat="1" ht="19.92" customHeight="1">
      <c r="B108" s="181"/>
      <c r="C108" s="131"/>
      <c r="D108" s="144" t="s">
        <v>430</v>
      </c>
      <c r="E108" s="131"/>
      <c r="F108" s="131"/>
      <c r="G108" s="131"/>
      <c r="H108" s="131"/>
      <c r="I108" s="131"/>
      <c r="J108" s="131"/>
      <c r="K108" s="131"/>
      <c r="L108" s="131"/>
      <c r="M108" s="131"/>
      <c r="N108" s="133">
        <f>N468</f>
        <v>0</v>
      </c>
      <c r="O108" s="131"/>
      <c r="P108" s="131"/>
      <c r="Q108" s="131"/>
      <c r="R108" s="182"/>
    </row>
    <row r="109" s="8" customFormat="1" ht="19.92" customHeight="1">
      <c r="B109" s="181"/>
      <c r="C109" s="131"/>
      <c r="D109" s="144" t="s">
        <v>431</v>
      </c>
      <c r="E109" s="131"/>
      <c r="F109" s="131"/>
      <c r="G109" s="131"/>
      <c r="H109" s="131"/>
      <c r="I109" s="131"/>
      <c r="J109" s="131"/>
      <c r="K109" s="131"/>
      <c r="L109" s="131"/>
      <c r="M109" s="131"/>
      <c r="N109" s="133">
        <f>N475</f>
        <v>0</v>
      </c>
      <c r="O109" s="131"/>
      <c r="P109" s="131"/>
      <c r="Q109" s="131"/>
      <c r="R109" s="182"/>
    </row>
    <row r="110" s="7" customFormat="1" ht="24.96" customHeight="1">
      <c r="B110" s="176"/>
      <c r="C110" s="177"/>
      <c r="D110" s="178" t="s">
        <v>432</v>
      </c>
      <c r="E110" s="177"/>
      <c r="F110" s="177"/>
      <c r="G110" s="177"/>
      <c r="H110" s="177"/>
      <c r="I110" s="177"/>
      <c r="J110" s="177"/>
      <c r="K110" s="177"/>
      <c r="L110" s="177"/>
      <c r="M110" s="177"/>
      <c r="N110" s="179">
        <f>N484</f>
        <v>0</v>
      </c>
      <c r="O110" s="177"/>
      <c r="P110" s="177"/>
      <c r="Q110" s="177"/>
      <c r="R110" s="180"/>
    </row>
    <row r="111" s="7" customFormat="1" ht="24.96" customHeight="1">
      <c r="B111" s="176"/>
      <c r="C111" s="177"/>
      <c r="D111" s="178" t="s">
        <v>433</v>
      </c>
      <c r="E111" s="177"/>
      <c r="F111" s="177"/>
      <c r="G111" s="177"/>
      <c r="H111" s="177"/>
      <c r="I111" s="177"/>
      <c r="J111" s="177"/>
      <c r="K111" s="177"/>
      <c r="L111" s="177"/>
      <c r="M111" s="177"/>
      <c r="N111" s="179">
        <f>N487</f>
        <v>0</v>
      </c>
      <c r="O111" s="177"/>
      <c r="P111" s="177"/>
      <c r="Q111" s="177"/>
      <c r="R111" s="180"/>
    </row>
    <row r="112" s="8" customFormat="1" ht="19.92" customHeight="1">
      <c r="B112" s="181"/>
      <c r="C112" s="131"/>
      <c r="D112" s="144" t="s">
        <v>434</v>
      </c>
      <c r="E112" s="131"/>
      <c r="F112" s="131"/>
      <c r="G112" s="131"/>
      <c r="H112" s="131"/>
      <c r="I112" s="131"/>
      <c r="J112" s="131"/>
      <c r="K112" s="131"/>
      <c r="L112" s="131"/>
      <c r="M112" s="131"/>
      <c r="N112" s="133">
        <f>N491</f>
        <v>0</v>
      </c>
      <c r="O112" s="131"/>
      <c r="P112" s="131"/>
      <c r="Q112" s="131"/>
      <c r="R112" s="182"/>
    </row>
    <row r="113" s="1" customFormat="1" ht="21.84" customHeight="1"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="1" customFormat="1" ht="29.28" customHeight="1">
      <c r="B114" s="49"/>
      <c r="C114" s="174" t="s">
        <v>161</v>
      </c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175">
        <f>ROUND(N115+N116+N117+N118+N119+N120,2)</f>
        <v>0</v>
      </c>
      <c r="O114" s="183"/>
      <c r="P114" s="183"/>
      <c r="Q114" s="183"/>
      <c r="R114" s="51"/>
      <c r="T114" s="184"/>
      <c r="U114" s="185" t="s">
        <v>41</v>
      </c>
    </row>
    <row r="115" s="1" customFormat="1" ht="18" customHeight="1">
      <c r="B115" s="186"/>
      <c r="C115" s="187"/>
      <c r="D115" s="150" t="s">
        <v>162</v>
      </c>
      <c r="E115" s="188"/>
      <c r="F115" s="188"/>
      <c r="G115" s="188"/>
      <c r="H115" s="188"/>
      <c r="I115" s="187"/>
      <c r="J115" s="187"/>
      <c r="K115" s="187"/>
      <c r="L115" s="187"/>
      <c r="M115" s="187"/>
      <c r="N115" s="145">
        <f>ROUND(N89*T115,2)</f>
        <v>0</v>
      </c>
      <c r="O115" s="189"/>
      <c r="P115" s="189"/>
      <c r="Q115" s="189"/>
      <c r="R115" s="190"/>
      <c r="S115" s="191"/>
      <c r="T115" s="192"/>
      <c r="U115" s="193" t="s">
        <v>44</v>
      </c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  <c r="AW115" s="191"/>
      <c r="AX115" s="191"/>
      <c r="AY115" s="194" t="s">
        <v>163</v>
      </c>
      <c r="AZ115" s="191"/>
      <c r="BA115" s="191"/>
      <c r="BB115" s="191"/>
      <c r="BC115" s="191"/>
      <c r="BD115" s="191"/>
      <c r="BE115" s="195">
        <f>IF(U115="základná",N115,0)</f>
        <v>0</v>
      </c>
      <c r="BF115" s="195">
        <f>IF(U115="znížená",N115,0)</f>
        <v>0</v>
      </c>
      <c r="BG115" s="195">
        <f>IF(U115="zákl. prenesená",N115,0)</f>
        <v>0</v>
      </c>
      <c r="BH115" s="195">
        <f>IF(U115="zníž. prenesená",N115,0)</f>
        <v>0</v>
      </c>
      <c r="BI115" s="195">
        <f>IF(U115="nulová",N115,0)</f>
        <v>0</v>
      </c>
      <c r="BJ115" s="194" t="s">
        <v>89</v>
      </c>
      <c r="BK115" s="191"/>
      <c r="BL115" s="191"/>
      <c r="BM115" s="191"/>
    </row>
    <row r="116" s="1" customFormat="1" ht="18" customHeight="1">
      <c r="B116" s="186"/>
      <c r="C116" s="187"/>
      <c r="D116" s="150" t="s">
        <v>164</v>
      </c>
      <c r="E116" s="188"/>
      <c r="F116" s="188"/>
      <c r="G116" s="188"/>
      <c r="H116" s="188"/>
      <c r="I116" s="187"/>
      <c r="J116" s="187"/>
      <c r="K116" s="187"/>
      <c r="L116" s="187"/>
      <c r="M116" s="187"/>
      <c r="N116" s="145">
        <f>ROUND(N89*T116,2)</f>
        <v>0</v>
      </c>
      <c r="O116" s="189"/>
      <c r="P116" s="189"/>
      <c r="Q116" s="189"/>
      <c r="R116" s="190"/>
      <c r="S116" s="191"/>
      <c r="T116" s="192"/>
      <c r="U116" s="193" t="s">
        <v>44</v>
      </c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1"/>
      <c r="AX116" s="191"/>
      <c r="AY116" s="194" t="s">
        <v>163</v>
      </c>
      <c r="AZ116" s="191"/>
      <c r="BA116" s="191"/>
      <c r="BB116" s="191"/>
      <c r="BC116" s="191"/>
      <c r="BD116" s="191"/>
      <c r="BE116" s="195">
        <f>IF(U116="základná",N116,0)</f>
        <v>0</v>
      </c>
      <c r="BF116" s="195">
        <f>IF(U116="znížená",N116,0)</f>
        <v>0</v>
      </c>
      <c r="BG116" s="195">
        <f>IF(U116="zákl. prenesená",N116,0)</f>
        <v>0</v>
      </c>
      <c r="BH116" s="195">
        <f>IF(U116="zníž. prenesená",N116,0)</f>
        <v>0</v>
      </c>
      <c r="BI116" s="195">
        <f>IF(U116="nulová",N116,0)</f>
        <v>0</v>
      </c>
      <c r="BJ116" s="194" t="s">
        <v>89</v>
      </c>
      <c r="BK116" s="191"/>
      <c r="BL116" s="191"/>
      <c r="BM116" s="191"/>
    </row>
    <row r="117" s="1" customFormat="1" ht="18" customHeight="1">
      <c r="B117" s="186"/>
      <c r="C117" s="187"/>
      <c r="D117" s="150" t="s">
        <v>165</v>
      </c>
      <c r="E117" s="188"/>
      <c r="F117" s="188"/>
      <c r="G117" s="188"/>
      <c r="H117" s="188"/>
      <c r="I117" s="187"/>
      <c r="J117" s="187"/>
      <c r="K117" s="187"/>
      <c r="L117" s="187"/>
      <c r="M117" s="187"/>
      <c r="N117" s="145">
        <f>ROUND(N89*T117,2)</f>
        <v>0</v>
      </c>
      <c r="O117" s="189"/>
      <c r="P117" s="189"/>
      <c r="Q117" s="189"/>
      <c r="R117" s="190"/>
      <c r="S117" s="191"/>
      <c r="T117" s="192"/>
      <c r="U117" s="193" t="s">
        <v>44</v>
      </c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  <c r="AX117" s="191"/>
      <c r="AY117" s="194" t="s">
        <v>163</v>
      </c>
      <c r="AZ117" s="191"/>
      <c r="BA117" s="191"/>
      <c r="BB117" s="191"/>
      <c r="BC117" s="191"/>
      <c r="BD117" s="191"/>
      <c r="BE117" s="195">
        <f>IF(U117="základná",N117,0)</f>
        <v>0</v>
      </c>
      <c r="BF117" s="195">
        <f>IF(U117="znížená",N117,0)</f>
        <v>0</v>
      </c>
      <c r="BG117" s="195">
        <f>IF(U117="zákl. prenesená",N117,0)</f>
        <v>0</v>
      </c>
      <c r="BH117" s="195">
        <f>IF(U117="zníž. prenesená",N117,0)</f>
        <v>0</v>
      </c>
      <c r="BI117" s="195">
        <f>IF(U117="nulová",N117,0)</f>
        <v>0</v>
      </c>
      <c r="BJ117" s="194" t="s">
        <v>89</v>
      </c>
      <c r="BK117" s="191"/>
      <c r="BL117" s="191"/>
      <c r="BM117" s="191"/>
    </row>
    <row r="118" s="1" customFormat="1" ht="18" customHeight="1">
      <c r="B118" s="186"/>
      <c r="C118" s="187"/>
      <c r="D118" s="150" t="s">
        <v>166</v>
      </c>
      <c r="E118" s="188"/>
      <c r="F118" s="188"/>
      <c r="G118" s="188"/>
      <c r="H118" s="188"/>
      <c r="I118" s="187"/>
      <c r="J118" s="187"/>
      <c r="K118" s="187"/>
      <c r="L118" s="187"/>
      <c r="M118" s="187"/>
      <c r="N118" s="145">
        <f>ROUND(N89*T118,2)</f>
        <v>0</v>
      </c>
      <c r="O118" s="189"/>
      <c r="P118" s="189"/>
      <c r="Q118" s="189"/>
      <c r="R118" s="190"/>
      <c r="S118" s="191"/>
      <c r="T118" s="192"/>
      <c r="U118" s="193" t="s">
        <v>44</v>
      </c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  <c r="AW118" s="191"/>
      <c r="AX118" s="191"/>
      <c r="AY118" s="194" t="s">
        <v>163</v>
      </c>
      <c r="AZ118" s="191"/>
      <c r="BA118" s="191"/>
      <c r="BB118" s="191"/>
      <c r="BC118" s="191"/>
      <c r="BD118" s="191"/>
      <c r="BE118" s="195">
        <f>IF(U118="základná",N118,0)</f>
        <v>0</v>
      </c>
      <c r="BF118" s="195">
        <f>IF(U118="znížená",N118,0)</f>
        <v>0</v>
      </c>
      <c r="BG118" s="195">
        <f>IF(U118="zákl. prenesená",N118,0)</f>
        <v>0</v>
      </c>
      <c r="BH118" s="195">
        <f>IF(U118="zníž. prenesená",N118,0)</f>
        <v>0</v>
      </c>
      <c r="BI118" s="195">
        <f>IF(U118="nulová",N118,0)</f>
        <v>0</v>
      </c>
      <c r="BJ118" s="194" t="s">
        <v>89</v>
      </c>
      <c r="BK118" s="191"/>
      <c r="BL118" s="191"/>
      <c r="BM118" s="191"/>
    </row>
    <row r="119" s="1" customFormat="1" ht="18" customHeight="1">
      <c r="B119" s="186"/>
      <c r="C119" s="187"/>
      <c r="D119" s="150" t="s">
        <v>167</v>
      </c>
      <c r="E119" s="188"/>
      <c r="F119" s="188"/>
      <c r="G119" s="188"/>
      <c r="H119" s="188"/>
      <c r="I119" s="187"/>
      <c r="J119" s="187"/>
      <c r="K119" s="187"/>
      <c r="L119" s="187"/>
      <c r="M119" s="187"/>
      <c r="N119" s="145">
        <f>ROUND(N89*T119,2)</f>
        <v>0</v>
      </c>
      <c r="O119" s="189"/>
      <c r="P119" s="189"/>
      <c r="Q119" s="189"/>
      <c r="R119" s="190"/>
      <c r="S119" s="191"/>
      <c r="T119" s="192"/>
      <c r="U119" s="193" t="s">
        <v>44</v>
      </c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4" t="s">
        <v>163</v>
      </c>
      <c r="AZ119" s="191"/>
      <c r="BA119" s="191"/>
      <c r="BB119" s="191"/>
      <c r="BC119" s="191"/>
      <c r="BD119" s="191"/>
      <c r="BE119" s="195">
        <f>IF(U119="základná",N119,0)</f>
        <v>0</v>
      </c>
      <c r="BF119" s="195">
        <f>IF(U119="znížená",N119,0)</f>
        <v>0</v>
      </c>
      <c r="BG119" s="195">
        <f>IF(U119="zákl. prenesená",N119,0)</f>
        <v>0</v>
      </c>
      <c r="BH119" s="195">
        <f>IF(U119="zníž. prenesená",N119,0)</f>
        <v>0</v>
      </c>
      <c r="BI119" s="195">
        <f>IF(U119="nulová",N119,0)</f>
        <v>0</v>
      </c>
      <c r="BJ119" s="194" t="s">
        <v>89</v>
      </c>
      <c r="BK119" s="191"/>
      <c r="BL119" s="191"/>
      <c r="BM119" s="191"/>
    </row>
    <row r="120" s="1" customFormat="1" ht="18" customHeight="1">
      <c r="B120" s="186"/>
      <c r="C120" s="187"/>
      <c r="D120" s="188" t="s">
        <v>168</v>
      </c>
      <c r="E120" s="187"/>
      <c r="F120" s="187"/>
      <c r="G120" s="187"/>
      <c r="H120" s="187"/>
      <c r="I120" s="187"/>
      <c r="J120" s="187"/>
      <c r="K120" s="187"/>
      <c r="L120" s="187"/>
      <c r="M120" s="187"/>
      <c r="N120" s="145">
        <f>ROUND(N89*T120,2)</f>
        <v>0</v>
      </c>
      <c r="O120" s="189"/>
      <c r="P120" s="189"/>
      <c r="Q120" s="189"/>
      <c r="R120" s="190"/>
      <c r="S120" s="191"/>
      <c r="T120" s="196"/>
      <c r="U120" s="197" t="s">
        <v>44</v>
      </c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4" t="s">
        <v>169</v>
      </c>
      <c r="AZ120" s="191"/>
      <c r="BA120" s="191"/>
      <c r="BB120" s="191"/>
      <c r="BC120" s="191"/>
      <c r="BD120" s="191"/>
      <c r="BE120" s="195">
        <f>IF(U120="základná",N120,0)</f>
        <v>0</v>
      </c>
      <c r="BF120" s="195">
        <f>IF(U120="znížená",N120,0)</f>
        <v>0</v>
      </c>
      <c r="BG120" s="195">
        <f>IF(U120="zákl. prenesená",N120,0)</f>
        <v>0</v>
      </c>
      <c r="BH120" s="195">
        <f>IF(U120="zníž. prenesená",N120,0)</f>
        <v>0</v>
      </c>
      <c r="BI120" s="195">
        <f>IF(U120="nulová",N120,0)</f>
        <v>0</v>
      </c>
      <c r="BJ120" s="194" t="s">
        <v>89</v>
      </c>
      <c r="BK120" s="191"/>
      <c r="BL120" s="191"/>
      <c r="BM120" s="191"/>
    </row>
    <row r="121" s="1" customFormat="1"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="1" customFormat="1" ht="29.28" customHeight="1">
      <c r="B122" s="49"/>
      <c r="C122" s="155" t="s">
        <v>132</v>
      </c>
      <c r="D122" s="156"/>
      <c r="E122" s="156"/>
      <c r="F122" s="156"/>
      <c r="G122" s="156"/>
      <c r="H122" s="156"/>
      <c r="I122" s="156"/>
      <c r="J122" s="156"/>
      <c r="K122" s="156"/>
      <c r="L122" s="157">
        <f>ROUND(SUM(N89+N114),2)</f>
        <v>0</v>
      </c>
      <c r="M122" s="157"/>
      <c r="N122" s="157"/>
      <c r="O122" s="157"/>
      <c r="P122" s="157"/>
      <c r="Q122" s="157"/>
      <c r="R122" s="51"/>
    </row>
    <row r="123" s="1" customFormat="1" ht="6.96" customHeight="1">
      <c r="B123" s="78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80"/>
    </row>
    <row r="127" s="1" customFormat="1" ht="6.96" customHeight="1">
      <c r="B127" s="81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3"/>
    </row>
    <row r="128" s="1" customFormat="1" ht="36.96" customHeight="1">
      <c r="B128" s="49"/>
      <c r="C128" s="30" t="s">
        <v>170</v>
      </c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1"/>
    </row>
    <row r="129" s="1" customFormat="1" ht="6.96" customHeight="1">
      <c r="B129" s="49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="1" customFormat="1" ht="30" customHeight="1">
      <c r="B130" s="49"/>
      <c r="C130" s="41" t="s">
        <v>18</v>
      </c>
      <c r="D130" s="50"/>
      <c r="E130" s="50"/>
      <c r="F130" s="160" t="str">
        <f>F6</f>
        <v xml:space="preserve">REKONŠTRUKCIA ŠD HORSKÝ PARK  EU BRATISLAVA , BLOK A</v>
      </c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50"/>
      <c r="R130" s="51"/>
    </row>
    <row r="131" ht="30" customHeight="1">
      <c r="B131" s="29"/>
      <c r="C131" s="41" t="s">
        <v>139</v>
      </c>
      <c r="D131" s="34"/>
      <c r="E131" s="34"/>
      <c r="F131" s="160" t="s">
        <v>140</v>
      </c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2"/>
    </row>
    <row r="132" s="1" customFormat="1" ht="36.96" customHeight="1">
      <c r="B132" s="49"/>
      <c r="C132" s="88" t="s">
        <v>141</v>
      </c>
      <c r="D132" s="50"/>
      <c r="E132" s="50"/>
      <c r="F132" s="90" t="str">
        <f>F8</f>
        <v>SO01.1A - SO01.2 Stavebná časť A</v>
      </c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</row>
    <row r="133" s="1" customFormat="1" ht="6.96" customHeight="1">
      <c r="B133" s="49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1"/>
    </row>
    <row r="134" s="1" customFormat="1" ht="18" customHeight="1">
      <c r="B134" s="49"/>
      <c r="C134" s="41" t="s">
        <v>22</v>
      </c>
      <c r="D134" s="50"/>
      <c r="E134" s="50"/>
      <c r="F134" s="36" t="str">
        <f>F10</f>
        <v>Prokopa Veľkého 41,Bratislava</v>
      </c>
      <c r="G134" s="50"/>
      <c r="H134" s="50"/>
      <c r="I134" s="50"/>
      <c r="J134" s="50"/>
      <c r="K134" s="41" t="s">
        <v>24</v>
      </c>
      <c r="L134" s="50"/>
      <c r="M134" s="93" t="str">
        <f>IF(O10="","",O10)</f>
        <v>11. 6. 2018</v>
      </c>
      <c r="N134" s="93"/>
      <c r="O134" s="93"/>
      <c r="P134" s="93"/>
      <c r="Q134" s="50"/>
      <c r="R134" s="51"/>
    </row>
    <row r="135" s="1" customFormat="1" ht="6.96" customHeight="1">
      <c r="B135" s="49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1"/>
    </row>
    <row r="136" s="1" customFormat="1">
      <c r="B136" s="49"/>
      <c r="C136" s="41" t="s">
        <v>26</v>
      </c>
      <c r="D136" s="50"/>
      <c r="E136" s="50"/>
      <c r="F136" s="36" t="str">
        <f>E13</f>
        <v xml:space="preserve">EU,Dolnozemská  cesta 1,Bratislava</v>
      </c>
      <c r="G136" s="50"/>
      <c r="H136" s="50"/>
      <c r="I136" s="50"/>
      <c r="J136" s="50"/>
      <c r="K136" s="41" t="s">
        <v>32</v>
      </c>
      <c r="L136" s="50"/>
      <c r="M136" s="36" t="str">
        <f>E19</f>
        <v>Ing.Arch.Fukatsová G.,Atelier Modulor,Bratislava</v>
      </c>
      <c r="N136" s="36"/>
      <c r="O136" s="36"/>
      <c r="P136" s="36"/>
      <c r="Q136" s="36"/>
      <c r="R136" s="51"/>
    </row>
    <row r="137" s="1" customFormat="1" ht="14.4" customHeight="1">
      <c r="B137" s="49"/>
      <c r="C137" s="41" t="s">
        <v>30</v>
      </c>
      <c r="D137" s="50"/>
      <c r="E137" s="50"/>
      <c r="F137" s="36" t="str">
        <f>IF(E16="","",E16)</f>
        <v>Orintačný rozpočet</v>
      </c>
      <c r="G137" s="50"/>
      <c r="H137" s="50"/>
      <c r="I137" s="50"/>
      <c r="J137" s="50"/>
      <c r="K137" s="41" t="s">
        <v>35</v>
      </c>
      <c r="L137" s="50"/>
      <c r="M137" s="36" t="str">
        <f>E22</f>
        <v>Ing.Simonides Pavol</v>
      </c>
      <c r="N137" s="36"/>
      <c r="O137" s="36"/>
      <c r="P137" s="36"/>
      <c r="Q137" s="36"/>
      <c r="R137" s="51"/>
    </row>
    <row r="138" s="1" customFormat="1" ht="10.32" customHeight="1">
      <c r="B138" s="49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1"/>
    </row>
    <row r="139" s="9" customFormat="1" ht="29.28" customHeight="1">
      <c r="B139" s="198"/>
      <c r="C139" s="199" t="s">
        <v>171</v>
      </c>
      <c r="D139" s="200" t="s">
        <v>172</v>
      </c>
      <c r="E139" s="200" t="s">
        <v>59</v>
      </c>
      <c r="F139" s="200" t="s">
        <v>173</v>
      </c>
      <c r="G139" s="200"/>
      <c r="H139" s="200"/>
      <c r="I139" s="200"/>
      <c r="J139" s="200" t="s">
        <v>174</v>
      </c>
      <c r="K139" s="200" t="s">
        <v>175</v>
      </c>
      <c r="L139" s="200" t="s">
        <v>176</v>
      </c>
      <c r="M139" s="200"/>
      <c r="N139" s="200" t="s">
        <v>148</v>
      </c>
      <c r="O139" s="200"/>
      <c r="P139" s="200"/>
      <c r="Q139" s="201"/>
      <c r="R139" s="202"/>
      <c r="T139" s="103" t="s">
        <v>177</v>
      </c>
      <c r="U139" s="104" t="s">
        <v>41</v>
      </c>
      <c r="V139" s="104" t="s">
        <v>178</v>
      </c>
      <c r="W139" s="104" t="s">
        <v>179</v>
      </c>
      <c r="X139" s="104" t="s">
        <v>180</v>
      </c>
      <c r="Y139" s="104" t="s">
        <v>181</v>
      </c>
      <c r="Z139" s="104" t="s">
        <v>182</v>
      </c>
      <c r="AA139" s="105" t="s">
        <v>183</v>
      </c>
    </row>
    <row r="140" s="1" customFormat="1" ht="29.28" customHeight="1">
      <c r="B140" s="49"/>
      <c r="C140" s="107" t="s">
        <v>145</v>
      </c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203">
        <f>BK140</f>
        <v>0</v>
      </c>
      <c r="O140" s="204"/>
      <c r="P140" s="204"/>
      <c r="Q140" s="204"/>
      <c r="R140" s="51"/>
      <c r="T140" s="106"/>
      <c r="U140" s="70"/>
      <c r="V140" s="70"/>
      <c r="W140" s="205">
        <f>W141+W268+W484+W487+W493</f>
        <v>0</v>
      </c>
      <c r="X140" s="70"/>
      <c r="Y140" s="205">
        <f>Y141+Y268+Y484+Y487+Y493</f>
        <v>500.83307481999998</v>
      </c>
      <c r="Z140" s="70"/>
      <c r="AA140" s="206">
        <f>AA141+AA268+AA484+AA487+AA493</f>
        <v>0</v>
      </c>
      <c r="AT140" s="25" t="s">
        <v>76</v>
      </c>
      <c r="AU140" s="25" t="s">
        <v>150</v>
      </c>
      <c r="BK140" s="207">
        <f>BK141+BK268+BK484+BK487+BK493</f>
        <v>0</v>
      </c>
    </row>
    <row r="141" s="10" customFormat="1" ht="37.44" customHeight="1">
      <c r="B141" s="208"/>
      <c r="C141" s="209"/>
      <c r="D141" s="210" t="s">
        <v>151</v>
      </c>
      <c r="E141" s="210"/>
      <c r="F141" s="210"/>
      <c r="G141" s="210"/>
      <c r="H141" s="210"/>
      <c r="I141" s="210"/>
      <c r="J141" s="210"/>
      <c r="K141" s="210"/>
      <c r="L141" s="210"/>
      <c r="M141" s="210"/>
      <c r="N141" s="269">
        <f>BK141</f>
        <v>0</v>
      </c>
      <c r="O141" s="179"/>
      <c r="P141" s="179"/>
      <c r="Q141" s="179"/>
      <c r="R141" s="213"/>
      <c r="T141" s="214"/>
      <c r="U141" s="209"/>
      <c r="V141" s="209"/>
      <c r="W141" s="215">
        <f>W142+W173+W263+W266</f>
        <v>0</v>
      </c>
      <c r="X141" s="209"/>
      <c r="Y141" s="215">
        <f>Y142+Y173+Y263+Y266</f>
        <v>382.32431087999998</v>
      </c>
      <c r="Z141" s="209"/>
      <c r="AA141" s="216">
        <f>AA142+AA173+AA263+AA266</f>
        <v>0</v>
      </c>
      <c r="AR141" s="217" t="s">
        <v>84</v>
      </c>
      <c r="AT141" s="218" t="s">
        <v>76</v>
      </c>
      <c r="AU141" s="218" t="s">
        <v>77</v>
      </c>
      <c r="AY141" s="217" t="s">
        <v>184</v>
      </c>
      <c r="BK141" s="219">
        <f>BK142+BK173+BK263+BK266</f>
        <v>0</v>
      </c>
    </row>
    <row r="142" s="10" customFormat="1" ht="19.92" customHeight="1">
      <c r="B142" s="208"/>
      <c r="C142" s="209"/>
      <c r="D142" s="250" t="s">
        <v>417</v>
      </c>
      <c r="E142" s="250"/>
      <c r="F142" s="250"/>
      <c r="G142" s="250"/>
      <c r="H142" s="250"/>
      <c r="I142" s="250"/>
      <c r="J142" s="250"/>
      <c r="K142" s="250"/>
      <c r="L142" s="250"/>
      <c r="M142" s="250"/>
      <c r="N142" s="251">
        <f>BK142</f>
        <v>0</v>
      </c>
      <c r="O142" s="252"/>
      <c r="P142" s="252"/>
      <c r="Q142" s="252"/>
      <c r="R142" s="213"/>
      <c r="T142" s="214"/>
      <c r="U142" s="209"/>
      <c r="V142" s="209"/>
      <c r="W142" s="215">
        <f>SUM(W143:W172)</f>
        <v>0</v>
      </c>
      <c r="X142" s="209"/>
      <c r="Y142" s="215">
        <f>SUM(Y143:Y172)</f>
        <v>114.57921839999999</v>
      </c>
      <c r="Z142" s="209"/>
      <c r="AA142" s="216">
        <f>SUM(AA143:AA172)</f>
        <v>0</v>
      </c>
      <c r="AR142" s="217" t="s">
        <v>84</v>
      </c>
      <c r="AT142" s="218" t="s">
        <v>76</v>
      </c>
      <c r="AU142" s="218" t="s">
        <v>84</v>
      </c>
      <c r="AY142" s="217" t="s">
        <v>184</v>
      </c>
      <c r="BK142" s="219">
        <f>SUM(BK143:BK172)</f>
        <v>0</v>
      </c>
    </row>
    <row r="143" s="1" customFormat="1" ht="25.5" customHeight="1">
      <c r="B143" s="186"/>
      <c r="C143" s="220" t="s">
        <v>84</v>
      </c>
      <c r="D143" s="220" t="s">
        <v>185</v>
      </c>
      <c r="E143" s="221" t="s">
        <v>435</v>
      </c>
      <c r="F143" s="222" t="s">
        <v>436</v>
      </c>
      <c r="G143" s="222"/>
      <c r="H143" s="222"/>
      <c r="I143" s="222"/>
      <c r="J143" s="223" t="s">
        <v>200</v>
      </c>
      <c r="K143" s="224">
        <v>30</v>
      </c>
      <c r="L143" s="225">
        <v>0</v>
      </c>
      <c r="M143" s="225"/>
      <c r="N143" s="226">
        <f>ROUND(L143*K143,2)</f>
        <v>0</v>
      </c>
      <c r="O143" s="226"/>
      <c r="P143" s="226"/>
      <c r="Q143" s="226"/>
      <c r="R143" s="190"/>
      <c r="T143" s="227" t="s">
        <v>5</v>
      </c>
      <c r="U143" s="59" t="s">
        <v>44</v>
      </c>
      <c r="V143" s="50"/>
      <c r="W143" s="228">
        <f>V143*K143</f>
        <v>0</v>
      </c>
      <c r="X143" s="228">
        <v>0.016650000000000002</v>
      </c>
      <c r="Y143" s="228">
        <f>X143*K143</f>
        <v>0.49950000000000006</v>
      </c>
      <c r="Z143" s="228">
        <v>0</v>
      </c>
      <c r="AA143" s="229">
        <f>Z143*K143</f>
        <v>0</v>
      </c>
      <c r="AR143" s="25" t="s">
        <v>189</v>
      </c>
      <c r="AT143" s="25" t="s">
        <v>185</v>
      </c>
      <c r="AU143" s="25" t="s">
        <v>89</v>
      </c>
      <c r="AY143" s="25" t="s">
        <v>184</v>
      </c>
      <c r="BE143" s="149">
        <f>IF(U143="základná",N143,0)</f>
        <v>0</v>
      </c>
      <c r="BF143" s="149">
        <f>IF(U143="znížená",N143,0)</f>
        <v>0</v>
      </c>
      <c r="BG143" s="149">
        <f>IF(U143="zákl. prenesená",N143,0)</f>
        <v>0</v>
      </c>
      <c r="BH143" s="149">
        <f>IF(U143="zníž. prenesená",N143,0)</f>
        <v>0</v>
      </c>
      <c r="BI143" s="149">
        <f>IF(U143="nulová",N143,0)</f>
        <v>0</v>
      </c>
      <c r="BJ143" s="25" t="s">
        <v>89</v>
      </c>
      <c r="BK143" s="149">
        <f>ROUND(L143*K143,2)</f>
        <v>0</v>
      </c>
      <c r="BL143" s="25" t="s">
        <v>189</v>
      </c>
      <c r="BM143" s="25" t="s">
        <v>437</v>
      </c>
    </row>
    <row r="144" s="1" customFormat="1" ht="25.5" customHeight="1">
      <c r="B144" s="186"/>
      <c r="C144" s="220" t="s">
        <v>89</v>
      </c>
      <c r="D144" s="220" t="s">
        <v>185</v>
      </c>
      <c r="E144" s="221" t="s">
        <v>438</v>
      </c>
      <c r="F144" s="222" t="s">
        <v>439</v>
      </c>
      <c r="G144" s="222"/>
      <c r="H144" s="222"/>
      <c r="I144" s="222"/>
      <c r="J144" s="223" t="s">
        <v>200</v>
      </c>
      <c r="K144" s="224">
        <v>26</v>
      </c>
      <c r="L144" s="225">
        <v>0</v>
      </c>
      <c r="M144" s="225"/>
      <c r="N144" s="226">
        <f>ROUND(L144*K144,2)</f>
        <v>0</v>
      </c>
      <c r="O144" s="226"/>
      <c r="P144" s="226"/>
      <c r="Q144" s="226"/>
      <c r="R144" s="190"/>
      <c r="T144" s="227" t="s">
        <v>5</v>
      </c>
      <c r="U144" s="59" t="s">
        <v>44</v>
      </c>
      <c r="V144" s="50"/>
      <c r="W144" s="228">
        <f>V144*K144</f>
        <v>0</v>
      </c>
      <c r="X144" s="228">
        <v>0.018749999999999999</v>
      </c>
      <c r="Y144" s="228">
        <f>X144*K144</f>
        <v>0.48749999999999999</v>
      </c>
      <c r="Z144" s="228">
        <v>0</v>
      </c>
      <c r="AA144" s="229">
        <f>Z144*K144</f>
        <v>0</v>
      </c>
      <c r="AR144" s="25" t="s">
        <v>189</v>
      </c>
      <c r="AT144" s="25" t="s">
        <v>185</v>
      </c>
      <c r="AU144" s="25" t="s">
        <v>89</v>
      </c>
      <c r="AY144" s="25" t="s">
        <v>184</v>
      </c>
      <c r="BE144" s="149">
        <f>IF(U144="základná",N144,0)</f>
        <v>0</v>
      </c>
      <c r="BF144" s="149">
        <f>IF(U144="znížená",N144,0)</f>
        <v>0</v>
      </c>
      <c r="BG144" s="149">
        <f>IF(U144="zákl. prenesená",N144,0)</f>
        <v>0</v>
      </c>
      <c r="BH144" s="149">
        <f>IF(U144="zníž. prenesená",N144,0)</f>
        <v>0</v>
      </c>
      <c r="BI144" s="149">
        <f>IF(U144="nulová",N144,0)</f>
        <v>0</v>
      </c>
      <c r="BJ144" s="25" t="s">
        <v>89</v>
      </c>
      <c r="BK144" s="149">
        <f>ROUND(L144*K144,2)</f>
        <v>0</v>
      </c>
      <c r="BL144" s="25" t="s">
        <v>189</v>
      </c>
      <c r="BM144" s="25" t="s">
        <v>440</v>
      </c>
    </row>
    <row r="145" s="1" customFormat="1" ht="25.5" customHeight="1">
      <c r="B145" s="186"/>
      <c r="C145" s="220" t="s">
        <v>203</v>
      </c>
      <c r="D145" s="220" t="s">
        <v>185</v>
      </c>
      <c r="E145" s="221" t="s">
        <v>441</v>
      </c>
      <c r="F145" s="222" t="s">
        <v>442</v>
      </c>
      <c r="G145" s="222"/>
      <c r="H145" s="222"/>
      <c r="I145" s="222"/>
      <c r="J145" s="223" t="s">
        <v>200</v>
      </c>
      <c r="K145" s="224">
        <v>2</v>
      </c>
      <c r="L145" s="225">
        <v>0</v>
      </c>
      <c r="M145" s="225"/>
      <c r="N145" s="226">
        <f>ROUND(L145*K145,2)</f>
        <v>0</v>
      </c>
      <c r="O145" s="226"/>
      <c r="P145" s="226"/>
      <c r="Q145" s="226"/>
      <c r="R145" s="190"/>
      <c r="T145" s="227" t="s">
        <v>5</v>
      </c>
      <c r="U145" s="59" t="s">
        <v>44</v>
      </c>
      <c r="V145" s="50"/>
      <c r="W145" s="228">
        <f>V145*K145</f>
        <v>0</v>
      </c>
      <c r="X145" s="228">
        <v>0.02085</v>
      </c>
      <c r="Y145" s="228">
        <f>X145*K145</f>
        <v>0.041700000000000001</v>
      </c>
      <c r="Z145" s="228">
        <v>0</v>
      </c>
      <c r="AA145" s="229">
        <f>Z145*K145</f>
        <v>0</v>
      </c>
      <c r="AR145" s="25" t="s">
        <v>189</v>
      </c>
      <c r="AT145" s="25" t="s">
        <v>185</v>
      </c>
      <c r="AU145" s="25" t="s">
        <v>89</v>
      </c>
      <c r="AY145" s="25" t="s">
        <v>184</v>
      </c>
      <c r="BE145" s="149">
        <f>IF(U145="základná",N145,0)</f>
        <v>0</v>
      </c>
      <c r="BF145" s="149">
        <f>IF(U145="znížená",N145,0)</f>
        <v>0</v>
      </c>
      <c r="BG145" s="149">
        <f>IF(U145="zákl. prenesená",N145,0)</f>
        <v>0</v>
      </c>
      <c r="BH145" s="149">
        <f>IF(U145="zníž. prenesená",N145,0)</f>
        <v>0</v>
      </c>
      <c r="BI145" s="149">
        <f>IF(U145="nulová",N145,0)</f>
        <v>0</v>
      </c>
      <c r="BJ145" s="25" t="s">
        <v>89</v>
      </c>
      <c r="BK145" s="149">
        <f>ROUND(L145*K145,2)</f>
        <v>0</v>
      </c>
      <c r="BL145" s="25" t="s">
        <v>189</v>
      </c>
      <c r="BM145" s="25" t="s">
        <v>443</v>
      </c>
    </row>
    <row r="146" s="1" customFormat="1" ht="25.5" customHeight="1">
      <c r="B146" s="186"/>
      <c r="C146" s="220" t="s">
        <v>189</v>
      </c>
      <c r="D146" s="220" t="s">
        <v>185</v>
      </c>
      <c r="E146" s="221" t="s">
        <v>444</v>
      </c>
      <c r="F146" s="222" t="s">
        <v>445</v>
      </c>
      <c r="G146" s="222"/>
      <c r="H146" s="222"/>
      <c r="I146" s="222"/>
      <c r="J146" s="223" t="s">
        <v>200</v>
      </c>
      <c r="K146" s="224">
        <v>52</v>
      </c>
      <c r="L146" s="225">
        <v>0</v>
      </c>
      <c r="M146" s="225"/>
      <c r="N146" s="226">
        <f>ROUND(L146*K146,2)</f>
        <v>0</v>
      </c>
      <c r="O146" s="226"/>
      <c r="P146" s="226"/>
      <c r="Q146" s="226"/>
      <c r="R146" s="190"/>
      <c r="T146" s="227" t="s">
        <v>5</v>
      </c>
      <c r="U146" s="59" t="s">
        <v>44</v>
      </c>
      <c r="V146" s="50"/>
      <c r="W146" s="228">
        <f>V146*K146</f>
        <v>0</v>
      </c>
      <c r="X146" s="228">
        <v>0.022349999999999998</v>
      </c>
      <c r="Y146" s="228">
        <f>X146*K146</f>
        <v>1.1621999999999999</v>
      </c>
      <c r="Z146" s="228">
        <v>0</v>
      </c>
      <c r="AA146" s="229">
        <f>Z146*K146</f>
        <v>0</v>
      </c>
      <c r="AR146" s="25" t="s">
        <v>189</v>
      </c>
      <c r="AT146" s="25" t="s">
        <v>185</v>
      </c>
      <c r="AU146" s="25" t="s">
        <v>89</v>
      </c>
      <c r="AY146" s="25" t="s">
        <v>184</v>
      </c>
      <c r="BE146" s="149">
        <f>IF(U146="základná",N146,0)</f>
        <v>0</v>
      </c>
      <c r="BF146" s="149">
        <f>IF(U146="znížená",N146,0)</f>
        <v>0</v>
      </c>
      <c r="BG146" s="149">
        <f>IF(U146="zákl. prenesená",N146,0)</f>
        <v>0</v>
      </c>
      <c r="BH146" s="149">
        <f>IF(U146="zníž. prenesená",N146,0)</f>
        <v>0</v>
      </c>
      <c r="BI146" s="149">
        <f>IF(U146="nulová",N146,0)</f>
        <v>0</v>
      </c>
      <c r="BJ146" s="25" t="s">
        <v>89</v>
      </c>
      <c r="BK146" s="149">
        <f>ROUND(L146*K146,2)</f>
        <v>0</v>
      </c>
      <c r="BL146" s="25" t="s">
        <v>189</v>
      </c>
      <c r="BM146" s="25" t="s">
        <v>446</v>
      </c>
    </row>
    <row r="147" s="1" customFormat="1" ht="25.5" customHeight="1">
      <c r="B147" s="186"/>
      <c r="C147" s="220" t="s">
        <v>211</v>
      </c>
      <c r="D147" s="220" t="s">
        <v>185</v>
      </c>
      <c r="E147" s="221" t="s">
        <v>447</v>
      </c>
      <c r="F147" s="222" t="s">
        <v>448</v>
      </c>
      <c r="G147" s="222"/>
      <c r="H147" s="222"/>
      <c r="I147" s="222"/>
      <c r="J147" s="223" t="s">
        <v>200</v>
      </c>
      <c r="K147" s="224">
        <v>4</v>
      </c>
      <c r="L147" s="225">
        <v>0</v>
      </c>
      <c r="M147" s="225"/>
      <c r="N147" s="226">
        <f>ROUND(L147*K147,2)</f>
        <v>0</v>
      </c>
      <c r="O147" s="226"/>
      <c r="P147" s="226"/>
      <c r="Q147" s="226"/>
      <c r="R147" s="190"/>
      <c r="T147" s="227" t="s">
        <v>5</v>
      </c>
      <c r="U147" s="59" t="s">
        <v>44</v>
      </c>
      <c r="V147" s="50"/>
      <c r="W147" s="228">
        <f>V147*K147</f>
        <v>0</v>
      </c>
      <c r="X147" s="228">
        <v>0.025489999999999999</v>
      </c>
      <c r="Y147" s="228">
        <f>X147*K147</f>
        <v>0.10196</v>
      </c>
      <c r="Z147" s="228">
        <v>0</v>
      </c>
      <c r="AA147" s="229">
        <f>Z147*K147</f>
        <v>0</v>
      </c>
      <c r="AR147" s="25" t="s">
        <v>189</v>
      </c>
      <c r="AT147" s="25" t="s">
        <v>185</v>
      </c>
      <c r="AU147" s="25" t="s">
        <v>89</v>
      </c>
      <c r="AY147" s="25" t="s">
        <v>184</v>
      </c>
      <c r="BE147" s="149">
        <f>IF(U147="základná",N147,0)</f>
        <v>0</v>
      </c>
      <c r="BF147" s="149">
        <f>IF(U147="znížená",N147,0)</f>
        <v>0</v>
      </c>
      <c r="BG147" s="149">
        <f>IF(U147="zákl. prenesená",N147,0)</f>
        <v>0</v>
      </c>
      <c r="BH147" s="149">
        <f>IF(U147="zníž. prenesená",N147,0)</f>
        <v>0</v>
      </c>
      <c r="BI147" s="149">
        <f>IF(U147="nulová",N147,0)</f>
        <v>0</v>
      </c>
      <c r="BJ147" s="25" t="s">
        <v>89</v>
      </c>
      <c r="BK147" s="149">
        <f>ROUND(L147*K147,2)</f>
        <v>0</v>
      </c>
      <c r="BL147" s="25" t="s">
        <v>189</v>
      </c>
      <c r="BM147" s="25" t="s">
        <v>449</v>
      </c>
    </row>
    <row r="148" s="1" customFormat="1" ht="25.5" customHeight="1">
      <c r="B148" s="186"/>
      <c r="C148" s="220" t="s">
        <v>215</v>
      </c>
      <c r="D148" s="220" t="s">
        <v>185</v>
      </c>
      <c r="E148" s="221" t="s">
        <v>450</v>
      </c>
      <c r="F148" s="222" t="s">
        <v>451</v>
      </c>
      <c r="G148" s="222"/>
      <c r="H148" s="222"/>
      <c r="I148" s="222"/>
      <c r="J148" s="223" t="s">
        <v>200</v>
      </c>
      <c r="K148" s="224">
        <v>32</v>
      </c>
      <c r="L148" s="225">
        <v>0</v>
      </c>
      <c r="M148" s="225"/>
      <c r="N148" s="226">
        <f>ROUND(L148*K148,2)</f>
        <v>0</v>
      </c>
      <c r="O148" s="226"/>
      <c r="P148" s="226"/>
      <c r="Q148" s="226"/>
      <c r="R148" s="190"/>
      <c r="T148" s="227" t="s">
        <v>5</v>
      </c>
      <c r="U148" s="59" t="s">
        <v>44</v>
      </c>
      <c r="V148" s="50"/>
      <c r="W148" s="228">
        <f>V148*K148</f>
        <v>0</v>
      </c>
      <c r="X148" s="228">
        <v>0.026579999999999999</v>
      </c>
      <c r="Y148" s="228">
        <f>X148*K148</f>
        <v>0.85055999999999998</v>
      </c>
      <c r="Z148" s="228">
        <v>0</v>
      </c>
      <c r="AA148" s="229">
        <f>Z148*K148</f>
        <v>0</v>
      </c>
      <c r="AR148" s="25" t="s">
        <v>189</v>
      </c>
      <c r="AT148" s="25" t="s">
        <v>185</v>
      </c>
      <c r="AU148" s="25" t="s">
        <v>89</v>
      </c>
      <c r="AY148" s="25" t="s">
        <v>184</v>
      </c>
      <c r="BE148" s="149">
        <f>IF(U148="základná",N148,0)</f>
        <v>0</v>
      </c>
      <c r="BF148" s="149">
        <f>IF(U148="znížená",N148,0)</f>
        <v>0</v>
      </c>
      <c r="BG148" s="149">
        <f>IF(U148="zákl. prenesená",N148,0)</f>
        <v>0</v>
      </c>
      <c r="BH148" s="149">
        <f>IF(U148="zníž. prenesená",N148,0)</f>
        <v>0</v>
      </c>
      <c r="BI148" s="149">
        <f>IF(U148="nulová",N148,0)</f>
        <v>0</v>
      </c>
      <c r="BJ148" s="25" t="s">
        <v>89</v>
      </c>
      <c r="BK148" s="149">
        <f>ROUND(L148*K148,2)</f>
        <v>0</v>
      </c>
      <c r="BL148" s="25" t="s">
        <v>189</v>
      </c>
      <c r="BM148" s="25" t="s">
        <v>452</v>
      </c>
    </row>
    <row r="149" s="1" customFormat="1" ht="25.5" customHeight="1">
      <c r="B149" s="186"/>
      <c r="C149" s="220" t="s">
        <v>202</v>
      </c>
      <c r="D149" s="220" t="s">
        <v>185</v>
      </c>
      <c r="E149" s="221" t="s">
        <v>453</v>
      </c>
      <c r="F149" s="222" t="s">
        <v>454</v>
      </c>
      <c r="G149" s="222"/>
      <c r="H149" s="222"/>
      <c r="I149" s="222"/>
      <c r="J149" s="223" t="s">
        <v>206</v>
      </c>
      <c r="K149" s="224">
        <v>190.38</v>
      </c>
      <c r="L149" s="225">
        <v>0</v>
      </c>
      <c r="M149" s="225"/>
      <c r="N149" s="226">
        <f>ROUND(L149*K149,2)</f>
        <v>0</v>
      </c>
      <c r="O149" s="226"/>
      <c r="P149" s="226"/>
      <c r="Q149" s="226"/>
      <c r="R149" s="190"/>
      <c r="T149" s="227" t="s">
        <v>5</v>
      </c>
      <c r="U149" s="59" t="s">
        <v>44</v>
      </c>
      <c r="V149" s="50"/>
      <c r="W149" s="228">
        <f>V149*K149</f>
        <v>0</v>
      </c>
      <c r="X149" s="228">
        <v>0.040779999999999997</v>
      </c>
      <c r="Y149" s="228">
        <f>X149*K149</f>
        <v>7.7636963999999988</v>
      </c>
      <c r="Z149" s="228">
        <v>0</v>
      </c>
      <c r="AA149" s="229">
        <f>Z149*K149</f>
        <v>0</v>
      </c>
      <c r="AR149" s="25" t="s">
        <v>189</v>
      </c>
      <c r="AT149" s="25" t="s">
        <v>185</v>
      </c>
      <c r="AU149" s="25" t="s">
        <v>89</v>
      </c>
      <c r="AY149" s="25" t="s">
        <v>184</v>
      </c>
      <c r="BE149" s="149">
        <f>IF(U149="základná",N149,0)</f>
        <v>0</v>
      </c>
      <c r="BF149" s="149">
        <f>IF(U149="znížená",N149,0)</f>
        <v>0</v>
      </c>
      <c r="BG149" s="149">
        <f>IF(U149="zákl. prenesená",N149,0)</f>
        <v>0</v>
      </c>
      <c r="BH149" s="149">
        <f>IF(U149="zníž. prenesená",N149,0)</f>
        <v>0</v>
      </c>
      <c r="BI149" s="149">
        <f>IF(U149="nulová",N149,0)</f>
        <v>0</v>
      </c>
      <c r="BJ149" s="25" t="s">
        <v>89</v>
      </c>
      <c r="BK149" s="149">
        <f>ROUND(L149*K149,2)</f>
        <v>0</v>
      </c>
      <c r="BL149" s="25" t="s">
        <v>189</v>
      </c>
      <c r="BM149" s="25" t="s">
        <v>455</v>
      </c>
    </row>
    <row r="150" s="11" customFormat="1" ht="16.5" customHeight="1">
      <c r="B150" s="230"/>
      <c r="C150" s="231"/>
      <c r="D150" s="231"/>
      <c r="E150" s="232" t="s">
        <v>5</v>
      </c>
      <c r="F150" s="233" t="s">
        <v>456</v>
      </c>
      <c r="G150" s="234"/>
      <c r="H150" s="234"/>
      <c r="I150" s="234"/>
      <c r="J150" s="231"/>
      <c r="K150" s="235">
        <v>190.38</v>
      </c>
      <c r="L150" s="231"/>
      <c r="M150" s="231"/>
      <c r="N150" s="231"/>
      <c r="O150" s="231"/>
      <c r="P150" s="231"/>
      <c r="Q150" s="231"/>
      <c r="R150" s="236"/>
      <c r="T150" s="237"/>
      <c r="U150" s="231"/>
      <c r="V150" s="231"/>
      <c r="W150" s="231"/>
      <c r="X150" s="231"/>
      <c r="Y150" s="231"/>
      <c r="Z150" s="231"/>
      <c r="AA150" s="238"/>
      <c r="AT150" s="239" t="s">
        <v>192</v>
      </c>
      <c r="AU150" s="239" t="s">
        <v>89</v>
      </c>
      <c r="AV150" s="11" t="s">
        <v>89</v>
      </c>
      <c r="AW150" s="11" t="s">
        <v>34</v>
      </c>
      <c r="AX150" s="11" t="s">
        <v>77</v>
      </c>
      <c r="AY150" s="239" t="s">
        <v>184</v>
      </c>
    </row>
    <row r="151" s="12" customFormat="1" ht="16.5" customHeight="1">
      <c r="B151" s="241"/>
      <c r="C151" s="242"/>
      <c r="D151" s="242"/>
      <c r="E151" s="243" t="s">
        <v>5</v>
      </c>
      <c r="F151" s="244" t="s">
        <v>197</v>
      </c>
      <c r="G151" s="242"/>
      <c r="H151" s="242"/>
      <c r="I151" s="242"/>
      <c r="J151" s="242"/>
      <c r="K151" s="245">
        <v>190.38</v>
      </c>
      <c r="L151" s="242"/>
      <c r="M151" s="242"/>
      <c r="N151" s="242"/>
      <c r="O151" s="242"/>
      <c r="P151" s="242"/>
      <c r="Q151" s="242"/>
      <c r="R151" s="246"/>
      <c r="T151" s="247"/>
      <c r="U151" s="242"/>
      <c r="V151" s="242"/>
      <c r="W151" s="242"/>
      <c r="X151" s="242"/>
      <c r="Y151" s="242"/>
      <c r="Z151" s="242"/>
      <c r="AA151" s="248"/>
      <c r="AT151" s="249" t="s">
        <v>192</v>
      </c>
      <c r="AU151" s="249" t="s">
        <v>89</v>
      </c>
      <c r="AV151" s="12" t="s">
        <v>189</v>
      </c>
      <c r="AW151" s="12" t="s">
        <v>34</v>
      </c>
      <c r="AX151" s="12" t="s">
        <v>84</v>
      </c>
      <c r="AY151" s="249" t="s">
        <v>184</v>
      </c>
    </row>
    <row r="152" s="1" customFormat="1" ht="25.5" customHeight="1">
      <c r="B152" s="186"/>
      <c r="C152" s="220" t="s">
        <v>231</v>
      </c>
      <c r="D152" s="220" t="s">
        <v>185</v>
      </c>
      <c r="E152" s="221" t="s">
        <v>457</v>
      </c>
      <c r="F152" s="222" t="s">
        <v>458</v>
      </c>
      <c r="G152" s="222"/>
      <c r="H152" s="222"/>
      <c r="I152" s="222"/>
      <c r="J152" s="223" t="s">
        <v>206</v>
      </c>
      <c r="K152" s="224">
        <v>40.32</v>
      </c>
      <c r="L152" s="225">
        <v>0</v>
      </c>
      <c r="M152" s="225"/>
      <c r="N152" s="226">
        <f>ROUND(L152*K152,2)</f>
        <v>0</v>
      </c>
      <c r="O152" s="226"/>
      <c r="P152" s="226"/>
      <c r="Q152" s="226"/>
      <c r="R152" s="190"/>
      <c r="T152" s="227" t="s">
        <v>5</v>
      </c>
      <c r="U152" s="59" t="s">
        <v>44</v>
      </c>
      <c r="V152" s="50"/>
      <c r="W152" s="228">
        <f>V152*K152</f>
        <v>0</v>
      </c>
      <c r="X152" s="228">
        <v>0.10172000000000001</v>
      </c>
      <c r="Y152" s="228">
        <f>X152*K152</f>
        <v>4.1013504000000003</v>
      </c>
      <c r="Z152" s="228">
        <v>0</v>
      </c>
      <c r="AA152" s="229">
        <f>Z152*K152</f>
        <v>0</v>
      </c>
      <c r="AR152" s="25" t="s">
        <v>189</v>
      </c>
      <c r="AT152" s="25" t="s">
        <v>185</v>
      </c>
      <c r="AU152" s="25" t="s">
        <v>89</v>
      </c>
      <c r="AY152" s="25" t="s">
        <v>184</v>
      </c>
      <c r="BE152" s="149">
        <f>IF(U152="základná",N152,0)</f>
        <v>0</v>
      </c>
      <c r="BF152" s="149">
        <f>IF(U152="znížená",N152,0)</f>
        <v>0</v>
      </c>
      <c r="BG152" s="149">
        <f>IF(U152="zákl. prenesená",N152,0)</f>
        <v>0</v>
      </c>
      <c r="BH152" s="149">
        <f>IF(U152="zníž. prenesená",N152,0)</f>
        <v>0</v>
      </c>
      <c r="BI152" s="149">
        <f>IF(U152="nulová",N152,0)</f>
        <v>0</v>
      </c>
      <c r="BJ152" s="25" t="s">
        <v>89</v>
      </c>
      <c r="BK152" s="149">
        <f>ROUND(L152*K152,2)</f>
        <v>0</v>
      </c>
      <c r="BL152" s="25" t="s">
        <v>189</v>
      </c>
      <c r="BM152" s="25" t="s">
        <v>459</v>
      </c>
    </row>
    <row r="153" s="11" customFormat="1" ht="16.5" customHeight="1">
      <c r="B153" s="230"/>
      <c r="C153" s="231"/>
      <c r="D153" s="231"/>
      <c r="E153" s="232" t="s">
        <v>5</v>
      </c>
      <c r="F153" s="233" t="s">
        <v>460</v>
      </c>
      <c r="G153" s="234"/>
      <c r="H153" s="234"/>
      <c r="I153" s="234"/>
      <c r="J153" s="231"/>
      <c r="K153" s="235">
        <v>40.32</v>
      </c>
      <c r="L153" s="231"/>
      <c r="M153" s="231"/>
      <c r="N153" s="231"/>
      <c r="O153" s="231"/>
      <c r="P153" s="231"/>
      <c r="Q153" s="231"/>
      <c r="R153" s="236"/>
      <c r="T153" s="237"/>
      <c r="U153" s="231"/>
      <c r="V153" s="231"/>
      <c r="W153" s="231"/>
      <c r="X153" s="231"/>
      <c r="Y153" s="231"/>
      <c r="Z153" s="231"/>
      <c r="AA153" s="238"/>
      <c r="AT153" s="239" t="s">
        <v>192</v>
      </c>
      <c r="AU153" s="239" t="s">
        <v>89</v>
      </c>
      <c r="AV153" s="11" t="s">
        <v>89</v>
      </c>
      <c r="AW153" s="11" t="s">
        <v>34</v>
      </c>
      <c r="AX153" s="11" t="s">
        <v>84</v>
      </c>
      <c r="AY153" s="239" t="s">
        <v>184</v>
      </c>
    </row>
    <row r="154" s="1" customFormat="1" ht="25.5" customHeight="1">
      <c r="B154" s="186"/>
      <c r="C154" s="220" t="s">
        <v>236</v>
      </c>
      <c r="D154" s="220" t="s">
        <v>185</v>
      </c>
      <c r="E154" s="221" t="s">
        <v>461</v>
      </c>
      <c r="F154" s="222" t="s">
        <v>462</v>
      </c>
      <c r="G154" s="222"/>
      <c r="H154" s="222"/>
      <c r="I154" s="222"/>
      <c r="J154" s="223" t="s">
        <v>206</v>
      </c>
      <c r="K154" s="224">
        <v>93.920000000000002</v>
      </c>
      <c r="L154" s="225">
        <v>0</v>
      </c>
      <c r="M154" s="225"/>
      <c r="N154" s="226">
        <f>ROUND(L154*K154,2)</f>
        <v>0</v>
      </c>
      <c r="O154" s="226"/>
      <c r="P154" s="226"/>
      <c r="Q154" s="226"/>
      <c r="R154" s="190"/>
      <c r="T154" s="227" t="s">
        <v>5</v>
      </c>
      <c r="U154" s="59" t="s">
        <v>44</v>
      </c>
      <c r="V154" s="50"/>
      <c r="W154" s="228">
        <f>V154*K154</f>
        <v>0</v>
      </c>
      <c r="X154" s="228">
        <v>0.067879999999999996</v>
      </c>
      <c r="Y154" s="228">
        <f>X154*K154</f>
        <v>6.3752895999999994</v>
      </c>
      <c r="Z154" s="228">
        <v>0</v>
      </c>
      <c r="AA154" s="229">
        <f>Z154*K154</f>
        <v>0</v>
      </c>
      <c r="AR154" s="25" t="s">
        <v>189</v>
      </c>
      <c r="AT154" s="25" t="s">
        <v>185</v>
      </c>
      <c r="AU154" s="25" t="s">
        <v>89</v>
      </c>
      <c r="AY154" s="25" t="s">
        <v>184</v>
      </c>
      <c r="BE154" s="149">
        <f>IF(U154="základná",N154,0)</f>
        <v>0</v>
      </c>
      <c r="BF154" s="149">
        <f>IF(U154="znížená",N154,0)</f>
        <v>0</v>
      </c>
      <c r="BG154" s="149">
        <f>IF(U154="zákl. prenesená",N154,0)</f>
        <v>0</v>
      </c>
      <c r="BH154" s="149">
        <f>IF(U154="zníž. prenesená",N154,0)</f>
        <v>0</v>
      </c>
      <c r="BI154" s="149">
        <f>IF(U154="nulová",N154,0)</f>
        <v>0</v>
      </c>
      <c r="BJ154" s="25" t="s">
        <v>89</v>
      </c>
      <c r="BK154" s="149">
        <f>ROUND(L154*K154,2)</f>
        <v>0</v>
      </c>
      <c r="BL154" s="25" t="s">
        <v>189</v>
      </c>
      <c r="BM154" s="25" t="s">
        <v>463</v>
      </c>
    </row>
    <row r="155" s="11" customFormat="1" ht="16.5" customHeight="1">
      <c r="B155" s="230"/>
      <c r="C155" s="231"/>
      <c r="D155" s="231"/>
      <c r="E155" s="232" t="s">
        <v>5</v>
      </c>
      <c r="F155" s="233" t="s">
        <v>464</v>
      </c>
      <c r="G155" s="234"/>
      <c r="H155" s="234"/>
      <c r="I155" s="234"/>
      <c r="J155" s="231"/>
      <c r="K155" s="235">
        <v>90.719999999999999</v>
      </c>
      <c r="L155" s="231"/>
      <c r="M155" s="231"/>
      <c r="N155" s="231"/>
      <c r="O155" s="231"/>
      <c r="P155" s="231"/>
      <c r="Q155" s="231"/>
      <c r="R155" s="236"/>
      <c r="T155" s="237"/>
      <c r="U155" s="231"/>
      <c r="V155" s="231"/>
      <c r="W155" s="231"/>
      <c r="X155" s="231"/>
      <c r="Y155" s="231"/>
      <c r="Z155" s="231"/>
      <c r="AA155" s="238"/>
      <c r="AT155" s="239" t="s">
        <v>192</v>
      </c>
      <c r="AU155" s="239" t="s">
        <v>89</v>
      </c>
      <c r="AV155" s="11" t="s">
        <v>89</v>
      </c>
      <c r="AW155" s="11" t="s">
        <v>34</v>
      </c>
      <c r="AX155" s="11" t="s">
        <v>77</v>
      </c>
      <c r="AY155" s="239" t="s">
        <v>184</v>
      </c>
    </row>
    <row r="156" s="11" customFormat="1" ht="16.5" customHeight="1">
      <c r="B156" s="230"/>
      <c r="C156" s="231"/>
      <c r="D156" s="231"/>
      <c r="E156" s="232" t="s">
        <v>5</v>
      </c>
      <c r="F156" s="240" t="s">
        <v>230</v>
      </c>
      <c r="G156" s="231"/>
      <c r="H156" s="231"/>
      <c r="I156" s="231"/>
      <c r="J156" s="231"/>
      <c r="K156" s="235">
        <v>3.2000000000000002</v>
      </c>
      <c r="L156" s="231"/>
      <c r="M156" s="231"/>
      <c r="N156" s="231"/>
      <c r="O156" s="231"/>
      <c r="P156" s="231"/>
      <c r="Q156" s="231"/>
      <c r="R156" s="236"/>
      <c r="T156" s="237"/>
      <c r="U156" s="231"/>
      <c r="V156" s="231"/>
      <c r="W156" s="231"/>
      <c r="X156" s="231"/>
      <c r="Y156" s="231"/>
      <c r="Z156" s="231"/>
      <c r="AA156" s="238"/>
      <c r="AT156" s="239" t="s">
        <v>192</v>
      </c>
      <c r="AU156" s="239" t="s">
        <v>89</v>
      </c>
      <c r="AV156" s="11" t="s">
        <v>89</v>
      </c>
      <c r="AW156" s="11" t="s">
        <v>34</v>
      </c>
      <c r="AX156" s="11" t="s">
        <v>77</v>
      </c>
      <c r="AY156" s="239" t="s">
        <v>184</v>
      </c>
    </row>
    <row r="157" s="12" customFormat="1" ht="16.5" customHeight="1">
      <c r="B157" s="241"/>
      <c r="C157" s="242"/>
      <c r="D157" s="242"/>
      <c r="E157" s="243" t="s">
        <v>5</v>
      </c>
      <c r="F157" s="244" t="s">
        <v>197</v>
      </c>
      <c r="G157" s="242"/>
      <c r="H157" s="242"/>
      <c r="I157" s="242"/>
      <c r="J157" s="242"/>
      <c r="K157" s="245">
        <v>93.920000000000002</v>
      </c>
      <c r="L157" s="242"/>
      <c r="M157" s="242"/>
      <c r="N157" s="242"/>
      <c r="O157" s="242"/>
      <c r="P157" s="242"/>
      <c r="Q157" s="242"/>
      <c r="R157" s="246"/>
      <c r="T157" s="247"/>
      <c r="U157" s="242"/>
      <c r="V157" s="242"/>
      <c r="W157" s="242"/>
      <c r="X157" s="242"/>
      <c r="Y157" s="242"/>
      <c r="Z157" s="242"/>
      <c r="AA157" s="248"/>
      <c r="AT157" s="249" t="s">
        <v>192</v>
      </c>
      <c r="AU157" s="249" t="s">
        <v>89</v>
      </c>
      <c r="AV157" s="12" t="s">
        <v>189</v>
      </c>
      <c r="AW157" s="12" t="s">
        <v>34</v>
      </c>
      <c r="AX157" s="12" t="s">
        <v>84</v>
      </c>
      <c r="AY157" s="249" t="s">
        <v>184</v>
      </c>
    </row>
    <row r="158" s="1" customFormat="1" ht="38.25" customHeight="1">
      <c r="B158" s="186"/>
      <c r="C158" s="220" t="s">
        <v>243</v>
      </c>
      <c r="D158" s="220" t="s">
        <v>185</v>
      </c>
      <c r="E158" s="221" t="s">
        <v>465</v>
      </c>
      <c r="F158" s="222" t="s">
        <v>466</v>
      </c>
      <c r="G158" s="222"/>
      <c r="H158" s="222"/>
      <c r="I158" s="222"/>
      <c r="J158" s="223" t="s">
        <v>206</v>
      </c>
      <c r="K158" s="224">
        <v>876.60000000000002</v>
      </c>
      <c r="L158" s="225">
        <v>0</v>
      </c>
      <c r="M158" s="225"/>
      <c r="N158" s="226">
        <f>ROUND(L158*K158,2)</f>
        <v>0</v>
      </c>
      <c r="O158" s="226"/>
      <c r="P158" s="226"/>
      <c r="Q158" s="226"/>
      <c r="R158" s="190"/>
      <c r="T158" s="227" t="s">
        <v>5</v>
      </c>
      <c r="U158" s="59" t="s">
        <v>44</v>
      </c>
      <c r="V158" s="50"/>
      <c r="W158" s="228">
        <f>V158*K158</f>
        <v>0</v>
      </c>
      <c r="X158" s="228">
        <v>0.087459999999999996</v>
      </c>
      <c r="Y158" s="228">
        <f>X158*K158</f>
        <v>76.667435999999995</v>
      </c>
      <c r="Z158" s="228">
        <v>0</v>
      </c>
      <c r="AA158" s="229">
        <f>Z158*K158</f>
        <v>0</v>
      </c>
      <c r="AR158" s="25" t="s">
        <v>189</v>
      </c>
      <c r="AT158" s="25" t="s">
        <v>185</v>
      </c>
      <c r="AU158" s="25" t="s">
        <v>89</v>
      </c>
      <c r="AY158" s="25" t="s">
        <v>184</v>
      </c>
      <c r="BE158" s="149">
        <f>IF(U158="základná",N158,0)</f>
        <v>0</v>
      </c>
      <c r="BF158" s="149">
        <f>IF(U158="znížená",N158,0)</f>
        <v>0</v>
      </c>
      <c r="BG158" s="149">
        <f>IF(U158="zákl. prenesená",N158,0)</f>
        <v>0</v>
      </c>
      <c r="BH158" s="149">
        <f>IF(U158="zníž. prenesená",N158,0)</f>
        <v>0</v>
      </c>
      <c r="BI158" s="149">
        <f>IF(U158="nulová",N158,0)</f>
        <v>0</v>
      </c>
      <c r="BJ158" s="25" t="s">
        <v>89</v>
      </c>
      <c r="BK158" s="149">
        <f>ROUND(L158*K158,2)</f>
        <v>0</v>
      </c>
      <c r="BL158" s="25" t="s">
        <v>189</v>
      </c>
      <c r="BM158" s="25" t="s">
        <v>467</v>
      </c>
    </row>
    <row r="159" s="11" customFormat="1" ht="16.5" customHeight="1">
      <c r="B159" s="230"/>
      <c r="C159" s="231"/>
      <c r="D159" s="231"/>
      <c r="E159" s="232" t="s">
        <v>5</v>
      </c>
      <c r="F159" s="233" t="s">
        <v>468</v>
      </c>
      <c r="G159" s="234"/>
      <c r="H159" s="234"/>
      <c r="I159" s="234"/>
      <c r="J159" s="231"/>
      <c r="K159" s="235">
        <v>466.19999999999999</v>
      </c>
      <c r="L159" s="231"/>
      <c r="M159" s="231"/>
      <c r="N159" s="231"/>
      <c r="O159" s="231"/>
      <c r="P159" s="231"/>
      <c r="Q159" s="231"/>
      <c r="R159" s="236"/>
      <c r="T159" s="237"/>
      <c r="U159" s="231"/>
      <c r="V159" s="231"/>
      <c r="W159" s="231"/>
      <c r="X159" s="231"/>
      <c r="Y159" s="231"/>
      <c r="Z159" s="231"/>
      <c r="AA159" s="238"/>
      <c r="AT159" s="239" t="s">
        <v>192</v>
      </c>
      <c r="AU159" s="239" t="s">
        <v>89</v>
      </c>
      <c r="AV159" s="11" t="s">
        <v>89</v>
      </c>
      <c r="AW159" s="11" t="s">
        <v>34</v>
      </c>
      <c r="AX159" s="11" t="s">
        <v>77</v>
      </c>
      <c r="AY159" s="239" t="s">
        <v>184</v>
      </c>
    </row>
    <row r="160" s="11" customFormat="1" ht="16.5" customHeight="1">
      <c r="B160" s="230"/>
      <c r="C160" s="231"/>
      <c r="D160" s="231"/>
      <c r="E160" s="232" t="s">
        <v>5</v>
      </c>
      <c r="F160" s="240" t="s">
        <v>469</v>
      </c>
      <c r="G160" s="231"/>
      <c r="H160" s="231"/>
      <c r="I160" s="231"/>
      <c r="J160" s="231"/>
      <c r="K160" s="235">
        <v>63.600000000000001</v>
      </c>
      <c r="L160" s="231"/>
      <c r="M160" s="231"/>
      <c r="N160" s="231"/>
      <c r="O160" s="231"/>
      <c r="P160" s="231"/>
      <c r="Q160" s="231"/>
      <c r="R160" s="236"/>
      <c r="T160" s="237"/>
      <c r="U160" s="231"/>
      <c r="V160" s="231"/>
      <c r="W160" s="231"/>
      <c r="X160" s="231"/>
      <c r="Y160" s="231"/>
      <c r="Z160" s="231"/>
      <c r="AA160" s="238"/>
      <c r="AT160" s="239" t="s">
        <v>192</v>
      </c>
      <c r="AU160" s="239" t="s">
        <v>89</v>
      </c>
      <c r="AV160" s="11" t="s">
        <v>89</v>
      </c>
      <c r="AW160" s="11" t="s">
        <v>34</v>
      </c>
      <c r="AX160" s="11" t="s">
        <v>77</v>
      </c>
      <c r="AY160" s="239" t="s">
        <v>184</v>
      </c>
    </row>
    <row r="161" s="11" customFormat="1" ht="16.5" customHeight="1">
      <c r="B161" s="230"/>
      <c r="C161" s="231"/>
      <c r="D161" s="231"/>
      <c r="E161" s="232" t="s">
        <v>5</v>
      </c>
      <c r="F161" s="240" t="s">
        <v>470</v>
      </c>
      <c r="G161" s="231"/>
      <c r="H161" s="231"/>
      <c r="I161" s="231"/>
      <c r="J161" s="231"/>
      <c r="K161" s="235">
        <v>-22.399999999999999</v>
      </c>
      <c r="L161" s="231"/>
      <c r="M161" s="231"/>
      <c r="N161" s="231"/>
      <c r="O161" s="231"/>
      <c r="P161" s="231"/>
      <c r="Q161" s="231"/>
      <c r="R161" s="236"/>
      <c r="T161" s="237"/>
      <c r="U161" s="231"/>
      <c r="V161" s="231"/>
      <c r="W161" s="231"/>
      <c r="X161" s="231"/>
      <c r="Y161" s="231"/>
      <c r="Z161" s="231"/>
      <c r="AA161" s="238"/>
      <c r="AT161" s="239" t="s">
        <v>192</v>
      </c>
      <c r="AU161" s="239" t="s">
        <v>89</v>
      </c>
      <c r="AV161" s="11" t="s">
        <v>89</v>
      </c>
      <c r="AW161" s="11" t="s">
        <v>34</v>
      </c>
      <c r="AX161" s="11" t="s">
        <v>77</v>
      </c>
      <c r="AY161" s="239" t="s">
        <v>184</v>
      </c>
    </row>
    <row r="162" s="11" customFormat="1" ht="16.5" customHeight="1">
      <c r="B162" s="230"/>
      <c r="C162" s="231"/>
      <c r="D162" s="231"/>
      <c r="E162" s="232" t="s">
        <v>5</v>
      </c>
      <c r="F162" s="240" t="s">
        <v>471</v>
      </c>
      <c r="G162" s="231"/>
      <c r="H162" s="231"/>
      <c r="I162" s="231"/>
      <c r="J162" s="231"/>
      <c r="K162" s="235">
        <v>-22.399999999999999</v>
      </c>
      <c r="L162" s="231"/>
      <c r="M162" s="231"/>
      <c r="N162" s="231"/>
      <c r="O162" s="231"/>
      <c r="P162" s="231"/>
      <c r="Q162" s="231"/>
      <c r="R162" s="236"/>
      <c r="T162" s="237"/>
      <c r="U162" s="231"/>
      <c r="V162" s="231"/>
      <c r="W162" s="231"/>
      <c r="X162" s="231"/>
      <c r="Y162" s="231"/>
      <c r="Z162" s="231"/>
      <c r="AA162" s="238"/>
      <c r="AT162" s="239" t="s">
        <v>192</v>
      </c>
      <c r="AU162" s="239" t="s">
        <v>89</v>
      </c>
      <c r="AV162" s="11" t="s">
        <v>89</v>
      </c>
      <c r="AW162" s="11" t="s">
        <v>34</v>
      </c>
      <c r="AX162" s="11" t="s">
        <v>77</v>
      </c>
      <c r="AY162" s="239" t="s">
        <v>184</v>
      </c>
    </row>
    <row r="163" s="11" customFormat="1" ht="16.5" customHeight="1">
      <c r="B163" s="230"/>
      <c r="C163" s="231"/>
      <c r="D163" s="231"/>
      <c r="E163" s="232" t="s">
        <v>5</v>
      </c>
      <c r="F163" s="240" t="s">
        <v>472</v>
      </c>
      <c r="G163" s="231"/>
      <c r="H163" s="231"/>
      <c r="I163" s="231"/>
      <c r="J163" s="231"/>
      <c r="K163" s="235">
        <v>399.60000000000002</v>
      </c>
      <c r="L163" s="231"/>
      <c r="M163" s="231"/>
      <c r="N163" s="231"/>
      <c r="O163" s="231"/>
      <c r="P163" s="231"/>
      <c r="Q163" s="231"/>
      <c r="R163" s="236"/>
      <c r="T163" s="237"/>
      <c r="U163" s="231"/>
      <c r="V163" s="231"/>
      <c r="W163" s="231"/>
      <c r="X163" s="231"/>
      <c r="Y163" s="231"/>
      <c r="Z163" s="231"/>
      <c r="AA163" s="238"/>
      <c r="AT163" s="239" t="s">
        <v>192</v>
      </c>
      <c r="AU163" s="239" t="s">
        <v>89</v>
      </c>
      <c r="AV163" s="11" t="s">
        <v>89</v>
      </c>
      <c r="AW163" s="11" t="s">
        <v>34</v>
      </c>
      <c r="AX163" s="11" t="s">
        <v>77</v>
      </c>
      <c r="AY163" s="239" t="s">
        <v>184</v>
      </c>
    </row>
    <row r="164" s="11" customFormat="1" ht="16.5" customHeight="1">
      <c r="B164" s="230"/>
      <c r="C164" s="231"/>
      <c r="D164" s="231"/>
      <c r="E164" s="232" t="s">
        <v>5</v>
      </c>
      <c r="F164" s="240" t="s">
        <v>473</v>
      </c>
      <c r="G164" s="231"/>
      <c r="H164" s="231"/>
      <c r="I164" s="231"/>
      <c r="J164" s="231"/>
      <c r="K164" s="235">
        <v>34.799999999999997</v>
      </c>
      <c r="L164" s="231"/>
      <c r="M164" s="231"/>
      <c r="N164" s="231"/>
      <c r="O164" s="231"/>
      <c r="P164" s="231"/>
      <c r="Q164" s="231"/>
      <c r="R164" s="236"/>
      <c r="T164" s="237"/>
      <c r="U164" s="231"/>
      <c r="V164" s="231"/>
      <c r="W164" s="231"/>
      <c r="X164" s="231"/>
      <c r="Y164" s="231"/>
      <c r="Z164" s="231"/>
      <c r="AA164" s="238"/>
      <c r="AT164" s="239" t="s">
        <v>192</v>
      </c>
      <c r="AU164" s="239" t="s">
        <v>89</v>
      </c>
      <c r="AV164" s="11" t="s">
        <v>89</v>
      </c>
      <c r="AW164" s="11" t="s">
        <v>34</v>
      </c>
      <c r="AX164" s="11" t="s">
        <v>77</v>
      </c>
      <c r="AY164" s="239" t="s">
        <v>184</v>
      </c>
    </row>
    <row r="165" s="11" customFormat="1" ht="16.5" customHeight="1">
      <c r="B165" s="230"/>
      <c r="C165" s="231"/>
      <c r="D165" s="231"/>
      <c r="E165" s="232" t="s">
        <v>5</v>
      </c>
      <c r="F165" s="240" t="s">
        <v>474</v>
      </c>
      <c r="G165" s="231"/>
      <c r="H165" s="231"/>
      <c r="I165" s="231"/>
      <c r="J165" s="231"/>
      <c r="K165" s="235">
        <v>-19.199999999999999</v>
      </c>
      <c r="L165" s="231"/>
      <c r="M165" s="231"/>
      <c r="N165" s="231"/>
      <c r="O165" s="231"/>
      <c r="P165" s="231"/>
      <c r="Q165" s="231"/>
      <c r="R165" s="236"/>
      <c r="T165" s="237"/>
      <c r="U165" s="231"/>
      <c r="V165" s="231"/>
      <c r="W165" s="231"/>
      <c r="X165" s="231"/>
      <c r="Y165" s="231"/>
      <c r="Z165" s="231"/>
      <c r="AA165" s="238"/>
      <c r="AT165" s="239" t="s">
        <v>192</v>
      </c>
      <c r="AU165" s="239" t="s">
        <v>89</v>
      </c>
      <c r="AV165" s="11" t="s">
        <v>89</v>
      </c>
      <c r="AW165" s="11" t="s">
        <v>34</v>
      </c>
      <c r="AX165" s="11" t="s">
        <v>77</v>
      </c>
      <c r="AY165" s="239" t="s">
        <v>184</v>
      </c>
    </row>
    <row r="166" s="11" customFormat="1" ht="16.5" customHeight="1">
      <c r="B166" s="230"/>
      <c r="C166" s="231"/>
      <c r="D166" s="231"/>
      <c r="E166" s="232" t="s">
        <v>5</v>
      </c>
      <c r="F166" s="240" t="s">
        <v>475</v>
      </c>
      <c r="G166" s="231"/>
      <c r="H166" s="231"/>
      <c r="I166" s="231"/>
      <c r="J166" s="231"/>
      <c r="K166" s="235">
        <v>-19.600000000000001</v>
      </c>
      <c r="L166" s="231"/>
      <c r="M166" s="231"/>
      <c r="N166" s="231"/>
      <c r="O166" s="231"/>
      <c r="P166" s="231"/>
      <c r="Q166" s="231"/>
      <c r="R166" s="236"/>
      <c r="T166" s="237"/>
      <c r="U166" s="231"/>
      <c r="V166" s="231"/>
      <c r="W166" s="231"/>
      <c r="X166" s="231"/>
      <c r="Y166" s="231"/>
      <c r="Z166" s="231"/>
      <c r="AA166" s="238"/>
      <c r="AT166" s="239" t="s">
        <v>192</v>
      </c>
      <c r="AU166" s="239" t="s">
        <v>89</v>
      </c>
      <c r="AV166" s="11" t="s">
        <v>89</v>
      </c>
      <c r="AW166" s="11" t="s">
        <v>34</v>
      </c>
      <c r="AX166" s="11" t="s">
        <v>77</v>
      </c>
      <c r="AY166" s="239" t="s">
        <v>184</v>
      </c>
    </row>
    <row r="167" s="11" customFormat="1" ht="16.5" customHeight="1">
      <c r="B167" s="230"/>
      <c r="C167" s="231"/>
      <c r="D167" s="231"/>
      <c r="E167" s="232" t="s">
        <v>5</v>
      </c>
      <c r="F167" s="240" t="s">
        <v>476</v>
      </c>
      <c r="G167" s="231"/>
      <c r="H167" s="231"/>
      <c r="I167" s="231"/>
      <c r="J167" s="231"/>
      <c r="K167" s="235">
        <v>-4</v>
      </c>
      <c r="L167" s="231"/>
      <c r="M167" s="231"/>
      <c r="N167" s="231"/>
      <c r="O167" s="231"/>
      <c r="P167" s="231"/>
      <c r="Q167" s="231"/>
      <c r="R167" s="236"/>
      <c r="T167" s="237"/>
      <c r="U167" s="231"/>
      <c r="V167" s="231"/>
      <c r="W167" s="231"/>
      <c r="X167" s="231"/>
      <c r="Y167" s="231"/>
      <c r="Z167" s="231"/>
      <c r="AA167" s="238"/>
      <c r="AT167" s="239" t="s">
        <v>192</v>
      </c>
      <c r="AU167" s="239" t="s">
        <v>89</v>
      </c>
      <c r="AV167" s="11" t="s">
        <v>89</v>
      </c>
      <c r="AW167" s="11" t="s">
        <v>34</v>
      </c>
      <c r="AX167" s="11" t="s">
        <v>77</v>
      </c>
      <c r="AY167" s="239" t="s">
        <v>184</v>
      </c>
    </row>
    <row r="168" s="12" customFormat="1" ht="16.5" customHeight="1">
      <c r="B168" s="241"/>
      <c r="C168" s="242"/>
      <c r="D168" s="242"/>
      <c r="E168" s="243" t="s">
        <v>5</v>
      </c>
      <c r="F168" s="244" t="s">
        <v>197</v>
      </c>
      <c r="G168" s="242"/>
      <c r="H168" s="242"/>
      <c r="I168" s="242"/>
      <c r="J168" s="242"/>
      <c r="K168" s="245">
        <v>876.60000000000002</v>
      </c>
      <c r="L168" s="242"/>
      <c r="M168" s="242"/>
      <c r="N168" s="242"/>
      <c r="O168" s="242"/>
      <c r="P168" s="242"/>
      <c r="Q168" s="242"/>
      <c r="R168" s="246"/>
      <c r="T168" s="247"/>
      <c r="U168" s="242"/>
      <c r="V168" s="242"/>
      <c r="W168" s="242"/>
      <c r="X168" s="242"/>
      <c r="Y168" s="242"/>
      <c r="Z168" s="242"/>
      <c r="AA168" s="248"/>
      <c r="AT168" s="249" t="s">
        <v>192</v>
      </c>
      <c r="AU168" s="249" t="s">
        <v>89</v>
      </c>
      <c r="AV168" s="12" t="s">
        <v>189</v>
      </c>
      <c r="AW168" s="12" t="s">
        <v>34</v>
      </c>
      <c r="AX168" s="12" t="s">
        <v>84</v>
      </c>
      <c r="AY168" s="249" t="s">
        <v>184</v>
      </c>
    </row>
    <row r="169" s="1" customFormat="1" ht="38.25" customHeight="1">
      <c r="B169" s="186"/>
      <c r="C169" s="220" t="s">
        <v>251</v>
      </c>
      <c r="D169" s="220" t="s">
        <v>185</v>
      </c>
      <c r="E169" s="221" t="s">
        <v>477</v>
      </c>
      <c r="F169" s="222" t="s">
        <v>478</v>
      </c>
      <c r="G169" s="222"/>
      <c r="H169" s="222"/>
      <c r="I169" s="222"/>
      <c r="J169" s="223" t="s">
        <v>206</v>
      </c>
      <c r="K169" s="224">
        <v>157.65000000000001</v>
      </c>
      <c r="L169" s="225">
        <v>0</v>
      </c>
      <c r="M169" s="225"/>
      <c r="N169" s="226">
        <f>ROUND(L169*K169,2)</f>
        <v>0</v>
      </c>
      <c r="O169" s="226"/>
      <c r="P169" s="226"/>
      <c r="Q169" s="226"/>
      <c r="R169" s="190"/>
      <c r="T169" s="227" t="s">
        <v>5</v>
      </c>
      <c r="U169" s="59" t="s">
        <v>44</v>
      </c>
      <c r="V169" s="50"/>
      <c r="W169" s="228">
        <f>V169*K169</f>
        <v>0</v>
      </c>
      <c r="X169" s="228">
        <v>0.10484</v>
      </c>
      <c r="Y169" s="228">
        <f>X169*K169</f>
        <v>16.528026000000001</v>
      </c>
      <c r="Z169" s="228">
        <v>0</v>
      </c>
      <c r="AA169" s="229">
        <f>Z169*K169</f>
        <v>0</v>
      </c>
      <c r="AR169" s="25" t="s">
        <v>189</v>
      </c>
      <c r="AT169" s="25" t="s">
        <v>185</v>
      </c>
      <c r="AU169" s="25" t="s">
        <v>89</v>
      </c>
      <c r="AY169" s="25" t="s">
        <v>184</v>
      </c>
      <c r="BE169" s="149">
        <f>IF(U169="základná",N169,0)</f>
        <v>0</v>
      </c>
      <c r="BF169" s="149">
        <f>IF(U169="znížená",N169,0)</f>
        <v>0</v>
      </c>
      <c r="BG169" s="149">
        <f>IF(U169="zákl. prenesená",N169,0)</f>
        <v>0</v>
      </c>
      <c r="BH169" s="149">
        <f>IF(U169="zníž. prenesená",N169,0)</f>
        <v>0</v>
      </c>
      <c r="BI169" s="149">
        <f>IF(U169="nulová",N169,0)</f>
        <v>0</v>
      </c>
      <c r="BJ169" s="25" t="s">
        <v>89</v>
      </c>
      <c r="BK169" s="149">
        <f>ROUND(L169*K169,2)</f>
        <v>0</v>
      </c>
      <c r="BL169" s="25" t="s">
        <v>189</v>
      </c>
      <c r="BM169" s="25" t="s">
        <v>479</v>
      </c>
    </row>
    <row r="170" s="11" customFormat="1" ht="16.5" customHeight="1">
      <c r="B170" s="230"/>
      <c r="C170" s="231"/>
      <c r="D170" s="231"/>
      <c r="E170" s="232" t="s">
        <v>5</v>
      </c>
      <c r="F170" s="233" t="s">
        <v>480</v>
      </c>
      <c r="G170" s="234"/>
      <c r="H170" s="234"/>
      <c r="I170" s="234"/>
      <c r="J170" s="231"/>
      <c r="K170" s="235">
        <v>172.05000000000001</v>
      </c>
      <c r="L170" s="231"/>
      <c r="M170" s="231"/>
      <c r="N170" s="231"/>
      <c r="O170" s="231"/>
      <c r="P170" s="231"/>
      <c r="Q170" s="231"/>
      <c r="R170" s="236"/>
      <c r="T170" s="237"/>
      <c r="U170" s="231"/>
      <c r="V170" s="231"/>
      <c r="W170" s="231"/>
      <c r="X170" s="231"/>
      <c r="Y170" s="231"/>
      <c r="Z170" s="231"/>
      <c r="AA170" s="238"/>
      <c r="AT170" s="239" t="s">
        <v>192</v>
      </c>
      <c r="AU170" s="239" t="s">
        <v>89</v>
      </c>
      <c r="AV170" s="11" t="s">
        <v>89</v>
      </c>
      <c r="AW170" s="11" t="s">
        <v>34</v>
      </c>
      <c r="AX170" s="11" t="s">
        <v>77</v>
      </c>
      <c r="AY170" s="239" t="s">
        <v>184</v>
      </c>
    </row>
    <row r="171" s="11" customFormat="1" ht="16.5" customHeight="1">
      <c r="B171" s="230"/>
      <c r="C171" s="231"/>
      <c r="D171" s="231"/>
      <c r="E171" s="232" t="s">
        <v>5</v>
      </c>
      <c r="F171" s="240" t="s">
        <v>481</v>
      </c>
      <c r="G171" s="231"/>
      <c r="H171" s="231"/>
      <c r="I171" s="231"/>
      <c r="J171" s="231"/>
      <c r="K171" s="235">
        <v>-14.4</v>
      </c>
      <c r="L171" s="231"/>
      <c r="M171" s="231"/>
      <c r="N171" s="231"/>
      <c r="O171" s="231"/>
      <c r="P171" s="231"/>
      <c r="Q171" s="231"/>
      <c r="R171" s="236"/>
      <c r="T171" s="237"/>
      <c r="U171" s="231"/>
      <c r="V171" s="231"/>
      <c r="W171" s="231"/>
      <c r="X171" s="231"/>
      <c r="Y171" s="231"/>
      <c r="Z171" s="231"/>
      <c r="AA171" s="238"/>
      <c r="AT171" s="239" t="s">
        <v>192</v>
      </c>
      <c r="AU171" s="239" t="s">
        <v>89</v>
      </c>
      <c r="AV171" s="11" t="s">
        <v>89</v>
      </c>
      <c r="AW171" s="11" t="s">
        <v>34</v>
      </c>
      <c r="AX171" s="11" t="s">
        <v>77</v>
      </c>
      <c r="AY171" s="239" t="s">
        <v>184</v>
      </c>
    </row>
    <row r="172" s="12" customFormat="1" ht="16.5" customHeight="1">
      <c r="B172" s="241"/>
      <c r="C172" s="242"/>
      <c r="D172" s="242"/>
      <c r="E172" s="243" t="s">
        <v>5</v>
      </c>
      <c r="F172" s="244" t="s">
        <v>197</v>
      </c>
      <c r="G172" s="242"/>
      <c r="H172" s="242"/>
      <c r="I172" s="242"/>
      <c r="J172" s="242"/>
      <c r="K172" s="245">
        <v>157.65000000000001</v>
      </c>
      <c r="L172" s="242"/>
      <c r="M172" s="242"/>
      <c r="N172" s="242"/>
      <c r="O172" s="242"/>
      <c r="P172" s="242"/>
      <c r="Q172" s="242"/>
      <c r="R172" s="246"/>
      <c r="T172" s="247"/>
      <c r="U172" s="242"/>
      <c r="V172" s="242"/>
      <c r="W172" s="242"/>
      <c r="X172" s="242"/>
      <c r="Y172" s="242"/>
      <c r="Z172" s="242"/>
      <c r="AA172" s="248"/>
      <c r="AT172" s="249" t="s">
        <v>192</v>
      </c>
      <c r="AU172" s="249" t="s">
        <v>89</v>
      </c>
      <c r="AV172" s="12" t="s">
        <v>189</v>
      </c>
      <c r="AW172" s="12" t="s">
        <v>34</v>
      </c>
      <c r="AX172" s="12" t="s">
        <v>84</v>
      </c>
      <c r="AY172" s="249" t="s">
        <v>184</v>
      </c>
    </row>
    <row r="173" s="10" customFormat="1" ht="29.88" customHeight="1">
      <c r="B173" s="208"/>
      <c r="C173" s="209"/>
      <c r="D173" s="250" t="s">
        <v>418</v>
      </c>
      <c r="E173" s="250"/>
      <c r="F173" s="250"/>
      <c r="G173" s="250"/>
      <c r="H173" s="250"/>
      <c r="I173" s="250"/>
      <c r="J173" s="250"/>
      <c r="K173" s="250"/>
      <c r="L173" s="250"/>
      <c r="M173" s="250"/>
      <c r="N173" s="251">
        <f>BK173</f>
        <v>0</v>
      </c>
      <c r="O173" s="252"/>
      <c r="P173" s="252"/>
      <c r="Q173" s="252"/>
      <c r="R173" s="213"/>
      <c r="T173" s="214"/>
      <c r="U173" s="209"/>
      <c r="V173" s="209"/>
      <c r="W173" s="215">
        <f>SUM(W174:W262)</f>
        <v>0</v>
      </c>
      <c r="X173" s="209"/>
      <c r="Y173" s="215">
        <f>SUM(Y174:Y262)</f>
        <v>262.85254248000001</v>
      </c>
      <c r="Z173" s="209"/>
      <c r="AA173" s="216">
        <f>SUM(AA174:AA262)</f>
        <v>0</v>
      </c>
      <c r="AR173" s="217" t="s">
        <v>84</v>
      </c>
      <c r="AT173" s="218" t="s">
        <v>76</v>
      </c>
      <c r="AU173" s="218" t="s">
        <v>84</v>
      </c>
      <c r="AY173" s="217" t="s">
        <v>184</v>
      </c>
      <c r="BK173" s="219">
        <f>SUM(BK174:BK262)</f>
        <v>0</v>
      </c>
    </row>
    <row r="174" s="1" customFormat="1" ht="38.25" customHeight="1">
      <c r="B174" s="186"/>
      <c r="C174" s="220" t="s">
        <v>257</v>
      </c>
      <c r="D174" s="220" t="s">
        <v>185</v>
      </c>
      <c r="E174" s="221" t="s">
        <v>482</v>
      </c>
      <c r="F174" s="222" t="s">
        <v>483</v>
      </c>
      <c r="G174" s="222"/>
      <c r="H174" s="222"/>
      <c r="I174" s="222"/>
      <c r="J174" s="223" t="s">
        <v>206</v>
      </c>
      <c r="K174" s="224">
        <v>280</v>
      </c>
      <c r="L174" s="225">
        <v>0</v>
      </c>
      <c r="M174" s="225"/>
      <c r="N174" s="226">
        <f>ROUND(L174*K174,2)</f>
        <v>0</v>
      </c>
      <c r="O174" s="226"/>
      <c r="P174" s="226"/>
      <c r="Q174" s="226"/>
      <c r="R174" s="190"/>
      <c r="T174" s="227" t="s">
        <v>5</v>
      </c>
      <c r="U174" s="59" t="s">
        <v>44</v>
      </c>
      <c r="V174" s="50"/>
      <c r="W174" s="228">
        <f>V174*K174</f>
        <v>0</v>
      </c>
      <c r="X174" s="228">
        <v>0.039800000000000002</v>
      </c>
      <c r="Y174" s="228">
        <f>X174*K174</f>
        <v>11.144</v>
      </c>
      <c r="Z174" s="228">
        <v>0</v>
      </c>
      <c r="AA174" s="229">
        <f>Z174*K174</f>
        <v>0</v>
      </c>
      <c r="AR174" s="25" t="s">
        <v>189</v>
      </c>
      <c r="AT174" s="25" t="s">
        <v>185</v>
      </c>
      <c r="AU174" s="25" t="s">
        <v>89</v>
      </c>
      <c r="AY174" s="25" t="s">
        <v>184</v>
      </c>
      <c r="BE174" s="149">
        <f>IF(U174="základná",N174,0)</f>
        <v>0</v>
      </c>
      <c r="BF174" s="149">
        <f>IF(U174="znížená",N174,0)</f>
        <v>0</v>
      </c>
      <c r="BG174" s="149">
        <f>IF(U174="zákl. prenesená",N174,0)</f>
        <v>0</v>
      </c>
      <c r="BH174" s="149">
        <f>IF(U174="zníž. prenesená",N174,0)</f>
        <v>0</v>
      </c>
      <c r="BI174" s="149">
        <f>IF(U174="nulová",N174,0)</f>
        <v>0</v>
      </c>
      <c r="BJ174" s="25" t="s">
        <v>89</v>
      </c>
      <c r="BK174" s="149">
        <f>ROUND(L174*K174,2)</f>
        <v>0</v>
      </c>
      <c r="BL174" s="25" t="s">
        <v>189</v>
      </c>
      <c r="BM174" s="25" t="s">
        <v>484</v>
      </c>
    </row>
    <row r="175" s="11" customFormat="1" ht="16.5" customHeight="1">
      <c r="B175" s="230"/>
      <c r="C175" s="231"/>
      <c r="D175" s="231"/>
      <c r="E175" s="232" t="s">
        <v>5</v>
      </c>
      <c r="F175" s="233" t="s">
        <v>485</v>
      </c>
      <c r="G175" s="234"/>
      <c r="H175" s="234"/>
      <c r="I175" s="234"/>
      <c r="J175" s="231"/>
      <c r="K175" s="235">
        <v>280</v>
      </c>
      <c r="L175" s="231"/>
      <c r="M175" s="231"/>
      <c r="N175" s="231"/>
      <c r="O175" s="231"/>
      <c r="P175" s="231"/>
      <c r="Q175" s="231"/>
      <c r="R175" s="236"/>
      <c r="T175" s="237"/>
      <c r="U175" s="231"/>
      <c r="V175" s="231"/>
      <c r="W175" s="231"/>
      <c r="X175" s="231"/>
      <c r="Y175" s="231"/>
      <c r="Z175" s="231"/>
      <c r="AA175" s="238"/>
      <c r="AT175" s="239" t="s">
        <v>192</v>
      </c>
      <c r="AU175" s="239" t="s">
        <v>89</v>
      </c>
      <c r="AV175" s="11" t="s">
        <v>89</v>
      </c>
      <c r="AW175" s="11" t="s">
        <v>34</v>
      </c>
      <c r="AX175" s="11" t="s">
        <v>77</v>
      </c>
      <c r="AY175" s="239" t="s">
        <v>184</v>
      </c>
    </row>
    <row r="176" s="12" customFormat="1" ht="16.5" customHeight="1">
      <c r="B176" s="241"/>
      <c r="C176" s="242"/>
      <c r="D176" s="242"/>
      <c r="E176" s="243" t="s">
        <v>5</v>
      </c>
      <c r="F176" s="244" t="s">
        <v>197</v>
      </c>
      <c r="G176" s="242"/>
      <c r="H176" s="242"/>
      <c r="I176" s="242"/>
      <c r="J176" s="242"/>
      <c r="K176" s="245">
        <v>280</v>
      </c>
      <c r="L176" s="242"/>
      <c r="M176" s="242"/>
      <c r="N176" s="242"/>
      <c r="O176" s="242"/>
      <c r="P176" s="242"/>
      <c r="Q176" s="242"/>
      <c r="R176" s="246"/>
      <c r="T176" s="247"/>
      <c r="U176" s="242"/>
      <c r="V176" s="242"/>
      <c r="W176" s="242"/>
      <c r="X176" s="242"/>
      <c r="Y176" s="242"/>
      <c r="Z176" s="242"/>
      <c r="AA176" s="248"/>
      <c r="AT176" s="249" t="s">
        <v>192</v>
      </c>
      <c r="AU176" s="249" t="s">
        <v>89</v>
      </c>
      <c r="AV176" s="12" t="s">
        <v>189</v>
      </c>
      <c r="AW176" s="12" t="s">
        <v>34</v>
      </c>
      <c r="AX176" s="12" t="s">
        <v>84</v>
      </c>
      <c r="AY176" s="249" t="s">
        <v>184</v>
      </c>
    </row>
    <row r="177" s="1" customFormat="1" ht="25.5" customHeight="1">
      <c r="B177" s="186"/>
      <c r="C177" s="220" t="s">
        <v>262</v>
      </c>
      <c r="D177" s="220" t="s">
        <v>185</v>
      </c>
      <c r="E177" s="221" t="s">
        <v>486</v>
      </c>
      <c r="F177" s="222" t="s">
        <v>487</v>
      </c>
      <c r="G177" s="222"/>
      <c r="H177" s="222"/>
      <c r="I177" s="222"/>
      <c r="J177" s="223" t="s">
        <v>206</v>
      </c>
      <c r="K177" s="224">
        <v>400.26499999999999</v>
      </c>
      <c r="L177" s="225">
        <v>0</v>
      </c>
      <c r="M177" s="225"/>
      <c r="N177" s="226">
        <f>ROUND(L177*K177,2)</f>
        <v>0</v>
      </c>
      <c r="O177" s="226"/>
      <c r="P177" s="226"/>
      <c r="Q177" s="226"/>
      <c r="R177" s="190"/>
      <c r="T177" s="227" t="s">
        <v>5</v>
      </c>
      <c r="U177" s="59" t="s">
        <v>44</v>
      </c>
      <c r="V177" s="50"/>
      <c r="W177" s="228">
        <f>V177*K177</f>
        <v>0</v>
      </c>
      <c r="X177" s="228">
        <v>0.037560000000000003</v>
      </c>
      <c r="Y177" s="228">
        <f>X177*K177</f>
        <v>15.033953400000002</v>
      </c>
      <c r="Z177" s="228">
        <v>0</v>
      </c>
      <c r="AA177" s="229">
        <f>Z177*K177</f>
        <v>0</v>
      </c>
      <c r="AR177" s="25" t="s">
        <v>189</v>
      </c>
      <c r="AT177" s="25" t="s">
        <v>185</v>
      </c>
      <c r="AU177" s="25" t="s">
        <v>89</v>
      </c>
      <c r="AY177" s="25" t="s">
        <v>184</v>
      </c>
      <c r="BE177" s="149">
        <f>IF(U177="základná",N177,0)</f>
        <v>0</v>
      </c>
      <c r="BF177" s="149">
        <f>IF(U177="znížená",N177,0)</f>
        <v>0</v>
      </c>
      <c r="BG177" s="149">
        <f>IF(U177="zákl. prenesená",N177,0)</f>
        <v>0</v>
      </c>
      <c r="BH177" s="149">
        <f>IF(U177="zníž. prenesená",N177,0)</f>
        <v>0</v>
      </c>
      <c r="BI177" s="149">
        <f>IF(U177="nulová",N177,0)</f>
        <v>0</v>
      </c>
      <c r="BJ177" s="25" t="s">
        <v>89</v>
      </c>
      <c r="BK177" s="149">
        <f>ROUND(L177*K177,2)</f>
        <v>0</v>
      </c>
      <c r="BL177" s="25" t="s">
        <v>189</v>
      </c>
      <c r="BM177" s="25" t="s">
        <v>488</v>
      </c>
    </row>
    <row r="178" s="11" customFormat="1" ht="16.5" customHeight="1">
      <c r="B178" s="230"/>
      <c r="C178" s="231"/>
      <c r="D178" s="231"/>
      <c r="E178" s="232" t="s">
        <v>5</v>
      </c>
      <c r="F178" s="233" t="s">
        <v>489</v>
      </c>
      <c r="G178" s="234"/>
      <c r="H178" s="234"/>
      <c r="I178" s="234"/>
      <c r="J178" s="231"/>
      <c r="K178" s="235">
        <v>355.68000000000001</v>
      </c>
      <c r="L178" s="231"/>
      <c r="M178" s="231"/>
      <c r="N178" s="231"/>
      <c r="O178" s="231"/>
      <c r="P178" s="231"/>
      <c r="Q178" s="231"/>
      <c r="R178" s="236"/>
      <c r="T178" s="237"/>
      <c r="U178" s="231"/>
      <c r="V178" s="231"/>
      <c r="W178" s="231"/>
      <c r="X178" s="231"/>
      <c r="Y178" s="231"/>
      <c r="Z178" s="231"/>
      <c r="AA178" s="238"/>
      <c r="AT178" s="239" t="s">
        <v>192</v>
      </c>
      <c r="AU178" s="239" t="s">
        <v>89</v>
      </c>
      <c r="AV178" s="11" t="s">
        <v>89</v>
      </c>
      <c r="AW178" s="11" t="s">
        <v>34</v>
      </c>
      <c r="AX178" s="11" t="s">
        <v>77</v>
      </c>
      <c r="AY178" s="239" t="s">
        <v>184</v>
      </c>
    </row>
    <row r="179" s="11" customFormat="1" ht="16.5" customHeight="1">
      <c r="B179" s="230"/>
      <c r="C179" s="231"/>
      <c r="D179" s="231"/>
      <c r="E179" s="232" t="s">
        <v>5</v>
      </c>
      <c r="F179" s="240" t="s">
        <v>490</v>
      </c>
      <c r="G179" s="231"/>
      <c r="H179" s="231"/>
      <c r="I179" s="231"/>
      <c r="J179" s="231"/>
      <c r="K179" s="235">
        <v>29.399999999999999</v>
      </c>
      <c r="L179" s="231"/>
      <c r="M179" s="231"/>
      <c r="N179" s="231"/>
      <c r="O179" s="231"/>
      <c r="P179" s="231"/>
      <c r="Q179" s="231"/>
      <c r="R179" s="236"/>
      <c r="T179" s="237"/>
      <c r="U179" s="231"/>
      <c r="V179" s="231"/>
      <c r="W179" s="231"/>
      <c r="X179" s="231"/>
      <c r="Y179" s="231"/>
      <c r="Z179" s="231"/>
      <c r="AA179" s="238"/>
      <c r="AT179" s="239" t="s">
        <v>192</v>
      </c>
      <c r="AU179" s="239" t="s">
        <v>89</v>
      </c>
      <c r="AV179" s="11" t="s">
        <v>89</v>
      </c>
      <c r="AW179" s="11" t="s">
        <v>34</v>
      </c>
      <c r="AX179" s="11" t="s">
        <v>77</v>
      </c>
      <c r="AY179" s="239" t="s">
        <v>184</v>
      </c>
    </row>
    <row r="180" s="11" customFormat="1" ht="16.5" customHeight="1">
      <c r="B180" s="230"/>
      <c r="C180" s="231"/>
      <c r="D180" s="231"/>
      <c r="E180" s="232" t="s">
        <v>5</v>
      </c>
      <c r="F180" s="240" t="s">
        <v>491</v>
      </c>
      <c r="G180" s="231"/>
      <c r="H180" s="231"/>
      <c r="I180" s="231"/>
      <c r="J180" s="231"/>
      <c r="K180" s="235">
        <v>15.185000000000001</v>
      </c>
      <c r="L180" s="231"/>
      <c r="M180" s="231"/>
      <c r="N180" s="231"/>
      <c r="O180" s="231"/>
      <c r="P180" s="231"/>
      <c r="Q180" s="231"/>
      <c r="R180" s="236"/>
      <c r="T180" s="237"/>
      <c r="U180" s="231"/>
      <c r="V180" s="231"/>
      <c r="W180" s="231"/>
      <c r="X180" s="231"/>
      <c r="Y180" s="231"/>
      <c r="Z180" s="231"/>
      <c r="AA180" s="238"/>
      <c r="AT180" s="239" t="s">
        <v>192</v>
      </c>
      <c r="AU180" s="239" t="s">
        <v>89</v>
      </c>
      <c r="AV180" s="11" t="s">
        <v>89</v>
      </c>
      <c r="AW180" s="11" t="s">
        <v>34</v>
      </c>
      <c r="AX180" s="11" t="s">
        <v>77</v>
      </c>
      <c r="AY180" s="239" t="s">
        <v>184</v>
      </c>
    </row>
    <row r="181" s="12" customFormat="1" ht="16.5" customHeight="1">
      <c r="B181" s="241"/>
      <c r="C181" s="242"/>
      <c r="D181" s="242"/>
      <c r="E181" s="243" t="s">
        <v>5</v>
      </c>
      <c r="F181" s="244" t="s">
        <v>197</v>
      </c>
      <c r="G181" s="242"/>
      <c r="H181" s="242"/>
      <c r="I181" s="242"/>
      <c r="J181" s="242"/>
      <c r="K181" s="245">
        <v>400.26499999999999</v>
      </c>
      <c r="L181" s="242"/>
      <c r="M181" s="242"/>
      <c r="N181" s="242"/>
      <c r="O181" s="242"/>
      <c r="P181" s="242"/>
      <c r="Q181" s="242"/>
      <c r="R181" s="246"/>
      <c r="T181" s="247"/>
      <c r="U181" s="242"/>
      <c r="V181" s="242"/>
      <c r="W181" s="242"/>
      <c r="X181" s="242"/>
      <c r="Y181" s="242"/>
      <c r="Z181" s="242"/>
      <c r="AA181" s="248"/>
      <c r="AT181" s="249" t="s">
        <v>192</v>
      </c>
      <c r="AU181" s="249" t="s">
        <v>89</v>
      </c>
      <c r="AV181" s="12" t="s">
        <v>189</v>
      </c>
      <c r="AW181" s="12" t="s">
        <v>34</v>
      </c>
      <c r="AX181" s="12" t="s">
        <v>84</v>
      </c>
      <c r="AY181" s="249" t="s">
        <v>184</v>
      </c>
    </row>
    <row r="182" s="1" customFormat="1" ht="38.25" customHeight="1">
      <c r="B182" s="186"/>
      <c r="C182" s="220" t="s">
        <v>267</v>
      </c>
      <c r="D182" s="220" t="s">
        <v>185</v>
      </c>
      <c r="E182" s="221" t="s">
        <v>492</v>
      </c>
      <c r="F182" s="222" t="s">
        <v>493</v>
      </c>
      <c r="G182" s="222"/>
      <c r="H182" s="222"/>
      <c r="I182" s="222"/>
      <c r="J182" s="223" t="s">
        <v>206</v>
      </c>
      <c r="K182" s="224">
        <v>840</v>
      </c>
      <c r="L182" s="225">
        <v>0</v>
      </c>
      <c r="M182" s="225"/>
      <c r="N182" s="226">
        <f>ROUND(L182*K182,2)</f>
        <v>0</v>
      </c>
      <c r="O182" s="226"/>
      <c r="P182" s="226"/>
      <c r="Q182" s="226"/>
      <c r="R182" s="190"/>
      <c r="T182" s="227" t="s">
        <v>5</v>
      </c>
      <c r="U182" s="59" t="s">
        <v>44</v>
      </c>
      <c r="V182" s="50"/>
      <c r="W182" s="228">
        <f>V182*K182</f>
        <v>0</v>
      </c>
      <c r="X182" s="228">
        <v>0.02087</v>
      </c>
      <c r="Y182" s="228">
        <f>X182*K182</f>
        <v>17.530799999999999</v>
      </c>
      <c r="Z182" s="228">
        <v>0</v>
      </c>
      <c r="AA182" s="229">
        <f>Z182*K182</f>
        <v>0</v>
      </c>
      <c r="AR182" s="25" t="s">
        <v>189</v>
      </c>
      <c r="AT182" s="25" t="s">
        <v>185</v>
      </c>
      <c r="AU182" s="25" t="s">
        <v>89</v>
      </c>
      <c r="AY182" s="25" t="s">
        <v>184</v>
      </c>
      <c r="BE182" s="149">
        <f>IF(U182="základná",N182,0)</f>
        <v>0</v>
      </c>
      <c r="BF182" s="149">
        <f>IF(U182="znížená",N182,0)</f>
        <v>0</v>
      </c>
      <c r="BG182" s="149">
        <f>IF(U182="zákl. prenesená",N182,0)</f>
        <v>0</v>
      </c>
      <c r="BH182" s="149">
        <f>IF(U182="zníž. prenesená",N182,0)</f>
        <v>0</v>
      </c>
      <c r="BI182" s="149">
        <f>IF(U182="nulová",N182,0)</f>
        <v>0</v>
      </c>
      <c r="BJ182" s="25" t="s">
        <v>89</v>
      </c>
      <c r="BK182" s="149">
        <f>ROUND(L182*K182,2)</f>
        <v>0</v>
      </c>
      <c r="BL182" s="25" t="s">
        <v>189</v>
      </c>
      <c r="BM182" s="25" t="s">
        <v>494</v>
      </c>
    </row>
    <row r="183" s="1" customFormat="1" ht="38.25" customHeight="1">
      <c r="B183" s="186"/>
      <c r="C183" s="220" t="s">
        <v>272</v>
      </c>
      <c r="D183" s="220" t="s">
        <v>185</v>
      </c>
      <c r="E183" s="221" t="s">
        <v>495</v>
      </c>
      <c r="F183" s="222" t="s">
        <v>496</v>
      </c>
      <c r="G183" s="222"/>
      <c r="H183" s="222"/>
      <c r="I183" s="222"/>
      <c r="J183" s="223" t="s">
        <v>206</v>
      </c>
      <c r="K183" s="224">
        <v>2336.98</v>
      </c>
      <c r="L183" s="225">
        <v>0</v>
      </c>
      <c r="M183" s="225"/>
      <c r="N183" s="226">
        <f>ROUND(L183*K183,2)</f>
        <v>0</v>
      </c>
      <c r="O183" s="226"/>
      <c r="P183" s="226"/>
      <c r="Q183" s="226"/>
      <c r="R183" s="190"/>
      <c r="T183" s="227" t="s">
        <v>5</v>
      </c>
      <c r="U183" s="59" t="s">
        <v>44</v>
      </c>
      <c r="V183" s="50"/>
      <c r="W183" s="228">
        <f>V183*K183</f>
        <v>0</v>
      </c>
      <c r="X183" s="228">
        <v>3.0000000000000001E-05</v>
      </c>
      <c r="Y183" s="228">
        <f>X183*K183</f>
        <v>0.070109400000000002</v>
      </c>
      <c r="Z183" s="228">
        <v>0</v>
      </c>
      <c r="AA183" s="229">
        <f>Z183*K183</f>
        <v>0</v>
      </c>
      <c r="AR183" s="25" t="s">
        <v>189</v>
      </c>
      <c r="AT183" s="25" t="s">
        <v>185</v>
      </c>
      <c r="AU183" s="25" t="s">
        <v>89</v>
      </c>
      <c r="AY183" s="25" t="s">
        <v>184</v>
      </c>
      <c r="BE183" s="149">
        <f>IF(U183="základná",N183,0)</f>
        <v>0</v>
      </c>
      <c r="BF183" s="149">
        <f>IF(U183="znížená",N183,0)</f>
        <v>0</v>
      </c>
      <c r="BG183" s="149">
        <f>IF(U183="zákl. prenesená",N183,0)</f>
        <v>0</v>
      </c>
      <c r="BH183" s="149">
        <f>IF(U183="zníž. prenesená",N183,0)</f>
        <v>0</v>
      </c>
      <c r="BI183" s="149">
        <f>IF(U183="nulová",N183,0)</f>
        <v>0</v>
      </c>
      <c r="BJ183" s="25" t="s">
        <v>89</v>
      </c>
      <c r="BK183" s="149">
        <f>ROUND(L183*K183,2)</f>
        <v>0</v>
      </c>
      <c r="BL183" s="25" t="s">
        <v>189</v>
      </c>
      <c r="BM183" s="25" t="s">
        <v>497</v>
      </c>
    </row>
    <row r="184" s="11" customFormat="1" ht="16.5" customHeight="1">
      <c r="B184" s="230"/>
      <c r="C184" s="231"/>
      <c r="D184" s="231"/>
      <c r="E184" s="232" t="s">
        <v>5</v>
      </c>
      <c r="F184" s="233" t="s">
        <v>498</v>
      </c>
      <c r="G184" s="234"/>
      <c r="H184" s="234"/>
      <c r="I184" s="234"/>
      <c r="J184" s="231"/>
      <c r="K184" s="235">
        <v>80.640000000000001</v>
      </c>
      <c r="L184" s="231"/>
      <c r="M184" s="231"/>
      <c r="N184" s="231"/>
      <c r="O184" s="231"/>
      <c r="P184" s="231"/>
      <c r="Q184" s="231"/>
      <c r="R184" s="236"/>
      <c r="T184" s="237"/>
      <c r="U184" s="231"/>
      <c r="V184" s="231"/>
      <c r="W184" s="231"/>
      <c r="X184" s="231"/>
      <c r="Y184" s="231"/>
      <c r="Z184" s="231"/>
      <c r="AA184" s="238"/>
      <c r="AT184" s="239" t="s">
        <v>192</v>
      </c>
      <c r="AU184" s="239" t="s">
        <v>89</v>
      </c>
      <c r="AV184" s="11" t="s">
        <v>89</v>
      </c>
      <c r="AW184" s="11" t="s">
        <v>34</v>
      </c>
      <c r="AX184" s="11" t="s">
        <v>77</v>
      </c>
      <c r="AY184" s="239" t="s">
        <v>184</v>
      </c>
    </row>
    <row r="185" s="11" customFormat="1" ht="16.5" customHeight="1">
      <c r="B185" s="230"/>
      <c r="C185" s="231"/>
      <c r="D185" s="231"/>
      <c r="E185" s="232" t="s">
        <v>5</v>
      </c>
      <c r="F185" s="240" t="s">
        <v>499</v>
      </c>
      <c r="G185" s="231"/>
      <c r="H185" s="231"/>
      <c r="I185" s="231"/>
      <c r="J185" s="231"/>
      <c r="K185" s="235">
        <v>187.84</v>
      </c>
      <c r="L185" s="231"/>
      <c r="M185" s="231"/>
      <c r="N185" s="231"/>
      <c r="O185" s="231"/>
      <c r="P185" s="231"/>
      <c r="Q185" s="231"/>
      <c r="R185" s="236"/>
      <c r="T185" s="237"/>
      <c r="U185" s="231"/>
      <c r="V185" s="231"/>
      <c r="W185" s="231"/>
      <c r="X185" s="231"/>
      <c r="Y185" s="231"/>
      <c r="Z185" s="231"/>
      <c r="AA185" s="238"/>
      <c r="AT185" s="239" t="s">
        <v>192</v>
      </c>
      <c r="AU185" s="239" t="s">
        <v>89</v>
      </c>
      <c r="AV185" s="11" t="s">
        <v>89</v>
      </c>
      <c r="AW185" s="11" t="s">
        <v>34</v>
      </c>
      <c r="AX185" s="11" t="s">
        <v>77</v>
      </c>
      <c r="AY185" s="239" t="s">
        <v>184</v>
      </c>
    </row>
    <row r="186" s="11" customFormat="1" ht="16.5" customHeight="1">
      <c r="B186" s="230"/>
      <c r="C186" s="231"/>
      <c r="D186" s="231"/>
      <c r="E186" s="232" t="s">
        <v>5</v>
      </c>
      <c r="F186" s="240" t="s">
        <v>500</v>
      </c>
      <c r="G186" s="231"/>
      <c r="H186" s="231"/>
      <c r="I186" s="231"/>
      <c r="J186" s="231"/>
      <c r="K186" s="235">
        <v>1753.2000000000001</v>
      </c>
      <c r="L186" s="231"/>
      <c r="M186" s="231"/>
      <c r="N186" s="231"/>
      <c r="O186" s="231"/>
      <c r="P186" s="231"/>
      <c r="Q186" s="231"/>
      <c r="R186" s="236"/>
      <c r="T186" s="237"/>
      <c r="U186" s="231"/>
      <c r="V186" s="231"/>
      <c r="W186" s="231"/>
      <c r="X186" s="231"/>
      <c r="Y186" s="231"/>
      <c r="Z186" s="231"/>
      <c r="AA186" s="238"/>
      <c r="AT186" s="239" t="s">
        <v>192</v>
      </c>
      <c r="AU186" s="239" t="s">
        <v>89</v>
      </c>
      <c r="AV186" s="11" t="s">
        <v>89</v>
      </c>
      <c r="AW186" s="11" t="s">
        <v>34</v>
      </c>
      <c r="AX186" s="11" t="s">
        <v>77</v>
      </c>
      <c r="AY186" s="239" t="s">
        <v>184</v>
      </c>
    </row>
    <row r="187" s="11" customFormat="1" ht="16.5" customHeight="1">
      <c r="B187" s="230"/>
      <c r="C187" s="231"/>
      <c r="D187" s="231"/>
      <c r="E187" s="232" t="s">
        <v>5</v>
      </c>
      <c r="F187" s="240" t="s">
        <v>501</v>
      </c>
      <c r="G187" s="231"/>
      <c r="H187" s="231"/>
      <c r="I187" s="231"/>
      <c r="J187" s="231"/>
      <c r="K187" s="235">
        <v>315.30000000000001</v>
      </c>
      <c r="L187" s="231"/>
      <c r="M187" s="231"/>
      <c r="N187" s="231"/>
      <c r="O187" s="231"/>
      <c r="P187" s="231"/>
      <c r="Q187" s="231"/>
      <c r="R187" s="236"/>
      <c r="T187" s="237"/>
      <c r="U187" s="231"/>
      <c r="V187" s="231"/>
      <c r="W187" s="231"/>
      <c r="X187" s="231"/>
      <c r="Y187" s="231"/>
      <c r="Z187" s="231"/>
      <c r="AA187" s="238"/>
      <c r="AT187" s="239" t="s">
        <v>192</v>
      </c>
      <c r="AU187" s="239" t="s">
        <v>89</v>
      </c>
      <c r="AV187" s="11" t="s">
        <v>89</v>
      </c>
      <c r="AW187" s="11" t="s">
        <v>34</v>
      </c>
      <c r="AX187" s="11" t="s">
        <v>77</v>
      </c>
      <c r="AY187" s="239" t="s">
        <v>184</v>
      </c>
    </row>
    <row r="188" s="12" customFormat="1" ht="16.5" customHeight="1">
      <c r="B188" s="241"/>
      <c r="C188" s="242"/>
      <c r="D188" s="242"/>
      <c r="E188" s="243" t="s">
        <v>5</v>
      </c>
      <c r="F188" s="244" t="s">
        <v>197</v>
      </c>
      <c r="G188" s="242"/>
      <c r="H188" s="242"/>
      <c r="I188" s="242"/>
      <c r="J188" s="242"/>
      <c r="K188" s="245">
        <v>2336.98</v>
      </c>
      <c r="L188" s="242"/>
      <c r="M188" s="242"/>
      <c r="N188" s="242"/>
      <c r="O188" s="242"/>
      <c r="P188" s="242"/>
      <c r="Q188" s="242"/>
      <c r="R188" s="246"/>
      <c r="T188" s="247"/>
      <c r="U188" s="242"/>
      <c r="V188" s="242"/>
      <c r="W188" s="242"/>
      <c r="X188" s="242"/>
      <c r="Y188" s="242"/>
      <c r="Z188" s="242"/>
      <c r="AA188" s="248"/>
      <c r="AT188" s="249" t="s">
        <v>192</v>
      </c>
      <c r="AU188" s="249" t="s">
        <v>89</v>
      </c>
      <c r="AV188" s="12" t="s">
        <v>189</v>
      </c>
      <c r="AW188" s="12" t="s">
        <v>34</v>
      </c>
      <c r="AX188" s="12" t="s">
        <v>84</v>
      </c>
      <c r="AY188" s="249" t="s">
        <v>184</v>
      </c>
    </row>
    <row r="189" s="1" customFormat="1" ht="51" customHeight="1">
      <c r="B189" s="186"/>
      <c r="C189" s="220" t="s">
        <v>278</v>
      </c>
      <c r="D189" s="220" t="s">
        <v>185</v>
      </c>
      <c r="E189" s="221" t="s">
        <v>502</v>
      </c>
      <c r="F189" s="222" t="s">
        <v>503</v>
      </c>
      <c r="G189" s="222"/>
      <c r="H189" s="222"/>
      <c r="I189" s="222"/>
      <c r="J189" s="223" t="s">
        <v>206</v>
      </c>
      <c r="K189" s="224">
        <v>600</v>
      </c>
      <c r="L189" s="225">
        <v>0</v>
      </c>
      <c r="M189" s="225"/>
      <c r="N189" s="226">
        <f>ROUND(L189*K189,2)</f>
        <v>0</v>
      </c>
      <c r="O189" s="226"/>
      <c r="P189" s="226"/>
      <c r="Q189" s="226"/>
      <c r="R189" s="190"/>
      <c r="T189" s="227" t="s">
        <v>5</v>
      </c>
      <c r="U189" s="59" t="s">
        <v>44</v>
      </c>
      <c r="V189" s="50"/>
      <c r="W189" s="228">
        <f>V189*K189</f>
        <v>0</v>
      </c>
      <c r="X189" s="228">
        <v>0.01312</v>
      </c>
      <c r="Y189" s="228">
        <f>X189*K189</f>
        <v>7.8719999999999999</v>
      </c>
      <c r="Z189" s="228">
        <v>0</v>
      </c>
      <c r="AA189" s="229">
        <f>Z189*K189</f>
        <v>0</v>
      </c>
      <c r="AR189" s="25" t="s">
        <v>189</v>
      </c>
      <c r="AT189" s="25" t="s">
        <v>185</v>
      </c>
      <c r="AU189" s="25" t="s">
        <v>89</v>
      </c>
      <c r="AY189" s="25" t="s">
        <v>184</v>
      </c>
      <c r="BE189" s="149">
        <f>IF(U189="základná",N189,0)</f>
        <v>0</v>
      </c>
      <c r="BF189" s="149">
        <f>IF(U189="znížená",N189,0)</f>
        <v>0</v>
      </c>
      <c r="BG189" s="149">
        <f>IF(U189="zákl. prenesená",N189,0)</f>
        <v>0</v>
      </c>
      <c r="BH189" s="149">
        <f>IF(U189="zníž. prenesená",N189,0)</f>
        <v>0</v>
      </c>
      <c r="BI189" s="149">
        <f>IF(U189="nulová",N189,0)</f>
        <v>0</v>
      </c>
      <c r="BJ189" s="25" t="s">
        <v>89</v>
      </c>
      <c r="BK189" s="149">
        <f>ROUND(L189*K189,2)</f>
        <v>0</v>
      </c>
      <c r="BL189" s="25" t="s">
        <v>189</v>
      </c>
      <c r="BM189" s="25" t="s">
        <v>504</v>
      </c>
    </row>
    <row r="190" s="11" customFormat="1" ht="16.5" customHeight="1">
      <c r="B190" s="230"/>
      <c r="C190" s="231"/>
      <c r="D190" s="231"/>
      <c r="E190" s="232" t="s">
        <v>5</v>
      </c>
      <c r="F190" s="233" t="s">
        <v>505</v>
      </c>
      <c r="G190" s="234"/>
      <c r="H190" s="234"/>
      <c r="I190" s="234"/>
      <c r="J190" s="231"/>
      <c r="K190" s="235">
        <v>600</v>
      </c>
      <c r="L190" s="231"/>
      <c r="M190" s="231"/>
      <c r="N190" s="231"/>
      <c r="O190" s="231"/>
      <c r="P190" s="231"/>
      <c r="Q190" s="231"/>
      <c r="R190" s="236"/>
      <c r="T190" s="237"/>
      <c r="U190" s="231"/>
      <c r="V190" s="231"/>
      <c r="W190" s="231"/>
      <c r="X190" s="231"/>
      <c r="Y190" s="231"/>
      <c r="Z190" s="231"/>
      <c r="AA190" s="238"/>
      <c r="AT190" s="239" t="s">
        <v>192</v>
      </c>
      <c r="AU190" s="239" t="s">
        <v>89</v>
      </c>
      <c r="AV190" s="11" t="s">
        <v>89</v>
      </c>
      <c r="AW190" s="11" t="s">
        <v>34</v>
      </c>
      <c r="AX190" s="11" t="s">
        <v>77</v>
      </c>
      <c r="AY190" s="239" t="s">
        <v>184</v>
      </c>
    </row>
    <row r="191" s="12" customFormat="1" ht="16.5" customHeight="1">
      <c r="B191" s="241"/>
      <c r="C191" s="242"/>
      <c r="D191" s="242"/>
      <c r="E191" s="243" t="s">
        <v>5</v>
      </c>
      <c r="F191" s="244" t="s">
        <v>197</v>
      </c>
      <c r="G191" s="242"/>
      <c r="H191" s="242"/>
      <c r="I191" s="242"/>
      <c r="J191" s="242"/>
      <c r="K191" s="245">
        <v>600</v>
      </c>
      <c r="L191" s="242"/>
      <c r="M191" s="242"/>
      <c r="N191" s="242"/>
      <c r="O191" s="242"/>
      <c r="P191" s="242"/>
      <c r="Q191" s="242"/>
      <c r="R191" s="246"/>
      <c r="T191" s="247"/>
      <c r="U191" s="242"/>
      <c r="V191" s="242"/>
      <c r="W191" s="242"/>
      <c r="X191" s="242"/>
      <c r="Y191" s="242"/>
      <c r="Z191" s="242"/>
      <c r="AA191" s="248"/>
      <c r="AT191" s="249" t="s">
        <v>192</v>
      </c>
      <c r="AU191" s="249" t="s">
        <v>89</v>
      </c>
      <c r="AV191" s="12" t="s">
        <v>189</v>
      </c>
      <c r="AW191" s="12" t="s">
        <v>34</v>
      </c>
      <c r="AX191" s="12" t="s">
        <v>84</v>
      </c>
      <c r="AY191" s="249" t="s">
        <v>184</v>
      </c>
    </row>
    <row r="192" s="1" customFormat="1" ht="38.25" customHeight="1">
      <c r="B192" s="186"/>
      <c r="C192" s="220" t="s">
        <v>282</v>
      </c>
      <c r="D192" s="220" t="s">
        <v>185</v>
      </c>
      <c r="E192" s="221" t="s">
        <v>506</v>
      </c>
      <c r="F192" s="222" t="s">
        <v>507</v>
      </c>
      <c r="G192" s="222"/>
      <c r="H192" s="222"/>
      <c r="I192" s="222"/>
      <c r="J192" s="223" t="s">
        <v>206</v>
      </c>
      <c r="K192" s="224">
        <v>1890</v>
      </c>
      <c r="L192" s="225">
        <v>0</v>
      </c>
      <c r="M192" s="225"/>
      <c r="N192" s="226">
        <f>ROUND(L192*K192,2)</f>
        <v>0</v>
      </c>
      <c r="O192" s="226"/>
      <c r="P192" s="226"/>
      <c r="Q192" s="226"/>
      <c r="R192" s="190"/>
      <c r="T192" s="227" t="s">
        <v>5</v>
      </c>
      <c r="U192" s="59" t="s">
        <v>44</v>
      </c>
      <c r="V192" s="50"/>
      <c r="W192" s="228">
        <f>V192*K192</f>
        <v>0</v>
      </c>
      <c r="X192" s="228">
        <v>0.00511</v>
      </c>
      <c r="Y192" s="228">
        <f>X192*K192</f>
        <v>9.6578999999999997</v>
      </c>
      <c r="Z192" s="228">
        <v>0</v>
      </c>
      <c r="AA192" s="229">
        <f>Z192*K192</f>
        <v>0</v>
      </c>
      <c r="AR192" s="25" t="s">
        <v>189</v>
      </c>
      <c r="AT192" s="25" t="s">
        <v>185</v>
      </c>
      <c r="AU192" s="25" t="s">
        <v>89</v>
      </c>
      <c r="AY192" s="25" t="s">
        <v>184</v>
      </c>
      <c r="BE192" s="149">
        <f>IF(U192="základná",N192,0)</f>
        <v>0</v>
      </c>
      <c r="BF192" s="149">
        <f>IF(U192="znížená",N192,0)</f>
        <v>0</v>
      </c>
      <c r="BG192" s="149">
        <f>IF(U192="zákl. prenesená",N192,0)</f>
        <v>0</v>
      </c>
      <c r="BH192" s="149">
        <f>IF(U192="zníž. prenesená",N192,0)</f>
        <v>0</v>
      </c>
      <c r="BI192" s="149">
        <f>IF(U192="nulová",N192,0)</f>
        <v>0</v>
      </c>
      <c r="BJ192" s="25" t="s">
        <v>89</v>
      </c>
      <c r="BK192" s="149">
        <f>ROUND(L192*K192,2)</f>
        <v>0</v>
      </c>
      <c r="BL192" s="25" t="s">
        <v>189</v>
      </c>
      <c r="BM192" s="25" t="s">
        <v>508</v>
      </c>
    </row>
    <row r="193" s="11" customFormat="1" ht="16.5" customHeight="1">
      <c r="B193" s="230"/>
      <c r="C193" s="231"/>
      <c r="D193" s="231"/>
      <c r="E193" s="232" t="s">
        <v>5</v>
      </c>
      <c r="F193" s="233" t="s">
        <v>509</v>
      </c>
      <c r="G193" s="234"/>
      <c r="H193" s="234"/>
      <c r="I193" s="234"/>
      <c r="J193" s="231"/>
      <c r="K193" s="235">
        <v>1890</v>
      </c>
      <c r="L193" s="231"/>
      <c r="M193" s="231"/>
      <c r="N193" s="231"/>
      <c r="O193" s="231"/>
      <c r="P193" s="231"/>
      <c r="Q193" s="231"/>
      <c r="R193" s="236"/>
      <c r="T193" s="237"/>
      <c r="U193" s="231"/>
      <c r="V193" s="231"/>
      <c r="W193" s="231"/>
      <c r="X193" s="231"/>
      <c r="Y193" s="231"/>
      <c r="Z193" s="231"/>
      <c r="AA193" s="238"/>
      <c r="AT193" s="239" t="s">
        <v>192</v>
      </c>
      <c r="AU193" s="239" t="s">
        <v>89</v>
      </c>
      <c r="AV193" s="11" t="s">
        <v>89</v>
      </c>
      <c r="AW193" s="11" t="s">
        <v>34</v>
      </c>
      <c r="AX193" s="11" t="s">
        <v>77</v>
      </c>
      <c r="AY193" s="239" t="s">
        <v>184</v>
      </c>
    </row>
    <row r="194" s="12" customFormat="1" ht="16.5" customHeight="1">
      <c r="B194" s="241"/>
      <c r="C194" s="242"/>
      <c r="D194" s="242"/>
      <c r="E194" s="243" t="s">
        <v>5</v>
      </c>
      <c r="F194" s="244" t="s">
        <v>197</v>
      </c>
      <c r="G194" s="242"/>
      <c r="H194" s="242"/>
      <c r="I194" s="242"/>
      <c r="J194" s="242"/>
      <c r="K194" s="245">
        <v>1890</v>
      </c>
      <c r="L194" s="242"/>
      <c r="M194" s="242"/>
      <c r="N194" s="242"/>
      <c r="O194" s="242"/>
      <c r="P194" s="242"/>
      <c r="Q194" s="242"/>
      <c r="R194" s="246"/>
      <c r="T194" s="247"/>
      <c r="U194" s="242"/>
      <c r="V194" s="242"/>
      <c r="W194" s="242"/>
      <c r="X194" s="242"/>
      <c r="Y194" s="242"/>
      <c r="Z194" s="242"/>
      <c r="AA194" s="248"/>
      <c r="AT194" s="249" t="s">
        <v>192</v>
      </c>
      <c r="AU194" s="249" t="s">
        <v>89</v>
      </c>
      <c r="AV194" s="12" t="s">
        <v>189</v>
      </c>
      <c r="AW194" s="12" t="s">
        <v>34</v>
      </c>
      <c r="AX194" s="12" t="s">
        <v>84</v>
      </c>
      <c r="AY194" s="249" t="s">
        <v>184</v>
      </c>
    </row>
    <row r="195" s="1" customFormat="1" ht="38.25" customHeight="1">
      <c r="B195" s="186"/>
      <c r="C195" s="220" t="s">
        <v>287</v>
      </c>
      <c r="D195" s="220" t="s">
        <v>185</v>
      </c>
      <c r="E195" s="221" t="s">
        <v>510</v>
      </c>
      <c r="F195" s="222" t="s">
        <v>511</v>
      </c>
      <c r="G195" s="222"/>
      <c r="H195" s="222"/>
      <c r="I195" s="222"/>
      <c r="J195" s="223" t="s">
        <v>206</v>
      </c>
      <c r="K195" s="224">
        <v>1274.932</v>
      </c>
      <c r="L195" s="225">
        <v>0</v>
      </c>
      <c r="M195" s="225"/>
      <c r="N195" s="226">
        <f>ROUND(L195*K195,2)</f>
        <v>0</v>
      </c>
      <c r="O195" s="226"/>
      <c r="P195" s="226"/>
      <c r="Q195" s="226"/>
      <c r="R195" s="190"/>
      <c r="T195" s="227" t="s">
        <v>5</v>
      </c>
      <c r="U195" s="59" t="s">
        <v>44</v>
      </c>
      <c r="V195" s="50"/>
      <c r="W195" s="228">
        <f>V195*K195</f>
        <v>0</v>
      </c>
      <c r="X195" s="228">
        <v>0.0047200000000000002</v>
      </c>
      <c r="Y195" s="228">
        <f>X195*K195</f>
        <v>6.01767904</v>
      </c>
      <c r="Z195" s="228">
        <v>0</v>
      </c>
      <c r="AA195" s="229">
        <f>Z195*K195</f>
        <v>0</v>
      </c>
      <c r="AR195" s="25" t="s">
        <v>189</v>
      </c>
      <c r="AT195" s="25" t="s">
        <v>185</v>
      </c>
      <c r="AU195" s="25" t="s">
        <v>89</v>
      </c>
      <c r="AY195" s="25" t="s">
        <v>184</v>
      </c>
      <c r="BE195" s="149">
        <f>IF(U195="základná",N195,0)</f>
        <v>0</v>
      </c>
      <c r="BF195" s="149">
        <f>IF(U195="znížená",N195,0)</f>
        <v>0</v>
      </c>
      <c r="BG195" s="149">
        <f>IF(U195="zákl. prenesená",N195,0)</f>
        <v>0</v>
      </c>
      <c r="BH195" s="149">
        <f>IF(U195="zníž. prenesená",N195,0)</f>
        <v>0</v>
      </c>
      <c r="BI195" s="149">
        <f>IF(U195="nulová",N195,0)</f>
        <v>0</v>
      </c>
      <c r="BJ195" s="25" t="s">
        <v>89</v>
      </c>
      <c r="BK195" s="149">
        <f>ROUND(L195*K195,2)</f>
        <v>0</v>
      </c>
      <c r="BL195" s="25" t="s">
        <v>189</v>
      </c>
      <c r="BM195" s="25" t="s">
        <v>512</v>
      </c>
    </row>
    <row r="196" s="11" customFormat="1" ht="16.5" customHeight="1">
      <c r="B196" s="230"/>
      <c r="C196" s="231"/>
      <c r="D196" s="231"/>
      <c r="E196" s="232" t="s">
        <v>5</v>
      </c>
      <c r="F196" s="233" t="s">
        <v>513</v>
      </c>
      <c r="G196" s="234"/>
      <c r="H196" s="234"/>
      <c r="I196" s="234"/>
      <c r="J196" s="231"/>
      <c r="K196" s="235">
        <v>2336.98</v>
      </c>
      <c r="L196" s="231"/>
      <c r="M196" s="231"/>
      <c r="N196" s="231"/>
      <c r="O196" s="231"/>
      <c r="P196" s="231"/>
      <c r="Q196" s="231"/>
      <c r="R196" s="236"/>
      <c r="T196" s="237"/>
      <c r="U196" s="231"/>
      <c r="V196" s="231"/>
      <c r="W196" s="231"/>
      <c r="X196" s="231"/>
      <c r="Y196" s="231"/>
      <c r="Z196" s="231"/>
      <c r="AA196" s="238"/>
      <c r="AT196" s="239" t="s">
        <v>192</v>
      </c>
      <c r="AU196" s="239" t="s">
        <v>89</v>
      </c>
      <c r="AV196" s="11" t="s">
        <v>89</v>
      </c>
      <c r="AW196" s="11" t="s">
        <v>34</v>
      </c>
      <c r="AX196" s="11" t="s">
        <v>77</v>
      </c>
      <c r="AY196" s="239" t="s">
        <v>184</v>
      </c>
    </row>
    <row r="197" s="11" customFormat="1" ht="16.5" customHeight="1">
      <c r="B197" s="230"/>
      <c r="C197" s="231"/>
      <c r="D197" s="231"/>
      <c r="E197" s="232" t="s">
        <v>5</v>
      </c>
      <c r="F197" s="240" t="s">
        <v>514</v>
      </c>
      <c r="G197" s="231"/>
      <c r="H197" s="231"/>
      <c r="I197" s="231"/>
      <c r="J197" s="231"/>
      <c r="K197" s="235">
        <v>-14.279999999999999</v>
      </c>
      <c r="L197" s="231"/>
      <c r="M197" s="231"/>
      <c r="N197" s="231"/>
      <c r="O197" s="231"/>
      <c r="P197" s="231"/>
      <c r="Q197" s="231"/>
      <c r="R197" s="236"/>
      <c r="T197" s="237"/>
      <c r="U197" s="231"/>
      <c r="V197" s="231"/>
      <c r="W197" s="231"/>
      <c r="X197" s="231"/>
      <c r="Y197" s="231"/>
      <c r="Z197" s="231"/>
      <c r="AA197" s="238"/>
      <c r="AT197" s="239" t="s">
        <v>192</v>
      </c>
      <c r="AU197" s="239" t="s">
        <v>89</v>
      </c>
      <c r="AV197" s="11" t="s">
        <v>89</v>
      </c>
      <c r="AW197" s="11" t="s">
        <v>34</v>
      </c>
      <c r="AX197" s="11" t="s">
        <v>77</v>
      </c>
      <c r="AY197" s="239" t="s">
        <v>184</v>
      </c>
    </row>
    <row r="198" s="11" customFormat="1" ht="16.5" customHeight="1">
      <c r="B198" s="230"/>
      <c r="C198" s="231"/>
      <c r="D198" s="231"/>
      <c r="E198" s="232" t="s">
        <v>5</v>
      </c>
      <c r="F198" s="240" t="s">
        <v>515</v>
      </c>
      <c r="G198" s="231"/>
      <c r="H198" s="231"/>
      <c r="I198" s="231"/>
      <c r="J198" s="231"/>
      <c r="K198" s="235">
        <v>-2.6880000000000002</v>
      </c>
      <c r="L198" s="231"/>
      <c r="M198" s="231"/>
      <c r="N198" s="231"/>
      <c r="O198" s="231"/>
      <c r="P198" s="231"/>
      <c r="Q198" s="231"/>
      <c r="R198" s="236"/>
      <c r="T198" s="237"/>
      <c r="U198" s="231"/>
      <c r="V198" s="231"/>
      <c r="W198" s="231"/>
      <c r="X198" s="231"/>
      <c r="Y198" s="231"/>
      <c r="Z198" s="231"/>
      <c r="AA198" s="238"/>
      <c r="AT198" s="239" t="s">
        <v>192</v>
      </c>
      <c r="AU198" s="239" t="s">
        <v>89</v>
      </c>
      <c r="AV198" s="11" t="s">
        <v>89</v>
      </c>
      <c r="AW198" s="11" t="s">
        <v>34</v>
      </c>
      <c r="AX198" s="11" t="s">
        <v>77</v>
      </c>
      <c r="AY198" s="239" t="s">
        <v>184</v>
      </c>
    </row>
    <row r="199" s="11" customFormat="1" ht="16.5" customHeight="1">
      <c r="B199" s="230"/>
      <c r="C199" s="231"/>
      <c r="D199" s="231"/>
      <c r="E199" s="232" t="s">
        <v>5</v>
      </c>
      <c r="F199" s="240" t="s">
        <v>516</v>
      </c>
      <c r="G199" s="231"/>
      <c r="H199" s="231"/>
      <c r="I199" s="231"/>
      <c r="J199" s="231"/>
      <c r="K199" s="235">
        <v>-1.8</v>
      </c>
      <c r="L199" s="231"/>
      <c r="M199" s="231"/>
      <c r="N199" s="231"/>
      <c r="O199" s="231"/>
      <c r="P199" s="231"/>
      <c r="Q199" s="231"/>
      <c r="R199" s="236"/>
      <c r="T199" s="237"/>
      <c r="U199" s="231"/>
      <c r="V199" s="231"/>
      <c r="W199" s="231"/>
      <c r="X199" s="231"/>
      <c r="Y199" s="231"/>
      <c r="Z199" s="231"/>
      <c r="AA199" s="238"/>
      <c r="AT199" s="239" t="s">
        <v>192</v>
      </c>
      <c r="AU199" s="239" t="s">
        <v>89</v>
      </c>
      <c r="AV199" s="11" t="s">
        <v>89</v>
      </c>
      <c r="AW199" s="11" t="s">
        <v>34</v>
      </c>
      <c r="AX199" s="11" t="s">
        <v>77</v>
      </c>
      <c r="AY199" s="239" t="s">
        <v>184</v>
      </c>
    </row>
    <row r="200" s="11" customFormat="1" ht="38.25" customHeight="1">
      <c r="B200" s="230"/>
      <c r="C200" s="231"/>
      <c r="D200" s="231"/>
      <c r="E200" s="232" t="s">
        <v>5</v>
      </c>
      <c r="F200" s="240" t="s">
        <v>517</v>
      </c>
      <c r="G200" s="231"/>
      <c r="H200" s="231"/>
      <c r="I200" s="231"/>
      <c r="J200" s="231"/>
      <c r="K200" s="235">
        <v>-352.80000000000001</v>
      </c>
      <c r="L200" s="231"/>
      <c r="M200" s="231"/>
      <c r="N200" s="231"/>
      <c r="O200" s="231"/>
      <c r="P200" s="231"/>
      <c r="Q200" s="231"/>
      <c r="R200" s="236"/>
      <c r="T200" s="237"/>
      <c r="U200" s="231"/>
      <c r="V200" s="231"/>
      <c r="W200" s="231"/>
      <c r="X200" s="231"/>
      <c r="Y200" s="231"/>
      <c r="Z200" s="231"/>
      <c r="AA200" s="238"/>
      <c r="AT200" s="239" t="s">
        <v>192</v>
      </c>
      <c r="AU200" s="239" t="s">
        <v>89</v>
      </c>
      <c r="AV200" s="11" t="s">
        <v>89</v>
      </c>
      <c r="AW200" s="11" t="s">
        <v>34</v>
      </c>
      <c r="AX200" s="11" t="s">
        <v>77</v>
      </c>
      <c r="AY200" s="239" t="s">
        <v>184</v>
      </c>
    </row>
    <row r="201" s="11" customFormat="1" ht="25.5" customHeight="1">
      <c r="B201" s="230"/>
      <c r="C201" s="231"/>
      <c r="D201" s="231"/>
      <c r="E201" s="232" t="s">
        <v>5</v>
      </c>
      <c r="F201" s="240" t="s">
        <v>518</v>
      </c>
      <c r="G201" s="231"/>
      <c r="H201" s="231"/>
      <c r="I201" s="231"/>
      <c r="J201" s="231"/>
      <c r="K201" s="235">
        <v>-302.39999999999998</v>
      </c>
      <c r="L201" s="231"/>
      <c r="M201" s="231"/>
      <c r="N201" s="231"/>
      <c r="O201" s="231"/>
      <c r="P201" s="231"/>
      <c r="Q201" s="231"/>
      <c r="R201" s="236"/>
      <c r="T201" s="237"/>
      <c r="U201" s="231"/>
      <c r="V201" s="231"/>
      <c r="W201" s="231"/>
      <c r="X201" s="231"/>
      <c r="Y201" s="231"/>
      <c r="Z201" s="231"/>
      <c r="AA201" s="238"/>
      <c r="AT201" s="239" t="s">
        <v>192</v>
      </c>
      <c r="AU201" s="239" t="s">
        <v>89</v>
      </c>
      <c r="AV201" s="11" t="s">
        <v>89</v>
      </c>
      <c r="AW201" s="11" t="s">
        <v>34</v>
      </c>
      <c r="AX201" s="11" t="s">
        <v>77</v>
      </c>
      <c r="AY201" s="239" t="s">
        <v>184</v>
      </c>
    </row>
    <row r="202" s="11" customFormat="1" ht="16.5" customHeight="1">
      <c r="B202" s="230"/>
      <c r="C202" s="231"/>
      <c r="D202" s="231"/>
      <c r="E202" s="232" t="s">
        <v>5</v>
      </c>
      <c r="F202" s="240" t="s">
        <v>519</v>
      </c>
      <c r="G202" s="231"/>
      <c r="H202" s="231"/>
      <c r="I202" s="231"/>
      <c r="J202" s="231"/>
      <c r="K202" s="235">
        <v>-65.519999999999996</v>
      </c>
      <c r="L202" s="231"/>
      <c r="M202" s="231"/>
      <c r="N202" s="231"/>
      <c r="O202" s="231"/>
      <c r="P202" s="231"/>
      <c r="Q202" s="231"/>
      <c r="R202" s="236"/>
      <c r="T202" s="237"/>
      <c r="U202" s="231"/>
      <c r="V202" s="231"/>
      <c r="W202" s="231"/>
      <c r="X202" s="231"/>
      <c r="Y202" s="231"/>
      <c r="Z202" s="231"/>
      <c r="AA202" s="238"/>
      <c r="AT202" s="239" t="s">
        <v>192</v>
      </c>
      <c r="AU202" s="239" t="s">
        <v>89</v>
      </c>
      <c r="AV202" s="11" t="s">
        <v>89</v>
      </c>
      <c r="AW202" s="11" t="s">
        <v>34</v>
      </c>
      <c r="AX202" s="11" t="s">
        <v>77</v>
      </c>
      <c r="AY202" s="239" t="s">
        <v>184</v>
      </c>
    </row>
    <row r="203" s="11" customFormat="1" ht="16.5" customHeight="1">
      <c r="B203" s="230"/>
      <c r="C203" s="231"/>
      <c r="D203" s="231"/>
      <c r="E203" s="232" t="s">
        <v>5</v>
      </c>
      <c r="F203" s="240" t="s">
        <v>520</v>
      </c>
      <c r="G203" s="231"/>
      <c r="H203" s="231"/>
      <c r="I203" s="231"/>
      <c r="J203" s="231"/>
      <c r="K203" s="235">
        <v>-60.479999999999997</v>
      </c>
      <c r="L203" s="231"/>
      <c r="M203" s="231"/>
      <c r="N203" s="231"/>
      <c r="O203" s="231"/>
      <c r="P203" s="231"/>
      <c r="Q203" s="231"/>
      <c r="R203" s="236"/>
      <c r="T203" s="237"/>
      <c r="U203" s="231"/>
      <c r="V203" s="231"/>
      <c r="W203" s="231"/>
      <c r="X203" s="231"/>
      <c r="Y203" s="231"/>
      <c r="Z203" s="231"/>
      <c r="AA203" s="238"/>
      <c r="AT203" s="239" t="s">
        <v>192</v>
      </c>
      <c r="AU203" s="239" t="s">
        <v>89</v>
      </c>
      <c r="AV203" s="11" t="s">
        <v>89</v>
      </c>
      <c r="AW203" s="11" t="s">
        <v>34</v>
      </c>
      <c r="AX203" s="11" t="s">
        <v>77</v>
      </c>
      <c r="AY203" s="239" t="s">
        <v>184</v>
      </c>
    </row>
    <row r="204" s="11" customFormat="1" ht="16.5" customHeight="1">
      <c r="B204" s="230"/>
      <c r="C204" s="231"/>
      <c r="D204" s="231"/>
      <c r="E204" s="232" t="s">
        <v>5</v>
      </c>
      <c r="F204" s="240" t="s">
        <v>521</v>
      </c>
      <c r="G204" s="231"/>
      <c r="H204" s="231"/>
      <c r="I204" s="231"/>
      <c r="J204" s="231"/>
      <c r="K204" s="235">
        <v>-141.12000000000001</v>
      </c>
      <c r="L204" s="231"/>
      <c r="M204" s="231"/>
      <c r="N204" s="231"/>
      <c r="O204" s="231"/>
      <c r="P204" s="231"/>
      <c r="Q204" s="231"/>
      <c r="R204" s="236"/>
      <c r="T204" s="237"/>
      <c r="U204" s="231"/>
      <c r="V204" s="231"/>
      <c r="W204" s="231"/>
      <c r="X204" s="231"/>
      <c r="Y204" s="231"/>
      <c r="Z204" s="231"/>
      <c r="AA204" s="238"/>
      <c r="AT204" s="239" t="s">
        <v>192</v>
      </c>
      <c r="AU204" s="239" t="s">
        <v>89</v>
      </c>
      <c r="AV204" s="11" t="s">
        <v>89</v>
      </c>
      <c r="AW204" s="11" t="s">
        <v>34</v>
      </c>
      <c r="AX204" s="11" t="s">
        <v>77</v>
      </c>
      <c r="AY204" s="239" t="s">
        <v>184</v>
      </c>
    </row>
    <row r="205" s="11" customFormat="1" ht="16.5" customHeight="1">
      <c r="B205" s="230"/>
      <c r="C205" s="231"/>
      <c r="D205" s="231"/>
      <c r="E205" s="232" t="s">
        <v>5</v>
      </c>
      <c r="F205" s="240" t="s">
        <v>522</v>
      </c>
      <c r="G205" s="231"/>
      <c r="H205" s="231"/>
      <c r="I205" s="231"/>
      <c r="J205" s="231"/>
      <c r="K205" s="235">
        <v>-120.95999999999999</v>
      </c>
      <c r="L205" s="231"/>
      <c r="M205" s="231"/>
      <c r="N205" s="231"/>
      <c r="O205" s="231"/>
      <c r="P205" s="231"/>
      <c r="Q205" s="231"/>
      <c r="R205" s="236"/>
      <c r="T205" s="237"/>
      <c r="U205" s="231"/>
      <c r="V205" s="231"/>
      <c r="W205" s="231"/>
      <c r="X205" s="231"/>
      <c r="Y205" s="231"/>
      <c r="Z205" s="231"/>
      <c r="AA205" s="238"/>
      <c r="AT205" s="239" t="s">
        <v>192</v>
      </c>
      <c r="AU205" s="239" t="s">
        <v>89</v>
      </c>
      <c r="AV205" s="11" t="s">
        <v>89</v>
      </c>
      <c r="AW205" s="11" t="s">
        <v>34</v>
      </c>
      <c r="AX205" s="11" t="s">
        <v>77</v>
      </c>
      <c r="AY205" s="239" t="s">
        <v>184</v>
      </c>
    </row>
    <row r="206" s="11" customFormat="1" ht="16.5" customHeight="1">
      <c r="B206" s="230"/>
      <c r="C206" s="231"/>
      <c r="D206" s="231"/>
      <c r="E206" s="232" t="s">
        <v>5</v>
      </c>
      <c r="F206" s="240" t="s">
        <v>5</v>
      </c>
      <c r="G206" s="231"/>
      <c r="H206" s="231"/>
      <c r="I206" s="231"/>
      <c r="J206" s="231"/>
      <c r="K206" s="235">
        <v>0</v>
      </c>
      <c r="L206" s="231"/>
      <c r="M206" s="231"/>
      <c r="N206" s="231"/>
      <c r="O206" s="231"/>
      <c r="P206" s="231"/>
      <c r="Q206" s="231"/>
      <c r="R206" s="236"/>
      <c r="T206" s="237"/>
      <c r="U206" s="231"/>
      <c r="V206" s="231"/>
      <c r="W206" s="231"/>
      <c r="X206" s="231"/>
      <c r="Y206" s="231"/>
      <c r="Z206" s="231"/>
      <c r="AA206" s="238"/>
      <c r="AT206" s="239" t="s">
        <v>192</v>
      </c>
      <c r="AU206" s="239" t="s">
        <v>89</v>
      </c>
      <c r="AV206" s="11" t="s">
        <v>89</v>
      </c>
      <c r="AW206" s="11" t="s">
        <v>34</v>
      </c>
      <c r="AX206" s="11" t="s">
        <v>77</v>
      </c>
      <c r="AY206" s="239" t="s">
        <v>184</v>
      </c>
    </row>
    <row r="207" s="11" customFormat="1" ht="16.5" customHeight="1">
      <c r="B207" s="230"/>
      <c r="C207" s="231"/>
      <c r="D207" s="231"/>
      <c r="E207" s="232" t="s">
        <v>5</v>
      </c>
      <c r="F207" s="240" t="s">
        <v>5</v>
      </c>
      <c r="G207" s="231"/>
      <c r="H207" s="231"/>
      <c r="I207" s="231"/>
      <c r="J207" s="231"/>
      <c r="K207" s="235">
        <v>0</v>
      </c>
      <c r="L207" s="231"/>
      <c r="M207" s="231"/>
      <c r="N207" s="231"/>
      <c r="O207" s="231"/>
      <c r="P207" s="231"/>
      <c r="Q207" s="231"/>
      <c r="R207" s="236"/>
      <c r="T207" s="237"/>
      <c r="U207" s="231"/>
      <c r="V207" s="231"/>
      <c r="W207" s="231"/>
      <c r="X207" s="231"/>
      <c r="Y207" s="231"/>
      <c r="Z207" s="231"/>
      <c r="AA207" s="238"/>
      <c r="AT207" s="239" t="s">
        <v>192</v>
      </c>
      <c r="AU207" s="239" t="s">
        <v>89</v>
      </c>
      <c r="AV207" s="11" t="s">
        <v>89</v>
      </c>
      <c r="AW207" s="11" t="s">
        <v>34</v>
      </c>
      <c r="AX207" s="11" t="s">
        <v>77</v>
      </c>
      <c r="AY207" s="239" t="s">
        <v>184</v>
      </c>
    </row>
    <row r="208" s="11" customFormat="1" ht="16.5" customHeight="1">
      <c r="B208" s="230"/>
      <c r="C208" s="231"/>
      <c r="D208" s="231"/>
      <c r="E208" s="232" t="s">
        <v>5</v>
      </c>
      <c r="F208" s="240" t="s">
        <v>5</v>
      </c>
      <c r="G208" s="231"/>
      <c r="H208" s="231"/>
      <c r="I208" s="231"/>
      <c r="J208" s="231"/>
      <c r="K208" s="235">
        <v>0</v>
      </c>
      <c r="L208" s="231"/>
      <c r="M208" s="231"/>
      <c r="N208" s="231"/>
      <c r="O208" s="231"/>
      <c r="P208" s="231"/>
      <c r="Q208" s="231"/>
      <c r="R208" s="236"/>
      <c r="T208" s="237"/>
      <c r="U208" s="231"/>
      <c r="V208" s="231"/>
      <c r="W208" s="231"/>
      <c r="X208" s="231"/>
      <c r="Y208" s="231"/>
      <c r="Z208" s="231"/>
      <c r="AA208" s="238"/>
      <c r="AT208" s="239" t="s">
        <v>192</v>
      </c>
      <c r="AU208" s="239" t="s">
        <v>89</v>
      </c>
      <c r="AV208" s="11" t="s">
        <v>89</v>
      </c>
      <c r="AW208" s="11" t="s">
        <v>34</v>
      </c>
      <c r="AX208" s="11" t="s">
        <v>77</v>
      </c>
      <c r="AY208" s="239" t="s">
        <v>184</v>
      </c>
    </row>
    <row r="209" s="11" customFormat="1" ht="16.5" customHeight="1">
      <c r="B209" s="230"/>
      <c r="C209" s="231"/>
      <c r="D209" s="231"/>
      <c r="E209" s="232" t="s">
        <v>5</v>
      </c>
      <c r="F209" s="240" t="s">
        <v>5</v>
      </c>
      <c r="G209" s="231"/>
      <c r="H209" s="231"/>
      <c r="I209" s="231"/>
      <c r="J209" s="231"/>
      <c r="K209" s="235">
        <v>0</v>
      </c>
      <c r="L209" s="231"/>
      <c r="M209" s="231"/>
      <c r="N209" s="231"/>
      <c r="O209" s="231"/>
      <c r="P209" s="231"/>
      <c r="Q209" s="231"/>
      <c r="R209" s="236"/>
      <c r="T209" s="237"/>
      <c r="U209" s="231"/>
      <c r="V209" s="231"/>
      <c r="W209" s="231"/>
      <c r="X209" s="231"/>
      <c r="Y209" s="231"/>
      <c r="Z209" s="231"/>
      <c r="AA209" s="238"/>
      <c r="AT209" s="239" t="s">
        <v>192</v>
      </c>
      <c r="AU209" s="239" t="s">
        <v>89</v>
      </c>
      <c r="AV209" s="11" t="s">
        <v>89</v>
      </c>
      <c r="AW209" s="11" t="s">
        <v>34</v>
      </c>
      <c r="AX209" s="11" t="s">
        <v>77</v>
      </c>
      <c r="AY209" s="239" t="s">
        <v>184</v>
      </c>
    </row>
    <row r="210" s="11" customFormat="1" ht="16.5" customHeight="1">
      <c r="B210" s="230"/>
      <c r="C210" s="231"/>
      <c r="D210" s="231"/>
      <c r="E210" s="232" t="s">
        <v>5</v>
      </c>
      <c r="F210" s="240" t="s">
        <v>5</v>
      </c>
      <c r="G210" s="231"/>
      <c r="H210" s="231"/>
      <c r="I210" s="231"/>
      <c r="J210" s="231"/>
      <c r="K210" s="235">
        <v>0</v>
      </c>
      <c r="L210" s="231"/>
      <c r="M210" s="231"/>
      <c r="N210" s="231"/>
      <c r="O210" s="231"/>
      <c r="P210" s="231"/>
      <c r="Q210" s="231"/>
      <c r="R210" s="236"/>
      <c r="T210" s="237"/>
      <c r="U210" s="231"/>
      <c r="V210" s="231"/>
      <c r="W210" s="231"/>
      <c r="X210" s="231"/>
      <c r="Y210" s="231"/>
      <c r="Z210" s="231"/>
      <c r="AA210" s="238"/>
      <c r="AT210" s="239" t="s">
        <v>192</v>
      </c>
      <c r="AU210" s="239" t="s">
        <v>89</v>
      </c>
      <c r="AV210" s="11" t="s">
        <v>89</v>
      </c>
      <c r="AW210" s="11" t="s">
        <v>34</v>
      </c>
      <c r="AX210" s="11" t="s">
        <v>77</v>
      </c>
      <c r="AY210" s="239" t="s">
        <v>184</v>
      </c>
    </row>
    <row r="211" s="12" customFormat="1" ht="16.5" customHeight="1">
      <c r="B211" s="241"/>
      <c r="C211" s="242"/>
      <c r="D211" s="242"/>
      <c r="E211" s="243" t="s">
        <v>5</v>
      </c>
      <c r="F211" s="244" t="s">
        <v>197</v>
      </c>
      <c r="G211" s="242"/>
      <c r="H211" s="242"/>
      <c r="I211" s="242"/>
      <c r="J211" s="242"/>
      <c r="K211" s="245">
        <v>1274.932</v>
      </c>
      <c r="L211" s="242"/>
      <c r="M211" s="242"/>
      <c r="N211" s="242"/>
      <c r="O211" s="242"/>
      <c r="P211" s="242"/>
      <c r="Q211" s="242"/>
      <c r="R211" s="246"/>
      <c r="T211" s="247"/>
      <c r="U211" s="242"/>
      <c r="V211" s="242"/>
      <c r="W211" s="242"/>
      <c r="X211" s="242"/>
      <c r="Y211" s="242"/>
      <c r="Z211" s="242"/>
      <c r="AA211" s="248"/>
      <c r="AT211" s="249" t="s">
        <v>192</v>
      </c>
      <c r="AU211" s="249" t="s">
        <v>89</v>
      </c>
      <c r="AV211" s="12" t="s">
        <v>189</v>
      </c>
      <c r="AW211" s="12" t="s">
        <v>34</v>
      </c>
      <c r="AX211" s="12" t="s">
        <v>84</v>
      </c>
      <c r="AY211" s="249" t="s">
        <v>184</v>
      </c>
    </row>
    <row r="212" s="1" customFormat="1" ht="25.5" customHeight="1">
      <c r="B212" s="186"/>
      <c r="C212" s="220" t="s">
        <v>292</v>
      </c>
      <c r="D212" s="220" t="s">
        <v>185</v>
      </c>
      <c r="E212" s="221" t="s">
        <v>523</v>
      </c>
      <c r="F212" s="222" t="s">
        <v>524</v>
      </c>
      <c r="G212" s="222"/>
      <c r="H212" s="222"/>
      <c r="I212" s="222"/>
      <c r="J212" s="223" t="s">
        <v>206</v>
      </c>
      <c r="K212" s="224">
        <v>682.17399999999998</v>
      </c>
      <c r="L212" s="225">
        <v>0</v>
      </c>
      <c r="M212" s="225"/>
      <c r="N212" s="226">
        <f>ROUND(L212*K212,2)</f>
        <v>0</v>
      </c>
      <c r="O212" s="226"/>
      <c r="P212" s="226"/>
      <c r="Q212" s="226"/>
      <c r="R212" s="190"/>
      <c r="T212" s="227" t="s">
        <v>5</v>
      </c>
      <c r="U212" s="59" t="s">
        <v>44</v>
      </c>
      <c r="V212" s="50"/>
      <c r="W212" s="228">
        <f>V212*K212</f>
        <v>0</v>
      </c>
      <c r="X212" s="228">
        <v>0.0041599999999999996</v>
      </c>
      <c r="Y212" s="228">
        <f>X212*K212</f>
        <v>2.8378438399999997</v>
      </c>
      <c r="Z212" s="228">
        <v>0</v>
      </c>
      <c r="AA212" s="229">
        <f>Z212*K212</f>
        <v>0</v>
      </c>
      <c r="AR212" s="25" t="s">
        <v>189</v>
      </c>
      <c r="AT212" s="25" t="s">
        <v>185</v>
      </c>
      <c r="AU212" s="25" t="s">
        <v>89</v>
      </c>
      <c r="AY212" s="25" t="s">
        <v>184</v>
      </c>
      <c r="BE212" s="149">
        <f>IF(U212="základná",N212,0)</f>
        <v>0</v>
      </c>
      <c r="BF212" s="149">
        <f>IF(U212="znížená",N212,0)</f>
        <v>0</v>
      </c>
      <c r="BG212" s="149">
        <f>IF(U212="zákl. prenesená",N212,0)</f>
        <v>0</v>
      </c>
      <c r="BH212" s="149">
        <f>IF(U212="zníž. prenesená",N212,0)</f>
        <v>0</v>
      </c>
      <c r="BI212" s="149">
        <f>IF(U212="nulová",N212,0)</f>
        <v>0</v>
      </c>
      <c r="BJ212" s="25" t="s">
        <v>89</v>
      </c>
      <c r="BK212" s="149">
        <f>ROUND(L212*K212,2)</f>
        <v>0</v>
      </c>
      <c r="BL212" s="25" t="s">
        <v>189</v>
      </c>
      <c r="BM212" s="25" t="s">
        <v>525</v>
      </c>
    </row>
    <row r="213" s="11" customFormat="1" ht="16.5" customHeight="1">
      <c r="B213" s="230"/>
      <c r="C213" s="231"/>
      <c r="D213" s="231"/>
      <c r="E213" s="232" t="s">
        <v>5</v>
      </c>
      <c r="F213" s="233" t="s">
        <v>526</v>
      </c>
      <c r="G213" s="234"/>
      <c r="H213" s="234"/>
      <c r="I213" s="234"/>
      <c r="J213" s="231"/>
      <c r="K213" s="235">
        <v>84.671999999999997</v>
      </c>
      <c r="L213" s="231"/>
      <c r="M213" s="231"/>
      <c r="N213" s="231"/>
      <c r="O213" s="231"/>
      <c r="P213" s="231"/>
      <c r="Q213" s="231"/>
      <c r="R213" s="236"/>
      <c r="T213" s="237"/>
      <c r="U213" s="231"/>
      <c r="V213" s="231"/>
      <c r="W213" s="231"/>
      <c r="X213" s="231"/>
      <c r="Y213" s="231"/>
      <c r="Z213" s="231"/>
      <c r="AA213" s="238"/>
      <c r="AT213" s="239" t="s">
        <v>192</v>
      </c>
      <c r="AU213" s="239" t="s">
        <v>89</v>
      </c>
      <c r="AV213" s="11" t="s">
        <v>89</v>
      </c>
      <c r="AW213" s="11" t="s">
        <v>34</v>
      </c>
      <c r="AX213" s="11" t="s">
        <v>77</v>
      </c>
      <c r="AY213" s="239" t="s">
        <v>184</v>
      </c>
    </row>
    <row r="214" s="11" customFormat="1" ht="16.5" customHeight="1">
      <c r="B214" s="230"/>
      <c r="C214" s="231"/>
      <c r="D214" s="231"/>
      <c r="E214" s="232" t="s">
        <v>5</v>
      </c>
      <c r="F214" s="240" t="s">
        <v>527</v>
      </c>
      <c r="G214" s="231"/>
      <c r="H214" s="231"/>
      <c r="I214" s="231"/>
      <c r="J214" s="231"/>
      <c r="K214" s="235">
        <v>197.232</v>
      </c>
      <c r="L214" s="231"/>
      <c r="M214" s="231"/>
      <c r="N214" s="231"/>
      <c r="O214" s="231"/>
      <c r="P214" s="231"/>
      <c r="Q214" s="231"/>
      <c r="R214" s="236"/>
      <c r="T214" s="237"/>
      <c r="U214" s="231"/>
      <c r="V214" s="231"/>
      <c r="W214" s="231"/>
      <c r="X214" s="231"/>
      <c r="Y214" s="231"/>
      <c r="Z214" s="231"/>
      <c r="AA214" s="238"/>
      <c r="AT214" s="239" t="s">
        <v>192</v>
      </c>
      <c r="AU214" s="239" t="s">
        <v>89</v>
      </c>
      <c r="AV214" s="11" t="s">
        <v>89</v>
      </c>
      <c r="AW214" s="11" t="s">
        <v>34</v>
      </c>
      <c r="AX214" s="11" t="s">
        <v>77</v>
      </c>
      <c r="AY214" s="239" t="s">
        <v>184</v>
      </c>
    </row>
    <row r="215" s="11" customFormat="1" ht="16.5" customHeight="1">
      <c r="B215" s="230"/>
      <c r="C215" s="231"/>
      <c r="D215" s="231"/>
      <c r="E215" s="232" t="s">
        <v>5</v>
      </c>
      <c r="F215" s="240" t="s">
        <v>528</v>
      </c>
      <c r="G215" s="231"/>
      <c r="H215" s="231"/>
      <c r="I215" s="231"/>
      <c r="J215" s="231"/>
      <c r="K215" s="235">
        <v>400.26999999999998</v>
      </c>
      <c r="L215" s="231"/>
      <c r="M215" s="231"/>
      <c r="N215" s="231"/>
      <c r="O215" s="231"/>
      <c r="P215" s="231"/>
      <c r="Q215" s="231"/>
      <c r="R215" s="236"/>
      <c r="T215" s="237"/>
      <c r="U215" s="231"/>
      <c r="V215" s="231"/>
      <c r="W215" s="231"/>
      <c r="X215" s="231"/>
      <c r="Y215" s="231"/>
      <c r="Z215" s="231"/>
      <c r="AA215" s="238"/>
      <c r="AT215" s="239" t="s">
        <v>192</v>
      </c>
      <c r="AU215" s="239" t="s">
        <v>89</v>
      </c>
      <c r="AV215" s="11" t="s">
        <v>89</v>
      </c>
      <c r="AW215" s="11" t="s">
        <v>34</v>
      </c>
      <c r="AX215" s="11" t="s">
        <v>77</v>
      </c>
      <c r="AY215" s="239" t="s">
        <v>184</v>
      </c>
    </row>
    <row r="216" s="13" customFormat="1" ht="16.5" customHeight="1">
      <c r="B216" s="255"/>
      <c r="C216" s="256"/>
      <c r="D216" s="256"/>
      <c r="E216" s="257" t="s">
        <v>5</v>
      </c>
      <c r="F216" s="258" t="s">
        <v>250</v>
      </c>
      <c r="G216" s="256"/>
      <c r="H216" s="256"/>
      <c r="I216" s="256"/>
      <c r="J216" s="256"/>
      <c r="K216" s="259">
        <v>682.17399999999998</v>
      </c>
      <c r="L216" s="256"/>
      <c r="M216" s="256"/>
      <c r="N216" s="256"/>
      <c r="O216" s="256"/>
      <c r="P216" s="256"/>
      <c r="Q216" s="256"/>
      <c r="R216" s="260"/>
      <c r="T216" s="261"/>
      <c r="U216" s="256"/>
      <c r="V216" s="256"/>
      <c r="W216" s="256"/>
      <c r="X216" s="256"/>
      <c r="Y216" s="256"/>
      <c r="Z216" s="256"/>
      <c r="AA216" s="262"/>
      <c r="AT216" s="263" t="s">
        <v>192</v>
      </c>
      <c r="AU216" s="263" t="s">
        <v>89</v>
      </c>
      <c r="AV216" s="13" t="s">
        <v>203</v>
      </c>
      <c r="AW216" s="13" t="s">
        <v>34</v>
      </c>
      <c r="AX216" s="13" t="s">
        <v>77</v>
      </c>
      <c r="AY216" s="263" t="s">
        <v>184</v>
      </c>
    </row>
    <row r="217" s="12" customFormat="1" ht="16.5" customHeight="1">
      <c r="B217" s="241"/>
      <c r="C217" s="242"/>
      <c r="D217" s="242"/>
      <c r="E217" s="243" t="s">
        <v>5</v>
      </c>
      <c r="F217" s="244" t="s">
        <v>197</v>
      </c>
      <c r="G217" s="242"/>
      <c r="H217" s="242"/>
      <c r="I217" s="242"/>
      <c r="J217" s="242"/>
      <c r="K217" s="245">
        <v>682.17399999999998</v>
      </c>
      <c r="L217" s="242"/>
      <c r="M217" s="242"/>
      <c r="N217" s="242"/>
      <c r="O217" s="242"/>
      <c r="P217" s="242"/>
      <c r="Q217" s="242"/>
      <c r="R217" s="246"/>
      <c r="T217" s="247"/>
      <c r="U217" s="242"/>
      <c r="V217" s="242"/>
      <c r="W217" s="242"/>
      <c r="X217" s="242"/>
      <c r="Y217" s="242"/>
      <c r="Z217" s="242"/>
      <c r="AA217" s="248"/>
      <c r="AT217" s="249" t="s">
        <v>192</v>
      </c>
      <c r="AU217" s="249" t="s">
        <v>89</v>
      </c>
      <c r="AV217" s="12" t="s">
        <v>189</v>
      </c>
      <c r="AW217" s="12" t="s">
        <v>34</v>
      </c>
      <c r="AX217" s="12" t="s">
        <v>84</v>
      </c>
      <c r="AY217" s="249" t="s">
        <v>184</v>
      </c>
    </row>
    <row r="218" s="1" customFormat="1" ht="38.25" customHeight="1">
      <c r="B218" s="186"/>
      <c r="C218" s="220" t="s">
        <v>10</v>
      </c>
      <c r="D218" s="220" t="s">
        <v>185</v>
      </c>
      <c r="E218" s="221" t="s">
        <v>529</v>
      </c>
      <c r="F218" s="222" t="s">
        <v>530</v>
      </c>
      <c r="G218" s="222"/>
      <c r="H218" s="222"/>
      <c r="I218" s="222"/>
      <c r="J218" s="223" t="s">
        <v>206</v>
      </c>
      <c r="K218" s="224">
        <v>66.120000000000005</v>
      </c>
      <c r="L218" s="225">
        <v>0</v>
      </c>
      <c r="M218" s="225"/>
      <c r="N218" s="226">
        <f>ROUND(L218*K218,2)</f>
        <v>0</v>
      </c>
      <c r="O218" s="226"/>
      <c r="P218" s="226"/>
      <c r="Q218" s="226"/>
      <c r="R218" s="190"/>
      <c r="T218" s="227" t="s">
        <v>5</v>
      </c>
      <c r="U218" s="59" t="s">
        <v>44</v>
      </c>
      <c r="V218" s="50"/>
      <c r="W218" s="228">
        <f>V218*K218</f>
        <v>0</v>
      </c>
      <c r="X218" s="228">
        <v>0.014149999999999999</v>
      </c>
      <c r="Y218" s="228">
        <f>X218*K218</f>
        <v>0.93559800000000004</v>
      </c>
      <c r="Z218" s="228">
        <v>0</v>
      </c>
      <c r="AA218" s="229">
        <f>Z218*K218</f>
        <v>0</v>
      </c>
      <c r="AR218" s="25" t="s">
        <v>189</v>
      </c>
      <c r="AT218" s="25" t="s">
        <v>185</v>
      </c>
      <c r="AU218" s="25" t="s">
        <v>89</v>
      </c>
      <c r="AY218" s="25" t="s">
        <v>184</v>
      </c>
      <c r="BE218" s="149">
        <f>IF(U218="základná",N218,0)</f>
        <v>0</v>
      </c>
      <c r="BF218" s="149">
        <f>IF(U218="znížená",N218,0)</f>
        <v>0</v>
      </c>
      <c r="BG218" s="149">
        <f>IF(U218="zákl. prenesená",N218,0)</f>
        <v>0</v>
      </c>
      <c r="BH218" s="149">
        <f>IF(U218="zníž. prenesená",N218,0)</f>
        <v>0</v>
      </c>
      <c r="BI218" s="149">
        <f>IF(U218="nulová",N218,0)</f>
        <v>0</v>
      </c>
      <c r="BJ218" s="25" t="s">
        <v>89</v>
      </c>
      <c r="BK218" s="149">
        <f>ROUND(L218*K218,2)</f>
        <v>0</v>
      </c>
      <c r="BL218" s="25" t="s">
        <v>189</v>
      </c>
      <c r="BM218" s="25" t="s">
        <v>531</v>
      </c>
    </row>
    <row r="219" s="11" customFormat="1" ht="16.5" customHeight="1">
      <c r="B219" s="230"/>
      <c r="C219" s="231"/>
      <c r="D219" s="231"/>
      <c r="E219" s="232" t="s">
        <v>5</v>
      </c>
      <c r="F219" s="233" t="s">
        <v>532</v>
      </c>
      <c r="G219" s="234"/>
      <c r="H219" s="234"/>
      <c r="I219" s="234"/>
      <c r="J219" s="231"/>
      <c r="K219" s="235">
        <v>66.120000000000005</v>
      </c>
      <c r="L219" s="231"/>
      <c r="M219" s="231"/>
      <c r="N219" s="231"/>
      <c r="O219" s="231"/>
      <c r="P219" s="231"/>
      <c r="Q219" s="231"/>
      <c r="R219" s="236"/>
      <c r="T219" s="237"/>
      <c r="U219" s="231"/>
      <c r="V219" s="231"/>
      <c r="W219" s="231"/>
      <c r="X219" s="231"/>
      <c r="Y219" s="231"/>
      <c r="Z219" s="231"/>
      <c r="AA219" s="238"/>
      <c r="AT219" s="239" t="s">
        <v>192</v>
      </c>
      <c r="AU219" s="239" t="s">
        <v>89</v>
      </c>
      <c r="AV219" s="11" t="s">
        <v>89</v>
      </c>
      <c r="AW219" s="11" t="s">
        <v>34</v>
      </c>
      <c r="AX219" s="11" t="s">
        <v>84</v>
      </c>
      <c r="AY219" s="239" t="s">
        <v>184</v>
      </c>
    </row>
    <row r="220" s="1" customFormat="1" ht="38.25" customHeight="1">
      <c r="B220" s="186"/>
      <c r="C220" s="220" t="s">
        <v>302</v>
      </c>
      <c r="D220" s="220" t="s">
        <v>185</v>
      </c>
      <c r="E220" s="221" t="s">
        <v>533</v>
      </c>
      <c r="F220" s="222" t="s">
        <v>534</v>
      </c>
      <c r="G220" s="222"/>
      <c r="H220" s="222"/>
      <c r="I220" s="222"/>
      <c r="J220" s="223" t="s">
        <v>239</v>
      </c>
      <c r="K220" s="224">
        <v>26</v>
      </c>
      <c r="L220" s="225">
        <v>0</v>
      </c>
      <c r="M220" s="225"/>
      <c r="N220" s="226">
        <f>ROUND(L220*K220,2)</f>
        <v>0</v>
      </c>
      <c r="O220" s="226"/>
      <c r="P220" s="226"/>
      <c r="Q220" s="226"/>
      <c r="R220" s="190"/>
      <c r="T220" s="227" t="s">
        <v>5</v>
      </c>
      <c r="U220" s="59" t="s">
        <v>44</v>
      </c>
      <c r="V220" s="50"/>
      <c r="W220" s="228">
        <f>V220*K220</f>
        <v>0</v>
      </c>
      <c r="X220" s="228">
        <v>2.0952500000000001</v>
      </c>
      <c r="Y220" s="228">
        <f>X220*K220</f>
        <v>54.476500000000001</v>
      </c>
      <c r="Z220" s="228">
        <v>0</v>
      </c>
      <c r="AA220" s="229">
        <f>Z220*K220</f>
        <v>0</v>
      </c>
      <c r="AR220" s="25" t="s">
        <v>189</v>
      </c>
      <c r="AT220" s="25" t="s">
        <v>185</v>
      </c>
      <c r="AU220" s="25" t="s">
        <v>89</v>
      </c>
      <c r="AY220" s="25" t="s">
        <v>184</v>
      </c>
      <c r="BE220" s="149">
        <f>IF(U220="základná",N220,0)</f>
        <v>0</v>
      </c>
      <c r="BF220" s="149">
        <f>IF(U220="znížená",N220,0)</f>
        <v>0</v>
      </c>
      <c r="BG220" s="149">
        <f>IF(U220="zákl. prenesená",N220,0)</f>
        <v>0</v>
      </c>
      <c r="BH220" s="149">
        <f>IF(U220="zníž. prenesená",N220,0)</f>
        <v>0</v>
      </c>
      <c r="BI220" s="149">
        <f>IF(U220="nulová",N220,0)</f>
        <v>0</v>
      </c>
      <c r="BJ220" s="25" t="s">
        <v>89</v>
      </c>
      <c r="BK220" s="149">
        <f>ROUND(L220*K220,2)</f>
        <v>0</v>
      </c>
      <c r="BL220" s="25" t="s">
        <v>189</v>
      </c>
      <c r="BM220" s="25" t="s">
        <v>535</v>
      </c>
    </row>
    <row r="221" s="11" customFormat="1" ht="16.5" customHeight="1">
      <c r="B221" s="230"/>
      <c r="C221" s="231"/>
      <c r="D221" s="231"/>
      <c r="E221" s="232" t="s">
        <v>5</v>
      </c>
      <c r="F221" s="233" t="s">
        <v>327</v>
      </c>
      <c r="G221" s="234"/>
      <c r="H221" s="234"/>
      <c r="I221" s="234"/>
      <c r="J221" s="231"/>
      <c r="K221" s="235">
        <v>26</v>
      </c>
      <c r="L221" s="231"/>
      <c r="M221" s="231"/>
      <c r="N221" s="231"/>
      <c r="O221" s="231"/>
      <c r="P221" s="231"/>
      <c r="Q221" s="231"/>
      <c r="R221" s="236"/>
      <c r="T221" s="237"/>
      <c r="U221" s="231"/>
      <c r="V221" s="231"/>
      <c r="W221" s="231"/>
      <c r="X221" s="231"/>
      <c r="Y221" s="231"/>
      <c r="Z221" s="231"/>
      <c r="AA221" s="238"/>
      <c r="AT221" s="239" t="s">
        <v>192</v>
      </c>
      <c r="AU221" s="239" t="s">
        <v>89</v>
      </c>
      <c r="AV221" s="11" t="s">
        <v>89</v>
      </c>
      <c r="AW221" s="11" t="s">
        <v>34</v>
      </c>
      <c r="AX221" s="11" t="s">
        <v>77</v>
      </c>
      <c r="AY221" s="239" t="s">
        <v>184</v>
      </c>
    </row>
    <row r="222" s="12" customFormat="1" ht="16.5" customHeight="1">
      <c r="B222" s="241"/>
      <c r="C222" s="242"/>
      <c r="D222" s="242"/>
      <c r="E222" s="243" t="s">
        <v>5</v>
      </c>
      <c r="F222" s="244" t="s">
        <v>197</v>
      </c>
      <c r="G222" s="242"/>
      <c r="H222" s="242"/>
      <c r="I222" s="242"/>
      <c r="J222" s="242"/>
      <c r="K222" s="245">
        <v>26</v>
      </c>
      <c r="L222" s="242"/>
      <c r="M222" s="242"/>
      <c r="N222" s="242"/>
      <c r="O222" s="242"/>
      <c r="P222" s="242"/>
      <c r="Q222" s="242"/>
      <c r="R222" s="246"/>
      <c r="T222" s="247"/>
      <c r="U222" s="242"/>
      <c r="V222" s="242"/>
      <c r="W222" s="242"/>
      <c r="X222" s="242"/>
      <c r="Y222" s="242"/>
      <c r="Z222" s="242"/>
      <c r="AA222" s="248"/>
      <c r="AT222" s="249" t="s">
        <v>192</v>
      </c>
      <c r="AU222" s="249" t="s">
        <v>89</v>
      </c>
      <c r="AV222" s="12" t="s">
        <v>189</v>
      </c>
      <c r="AW222" s="12" t="s">
        <v>34</v>
      </c>
      <c r="AX222" s="12" t="s">
        <v>84</v>
      </c>
      <c r="AY222" s="249" t="s">
        <v>184</v>
      </c>
    </row>
    <row r="223" s="1" customFormat="1" ht="38.25" customHeight="1">
      <c r="B223" s="186"/>
      <c r="C223" s="220" t="s">
        <v>307</v>
      </c>
      <c r="D223" s="220" t="s">
        <v>185</v>
      </c>
      <c r="E223" s="221" t="s">
        <v>536</v>
      </c>
      <c r="F223" s="222" t="s">
        <v>537</v>
      </c>
      <c r="G223" s="222"/>
      <c r="H223" s="222"/>
      <c r="I223" s="222"/>
      <c r="J223" s="223" t="s">
        <v>206</v>
      </c>
      <c r="K223" s="224">
        <v>461.44</v>
      </c>
      <c r="L223" s="225">
        <v>0</v>
      </c>
      <c r="M223" s="225"/>
      <c r="N223" s="226">
        <f>ROUND(L223*K223,2)</f>
        <v>0</v>
      </c>
      <c r="O223" s="226"/>
      <c r="P223" s="226"/>
      <c r="Q223" s="226"/>
      <c r="R223" s="190"/>
      <c r="T223" s="227" t="s">
        <v>5</v>
      </c>
      <c r="U223" s="59" t="s">
        <v>44</v>
      </c>
      <c r="V223" s="50"/>
      <c r="W223" s="228">
        <f>V223*K223</f>
        <v>0</v>
      </c>
      <c r="X223" s="228">
        <v>0.13442999999999999</v>
      </c>
      <c r="Y223" s="228">
        <f>X223*K223</f>
        <v>62.031379199999996</v>
      </c>
      <c r="Z223" s="228">
        <v>0</v>
      </c>
      <c r="AA223" s="229">
        <f>Z223*K223</f>
        <v>0</v>
      </c>
      <c r="AR223" s="25" t="s">
        <v>189</v>
      </c>
      <c r="AT223" s="25" t="s">
        <v>185</v>
      </c>
      <c r="AU223" s="25" t="s">
        <v>89</v>
      </c>
      <c r="AY223" s="25" t="s">
        <v>184</v>
      </c>
      <c r="BE223" s="149">
        <f>IF(U223="základná",N223,0)</f>
        <v>0</v>
      </c>
      <c r="BF223" s="149">
        <f>IF(U223="znížená",N223,0)</f>
        <v>0</v>
      </c>
      <c r="BG223" s="149">
        <f>IF(U223="zákl. prenesená",N223,0)</f>
        <v>0</v>
      </c>
      <c r="BH223" s="149">
        <f>IF(U223="zníž. prenesená",N223,0)</f>
        <v>0</v>
      </c>
      <c r="BI223" s="149">
        <f>IF(U223="nulová",N223,0)</f>
        <v>0</v>
      </c>
      <c r="BJ223" s="25" t="s">
        <v>89</v>
      </c>
      <c r="BK223" s="149">
        <f>ROUND(L223*K223,2)</f>
        <v>0</v>
      </c>
      <c r="BL223" s="25" t="s">
        <v>189</v>
      </c>
      <c r="BM223" s="25" t="s">
        <v>538</v>
      </c>
    </row>
    <row r="224" s="11" customFormat="1" ht="16.5" customHeight="1">
      <c r="B224" s="230"/>
      <c r="C224" s="231"/>
      <c r="D224" s="231"/>
      <c r="E224" s="232" t="s">
        <v>5</v>
      </c>
      <c r="F224" s="233" t="s">
        <v>539</v>
      </c>
      <c r="G224" s="234"/>
      <c r="H224" s="234"/>
      <c r="I224" s="234"/>
      <c r="J224" s="231"/>
      <c r="K224" s="235">
        <v>450.24000000000001</v>
      </c>
      <c r="L224" s="231"/>
      <c r="M224" s="231"/>
      <c r="N224" s="231"/>
      <c r="O224" s="231"/>
      <c r="P224" s="231"/>
      <c r="Q224" s="231"/>
      <c r="R224" s="236"/>
      <c r="T224" s="237"/>
      <c r="U224" s="231"/>
      <c r="V224" s="231"/>
      <c r="W224" s="231"/>
      <c r="X224" s="231"/>
      <c r="Y224" s="231"/>
      <c r="Z224" s="231"/>
      <c r="AA224" s="238"/>
      <c r="AT224" s="239" t="s">
        <v>192</v>
      </c>
      <c r="AU224" s="239" t="s">
        <v>89</v>
      </c>
      <c r="AV224" s="11" t="s">
        <v>89</v>
      </c>
      <c r="AW224" s="11" t="s">
        <v>34</v>
      </c>
      <c r="AX224" s="11" t="s">
        <v>77</v>
      </c>
      <c r="AY224" s="239" t="s">
        <v>184</v>
      </c>
    </row>
    <row r="225" s="11" customFormat="1" ht="16.5" customHeight="1">
      <c r="B225" s="230"/>
      <c r="C225" s="231"/>
      <c r="D225" s="231"/>
      <c r="E225" s="232" t="s">
        <v>5</v>
      </c>
      <c r="F225" s="240" t="s">
        <v>540</v>
      </c>
      <c r="G225" s="231"/>
      <c r="H225" s="231"/>
      <c r="I225" s="231"/>
      <c r="J225" s="231"/>
      <c r="K225" s="235">
        <v>11.199999999999999</v>
      </c>
      <c r="L225" s="231"/>
      <c r="M225" s="231"/>
      <c r="N225" s="231"/>
      <c r="O225" s="231"/>
      <c r="P225" s="231"/>
      <c r="Q225" s="231"/>
      <c r="R225" s="236"/>
      <c r="T225" s="237"/>
      <c r="U225" s="231"/>
      <c r="V225" s="231"/>
      <c r="W225" s="231"/>
      <c r="X225" s="231"/>
      <c r="Y225" s="231"/>
      <c r="Z225" s="231"/>
      <c r="AA225" s="238"/>
      <c r="AT225" s="239" t="s">
        <v>192</v>
      </c>
      <c r="AU225" s="239" t="s">
        <v>89</v>
      </c>
      <c r="AV225" s="11" t="s">
        <v>89</v>
      </c>
      <c r="AW225" s="11" t="s">
        <v>34</v>
      </c>
      <c r="AX225" s="11" t="s">
        <v>77</v>
      </c>
      <c r="AY225" s="239" t="s">
        <v>184</v>
      </c>
    </row>
    <row r="226" s="12" customFormat="1" ht="16.5" customHeight="1">
      <c r="B226" s="241"/>
      <c r="C226" s="242"/>
      <c r="D226" s="242"/>
      <c r="E226" s="243" t="s">
        <v>5</v>
      </c>
      <c r="F226" s="244" t="s">
        <v>197</v>
      </c>
      <c r="G226" s="242"/>
      <c r="H226" s="242"/>
      <c r="I226" s="242"/>
      <c r="J226" s="242"/>
      <c r="K226" s="245">
        <v>461.44</v>
      </c>
      <c r="L226" s="242"/>
      <c r="M226" s="242"/>
      <c r="N226" s="242"/>
      <c r="O226" s="242"/>
      <c r="P226" s="242"/>
      <c r="Q226" s="242"/>
      <c r="R226" s="246"/>
      <c r="T226" s="247"/>
      <c r="U226" s="242"/>
      <c r="V226" s="242"/>
      <c r="W226" s="242"/>
      <c r="X226" s="242"/>
      <c r="Y226" s="242"/>
      <c r="Z226" s="242"/>
      <c r="AA226" s="248"/>
      <c r="AT226" s="249" t="s">
        <v>192</v>
      </c>
      <c r="AU226" s="249" t="s">
        <v>89</v>
      </c>
      <c r="AV226" s="12" t="s">
        <v>189</v>
      </c>
      <c r="AW226" s="12" t="s">
        <v>34</v>
      </c>
      <c r="AX226" s="12" t="s">
        <v>84</v>
      </c>
      <c r="AY226" s="249" t="s">
        <v>184</v>
      </c>
    </row>
    <row r="227" s="1" customFormat="1" ht="38.25" customHeight="1">
      <c r="B227" s="186"/>
      <c r="C227" s="220" t="s">
        <v>312</v>
      </c>
      <c r="D227" s="220" t="s">
        <v>185</v>
      </c>
      <c r="E227" s="221" t="s">
        <v>541</v>
      </c>
      <c r="F227" s="222" t="s">
        <v>542</v>
      </c>
      <c r="G227" s="222"/>
      <c r="H227" s="222"/>
      <c r="I227" s="222"/>
      <c r="J227" s="223" t="s">
        <v>206</v>
      </c>
      <c r="K227" s="224">
        <v>361.56</v>
      </c>
      <c r="L227" s="225">
        <v>0</v>
      </c>
      <c r="M227" s="225"/>
      <c r="N227" s="226">
        <f>ROUND(L227*K227,2)</f>
        <v>0</v>
      </c>
      <c r="O227" s="226"/>
      <c r="P227" s="226"/>
      <c r="Q227" s="226"/>
      <c r="R227" s="190"/>
      <c r="T227" s="227" t="s">
        <v>5</v>
      </c>
      <c r="U227" s="59" t="s">
        <v>44</v>
      </c>
      <c r="V227" s="50"/>
      <c r="W227" s="228">
        <f>V227*K227</f>
        <v>0</v>
      </c>
      <c r="X227" s="228">
        <v>0.15683</v>
      </c>
      <c r="Y227" s="228">
        <f>X227*K227</f>
        <v>56.703454799999996</v>
      </c>
      <c r="Z227" s="228">
        <v>0</v>
      </c>
      <c r="AA227" s="229">
        <f>Z227*K227</f>
        <v>0</v>
      </c>
      <c r="AR227" s="25" t="s">
        <v>189</v>
      </c>
      <c r="AT227" s="25" t="s">
        <v>185</v>
      </c>
      <c r="AU227" s="25" t="s">
        <v>89</v>
      </c>
      <c r="AY227" s="25" t="s">
        <v>184</v>
      </c>
      <c r="BE227" s="149">
        <f>IF(U227="základná",N227,0)</f>
        <v>0</v>
      </c>
      <c r="BF227" s="149">
        <f>IF(U227="znížená",N227,0)</f>
        <v>0</v>
      </c>
      <c r="BG227" s="149">
        <f>IF(U227="zákl. prenesená",N227,0)</f>
        <v>0</v>
      </c>
      <c r="BH227" s="149">
        <f>IF(U227="zníž. prenesená",N227,0)</f>
        <v>0</v>
      </c>
      <c r="BI227" s="149">
        <f>IF(U227="nulová",N227,0)</f>
        <v>0</v>
      </c>
      <c r="BJ227" s="25" t="s">
        <v>89</v>
      </c>
      <c r="BK227" s="149">
        <f>ROUND(L227*K227,2)</f>
        <v>0</v>
      </c>
      <c r="BL227" s="25" t="s">
        <v>189</v>
      </c>
      <c r="BM227" s="25" t="s">
        <v>543</v>
      </c>
    </row>
    <row r="228" s="11" customFormat="1" ht="16.5" customHeight="1">
      <c r="B228" s="230"/>
      <c r="C228" s="231"/>
      <c r="D228" s="231"/>
      <c r="E228" s="232" t="s">
        <v>5</v>
      </c>
      <c r="F228" s="233" t="s">
        <v>544</v>
      </c>
      <c r="G228" s="234"/>
      <c r="H228" s="234"/>
      <c r="I228" s="234"/>
      <c r="J228" s="231"/>
      <c r="K228" s="235">
        <v>361.56</v>
      </c>
      <c r="L228" s="231"/>
      <c r="M228" s="231"/>
      <c r="N228" s="231"/>
      <c r="O228" s="231"/>
      <c r="P228" s="231"/>
      <c r="Q228" s="231"/>
      <c r="R228" s="236"/>
      <c r="T228" s="237"/>
      <c r="U228" s="231"/>
      <c r="V228" s="231"/>
      <c r="W228" s="231"/>
      <c r="X228" s="231"/>
      <c r="Y228" s="231"/>
      <c r="Z228" s="231"/>
      <c r="AA228" s="238"/>
      <c r="AT228" s="239" t="s">
        <v>192</v>
      </c>
      <c r="AU228" s="239" t="s">
        <v>89</v>
      </c>
      <c r="AV228" s="11" t="s">
        <v>89</v>
      </c>
      <c r="AW228" s="11" t="s">
        <v>34</v>
      </c>
      <c r="AX228" s="11" t="s">
        <v>77</v>
      </c>
      <c r="AY228" s="239" t="s">
        <v>184</v>
      </c>
    </row>
    <row r="229" s="11" customFormat="1" ht="16.5" customHeight="1">
      <c r="B229" s="230"/>
      <c r="C229" s="231"/>
      <c r="D229" s="231"/>
      <c r="E229" s="232" t="s">
        <v>5</v>
      </c>
      <c r="F229" s="240" t="s">
        <v>5</v>
      </c>
      <c r="G229" s="231"/>
      <c r="H229" s="231"/>
      <c r="I229" s="231"/>
      <c r="J229" s="231"/>
      <c r="K229" s="235">
        <v>0</v>
      </c>
      <c r="L229" s="231"/>
      <c r="M229" s="231"/>
      <c r="N229" s="231"/>
      <c r="O229" s="231"/>
      <c r="P229" s="231"/>
      <c r="Q229" s="231"/>
      <c r="R229" s="236"/>
      <c r="T229" s="237"/>
      <c r="U229" s="231"/>
      <c r="V229" s="231"/>
      <c r="W229" s="231"/>
      <c r="X229" s="231"/>
      <c r="Y229" s="231"/>
      <c r="Z229" s="231"/>
      <c r="AA229" s="238"/>
      <c r="AT229" s="239" t="s">
        <v>192</v>
      </c>
      <c r="AU229" s="239" t="s">
        <v>89</v>
      </c>
      <c r="AV229" s="11" t="s">
        <v>89</v>
      </c>
      <c r="AW229" s="11" t="s">
        <v>34</v>
      </c>
      <c r="AX229" s="11" t="s">
        <v>77</v>
      </c>
      <c r="AY229" s="239" t="s">
        <v>184</v>
      </c>
    </row>
    <row r="230" s="11" customFormat="1" ht="16.5" customHeight="1">
      <c r="B230" s="230"/>
      <c r="C230" s="231"/>
      <c r="D230" s="231"/>
      <c r="E230" s="232" t="s">
        <v>5</v>
      </c>
      <c r="F230" s="240" t="s">
        <v>5</v>
      </c>
      <c r="G230" s="231"/>
      <c r="H230" s="231"/>
      <c r="I230" s="231"/>
      <c r="J230" s="231"/>
      <c r="K230" s="235">
        <v>0</v>
      </c>
      <c r="L230" s="231"/>
      <c r="M230" s="231"/>
      <c r="N230" s="231"/>
      <c r="O230" s="231"/>
      <c r="P230" s="231"/>
      <c r="Q230" s="231"/>
      <c r="R230" s="236"/>
      <c r="T230" s="237"/>
      <c r="U230" s="231"/>
      <c r="V230" s="231"/>
      <c r="W230" s="231"/>
      <c r="X230" s="231"/>
      <c r="Y230" s="231"/>
      <c r="Z230" s="231"/>
      <c r="AA230" s="238"/>
      <c r="AT230" s="239" t="s">
        <v>192</v>
      </c>
      <c r="AU230" s="239" t="s">
        <v>89</v>
      </c>
      <c r="AV230" s="11" t="s">
        <v>89</v>
      </c>
      <c r="AW230" s="11" t="s">
        <v>34</v>
      </c>
      <c r="AX230" s="11" t="s">
        <v>77</v>
      </c>
      <c r="AY230" s="239" t="s">
        <v>184</v>
      </c>
    </row>
    <row r="231" s="11" customFormat="1" ht="16.5" customHeight="1">
      <c r="B231" s="230"/>
      <c r="C231" s="231"/>
      <c r="D231" s="231"/>
      <c r="E231" s="232" t="s">
        <v>5</v>
      </c>
      <c r="F231" s="240" t="s">
        <v>5</v>
      </c>
      <c r="G231" s="231"/>
      <c r="H231" s="231"/>
      <c r="I231" s="231"/>
      <c r="J231" s="231"/>
      <c r="K231" s="235">
        <v>0</v>
      </c>
      <c r="L231" s="231"/>
      <c r="M231" s="231"/>
      <c r="N231" s="231"/>
      <c r="O231" s="231"/>
      <c r="P231" s="231"/>
      <c r="Q231" s="231"/>
      <c r="R231" s="236"/>
      <c r="T231" s="237"/>
      <c r="U231" s="231"/>
      <c r="V231" s="231"/>
      <c r="W231" s="231"/>
      <c r="X231" s="231"/>
      <c r="Y231" s="231"/>
      <c r="Z231" s="231"/>
      <c r="AA231" s="238"/>
      <c r="AT231" s="239" t="s">
        <v>192</v>
      </c>
      <c r="AU231" s="239" t="s">
        <v>89</v>
      </c>
      <c r="AV231" s="11" t="s">
        <v>89</v>
      </c>
      <c r="AW231" s="11" t="s">
        <v>34</v>
      </c>
      <c r="AX231" s="11" t="s">
        <v>77</v>
      </c>
      <c r="AY231" s="239" t="s">
        <v>184</v>
      </c>
    </row>
    <row r="232" s="11" customFormat="1" ht="16.5" customHeight="1">
      <c r="B232" s="230"/>
      <c r="C232" s="231"/>
      <c r="D232" s="231"/>
      <c r="E232" s="232" t="s">
        <v>5</v>
      </c>
      <c r="F232" s="240" t="s">
        <v>5</v>
      </c>
      <c r="G232" s="231"/>
      <c r="H232" s="231"/>
      <c r="I232" s="231"/>
      <c r="J232" s="231"/>
      <c r="K232" s="235">
        <v>0</v>
      </c>
      <c r="L232" s="231"/>
      <c r="M232" s="231"/>
      <c r="N232" s="231"/>
      <c r="O232" s="231"/>
      <c r="P232" s="231"/>
      <c r="Q232" s="231"/>
      <c r="R232" s="236"/>
      <c r="T232" s="237"/>
      <c r="U232" s="231"/>
      <c r="V232" s="231"/>
      <c r="W232" s="231"/>
      <c r="X232" s="231"/>
      <c r="Y232" s="231"/>
      <c r="Z232" s="231"/>
      <c r="AA232" s="238"/>
      <c r="AT232" s="239" t="s">
        <v>192</v>
      </c>
      <c r="AU232" s="239" t="s">
        <v>89</v>
      </c>
      <c r="AV232" s="11" t="s">
        <v>89</v>
      </c>
      <c r="AW232" s="11" t="s">
        <v>34</v>
      </c>
      <c r="AX232" s="11" t="s">
        <v>77</v>
      </c>
      <c r="AY232" s="239" t="s">
        <v>184</v>
      </c>
    </row>
    <row r="233" s="11" customFormat="1" ht="16.5" customHeight="1">
      <c r="B233" s="230"/>
      <c r="C233" s="231"/>
      <c r="D233" s="231"/>
      <c r="E233" s="232" t="s">
        <v>5</v>
      </c>
      <c r="F233" s="240" t="s">
        <v>5</v>
      </c>
      <c r="G233" s="231"/>
      <c r="H233" s="231"/>
      <c r="I233" s="231"/>
      <c r="J233" s="231"/>
      <c r="K233" s="235">
        <v>0</v>
      </c>
      <c r="L233" s="231"/>
      <c r="M233" s="231"/>
      <c r="N233" s="231"/>
      <c r="O233" s="231"/>
      <c r="P233" s="231"/>
      <c r="Q233" s="231"/>
      <c r="R233" s="236"/>
      <c r="T233" s="237"/>
      <c r="U233" s="231"/>
      <c r="V233" s="231"/>
      <c r="W233" s="231"/>
      <c r="X233" s="231"/>
      <c r="Y233" s="231"/>
      <c r="Z233" s="231"/>
      <c r="AA233" s="238"/>
      <c r="AT233" s="239" t="s">
        <v>192</v>
      </c>
      <c r="AU233" s="239" t="s">
        <v>89</v>
      </c>
      <c r="AV233" s="11" t="s">
        <v>89</v>
      </c>
      <c r="AW233" s="11" t="s">
        <v>34</v>
      </c>
      <c r="AX233" s="11" t="s">
        <v>77</v>
      </c>
      <c r="AY233" s="239" t="s">
        <v>184</v>
      </c>
    </row>
    <row r="234" s="12" customFormat="1" ht="16.5" customHeight="1">
      <c r="B234" s="241"/>
      <c r="C234" s="242"/>
      <c r="D234" s="242"/>
      <c r="E234" s="243" t="s">
        <v>5</v>
      </c>
      <c r="F234" s="244" t="s">
        <v>197</v>
      </c>
      <c r="G234" s="242"/>
      <c r="H234" s="242"/>
      <c r="I234" s="242"/>
      <c r="J234" s="242"/>
      <c r="K234" s="245">
        <v>361.56</v>
      </c>
      <c r="L234" s="242"/>
      <c r="M234" s="242"/>
      <c r="N234" s="242"/>
      <c r="O234" s="242"/>
      <c r="P234" s="242"/>
      <c r="Q234" s="242"/>
      <c r="R234" s="246"/>
      <c r="T234" s="247"/>
      <c r="U234" s="242"/>
      <c r="V234" s="242"/>
      <c r="W234" s="242"/>
      <c r="X234" s="242"/>
      <c r="Y234" s="242"/>
      <c r="Z234" s="242"/>
      <c r="AA234" s="248"/>
      <c r="AT234" s="249" t="s">
        <v>192</v>
      </c>
      <c r="AU234" s="249" t="s">
        <v>89</v>
      </c>
      <c r="AV234" s="12" t="s">
        <v>189</v>
      </c>
      <c r="AW234" s="12" t="s">
        <v>34</v>
      </c>
      <c r="AX234" s="12" t="s">
        <v>84</v>
      </c>
      <c r="AY234" s="249" t="s">
        <v>184</v>
      </c>
    </row>
    <row r="235" s="1" customFormat="1" ht="51" customHeight="1">
      <c r="B235" s="186"/>
      <c r="C235" s="220" t="s">
        <v>318</v>
      </c>
      <c r="D235" s="220" t="s">
        <v>185</v>
      </c>
      <c r="E235" s="221" t="s">
        <v>545</v>
      </c>
      <c r="F235" s="222" t="s">
        <v>546</v>
      </c>
      <c r="G235" s="222"/>
      <c r="H235" s="222"/>
      <c r="I235" s="222"/>
      <c r="J235" s="223" t="s">
        <v>206</v>
      </c>
      <c r="K235" s="224">
        <v>361.56</v>
      </c>
      <c r="L235" s="225">
        <v>0</v>
      </c>
      <c r="M235" s="225"/>
      <c r="N235" s="226">
        <f>ROUND(L235*K235,2)</f>
        <v>0</v>
      </c>
      <c r="O235" s="226"/>
      <c r="P235" s="226"/>
      <c r="Q235" s="226"/>
      <c r="R235" s="190"/>
      <c r="T235" s="227" t="s">
        <v>5</v>
      </c>
      <c r="U235" s="59" t="s">
        <v>44</v>
      </c>
      <c r="V235" s="50"/>
      <c r="W235" s="228">
        <f>V235*K235</f>
        <v>0</v>
      </c>
      <c r="X235" s="228">
        <v>0.0035200000000000001</v>
      </c>
      <c r="Y235" s="228">
        <f>X235*K235</f>
        <v>1.2726912000000001</v>
      </c>
      <c r="Z235" s="228">
        <v>0</v>
      </c>
      <c r="AA235" s="229">
        <f>Z235*K235</f>
        <v>0</v>
      </c>
      <c r="AR235" s="25" t="s">
        <v>189</v>
      </c>
      <c r="AT235" s="25" t="s">
        <v>185</v>
      </c>
      <c r="AU235" s="25" t="s">
        <v>89</v>
      </c>
      <c r="AY235" s="25" t="s">
        <v>184</v>
      </c>
      <c r="BE235" s="149">
        <f>IF(U235="základná",N235,0)</f>
        <v>0</v>
      </c>
      <c r="BF235" s="149">
        <f>IF(U235="znížená",N235,0)</f>
        <v>0</v>
      </c>
      <c r="BG235" s="149">
        <f>IF(U235="zákl. prenesená",N235,0)</f>
        <v>0</v>
      </c>
      <c r="BH235" s="149">
        <f>IF(U235="zníž. prenesená",N235,0)</f>
        <v>0</v>
      </c>
      <c r="BI235" s="149">
        <f>IF(U235="nulová",N235,0)</f>
        <v>0</v>
      </c>
      <c r="BJ235" s="25" t="s">
        <v>89</v>
      </c>
      <c r="BK235" s="149">
        <f>ROUND(L235*K235,2)</f>
        <v>0</v>
      </c>
      <c r="BL235" s="25" t="s">
        <v>189</v>
      </c>
      <c r="BM235" s="25" t="s">
        <v>547</v>
      </c>
    </row>
    <row r="236" s="1" customFormat="1" ht="25.5" customHeight="1">
      <c r="B236" s="186"/>
      <c r="C236" s="220" t="s">
        <v>323</v>
      </c>
      <c r="D236" s="220" t="s">
        <v>185</v>
      </c>
      <c r="E236" s="221" t="s">
        <v>548</v>
      </c>
      <c r="F236" s="222" t="s">
        <v>549</v>
      </c>
      <c r="G236" s="222"/>
      <c r="H236" s="222"/>
      <c r="I236" s="222"/>
      <c r="J236" s="223" t="s">
        <v>206</v>
      </c>
      <c r="K236" s="224">
        <v>1544.96</v>
      </c>
      <c r="L236" s="225">
        <v>0</v>
      </c>
      <c r="M236" s="225"/>
      <c r="N236" s="226">
        <f>ROUND(L236*K236,2)</f>
        <v>0</v>
      </c>
      <c r="O236" s="226"/>
      <c r="P236" s="226"/>
      <c r="Q236" s="226"/>
      <c r="R236" s="190"/>
      <c r="T236" s="227" t="s">
        <v>5</v>
      </c>
      <c r="U236" s="59" t="s">
        <v>44</v>
      </c>
      <c r="V236" s="50"/>
      <c r="W236" s="228">
        <f>V236*K236</f>
        <v>0</v>
      </c>
      <c r="X236" s="228">
        <v>0.0055100000000000001</v>
      </c>
      <c r="Y236" s="228">
        <f>X236*K236</f>
        <v>8.5127296000000001</v>
      </c>
      <c r="Z236" s="228">
        <v>0</v>
      </c>
      <c r="AA236" s="229">
        <f>Z236*K236</f>
        <v>0</v>
      </c>
      <c r="AR236" s="25" t="s">
        <v>189</v>
      </c>
      <c r="AT236" s="25" t="s">
        <v>185</v>
      </c>
      <c r="AU236" s="25" t="s">
        <v>89</v>
      </c>
      <c r="AY236" s="25" t="s">
        <v>184</v>
      </c>
      <c r="BE236" s="149">
        <f>IF(U236="základná",N236,0)</f>
        <v>0</v>
      </c>
      <c r="BF236" s="149">
        <f>IF(U236="znížená",N236,0)</f>
        <v>0</v>
      </c>
      <c r="BG236" s="149">
        <f>IF(U236="zákl. prenesená",N236,0)</f>
        <v>0</v>
      </c>
      <c r="BH236" s="149">
        <f>IF(U236="zníž. prenesená",N236,0)</f>
        <v>0</v>
      </c>
      <c r="BI236" s="149">
        <f>IF(U236="nulová",N236,0)</f>
        <v>0</v>
      </c>
      <c r="BJ236" s="25" t="s">
        <v>89</v>
      </c>
      <c r="BK236" s="149">
        <f>ROUND(L236*K236,2)</f>
        <v>0</v>
      </c>
      <c r="BL236" s="25" t="s">
        <v>189</v>
      </c>
      <c r="BM236" s="25" t="s">
        <v>550</v>
      </c>
    </row>
    <row r="237" s="11" customFormat="1" ht="16.5" customHeight="1">
      <c r="B237" s="230"/>
      <c r="C237" s="231"/>
      <c r="D237" s="231"/>
      <c r="E237" s="232" t="s">
        <v>5</v>
      </c>
      <c r="F237" s="233" t="s">
        <v>551</v>
      </c>
      <c r="G237" s="234"/>
      <c r="H237" s="234"/>
      <c r="I237" s="234"/>
      <c r="J237" s="231"/>
      <c r="K237" s="235">
        <v>361.56</v>
      </c>
      <c r="L237" s="231"/>
      <c r="M237" s="231"/>
      <c r="N237" s="231"/>
      <c r="O237" s="231"/>
      <c r="P237" s="231"/>
      <c r="Q237" s="231"/>
      <c r="R237" s="236"/>
      <c r="T237" s="237"/>
      <c r="U237" s="231"/>
      <c r="V237" s="231"/>
      <c r="W237" s="231"/>
      <c r="X237" s="231"/>
      <c r="Y237" s="231"/>
      <c r="Z237" s="231"/>
      <c r="AA237" s="238"/>
      <c r="AT237" s="239" t="s">
        <v>192</v>
      </c>
      <c r="AU237" s="239" t="s">
        <v>89</v>
      </c>
      <c r="AV237" s="11" t="s">
        <v>89</v>
      </c>
      <c r="AW237" s="11" t="s">
        <v>34</v>
      </c>
      <c r="AX237" s="11" t="s">
        <v>77</v>
      </c>
      <c r="AY237" s="239" t="s">
        <v>184</v>
      </c>
    </row>
    <row r="238" s="11" customFormat="1" ht="51" customHeight="1">
      <c r="B238" s="230"/>
      <c r="C238" s="231"/>
      <c r="D238" s="231"/>
      <c r="E238" s="232" t="s">
        <v>5</v>
      </c>
      <c r="F238" s="240" t="s">
        <v>552</v>
      </c>
      <c r="G238" s="231"/>
      <c r="H238" s="231"/>
      <c r="I238" s="231"/>
      <c r="J238" s="231"/>
      <c r="K238" s="235">
        <v>1058</v>
      </c>
      <c r="L238" s="231"/>
      <c r="M238" s="231"/>
      <c r="N238" s="231"/>
      <c r="O238" s="231"/>
      <c r="P238" s="231"/>
      <c r="Q238" s="231"/>
      <c r="R238" s="236"/>
      <c r="T238" s="237"/>
      <c r="U238" s="231"/>
      <c r="V238" s="231"/>
      <c r="W238" s="231"/>
      <c r="X238" s="231"/>
      <c r="Y238" s="231"/>
      <c r="Z238" s="231"/>
      <c r="AA238" s="238"/>
      <c r="AT238" s="239" t="s">
        <v>192</v>
      </c>
      <c r="AU238" s="239" t="s">
        <v>89</v>
      </c>
      <c r="AV238" s="11" t="s">
        <v>89</v>
      </c>
      <c r="AW238" s="11" t="s">
        <v>34</v>
      </c>
      <c r="AX238" s="11" t="s">
        <v>77</v>
      </c>
      <c r="AY238" s="239" t="s">
        <v>184</v>
      </c>
    </row>
    <row r="239" s="11" customFormat="1" ht="16.5" customHeight="1">
      <c r="B239" s="230"/>
      <c r="C239" s="231"/>
      <c r="D239" s="231"/>
      <c r="E239" s="232" t="s">
        <v>5</v>
      </c>
      <c r="F239" s="240" t="s">
        <v>553</v>
      </c>
      <c r="G239" s="231"/>
      <c r="H239" s="231"/>
      <c r="I239" s="231"/>
      <c r="J239" s="231"/>
      <c r="K239" s="235">
        <v>125.40000000000001</v>
      </c>
      <c r="L239" s="231"/>
      <c r="M239" s="231"/>
      <c r="N239" s="231"/>
      <c r="O239" s="231"/>
      <c r="P239" s="231"/>
      <c r="Q239" s="231"/>
      <c r="R239" s="236"/>
      <c r="T239" s="237"/>
      <c r="U239" s="231"/>
      <c r="V239" s="231"/>
      <c r="W239" s="231"/>
      <c r="X239" s="231"/>
      <c r="Y239" s="231"/>
      <c r="Z239" s="231"/>
      <c r="AA239" s="238"/>
      <c r="AT239" s="239" t="s">
        <v>192</v>
      </c>
      <c r="AU239" s="239" t="s">
        <v>89</v>
      </c>
      <c r="AV239" s="11" t="s">
        <v>89</v>
      </c>
      <c r="AW239" s="11" t="s">
        <v>34</v>
      </c>
      <c r="AX239" s="11" t="s">
        <v>77</v>
      </c>
      <c r="AY239" s="239" t="s">
        <v>184</v>
      </c>
    </row>
    <row r="240" s="12" customFormat="1" ht="16.5" customHeight="1">
      <c r="B240" s="241"/>
      <c r="C240" s="242"/>
      <c r="D240" s="242"/>
      <c r="E240" s="243" t="s">
        <v>5</v>
      </c>
      <c r="F240" s="244" t="s">
        <v>197</v>
      </c>
      <c r="G240" s="242"/>
      <c r="H240" s="242"/>
      <c r="I240" s="242"/>
      <c r="J240" s="242"/>
      <c r="K240" s="245">
        <v>1544.96</v>
      </c>
      <c r="L240" s="242"/>
      <c r="M240" s="242"/>
      <c r="N240" s="242"/>
      <c r="O240" s="242"/>
      <c r="P240" s="242"/>
      <c r="Q240" s="242"/>
      <c r="R240" s="246"/>
      <c r="T240" s="247"/>
      <c r="U240" s="242"/>
      <c r="V240" s="242"/>
      <c r="W240" s="242"/>
      <c r="X240" s="242"/>
      <c r="Y240" s="242"/>
      <c r="Z240" s="242"/>
      <c r="AA240" s="248"/>
      <c r="AT240" s="249" t="s">
        <v>192</v>
      </c>
      <c r="AU240" s="249" t="s">
        <v>89</v>
      </c>
      <c r="AV240" s="12" t="s">
        <v>189</v>
      </c>
      <c r="AW240" s="12" t="s">
        <v>34</v>
      </c>
      <c r="AX240" s="12" t="s">
        <v>84</v>
      </c>
      <c r="AY240" s="249" t="s">
        <v>184</v>
      </c>
    </row>
    <row r="241" s="1" customFormat="1" ht="38.25" customHeight="1">
      <c r="B241" s="186"/>
      <c r="C241" s="220" t="s">
        <v>327</v>
      </c>
      <c r="D241" s="220" t="s">
        <v>185</v>
      </c>
      <c r="E241" s="221" t="s">
        <v>554</v>
      </c>
      <c r="F241" s="222" t="s">
        <v>555</v>
      </c>
      <c r="G241" s="222"/>
      <c r="H241" s="222"/>
      <c r="I241" s="222"/>
      <c r="J241" s="223" t="s">
        <v>206</v>
      </c>
      <c r="K241" s="224">
        <v>171.52000000000001</v>
      </c>
      <c r="L241" s="225">
        <v>0</v>
      </c>
      <c r="M241" s="225"/>
      <c r="N241" s="226">
        <f>ROUND(L241*K241,2)</f>
        <v>0</v>
      </c>
      <c r="O241" s="226"/>
      <c r="P241" s="226"/>
      <c r="Q241" s="226"/>
      <c r="R241" s="190"/>
      <c r="T241" s="227" t="s">
        <v>5</v>
      </c>
      <c r="U241" s="59" t="s">
        <v>44</v>
      </c>
      <c r="V241" s="50"/>
      <c r="W241" s="228">
        <f>V241*K241</f>
        <v>0</v>
      </c>
      <c r="X241" s="228">
        <v>0.0252</v>
      </c>
      <c r="Y241" s="228">
        <f>X241*K241</f>
        <v>4.3223039999999999</v>
      </c>
      <c r="Z241" s="228">
        <v>0</v>
      </c>
      <c r="AA241" s="229">
        <f>Z241*K241</f>
        <v>0</v>
      </c>
      <c r="AR241" s="25" t="s">
        <v>189</v>
      </c>
      <c r="AT241" s="25" t="s">
        <v>185</v>
      </c>
      <c r="AU241" s="25" t="s">
        <v>89</v>
      </c>
      <c r="AY241" s="25" t="s">
        <v>184</v>
      </c>
      <c r="BE241" s="149">
        <f>IF(U241="základná",N241,0)</f>
        <v>0</v>
      </c>
      <c r="BF241" s="149">
        <f>IF(U241="znížená",N241,0)</f>
        <v>0</v>
      </c>
      <c r="BG241" s="149">
        <f>IF(U241="zákl. prenesená",N241,0)</f>
        <v>0</v>
      </c>
      <c r="BH241" s="149">
        <f>IF(U241="zníž. prenesená",N241,0)</f>
        <v>0</v>
      </c>
      <c r="BI241" s="149">
        <f>IF(U241="nulová",N241,0)</f>
        <v>0</v>
      </c>
      <c r="BJ241" s="25" t="s">
        <v>89</v>
      </c>
      <c r="BK241" s="149">
        <f>ROUND(L241*K241,2)</f>
        <v>0</v>
      </c>
      <c r="BL241" s="25" t="s">
        <v>189</v>
      </c>
      <c r="BM241" s="25" t="s">
        <v>556</v>
      </c>
    </row>
    <row r="242" s="11" customFormat="1" ht="16.5" customHeight="1">
      <c r="B242" s="230"/>
      <c r="C242" s="231"/>
      <c r="D242" s="231"/>
      <c r="E242" s="232" t="s">
        <v>5</v>
      </c>
      <c r="F242" s="233" t="s">
        <v>557</v>
      </c>
      <c r="G242" s="234"/>
      <c r="H242" s="234"/>
      <c r="I242" s="234"/>
      <c r="J242" s="231"/>
      <c r="K242" s="235">
        <v>160.44</v>
      </c>
      <c r="L242" s="231"/>
      <c r="M242" s="231"/>
      <c r="N242" s="231"/>
      <c r="O242" s="231"/>
      <c r="P242" s="231"/>
      <c r="Q242" s="231"/>
      <c r="R242" s="236"/>
      <c r="T242" s="237"/>
      <c r="U242" s="231"/>
      <c r="V242" s="231"/>
      <c r="W242" s="231"/>
      <c r="X242" s="231"/>
      <c r="Y242" s="231"/>
      <c r="Z242" s="231"/>
      <c r="AA242" s="238"/>
      <c r="AT242" s="239" t="s">
        <v>192</v>
      </c>
      <c r="AU242" s="239" t="s">
        <v>89</v>
      </c>
      <c r="AV242" s="11" t="s">
        <v>89</v>
      </c>
      <c r="AW242" s="11" t="s">
        <v>34</v>
      </c>
      <c r="AX242" s="11" t="s">
        <v>77</v>
      </c>
      <c r="AY242" s="239" t="s">
        <v>184</v>
      </c>
    </row>
    <row r="243" s="11" customFormat="1" ht="16.5" customHeight="1">
      <c r="B243" s="230"/>
      <c r="C243" s="231"/>
      <c r="D243" s="231"/>
      <c r="E243" s="232" t="s">
        <v>5</v>
      </c>
      <c r="F243" s="240" t="s">
        <v>558</v>
      </c>
      <c r="G243" s="231"/>
      <c r="H243" s="231"/>
      <c r="I243" s="231"/>
      <c r="J243" s="231"/>
      <c r="K243" s="235">
        <v>11.08</v>
      </c>
      <c r="L243" s="231"/>
      <c r="M243" s="231"/>
      <c r="N243" s="231"/>
      <c r="O243" s="231"/>
      <c r="P243" s="231"/>
      <c r="Q243" s="231"/>
      <c r="R243" s="236"/>
      <c r="T243" s="237"/>
      <c r="U243" s="231"/>
      <c r="V243" s="231"/>
      <c r="W243" s="231"/>
      <c r="X243" s="231"/>
      <c r="Y243" s="231"/>
      <c r="Z243" s="231"/>
      <c r="AA243" s="238"/>
      <c r="AT243" s="239" t="s">
        <v>192</v>
      </c>
      <c r="AU243" s="239" t="s">
        <v>89</v>
      </c>
      <c r="AV243" s="11" t="s">
        <v>89</v>
      </c>
      <c r="AW243" s="11" t="s">
        <v>34</v>
      </c>
      <c r="AX243" s="11" t="s">
        <v>77</v>
      </c>
      <c r="AY243" s="239" t="s">
        <v>184</v>
      </c>
    </row>
    <row r="244" s="12" customFormat="1" ht="16.5" customHeight="1">
      <c r="B244" s="241"/>
      <c r="C244" s="242"/>
      <c r="D244" s="242"/>
      <c r="E244" s="243" t="s">
        <v>5</v>
      </c>
      <c r="F244" s="244" t="s">
        <v>197</v>
      </c>
      <c r="G244" s="242"/>
      <c r="H244" s="242"/>
      <c r="I244" s="242"/>
      <c r="J244" s="242"/>
      <c r="K244" s="245">
        <v>171.52000000000001</v>
      </c>
      <c r="L244" s="242"/>
      <c r="M244" s="242"/>
      <c r="N244" s="242"/>
      <c r="O244" s="242"/>
      <c r="P244" s="242"/>
      <c r="Q244" s="242"/>
      <c r="R244" s="246"/>
      <c r="T244" s="247"/>
      <c r="U244" s="242"/>
      <c r="V244" s="242"/>
      <c r="W244" s="242"/>
      <c r="X244" s="242"/>
      <c r="Y244" s="242"/>
      <c r="Z244" s="242"/>
      <c r="AA244" s="248"/>
      <c r="AT244" s="249" t="s">
        <v>192</v>
      </c>
      <c r="AU244" s="249" t="s">
        <v>89</v>
      </c>
      <c r="AV244" s="12" t="s">
        <v>189</v>
      </c>
      <c r="AW244" s="12" t="s">
        <v>34</v>
      </c>
      <c r="AX244" s="12" t="s">
        <v>84</v>
      </c>
      <c r="AY244" s="249" t="s">
        <v>184</v>
      </c>
    </row>
    <row r="245" s="1" customFormat="1" ht="25.5" customHeight="1">
      <c r="B245" s="186"/>
      <c r="C245" s="220" t="s">
        <v>331</v>
      </c>
      <c r="D245" s="220" t="s">
        <v>185</v>
      </c>
      <c r="E245" s="221" t="s">
        <v>559</v>
      </c>
      <c r="F245" s="222" t="s">
        <v>560</v>
      </c>
      <c r="G245" s="222"/>
      <c r="H245" s="222"/>
      <c r="I245" s="222"/>
      <c r="J245" s="223" t="s">
        <v>200</v>
      </c>
      <c r="K245" s="224">
        <v>146</v>
      </c>
      <c r="L245" s="225">
        <v>0</v>
      </c>
      <c r="M245" s="225"/>
      <c r="N245" s="226">
        <f>ROUND(L245*K245,2)</f>
        <v>0</v>
      </c>
      <c r="O245" s="226"/>
      <c r="P245" s="226"/>
      <c r="Q245" s="226"/>
      <c r="R245" s="190"/>
      <c r="T245" s="227" t="s">
        <v>5</v>
      </c>
      <c r="U245" s="59" t="s">
        <v>44</v>
      </c>
      <c r="V245" s="50"/>
      <c r="W245" s="228">
        <f>V245*K245</f>
        <v>0</v>
      </c>
      <c r="X245" s="228">
        <v>0.017500000000000002</v>
      </c>
      <c r="Y245" s="228">
        <f>X245*K245</f>
        <v>2.5550000000000002</v>
      </c>
      <c r="Z245" s="228">
        <v>0</v>
      </c>
      <c r="AA245" s="229">
        <f>Z245*K245</f>
        <v>0</v>
      </c>
      <c r="AR245" s="25" t="s">
        <v>189</v>
      </c>
      <c r="AT245" s="25" t="s">
        <v>185</v>
      </c>
      <c r="AU245" s="25" t="s">
        <v>89</v>
      </c>
      <c r="AY245" s="25" t="s">
        <v>184</v>
      </c>
      <c r="BE245" s="149">
        <f>IF(U245="základná",N245,0)</f>
        <v>0</v>
      </c>
      <c r="BF245" s="149">
        <f>IF(U245="znížená",N245,0)</f>
        <v>0</v>
      </c>
      <c r="BG245" s="149">
        <f>IF(U245="zákl. prenesená",N245,0)</f>
        <v>0</v>
      </c>
      <c r="BH245" s="149">
        <f>IF(U245="zníž. prenesená",N245,0)</f>
        <v>0</v>
      </c>
      <c r="BI245" s="149">
        <f>IF(U245="nulová",N245,0)</f>
        <v>0</v>
      </c>
      <c r="BJ245" s="25" t="s">
        <v>89</v>
      </c>
      <c r="BK245" s="149">
        <f>ROUND(L245*K245,2)</f>
        <v>0</v>
      </c>
      <c r="BL245" s="25" t="s">
        <v>189</v>
      </c>
      <c r="BM245" s="25" t="s">
        <v>561</v>
      </c>
    </row>
    <row r="246" s="11" customFormat="1" ht="16.5" customHeight="1">
      <c r="B246" s="230"/>
      <c r="C246" s="231"/>
      <c r="D246" s="231"/>
      <c r="E246" s="232" t="s">
        <v>5</v>
      </c>
      <c r="F246" s="233" t="s">
        <v>562</v>
      </c>
      <c r="G246" s="234"/>
      <c r="H246" s="234"/>
      <c r="I246" s="234"/>
      <c r="J246" s="231"/>
      <c r="K246" s="235">
        <v>146</v>
      </c>
      <c r="L246" s="231"/>
      <c r="M246" s="231"/>
      <c r="N246" s="231"/>
      <c r="O246" s="231"/>
      <c r="P246" s="231"/>
      <c r="Q246" s="231"/>
      <c r="R246" s="236"/>
      <c r="T246" s="237"/>
      <c r="U246" s="231"/>
      <c r="V246" s="231"/>
      <c r="W246" s="231"/>
      <c r="X246" s="231"/>
      <c r="Y246" s="231"/>
      <c r="Z246" s="231"/>
      <c r="AA246" s="238"/>
      <c r="AT246" s="239" t="s">
        <v>192</v>
      </c>
      <c r="AU246" s="239" t="s">
        <v>89</v>
      </c>
      <c r="AV246" s="11" t="s">
        <v>89</v>
      </c>
      <c r="AW246" s="11" t="s">
        <v>34</v>
      </c>
      <c r="AX246" s="11" t="s">
        <v>77</v>
      </c>
      <c r="AY246" s="239" t="s">
        <v>184</v>
      </c>
    </row>
    <row r="247" s="12" customFormat="1" ht="16.5" customHeight="1">
      <c r="B247" s="241"/>
      <c r="C247" s="242"/>
      <c r="D247" s="242"/>
      <c r="E247" s="243" t="s">
        <v>5</v>
      </c>
      <c r="F247" s="244" t="s">
        <v>197</v>
      </c>
      <c r="G247" s="242"/>
      <c r="H247" s="242"/>
      <c r="I247" s="242"/>
      <c r="J247" s="242"/>
      <c r="K247" s="245">
        <v>146</v>
      </c>
      <c r="L247" s="242"/>
      <c r="M247" s="242"/>
      <c r="N247" s="242"/>
      <c r="O247" s="242"/>
      <c r="P247" s="242"/>
      <c r="Q247" s="242"/>
      <c r="R247" s="246"/>
      <c r="T247" s="247"/>
      <c r="U247" s="242"/>
      <c r="V247" s="242"/>
      <c r="W247" s="242"/>
      <c r="X247" s="242"/>
      <c r="Y247" s="242"/>
      <c r="Z247" s="242"/>
      <c r="AA247" s="248"/>
      <c r="AT247" s="249" t="s">
        <v>192</v>
      </c>
      <c r="AU247" s="249" t="s">
        <v>89</v>
      </c>
      <c r="AV247" s="12" t="s">
        <v>189</v>
      </c>
      <c r="AW247" s="12" t="s">
        <v>34</v>
      </c>
      <c r="AX247" s="12" t="s">
        <v>84</v>
      </c>
      <c r="AY247" s="249" t="s">
        <v>184</v>
      </c>
    </row>
    <row r="248" s="1" customFormat="1" ht="25.5" customHeight="1">
      <c r="B248" s="186"/>
      <c r="C248" s="270" t="s">
        <v>335</v>
      </c>
      <c r="D248" s="270" t="s">
        <v>563</v>
      </c>
      <c r="E248" s="271" t="s">
        <v>564</v>
      </c>
      <c r="F248" s="272" t="s">
        <v>565</v>
      </c>
      <c r="G248" s="272"/>
      <c r="H248" s="272"/>
      <c r="I248" s="272"/>
      <c r="J248" s="273" t="s">
        <v>200</v>
      </c>
      <c r="K248" s="274">
        <v>30</v>
      </c>
      <c r="L248" s="275">
        <v>0</v>
      </c>
      <c r="M248" s="275"/>
      <c r="N248" s="276">
        <f>ROUND(L248*K248,2)</f>
        <v>0</v>
      </c>
      <c r="O248" s="226"/>
      <c r="P248" s="226"/>
      <c r="Q248" s="226"/>
      <c r="R248" s="190"/>
      <c r="T248" s="227" t="s">
        <v>5</v>
      </c>
      <c r="U248" s="59" t="s">
        <v>44</v>
      </c>
      <c r="V248" s="50"/>
      <c r="W248" s="228">
        <f>V248*K248</f>
        <v>0</v>
      </c>
      <c r="X248" s="228">
        <v>0.010500000000000001</v>
      </c>
      <c r="Y248" s="228">
        <f>X248*K248</f>
        <v>0.315</v>
      </c>
      <c r="Z248" s="228">
        <v>0</v>
      </c>
      <c r="AA248" s="229">
        <f>Z248*K248</f>
        <v>0</v>
      </c>
      <c r="AR248" s="25" t="s">
        <v>231</v>
      </c>
      <c r="AT248" s="25" t="s">
        <v>563</v>
      </c>
      <c r="AU248" s="25" t="s">
        <v>89</v>
      </c>
      <c r="AY248" s="25" t="s">
        <v>184</v>
      </c>
      <c r="BE248" s="149">
        <f>IF(U248="základná",N248,0)</f>
        <v>0</v>
      </c>
      <c r="BF248" s="149">
        <f>IF(U248="znížená",N248,0)</f>
        <v>0</v>
      </c>
      <c r="BG248" s="149">
        <f>IF(U248="zákl. prenesená",N248,0)</f>
        <v>0</v>
      </c>
      <c r="BH248" s="149">
        <f>IF(U248="zníž. prenesená",N248,0)</f>
        <v>0</v>
      </c>
      <c r="BI248" s="149">
        <f>IF(U248="nulová",N248,0)</f>
        <v>0</v>
      </c>
      <c r="BJ248" s="25" t="s">
        <v>89</v>
      </c>
      <c r="BK248" s="149">
        <f>ROUND(L248*K248,2)</f>
        <v>0</v>
      </c>
      <c r="BL248" s="25" t="s">
        <v>189</v>
      </c>
      <c r="BM248" s="25" t="s">
        <v>566</v>
      </c>
    </row>
    <row r="249" s="11" customFormat="1" ht="16.5" customHeight="1">
      <c r="B249" s="230"/>
      <c r="C249" s="231"/>
      <c r="D249" s="231"/>
      <c r="E249" s="232" t="s">
        <v>5</v>
      </c>
      <c r="F249" s="233" t="s">
        <v>343</v>
      </c>
      <c r="G249" s="234"/>
      <c r="H249" s="234"/>
      <c r="I249" s="234"/>
      <c r="J249" s="231"/>
      <c r="K249" s="235">
        <v>30</v>
      </c>
      <c r="L249" s="231"/>
      <c r="M249" s="231"/>
      <c r="N249" s="231"/>
      <c r="O249" s="231"/>
      <c r="P249" s="231"/>
      <c r="Q249" s="231"/>
      <c r="R249" s="236"/>
      <c r="T249" s="237"/>
      <c r="U249" s="231"/>
      <c r="V249" s="231"/>
      <c r="W249" s="231"/>
      <c r="X249" s="231"/>
      <c r="Y249" s="231"/>
      <c r="Z249" s="231"/>
      <c r="AA249" s="238"/>
      <c r="AT249" s="239" t="s">
        <v>192</v>
      </c>
      <c r="AU249" s="239" t="s">
        <v>89</v>
      </c>
      <c r="AV249" s="11" t="s">
        <v>89</v>
      </c>
      <c r="AW249" s="11" t="s">
        <v>34</v>
      </c>
      <c r="AX249" s="11" t="s">
        <v>77</v>
      </c>
      <c r="AY249" s="239" t="s">
        <v>184</v>
      </c>
    </row>
    <row r="250" s="12" customFormat="1" ht="16.5" customHeight="1">
      <c r="B250" s="241"/>
      <c r="C250" s="242"/>
      <c r="D250" s="242"/>
      <c r="E250" s="243" t="s">
        <v>5</v>
      </c>
      <c r="F250" s="244" t="s">
        <v>197</v>
      </c>
      <c r="G250" s="242"/>
      <c r="H250" s="242"/>
      <c r="I250" s="242"/>
      <c r="J250" s="242"/>
      <c r="K250" s="245">
        <v>30</v>
      </c>
      <c r="L250" s="242"/>
      <c r="M250" s="242"/>
      <c r="N250" s="242"/>
      <c r="O250" s="242"/>
      <c r="P250" s="242"/>
      <c r="Q250" s="242"/>
      <c r="R250" s="246"/>
      <c r="T250" s="247"/>
      <c r="U250" s="242"/>
      <c r="V250" s="242"/>
      <c r="W250" s="242"/>
      <c r="X250" s="242"/>
      <c r="Y250" s="242"/>
      <c r="Z250" s="242"/>
      <c r="AA250" s="248"/>
      <c r="AT250" s="249" t="s">
        <v>192</v>
      </c>
      <c r="AU250" s="249" t="s">
        <v>89</v>
      </c>
      <c r="AV250" s="12" t="s">
        <v>189</v>
      </c>
      <c r="AW250" s="12" t="s">
        <v>34</v>
      </c>
      <c r="AX250" s="12" t="s">
        <v>84</v>
      </c>
      <c r="AY250" s="249" t="s">
        <v>184</v>
      </c>
    </row>
    <row r="251" s="1" customFormat="1" ht="25.5" customHeight="1">
      <c r="B251" s="186"/>
      <c r="C251" s="270" t="s">
        <v>339</v>
      </c>
      <c r="D251" s="270" t="s">
        <v>563</v>
      </c>
      <c r="E251" s="271" t="s">
        <v>567</v>
      </c>
      <c r="F251" s="272" t="s">
        <v>568</v>
      </c>
      <c r="G251" s="272"/>
      <c r="H251" s="272"/>
      <c r="I251" s="272"/>
      <c r="J251" s="273" t="s">
        <v>200</v>
      </c>
      <c r="K251" s="274">
        <v>26</v>
      </c>
      <c r="L251" s="275">
        <v>0</v>
      </c>
      <c r="M251" s="275"/>
      <c r="N251" s="276">
        <f>ROUND(L251*K251,2)</f>
        <v>0</v>
      </c>
      <c r="O251" s="226"/>
      <c r="P251" s="226"/>
      <c r="Q251" s="226"/>
      <c r="R251" s="190"/>
      <c r="T251" s="227" t="s">
        <v>5</v>
      </c>
      <c r="U251" s="59" t="s">
        <v>44</v>
      </c>
      <c r="V251" s="50"/>
      <c r="W251" s="228">
        <f>V251*K251</f>
        <v>0</v>
      </c>
      <c r="X251" s="228">
        <v>0.010800000000000001</v>
      </c>
      <c r="Y251" s="228">
        <f>X251*K251</f>
        <v>0.28079999999999999</v>
      </c>
      <c r="Z251" s="228">
        <v>0</v>
      </c>
      <c r="AA251" s="229">
        <f>Z251*K251</f>
        <v>0</v>
      </c>
      <c r="AR251" s="25" t="s">
        <v>231</v>
      </c>
      <c r="AT251" s="25" t="s">
        <v>563</v>
      </c>
      <c r="AU251" s="25" t="s">
        <v>89</v>
      </c>
      <c r="AY251" s="25" t="s">
        <v>184</v>
      </c>
      <c r="BE251" s="149">
        <f>IF(U251="základná",N251,0)</f>
        <v>0</v>
      </c>
      <c r="BF251" s="149">
        <f>IF(U251="znížená",N251,0)</f>
        <v>0</v>
      </c>
      <c r="BG251" s="149">
        <f>IF(U251="zákl. prenesená",N251,0)</f>
        <v>0</v>
      </c>
      <c r="BH251" s="149">
        <f>IF(U251="zníž. prenesená",N251,0)</f>
        <v>0</v>
      </c>
      <c r="BI251" s="149">
        <f>IF(U251="nulová",N251,0)</f>
        <v>0</v>
      </c>
      <c r="BJ251" s="25" t="s">
        <v>89</v>
      </c>
      <c r="BK251" s="149">
        <f>ROUND(L251*K251,2)</f>
        <v>0</v>
      </c>
      <c r="BL251" s="25" t="s">
        <v>189</v>
      </c>
      <c r="BM251" s="25" t="s">
        <v>569</v>
      </c>
    </row>
    <row r="252" s="11" customFormat="1" ht="16.5" customHeight="1">
      <c r="B252" s="230"/>
      <c r="C252" s="231"/>
      <c r="D252" s="231"/>
      <c r="E252" s="232" t="s">
        <v>5</v>
      </c>
      <c r="F252" s="233" t="s">
        <v>327</v>
      </c>
      <c r="G252" s="234"/>
      <c r="H252" s="234"/>
      <c r="I252" s="234"/>
      <c r="J252" s="231"/>
      <c r="K252" s="235">
        <v>26</v>
      </c>
      <c r="L252" s="231"/>
      <c r="M252" s="231"/>
      <c r="N252" s="231"/>
      <c r="O252" s="231"/>
      <c r="P252" s="231"/>
      <c r="Q252" s="231"/>
      <c r="R252" s="236"/>
      <c r="T252" s="237"/>
      <c r="U252" s="231"/>
      <c r="V252" s="231"/>
      <c r="W252" s="231"/>
      <c r="X252" s="231"/>
      <c r="Y252" s="231"/>
      <c r="Z252" s="231"/>
      <c r="AA252" s="238"/>
      <c r="AT252" s="239" t="s">
        <v>192</v>
      </c>
      <c r="AU252" s="239" t="s">
        <v>89</v>
      </c>
      <c r="AV252" s="11" t="s">
        <v>89</v>
      </c>
      <c r="AW252" s="11" t="s">
        <v>34</v>
      </c>
      <c r="AX252" s="11" t="s">
        <v>77</v>
      </c>
      <c r="AY252" s="239" t="s">
        <v>184</v>
      </c>
    </row>
    <row r="253" s="12" customFormat="1" ht="16.5" customHeight="1">
      <c r="B253" s="241"/>
      <c r="C253" s="242"/>
      <c r="D253" s="242"/>
      <c r="E253" s="243" t="s">
        <v>5</v>
      </c>
      <c r="F253" s="244" t="s">
        <v>197</v>
      </c>
      <c r="G253" s="242"/>
      <c r="H253" s="242"/>
      <c r="I253" s="242"/>
      <c r="J253" s="242"/>
      <c r="K253" s="245">
        <v>26</v>
      </c>
      <c r="L253" s="242"/>
      <c r="M253" s="242"/>
      <c r="N253" s="242"/>
      <c r="O253" s="242"/>
      <c r="P253" s="242"/>
      <c r="Q253" s="242"/>
      <c r="R253" s="246"/>
      <c r="T253" s="247"/>
      <c r="U253" s="242"/>
      <c r="V253" s="242"/>
      <c r="W253" s="242"/>
      <c r="X253" s="242"/>
      <c r="Y253" s="242"/>
      <c r="Z253" s="242"/>
      <c r="AA253" s="248"/>
      <c r="AT253" s="249" t="s">
        <v>192</v>
      </c>
      <c r="AU253" s="249" t="s">
        <v>89</v>
      </c>
      <c r="AV253" s="12" t="s">
        <v>189</v>
      </c>
      <c r="AW253" s="12" t="s">
        <v>34</v>
      </c>
      <c r="AX253" s="12" t="s">
        <v>84</v>
      </c>
      <c r="AY253" s="249" t="s">
        <v>184</v>
      </c>
    </row>
    <row r="254" s="1" customFormat="1" ht="25.5" customHeight="1">
      <c r="B254" s="186"/>
      <c r="C254" s="270" t="s">
        <v>343</v>
      </c>
      <c r="D254" s="270" t="s">
        <v>563</v>
      </c>
      <c r="E254" s="271" t="s">
        <v>570</v>
      </c>
      <c r="F254" s="272" t="s">
        <v>571</v>
      </c>
      <c r="G254" s="272"/>
      <c r="H254" s="272"/>
      <c r="I254" s="272"/>
      <c r="J254" s="273" t="s">
        <v>200</v>
      </c>
      <c r="K254" s="274">
        <v>2</v>
      </c>
      <c r="L254" s="275">
        <v>0</v>
      </c>
      <c r="M254" s="275"/>
      <c r="N254" s="276">
        <f>ROUND(L254*K254,2)</f>
        <v>0</v>
      </c>
      <c r="O254" s="226"/>
      <c r="P254" s="226"/>
      <c r="Q254" s="226"/>
      <c r="R254" s="190"/>
      <c r="T254" s="227" t="s">
        <v>5</v>
      </c>
      <c r="U254" s="59" t="s">
        <v>44</v>
      </c>
      <c r="V254" s="50"/>
      <c r="W254" s="228">
        <f>V254*K254</f>
        <v>0</v>
      </c>
      <c r="X254" s="228">
        <v>0.011299999999999999</v>
      </c>
      <c r="Y254" s="228">
        <f>X254*K254</f>
        <v>0.022599999999999999</v>
      </c>
      <c r="Z254" s="228">
        <v>0</v>
      </c>
      <c r="AA254" s="229">
        <f>Z254*K254</f>
        <v>0</v>
      </c>
      <c r="AR254" s="25" t="s">
        <v>231</v>
      </c>
      <c r="AT254" s="25" t="s">
        <v>563</v>
      </c>
      <c r="AU254" s="25" t="s">
        <v>89</v>
      </c>
      <c r="AY254" s="25" t="s">
        <v>184</v>
      </c>
      <c r="BE254" s="149">
        <f>IF(U254="základná",N254,0)</f>
        <v>0</v>
      </c>
      <c r="BF254" s="149">
        <f>IF(U254="znížená",N254,0)</f>
        <v>0</v>
      </c>
      <c r="BG254" s="149">
        <f>IF(U254="zákl. prenesená",N254,0)</f>
        <v>0</v>
      </c>
      <c r="BH254" s="149">
        <f>IF(U254="zníž. prenesená",N254,0)</f>
        <v>0</v>
      </c>
      <c r="BI254" s="149">
        <f>IF(U254="nulová",N254,0)</f>
        <v>0</v>
      </c>
      <c r="BJ254" s="25" t="s">
        <v>89</v>
      </c>
      <c r="BK254" s="149">
        <f>ROUND(L254*K254,2)</f>
        <v>0</v>
      </c>
      <c r="BL254" s="25" t="s">
        <v>189</v>
      </c>
      <c r="BM254" s="25" t="s">
        <v>572</v>
      </c>
    </row>
    <row r="255" s="11" customFormat="1" ht="16.5" customHeight="1">
      <c r="B255" s="230"/>
      <c r="C255" s="231"/>
      <c r="D255" s="231"/>
      <c r="E255" s="232" t="s">
        <v>5</v>
      </c>
      <c r="F255" s="233" t="s">
        <v>89</v>
      </c>
      <c r="G255" s="234"/>
      <c r="H255" s="234"/>
      <c r="I255" s="234"/>
      <c r="J255" s="231"/>
      <c r="K255" s="235">
        <v>2</v>
      </c>
      <c r="L255" s="231"/>
      <c r="M255" s="231"/>
      <c r="N255" s="231"/>
      <c r="O255" s="231"/>
      <c r="P255" s="231"/>
      <c r="Q255" s="231"/>
      <c r="R255" s="236"/>
      <c r="T255" s="237"/>
      <c r="U255" s="231"/>
      <c r="V255" s="231"/>
      <c r="W255" s="231"/>
      <c r="X255" s="231"/>
      <c r="Y255" s="231"/>
      <c r="Z255" s="231"/>
      <c r="AA255" s="238"/>
      <c r="AT255" s="239" t="s">
        <v>192</v>
      </c>
      <c r="AU255" s="239" t="s">
        <v>89</v>
      </c>
      <c r="AV255" s="11" t="s">
        <v>89</v>
      </c>
      <c r="AW255" s="11" t="s">
        <v>34</v>
      </c>
      <c r="AX255" s="11" t="s">
        <v>77</v>
      </c>
      <c r="AY255" s="239" t="s">
        <v>184</v>
      </c>
    </row>
    <row r="256" s="12" customFormat="1" ht="16.5" customHeight="1">
      <c r="B256" s="241"/>
      <c r="C256" s="242"/>
      <c r="D256" s="242"/>
      <c r="E256" s="243" t="s">
        <v>5</v>
      </c>
      <c r="F256" s="244" t="s">
        <v>197</v>
      </c>
      <c r="G256" s="242"/>
      <c r="H256" s="242"/>
      <c r="I256" s="242"/>
      <c r="J256" s="242"/>
      <c r="K256" s="245">
        <v>2</v>
      </c>
      <c r="L256" s="242"/>
      <c r="M256" s="242"/>
      <c r="N256" s="242"/>
      <c r="O256" s="242"/>
      <c r="P256" s="242"/>
      <c r="Q256" s="242"/>
      <c r="R256" s="246"/>
      <c r="T256" s="247"/>
      <c r="U256" s="242"/>
      <c r="V256" s="242"/>
      <c r="W256" s="242"/>
      <c r="X256" s="242"/>
      <c r="Y256" s="242"/>
      <c r="Z256" s="242"/>
      <c r="AA256" s="248"/>
      <c r="AT256" s="249" t="s">
        <v>192</v>
      </c>
      <c r="AU256" s="249" t="s">
        <v>89</v>
      </c>
      <c r="AV256" s="12" t="s">
        <v>189</v>
      </c>
      <c r="AW256" s="12" t="s">
        <v>34</v>
      </c>
      <c r="AX256" s="12" t="s">
        <v>84</v>
      </c>
      <c r="AY256" s="249" t="s">
        <v>184</v>
      </c>
    </row>
    <row r="257" s="1" customFormat="1" ht="25.5" customHeight="1">
      <c r="B257" s="186"/>
      <c r="C257" s="270" t="s">
        <v>347</v>
      </c>
      <c r="D257" s="270" t="s">
        <v>563</v>
      </c>
      <c r="E257" s="271" t="s">
        <v>573</v>
      </c>
      <c r="F257" s="272" t="s">
        <v>574</v>
      </c>
      <c r="G257" s="272"/>
      <c r="H257" s="272"/>
      <c r="I257" s="272"/>
      <c r="J257" s="273" t="s">
        <v>200</v>
      </c>
      <c r="K257" s="274">
        <v>82</v>
      </c>
      <c r="L257" s="275">
        <v>0</v>
      </c>
      <c r="M257" s="275"/>
      <c r="N257" s="276">
        <f>ROUND(L257*K257,2)</f>
        <v>0</v>
      </c>
      <c r="O257" s="226"/>
      <c r="P257" s="226"/>
      <c r="Q257" s="226"/>
      <c r="R257" s="190"/>
      <c r="T257" s="227" t="s">
        <v>5</v>
      </c>
      <c r="U257" s="59" t="s">
        <v>44</v>
      </c>
      <c r="V257" s="50"/>
      <c r="W257" s="228">
        <f>V257*K257</f>
        <v>0</v>
      </c>
      <c r="X257" s="228">
        <v>0.0143</v>
      </c>
      <c r="Y257" s="228">
        <f>X257*K257</f>
        <v>1.1726000000000001</v>
      </c>
      <c r="Z257" s="228">
        <v>0</v>
      </c>
      <c r="AA257" s="229">
        <f>Z257*K257</f>
        <v>0</v>
      </c>
      <c r="AR257" s="25" t="s">
        <v>231</v>
      </c>
      <c r="AT257" s="25" t="s">
        <v>563</v>
      </c>
      <c r="AU257" s="25" t="s">
        <v>89</v>
      </c>
      <c r="AY257" s="25" t="s">
        <v>184</v>
      </c>
      <c r="BE257" s="149">
        <f>IF(U257="základná",N257,0)</f>
        <v>0</v>
      </c>
      <c r="BF257" s="149">
        <f>IF(U257="znížená",N257,0)</f>
        <v>0</v>
      </c>
      <c r="BG257" s="149">
        <f>IF(U257="zákl. prenesená",N257,0)</f>
        <v>0</v>
      </c>
      <c r="BH257" s="149">
        <f>IF(U257="zníž. prenesená",N257,0)</f>
        <v>0</v>
      </c>
      <c r="BI257" s="149">
        <f>IF(U257="nulová",N257,0)</f>
        <v>0</v>
      </c>
      <c r="BJ257" s="25" t="s">
        <v>89</v>
      </c>
      <c r="BK257" s="149">
        <f>ROUND(L257*K257,2)</f>
        <v>0</v>
      </c>
      <c r="BL257" s="25" t="s">
        <v>189</v>
      </c>
      <c r="BM257" s="25" t="s">
        <v>575</v>
      </c>
    </row>
    <row r="258" s="11" customFormat="1" ht="16.5" customHeight="1">
      <c r="B258" s="230"/>
      <c r="C258" s="231"/>
      <c r="D258" s="231"/>
      <c r="E258" s="232" t="s">
        <v>5</v>
      </c>
      <c r="F258" s="233" t="s">
        <v>576</v>
      </c>
      <c r="G258" s="234"/>
      <c r="H258" s="234"/>
      <c r="I258" s="234"/>
      <c r="J258" s="231"/>
      <c r="K258" s="235">
        <v>82</v>
      </c>
      <c r="L258" s="231"/>
      <c r="M258" s="231"/>
      <c r="N258" s="231"/>
      <c r="O258" s="231"/>
      <c r="P258" s="231"/>
      <c r="Q258" s="231"/>
      <c r="R258" s="236"/>
      <c r="T258" s="237"/>
      <c r="U258" s="231"/>
      <c r="V258" s="231"/>
      <c r="W258" s="231"/>
      <c r="X258" s="231"/>
      <c r="Y258" s="231"/>
      <c r="Z258" s="231"/>
      <c r="AA258" s="238"/>
      <c r="AT258" s="239" t="s">
        <v>192</v>
      </c>
      <c r="AU258" s="239" t="s">
        <v>89</v>
      </c>
      <c r="AV258" s="11" t="s">
        <v>89</v>
      </c>
      <c r="AW258" s="11" t="s">
        <v>34</v>
      </c>
      <c r="AX258" s="11" t="s">
        <v>77</v>
      </c>
      <c r="AY258" s="239" t="s">
        <v>184</v>
      </c>
    </row>
    <row r="259" s="12" customFormat="1" ht="16.5" customHeight="1">
      <c r="B259" s="241"/>
      <c r="C259" s="242"/>
      <c r="D259" s="242"/>
      <c r="E259" s="243" t="s">
        <v>5</v>
      </c>
      <c r="F259" s="244" t="s">
        <v>197</v>
      </c>
      <c r="G259" s="242"/>
      <c r="H259" s="242"/>
      <c r="I259" s="242"/>
      <c r="J259" s="242"/>
      <c r="K259" s="245">
        <v>82</v>
      </c>
      <c r="L259" s="242"/>
      <c r="M259" s="242"/>
      <c r="N259" s="242"/>
      <c r="O259" s="242"/>
      <c r="P259" s="242"/>
      <c r="Q259" s="242"/>
      <c r="R259" s="246"/>
      <c r="T259" s="247"/>
      <c r="U259" s="242"/>
      <c r="V259" s="242"/>
      <c r="W259" s="242"/>
      <c r="X259" s="242"/>
      <c r="Y259" s="242"/>
      <c r="Z259" s="242"/>
      <c r="AA259" s="248"/>
      <c r="AT259" s="249" t="s">
        <v>192</v>
      </c>
      <c r="AU259" s="249" t="s">
        <v>89</v>
      </c>
      <c r="AV259" s="12" t="s">
        <v>189</v>
      </c>
      <c r="AW259" s="12" t="s">
        <v>34</v>
      </c>
      <c r="AX259" s="12" t="s">
        <v>84</v>
      </c>
      <c r="AY259" s="249" t="s">
        <v>184</v>
      </c>
    </row>
    <row r="260" s="1" customFormat="1" ht="25.5" customHeight="1">
      <c r="B260" s="186"/>
      <c r="C260" s="270" t="s">
        <v>351</v>
      </c>
      <c r="D260" s="270" t="s">
        <v>563</v>
      </c>
      <c r="E260" s="271" t="s">
        <v>577</v>
      </c>
      <c r="F260" s="272" t="s">
        <v>578</v>
      </c>
      <c r="G260" s="272"/>
      <c r="H260" s="272"/>
      <c r="I260" s="272"/>
      <c r="J260" s="273" t="s">
        <v>200</v>
      </c>
      <c r="K260" s="274">
        <v>6</v>
      </c>
      <c r="L260" s="275">
        <v>0</v>
      </c>
      <c r="M260" s="275"/>
      <c r="N260" s="276">
        <f>ROUND(L260*K260,2)</f>
        <v>0</v>
      </c>
      <c r="O260" s="226"/>
      <c r="P260" s="226"/>
      <c r="Q260" s="226"/>
      <c r="R260" s="190"/>
      <c r="T260" s="227" t="s">
        <v>5</v>
      </c>
      <c r="U260" s="59" t="s">
        <v>44</v>
      </c>
      <c r="V260" s="50"/>
      <c r="W260" s="228">
        <f>V260*K260</f>
        <v>0</v>
      </c>
      <c r="X260" s="228">
        <v>0.0146</v>
      </c>
      <c r="Y260" s="228">
        <f>X260*K260</f>
        <v>0.087599999999999997</v>
      </c>
      <c r="Z260" s="228">
        <v>0</v>
      </c>
      <c r="AA260" s="229">
        <f>Z260*K260</f>
        <v>0</v>
      </c>
      <c r="AR260" s="25" t="s">
        <v>231</v>
      </c>
      <c r="AT260" s="25" t="s">
        <v>563</v>
      </c>
      <c r="AU260" s="25" t="s">
        <v>89</v>
      </c>
      <c r="AY260" s="25" t="s">
        <v>184</v>
      </c>
      <c r="BE260" s="149">
        <f>IF(U260="základná",N260,0)</f>
        <v>0</v>
      </c>
      <c r="BF260" s="149">
        <f>IF(U260="znížená",N260,0)</f>
        <v>0</v>
      </c>
      <c r="BG260" s="149">
        <f>IF(U260="zákl. prenesená",N260,0)</f>
        <v>0</v>
      </c>
      <c r="BH260" s="149">
        <f>IF(U260="zníž. prenesená",N260,0)</f>
        <v>0</v>
      </c>
      <c r="BI260" s="149">
        <f>IF(U260="nulová",N260,0)</f>
        <v>0</v>
      </c>
      <c r="BJ260" s="25" t="s">
        <v>89</v>
      </c>
      <c r="BK260" s="149">
        <f>ROUND(L260*K260,2)</f>
        <v>0</v>
      </c>
      <c r="BL260" s="25" t="s">
        <v>189</v>
      </c>
      <c r="BM260" s="25" t="s">
        <v>579</v>
      </c>
    </row>
    <row r="261" s="11" customFormat="1" ht="16.5" customHeight="1">
      <c r="B261" s="230"/>
      <c r="C261" s="231"/>
      <c r="D261" s="231"/>
      <c r="E261" s="232" t="s">
        <v>5</v>
      </c>
      <c r="F261" s="233" t="s">
        <v>580</v>
      </c>
      <c r="G261" s="234"/>
      <c r="H261" s="234"/>
      <c r="I261" s="234"/>
      <c r="J261" s="231"/>
      <c r="K261" s="235">
        <v>6</v>
      </c>
      <c r="L261" s="231"/>
      <c r="M261" s="231"/>
      <c r="N261" s="231"/>
      <c r="O261" s="231"/>
      <c r="P261" s="231"/>
      <c r="Q261" s="231"/>
      <c r="R261" s="236"/>
      <c r="T261" s="237"/>
      <c r="U261" s="231"/>
      <c r="V261" s="231"/>
      <c r="W261" s="231"/>
      <c r="X261" s="231"/>
      <c r="Y261" s="231"/>
      <c r="Z261" s="231"/>
      <c r="AA261" s="238"/>
      <c r="AT261" s="239" t="s">
        <v>192</v>
      </c>
      <c r="AU261" s="239" t="s">
        <v>89</v>
      </c>
      <c r="AV261" s="11" t="s">
        <v>89</v>
      </c>
      <c r="AW261" s="11" t="s">
        <v>34</v>
      </c>
      <c r="AX261" s="11" t="s">
        <v>77</v>
      </c>
      <c r="AY261" s="239" t="s">
        <v>184</v>
      </c>
    </row>
    <row r="262" s="12" customFormat="1" ht="16.5" customHeight="1">
      <c r="B262" s="241"/>
      <c r="C262" s="242"/>
      <c r="D262" s="242"/>
      <c r="E262" s="243" t="s">
        <v>5</v>
      </c>
      <c r="F262" s="244" t="s">
        <v>197</v>
      </c>
      <c r="G262" s="242"/>
      <c r="H262" s="242"/>
      <c r="I262" s="242"/>
      <c r="J262" s="242"/>
      <c r="K262" s="245">
        <v>6</v>
      </c>
      <c r="L262" s="242"/>
      <c r="M262" s="242"/>
      <c r="N262" s="242"/>
      <c r="O262" s="242"/>
      <c r="P262" s="242"/>
      <c r="Q262" s="242"/>
      <c r="R262" s="246"/>
      <c r="T262" s="247"/>
      <c r="U262" s="242"/>
      <c r="V262" s="242"/>
      <c r="W262" s="242"/>
      <c r="X262" s="242"/>
      <c r="Y262" s="242"/>
      <c r="Z262" s="242"/>
      <c r="AA262" s="248"/>
      <c r="AT262" s="249" t="s">
        <v>192</v>
      </c>
      <c r="AU262" s="249" t="s">
        <v>89</v>
      </c>
      <c r="AV262" s="12" t="s">
        <v>189</v>
      </c>
      <c r="AW262" s="12" t="s">
        <v>34</v>
      </c>
      <c r="AX262" s="12" t="s">
        <v>84</v>
      </c>
      <c r="AY262" s="249" t="s">
        <v>184</v>
      </c>
    </row>
    <row r="263" s="10" customFormat="1" ht="29.88" customHeight="1">
      <c r="B263" s="208"/>
      <c r="C263" s="209"/>
      <c r="D263" s="250" t="s">
        <v>153</v>
      </c>
      <c r="E263" s="250"/>
      <c r="F263" s="250"/>
      <c r="G263" s="250"/>
      <c r="H263" s="250"/>
      <c r="I263" s="250"/>
      <c r="J263" s="250"/>
      <c r="K263" s="250"/>
      <c r="L263" s="250"/>
      <c r="M263" s="250"/>
      <c r="N263" s="251">
        <f>BK263</f>
        <v>0</v>
      </c>
      <c r="O263" s="252"/>
      <c r="P263" s="252"/>
      <c r="Q263" s="252"/>
      <c r="R263" s="213"/>
      <c r="T263" s="214"/>
      <c r="U263" s="209"/>
      <c r="V263" s="209"/>
      <c r="W263" s="215">
        <f>SUM(W264:W265)</f>
        <v>0</v>
      </c>
      <c r="X263" s="209"/>
      <c r="Y263" s="215">
        <f>SUM(Y264:Y265)</f>
        <v>4.89255</v>
      </c>
      <c r="Z263" s="209"/>
      <c r="AA263" s="216">
        <f>SUM(AA264:AA265)</f>
        <v>0</v>
      </c>
      <c r="AR263" s="217" t="s">
        <v>84</v>
      </c>
      <c r="AT263" s="218" t="s">
        <v>76</v>
      </c>
      <c r="AU263" s="218" t="s">
        <v>84</v>
      </c>
      <c r="AY263" s="217" t="s">
        <v>184</v>
      </c>
      <c r="BK263" s="219">
        <f>SUM(BK264:BK265)</f>
        <v>0</v>
      </c>
    </row>
    <row r="264" s="1" customFormat="1" ht="25.5" customHeight="1">
      <c r="B264" s="186"/>
      <c r="C264" s="220" t="s">
        <v>355</v>
      </c>
      <c r="D264" s="220" t="s">
        <v>185</v>
      </c>
      <c r="E264" s="221" t="s">
        <v>581</v>
      </c>
      <c r="F264" s="222" t="s">
        <v>582</v>
      </c>
      <c r="G264" s="222"/>
      <c r="H264" s="222"/>
      <c r="I264" s="222"/>
      <c r="J264" s="223" t="s">
        <v>206</v>
      </c>
      <c r="K264" s="224">
        <v>2500</v>
      </c>
      <c r="L264" s="225">
        <v>0</v>
      </c>
      <c r="M264" s="225"/>
      <c r="N264" s="226">
        <f>ROUND(L264*K264,2)</f>
        <v>0</v>
      </c>
      <c r="O264" s="226"/>
      <c r="P264" s="226"/>
      <c r="Q264" s="226"/>
      <c r="R264" s="190"/>
      <c r="T264" s="227" t="s">
        <v>5</v>
      </c>
      <c r="U264" s="59" t="s">
        <v>44</v>
      </c>
      <c r="V264" s="50"/>
      <c r="W264" s="228">
        <f>V264*K264</f>
        <v>0</v>
      </c>
      <c r="X264" s="228">
        <v>0.0019200000000000001</v>
      </c>
      <c r="Y264" s="228">
        <f>X264*K264</f>
        <v>4.7999999999999998</v>
      </c>
      <c r="Z264" s="228">
        <v>0</v>
      </c>
      <c r="AA264" s="229">
        <f>Z264*K264</f>
        <v>0</v>
      </c>
      <c r="AR264" s="25" t="s">
        <v>189</v>
      </c>
      <c r="AT264" s="25" t="s">
        <v>185</v>
      </c>
      <c r="AU264" s="25" t="s">
        <v>89</v>
      </c>
      <c r="AY264" s="25" t="s">
        <v>184</v>
      </c>
      <c r="BE264" s="149">
        <f>IF(U264="základná",N264,0)</f>
        <v>0</v>
      </c>
      <c r="BF264" s="149">
        <f>IF(U264="znížená",N264,0)</f>
        <v>0</v>
      </c>
      <c r="BG264" s="149">
        <f>IF(U264="zákl. prenesená",N264,0)</f>
        <v>0</v>
      </c>
      <c r="BH264" s="149">
        <f>IF(U264="zníž. prenesená",N264,0)</f>
        <v>0</v>
      </c>
      <c r="BI264" s="149">
        <f>IF(U264="nulová",N264,0)</f>
        <v>0</v>
      </c>
      <c r="BJ264" s="25" t="s">
        <v>89</v>
      </c>
      <c r="BK264" s="149">
        <f>ROUND(L264*K264,2)</f>
        <v>0</v>
      </c>
      <c r="BL264" s="25" t="s">
        <v>189</v>
      </c>
      <c r="BM264" s="25" t="s">
        <v>583</v>
      </c>
    </row>
    <row r="265" s="1" customFormat="1" ht="16.5" customHeight="1">
      <c r="B265" s="186"/>
      <c r="C265" s="220" t="s">
        <v>359</v>
      </c>
      <c r="D265" s="220" t="s">
        <v>185</v>
      </c>
      <c r="E265" s="221" t="s">
        <v>584</v>
      </c>
      <c r="F265" s="222" t="s">
        <v>585</v>
      </c>
      <c r="G265" s="222"/>
      <c r="H265" s="222"/>
      <c r="I265" s="222"/>
      <c r="J265" s="223" t="s">
        <v>206</v>
      </c>
      <c r="K265" s="224">
        <v>1851</v>
      </c>
      <c r="L265" s="225">
        <v>0</v>
      </c>
      <c r="M265" s="225"/>
      <c r="N265" s="226">
        <f>ROUND(L265*K265,2)</f>
        <v>0</v>
      </c>
      <c r="O265" s="226"/>
      <c r="P265" s="226"/>
      <c r="Q265" s="226"/>
      <c r="R265" s="190"/>
      <c r="T265" s="227" t="s">
        <v>5</v>
      </c>
      <c r="U265" s="59" t="s">
        <v>44</v>
      </c>
      <c r="V265" s="50"/>
      <c r="W265" s="228">
        <f>V265*K265</f>
        <v>0</v>
      </c>
      <c r="X265" s="228">
        <v>5.0000000000000002E-05</v>
      </c>
      <c r="Y265" s="228">
        <f>X265*K265</f>
        <v>0.092550000000000007</v>
      </c>
      <c r="Z265" s="228">
        <v>0</v>
      </c>
      <c r="AA265" s="229">
        <f>Z265*K265</f>
        <v>0</v>
      </c>
      <c r="AR265" s="25" t="s">
        <v>189</v>
      </c>
      <c r="AT265" s="25" t="s">
        <v>185</v>
      </c>
      <c r="AU265" s="25" t="s">
        <v>89</v>
      </c>
      <c r="AY265" s="25" t="s">
        <v>184</v>
      </c>
      <c r="BE265" s="149">
        <f>IF(U265="základná",N265,0)</f>
        <v>0</v>
      </c>
      <c r="BF265" s="149">
        <f>IF(U265="znížená",N265,0)</f>
        <v>0</v>
      </c>
      <c r="BG265" s="149">
        <f>IF(U265="zákl. prenesená",N265,0)</f>
        <v>0</v>
      </c>
      <c r="BH265" s="149">
        <f>IF(U265="zníž. prenesená",N265,0)</f>
        <v>0</v>
      </c>
      <c r="BI265" s="149">
        <f>IF(U265="nulová",N265,0)</f>
        <v>0</v>
      </c>
      <c r="BJ265" s="25" t="s">
        <v>89</v>
      </c>
      <c r="BK265" s="149">
        <f>ROUND(L265*K265,2)</f>
        <v>0</v>
      </c>
      <c r="BL265" s="25" t="s">
        <v>189</v>
      </c>
      <c r="BM265" s="25" t="s">
        <v>586</v>
      </c>
    </row>
    <row r="266" s="10" customFormat="1" ht="29.88" customHeight="1">
      <c r="B266" s="208"/>
      <c r="C266" s="209"/>
      <c r="D266" s="250" t="s">
        <v>419</v>
      </c>
      <c r="E266" s="250"/>
      <c r="F266" s="250"/>
      <c r="G266" s="250"/>
      <c r="H266" s="250"/>
      <c r="I266" s="250"/>
      <c r="J266" s="250"/>
      <c r="K266" s="250"/>
      <c r="L266" s="250"/>
      <c r="M266" s="250"/>
      <c r="N266" s="253">
        <f>BK266</f>
        <v>0</v>
      </c>
      <c r="O266" s="254"/>
      <c r="P266" s="254"/>
      <c r="Q266" s="254"/>
      <c r="R266" s="213"/>
      <c r="T266" s="214"/>
      <c r="U266" s="209"/>
      <c r="V266" s="209"/>
      <c r="W266" s="215">
        <f>W267</f>
        <v>0</v>
      </c>
      <c r="X266" s="209"/>
      <c r="Y266" s="215">
        <f>Y267</f>
        <v>0</v>
      </c>
      <c r="Z266" s="209"/>
      <c r="AA266" s="216">
        <f>AA267</f>
        <v>0</v>
      </c>
      <c r="AR266" s="217" t="s">
        <v>84</v>
      </c>
      <c r="AT266" s="218" t="s">
        <v>76</v>
      </c>
      <c r="AU266" s="218" t="s">
        <v>84</v>
      </c>
      <c r="AY266" s="217" t="s">
        <v>184</v>
      </c>
      <c r="BK266" s="219">
        <f>BK267</f>
        <v>0</v>
      </c>
    </row>
    <row r="267" s="1" customFormat="1" ht="38.25" customHeight="1">
      <c r="B267" s="186"/>
      <c r="C267" s="220" t="s">
        <v>363</v>
      </c>
      <c r="D267" s="220" t="s">
        <v>185</v>
      </c>
      <c r="E267" s="221" t="s">
        <v>587</v>
      </c>
      <c r="F267" s="222" t="s">
        <v>588</v>
      </c>
      <c r="G267" s="222"/>
      <c r="H267" s="222"/>
      <c r="I267" s="222"/>
      <c r="J267" s="223" t="s">
        <v>321</v>
      </c>
      <c r="K267" s="224">
        <v>382.51100000000002</v>
      </c>
      <c r="L267" s="225">
        <v>0</v>
      </c>
      <c r="M267" s="225"/>
      <c r="N267" s="226">
        <f>ROUND(L267*K267,2)</f>
        <v>0</v>
      </c>
      <c r="O267" s="226"/>
      <c r="P267" s="226"/>
      <c r="Q267" s="226"/>
      <c r="R267" s="190"/>
      <c r="T267" s="227" t="s">
        <v>5</v>
      </c>
      <c r="U267" s="59" t="s">
        <v>44</v>
      </c>
      <c r="V267" s="50"/>
      <c r="W267" s="228">
        <f>V267*K267</f>
        <v>0</v>
      </c>
      <c r="X267" s="228">
        <v>0</v>
      </c>
      <c r="Y267" s="228">
        <f>X267*K267</f>
        <v>0</v>
      </c>
      <c r="Z267" s="228">
        <v>0</v>
      </c>
      <c r="AA267" s="229">
        <f>Z267*K267</f>
        <v>0</v>
      </c>
      <c r="AR267" s="25" t="s">
        <v>189</v>
      </c>
      <c r="AT267" s="25" t="s">
        <v>185</v>
      </c>
      <c r="AU267" s="25" t="s">
        <v>89</v>
      </c>
      <c r="AY267" s="25" t="s">
        <v>184</v>
      </c>
      <c r="BE267" s="149">
        <f>IF(U267="základná",N267,0)</f>
        <v>0</v>
      </c>
      <c r="BF267" s="149">
        <f>IF(U267="znížená",N267,0)</f>
        <v>0</v>
      </c>
      <c r="BG267" s="149">
        <f>IF(U267="zákl. prenesená",N267,0)</f>
        <v>0</v>
      </c>
      <c r="BH267" s="149">
        <f>IF(U267="zníž. prenesená",N267,0)</f>
        <v>0</v>
      </c>
      <c r="BI267" s="149">
        <f>IF(U267="nulová",N267,0)</f>
        <v>0</v>
      </c>
      <c r="BJ267" s="25" t="s">
        <v>89</v>
      </c>
      <c r="BK267" s="149">
        <f>ROUND(L267*K267,2)</f>
        <v>0</v>
      </c>
      <c r="BL267" s="25" t="s">
        <v>189</v>
      </c>
      <c r="BM267" s="25" t="s">
        <v>589</v>
      </c>
    </row>
    <row r="268" s="10" customFormat="1" ht="37.44" customHeight="1">
      <c r="B268" s="208"/>
      <c r="C268" s="209"/>
      <c r="D268" s="210" t="s">
        <v>154</v>
      </c>
      <c r="E268" s="210"/>
      <c r="F268" s="210"/>
      <c r="G268" s="210"/>
      <c r="H268" s="210"/>
      <c r="I268" s="210"/>
      <c r="J268" s="210"/>
      <c r="K268" s="210"/>
      <c r="L268" s="210"/>
      <c r="M268" s="210"/>
      <c r="N268" s="264">
        <f>BK268</f>
        <v>0</v>
      </c>
      <c r="O268" s="265"/>
      <c r="P268" s="265"/>
      <c r="Q268" s="265"/>
      <c r="R268" s="213"/>
      <c r="T268" s="214"/>
      <c r="U268" s="209"/>
      <c r="V268" s="209"/>
      <c r="W268" s="215">
        <f>W269+W279+W299+W310+W320+W346+W357+W374+W389+W426+W449+W461+W468+W475</f>
        <v>0</v>
      </c>
      <c r="X268" s="209"/>
      <c r="Y268" s="215">
        <f>Y269+Y279+Y299+Y310+Y320+Y346+Y357+Y374+Y389+Y426+Y449+Y461+Y468+Y475</f>
        <v>118.50876394000001</v>
      </c>
      <c r="Z268" s="209"/>
      <c r="AA268" s="216">
        <f>AA269+AA279+AA299+AA310+AA320+AA346+AA357+AA374+AA389+AA426+AA449+AA461+AA468+AA475</f>
        <v>0</v>
      </c>
      <c r="AR268" s="217" t="s">
        <v>89</v>
      </c>
      <c r="AT268" s="218" t="s">
        <v>76</v>
      </c>
      <c r="AU268" s="218" t="s">
        <v>77</v>
      </c>
      <c r="AY268" s="217" t="s">
        <v>184</v>
      </c>
      <c r="BK268" s="219">
        <f>BK269+BK279+BK299+BK310+BK320+BK346+BK357+BK374+BK389+BK426+BK449+BK461+BK468+BK475</f>
        <v>0</v>
      </c>
    </row>
    <row r="269" s="10" customFormat="1" ht="19.92" customHeight="1">
      <c r="B269" s="208"/>
      <c r="C269" s="209"/>
      <c r="D269" s="250" t="s">
        <v>420</v>
      </c>
      <c r="E269" s="250"/>
      <c r="F269" s="250"/>
      <c r="G269" s="250"/>
      <c r="H269" s="250"/>
      <c r="I269" s="250"/>
      <c r="J269" s="250"/>
      <c r="K269" s="250"/>
      <c r="L269" s="250"/>
      <c r="M269" s="250"/>
      <c r="N269" s="251">
        <f>BK269</f>
        <v>0</v>
      </c>
      <c r="O269" s="252"/>
      <c r="P269" s="252"/>
      <c r="Q269" s="252"/>
      <c r="R269" s="213"/>
      <c r="T269" s="214"/>
      <c r="U269" s="209"/>
      <c r="V269" s="209"/>
      <c r="W269" s="215">
        <f>SUM(W270:W278)</f>
        <v>0</v>
      </c>
      <c r="X269" s="209"/>
      <c r="Y269" s="215">
        <f>SUM(Y270:Y278)</f>
        <v>1.6639564800000002</v>
      </c>
      <c r="Z269" s="209"/>
      <c r="AA269" s="216">
        <f>SUM(AA270:AA278)</f>
        <v>0</v>
      </c>
      <c r="AR269" s="217" t="s">
        <v>89</v>
      </c>
      <c r="AT269" s="218" t="s">
        <v>76</v>
      </c>
      <c r="AU269" s="218" t="s">
        <v>84</v>
      </c>
      <c r="AY269" s="217" t="s">
        <v>184</v>
      </c>
      <c r="BK269" s="219">
        <f>SUM(BK270:BK278)</f>
        <v>0</v>
      </c>
    </row>
    <row r="270" s="1" customFormat="1" ht="38.25" customHeight="1">
      <c r="B270" s="186"/>
      <c r="C270" s="220" t="s">
        <v>368</v>
      </c>
      <c r="D270" s="220" t="s">
        <v>185</v>
      </c>
      <c r="E270" s="221" t="s">
        <v>590</v>
      </c>
      <c r="F270" s="222" t="s">
        <v>591</v>
      </c>
      <c r="G270" s="222"/>
      <c r="H270" s="222"/>
      <c r="I270" s="222"/>
      <c r="J270" s="223" t="s">
        <v>206</v>
      </c>
      <c r="K270" s="224">
        <v>591.74400000000003</v>
      </c>
      <c r="L270" s="225">
        <v>0</v>
      </c>
      <c r="M270" s="225"/>
      <c r="N270" s="226">
        <f>ROUND(L270*K270,2)</f>
        <v>0</v>
      </c>
      <c r="O270" s="226"/>
      <c r="P270" s="226"/>
      <c r="Q270" s="226"/>
      <c r="R270" s="190"/>
      <c r="T270" s="227" t="s">
        <v>5</v>
      </c>
      <c r="U270" s="59" t="s">
        <v>44</v>
      </c>
      <c r="V270" s="50"/>
      <c r="W270" s="228">
        <f>V270*K270</f>
        <v>0</v>
      </c>
      <c r="X270" s="228">
        <v>0.00142</v>
      </c>
      <c r="Y270" s="228">
        <f>X270*K270</f>
        <v>0.8402764800000001</v>
      </c>
      <c r="Z270" s="228">
        <v>0</v>
      </c>
      <c r="AA270" s="229">
        <f>Z270*K270</f>
        <v>0</v>
      </c>
      <c r="AR270" s="25" t="s">
        <v>278</v>
      </c>
      <c r="AT270" s="25" t="s">
        <v>185</v>
      </c>
      <c r="AU270" s="25" t="s">
        <v>89</v>
      </c>
      <c r="AY270" s="25" t="s">
        <v>184</v>
      </c>
      <c r="BE270" s="149">
        <f>IF(U270="základná",N270,0)</f>
        <v>0</v>
      </c>
      <c r="BF270" s="149">
        <f>IF(U270="znížená",N270,0)</f>
        <v>0</v>
      </c>
      <c r="BG270" s="149">
        <f>IF(U270="zákl. prenesená",N270,0)</f>
        <v>0</v>
      </c>
      <c r="BH270" s="149">
        <f>IF(U270="zníž. prenesená",N270,0)</f>
        <v>0</v>
      </c>
      <c r="BI270" s="149">
        <f>IF(U270="nulová",N270,0)</f>
        <v>0</v>
      </c>
      <c r="BJ270" s="25" t="s">
        <v>89</v>
      </c>
      <c r="BK270" s="149">
        <f>ROUND(L270*K270,2)</f>
        <v>0</v>
      </c>
      <c r="BL270" s="25" t="s">
        <v>278</v>
      </c>
      <c r="BM270" s="25" t="s">
        <v>592</v>
      </c>
    </row>
    <row r="271" s="11" customFormat="1" ht="16.5" customHeight="1">
      <c r="B271" s="230"/>
      <c r="C271" s="231"/>
      <c r="D271" s="231"/>
      <c r="E271" s="232" t="s">
        <v>5</v>
      </c>
      <c r="F271" s="233" t="s">
        <v>593</v>
      </c>
      <c r="G271" s="234"/>
      <c r="H271" s="234"/>
      <c r="I271" s="234"/>
      <c r="J271" s="231"/>
      <c r="K271" s="235">
        <v>591.74400000000003</v>
      </c>
      <c r="L271" s="231"/>
      <c r="M271" s="231"/>
      <c r="N271" s="231"/>
      <c r="O271" s="231"/>
      <c r="P271" s="231"/>
      <c r="Q271" s="231"/>
      <c r="R271" s="236"/>
      <c r="T271" s="237"/>
      <c r="U271" s="231"/>
      <c r="V271" s="231"/>
      <c r="W271" s="231"/>
      <c r="X271" s="231"/>
      <c r="Y271" s="231"/>
      <c r="Z271" s="231"/>
      <c r="AA271" s="238"/>
      <c r="AT271" s="239" t="s">
        <v>192</v>
      </c>
      <c r="AU271" s="239" t="s">
        <v>89</v>
      </c>
      <c r="AV271" s="11" t="s">
        <v>89</v>
      </c>
      <c r="AW271" s="11" t="s">
        <v>34</v>
      </c>
      <c r="AX271" s="11" t="s">
        <v>84</v>
      </c>
      <c r="AY271" s="239" t="s">
        <v>184</v>
      </c>
    </row>
    <row r="272" s="1" customFormat="1" ht="38.25" customHeight="1">
      <c r="B272" s="186"/>
      <c r="C272" s="220" t="s">
        <v>373</v>
      </c>
      <c r="D272" s="220" t="s">
        <v>185</v>
      </c>
      <c r="E272" s="221" t="s">
        <v>594</v>
      </c>
      <c r="F272" s="222" t="s">
        <v>595</v>
      </c>
      <c r="G272" s="222"/>
      <c r="H272" s="222"/>
      <c r="I272" s="222"/>
      <c r="J272" s="223" t="s">
        <v>206</v>
      </c>
      <c r="K272" s="224">
        <v>345.60000000000002</v>
      </c>
      <c r="L272" s="225">
        <v>0</v>
      </c>
      <c r="M272" s="225"/>
      <c r="N272" s="226">
        <f>ROUND(L272*K272,2)</f>
        <v>0</v>
      </c>
      <c r="O272" s="226"/>
      <c r="P272" s="226"/>
      <c r="Q272" s="226"/>
      <c r="R272" s="190"/>
      <c r="T272" s="227" t="s">
        <v>5</v>
      </c>
      <c r="U272" s="59" t="s">
        <v>44</v>
      </c>
      <c r="V272" s="50"/>
      <c r="W272" s="228">
        <f>V272*K272</f>
        <v>0</v>
      </c>
      <c r="X272" s="228">
        <v>0.00155</v>
      </c>
      <c r="Y272" s="228">
        <f>X272*K272</f>
        <v>0.53568000000000004</v>
      </c>
      <c r="Z272" s="228">
        <v>0</v>
      </c>
      <c r="AA272" s="229">
        <f>Z272*K272</f>
        <v>0</v>
      </c>
      <c r="AR272" s="25" t="s">
        <v>278</v>
      </c>
      <c r="AT272" s="25" t="s">
        <v>185</v>
      </c>
      <c r="AU272" s="25" t="s">
        <v>89</v>
      </c>
      <c r="AY272" s="25" t="s">
        <v>184</v>
      </c>
      <c r="BE272" s="149">
        <f>IF(U272="základná",N272,0)</f>
        <v>0</v>
      </c>
      <c r="BF272" s="149">
        <f>IF(U272="znížená",N272,0)</f>
        <v>0</v>
      </c>
      <c r="BG272" s="149">
        <f>IF(U272="zákl. prenesená",N272,0)</f>
        <v>0</v>
      </c>
      <c r="BH272" s="149">
        <f>IF(U272="zníž. prenesená",N272,0)</f>
        <v>0</v>
      </c>
      <c r="BI272" s="149">
        <f>IF(U272="nulová",N272,0)</f>
        <v>0</v>
      </c>
      <c r="BJ272" s="25" t="s">
        <v>89</v>
      </c>
      <c r="BK272" s="149">
        <f>ROUND(L272*K272,2)</f>
        <v>0</v>
      </c>
      <c r="BL272" s="25" t="s">
        <v>278</v>
      </c>
      <c r="BM272" s="25" t="s">
        <v>596</v>
      </c>
    </row>
    <row r="273" s="11" customFormat="1" ht="16.5" customHeight="1">
      <c r="B273" s="230"/>
      <c r="C273" s="231"/>
      <c r="D273" s="231"/>
      <c r="E273" s="232" t="s">
        <v>5</v>
      </c>
      <c r="F273" s="233" t="s">
        <v>597</v>
      </c>
      <c r="G273" s="234"/>
      <c r="H273" s="234"/>
      <c r="I273" s="234"/>
      <c r="J273" s="231"/>
      <c r="K273" s="235">
        <v>345.60000000000002</v>
      </c>
      <c r="L273" s="231"/>
      <c r="M273" s="231"/>
      <c r="N273" s="231"/>
      <c r="O273" s="231"/>
      <c r="P273" s="231"/>
      <c r="Q273" s="231"/>
      <c r="R273" s="236"/>
      <c r="T273" s="237"/>
      <c r="U273" s="231"/>
      <c r="V273" s="231"/>
      <c r="W273" s="231"/>
      <c r="X273" s="231"/>
      <c r="Y273" s="231"/>
      <c r="Z273" s="231"/>
      <c r="AA273" s="238"/>
      <c r="AT273" s="239" t="s">
        <v>192</v>
      </c>
      <c r="AU273" s="239" t="s">
        <v>89</v>
      </c>
      <c r="AV273" s="11" t="s">
        <v>89</v>
      </c>
      <c r="AW273" s="11" t="s">
        <v>34</v>
      </c>
      <c r="AX273" s="11" t="s">
        <v>84</v>
      </c>
      <c r="AY273" s="239" t="s">
        <v>184</v>
      </c>
    </row>
    <row r="274" s="1" customFormat="1" ht="25.5" customHeight="1">
      <c r="B274" s="186"/>
      <c r="C274" s="220" t="s">
        <v>378</v>
      </c>
      <c r="D274" s="220" t="s">
        <v>185</v>
      </c>
      <c r="E274" s="221" t="s">
        <v>598</v>
      </c>
      <c r="F274" s="222" t="s">
        <v>599</v>
      </c>
      <c r="G274" s="222"/>
      <c r="H274" s="222"/>
      <c r="I274" s="222"/>
      <c r="J274" s="223" t="s">
        <v>218</v>
      </c>
      <c r="K274" s="224">
        <v>115.2</v>
      </c>
      <c r="L274" s="225">
        <v>0</v>
      </c>
      <c r="M274" s="225"/>
      <c r="N274" s="226">
        <f>ROUND(L274*K274,2)</f>
        <v>0</v>
      </c>
      <c r="O274" s="226"/>
      <c r="P274" s="226"/>
      <c r="Q274" s="226"/>
      <c r="R274" s="190"/>
      <c r="T274" s="227" t="s">
        <v>5</v>
      </c>
      <c r="U274" s="59" t="s">
        <v>44</v>
      </c>
      <c r="V274" s="50"/>
      <c r="W274" s="228">
        <f>V274*K274</f>
        <v>0</v>
      </c>
      <c r="X274" s="228">
        <v>0.0025000000000000001</v>
      </c>
      <c r="Y274" s="228">
        <f>X274*K274</f>
        <v>0.28800000000000003</v>
      </c>
      <c r="Z274" s="228">
        <v>0</v>
      </c>
      <c r="AA274" s="229">
        <f>Z274*K274</f>
        <v>0</v>
      </c>
      <c r="AR274" s="25" t="s">
        <v>278</v>
      </c>
      <c r="AT274" s="25" t="s">
        <v>185</v>
      </c>
      <c r="AU274" s="25" t="s">
        <v>89</v>
      </c>
      <c r="AY274" s="25" t="s">
        <v>184</v>
      </c>
      <c r="BE274" s="149">
        <f>IF(U274="základná",N274,0)</f>
        <v>0</v>
      </c>
      <c r="BF274" s="149">
        <f>IF(U274="znížená",N274,0)</f>
        <v>0</v>
      </c>
      <c r="BG274" s="149">
        <f>IF(U274="zákl. prenesená",N274,0)</f>
        <v>0</v>
      </c>
      <c r="BH274" s="149">
        <f>IF(U274="zníž. prenesená",N274,0)</f>
        <v>0</v>
      </c>
      <c r="BI274" s="149">
        <f>IF(U274="nulová",N274,0)</f>
        <v>0</v>
      </c>
      <c r="BJ274" s="25" t="s">
        <v>89</v>
      </c>
      <c r="BK274" s="149">
        <f>ROUND(L274*K274,2)</f>
        <v>0</v>
      </c>
      <c r="BL274" s="25" t="s">
        <v>278</v>
      </c>
      <c r="BM274" s="25" t="s">
        <v>600</v>
      </c>
    </row>
    <row r="275" s="11" customFormat="1" ht="16.5" customHeight="1">
      <c r="B275" s="230"/>
      <c r="C275" s="231"/>
      <c r="D275" s="231"/>
      <c r="E275" s="232" t="s">
        <v>5</v>
      </c>
      <c r="F275" s="233" t="s">
        <v>601</v>
      </c>
      <c r="G275" s="234"/>
      <c r="H275" s="234"/>
      <c r="I275" s="234"/>
      <c r="J275" s="231"/>
      <c r="K275" s="235">
        <v>96</v>
      </c>
      <c r="L275" s="231"/>
      <c r="M275" s="231"/>
      <c r="N275" s="231"/>
      <c r="O275" s="231"/>
      <c r="P275" s="231"/>
      <c r="Q275" s="231"/>
      <c r="R275" s="236"/>
      <c r="T275" s="237"/>
      <c r="U275" s="231"/>
      <c r="V275" s="231"/>
      <c r="W275" s="231"/>
      <c r="X275" s="231"/>
      <c r="Y275" s="231"/>
      <c r="Z275" s="231"/>
      <c r="AA275" s="238"/>
      <c r="AT275" s="239" t="s">
        <v>192</v>
      </c>
      <c r="AU275" s="239" t="s">
        <v>89</v>
      </c>
      <c r="AV275" s="11" t="s">
        <v>89</v>
      </c>
      <c r="AW275" s="11" t="s">
        <v>34</v>
      </c>
      <c r="AX275" s="11" t="s">
        <v>77</v>
      </c>
      <c r="AY275" s="239" t="s">
        <v>184</v>
      </c>
    </row>
    <row r="276" s="11" customFormat="1" ht="16.5" customHeight="1">
      <c r="B276" s="230"/>
      <c r="C276" s="231"/>
      <c r="D276" s="231"/>
      <c r="E276" s="232" t="s">
        <v>5</v>
      </c>
      <c r="F276" s="240" t="s">
        <v>602</v>
      </c>
      <c r="G276" s="231"/>
      <c r="H276" s="231"/>
      <c r="I276" s="231"/>
      <c r="J276" s="231"/>
      <c r="K276" s="235">
        <v>19.199999999999999</v>
      </c>
      <c r="L276" s="231"/>
      <c r="M276" s="231"/>
      <c r="N276" s="231"/>
      <c r="O276" s="231"/>
      <c r="P276" s="231"/>
      <c r="Q276" s="231"/>
      <c r="R276" s="236"/>
      <c r="T276" s="237"/>
      <c r="U276" s="231"/>
      <c r="V276" s="231"/>
      <c r="W276" s="231"/>
      <c r="X276" s="231"/>
      <c r="Y276" s="231"/>
      <c r="Z276" s="231"/>
      <c r="AA276" s="238"/>
      <c r="AT276" s="239" t="s">
        <v>192</v>
      </c>
      <c r="AU276" s="239" t="s">
        <v>89</v>
      </c>
      <c r="AV276" s="11" t="s">
        <v>89</v>
      </c>
      <c r="AW276" s="11" t="s">
        <v>34</v>
      </c>
      <c r="AX276" s="11" t="s">
        <v>77</v>
      </c>
      <c r="AY276" s="239" t="s">
        <v>184</v>
      </c>
    </row>
    <row r="277" s="12" customFormat="1" ht="16.5" customHeight="1">
      <c r="B277" s="241"/>
      <c r="C277" s="242"/>
      <c r="D277" s="242"/>
      <c r="E277" s="243" t="s">
        <v>5</v>
      </c>
      <c r="F277" s="244" t="s">
        <v>197</v>
      </c>
      <c r="G277" s="242"/>
      <c r="H277" s="242"/>
      <c r="I277" s="242"/>
      <c r="J277" s="242"/>
      <c r="K277" s="245">
        <v>115.2</v>
      </c>
      <c r="L277" s="242"/>
      <c r="M277" s="242"/>
      <c r="N277" s="242"/>
      <c r="O277" s="242"/>
      <c r="P277" s="242"/>
      <c r="Q277" s="242"/>
      <c r="R277" s="246"/>
      <c r="T277" s="247"/>
      <c r="U277" s="242"/>
      <c r="V277" s="242"/>
      <c r="W277" s="242"/>
      <c r="X277" s="242"/>
      <c r="Y277" s="242"/>
      <c r="Z277" s="242"/>
      <c r="AA277" s="248"/>
      <c r="AT277" s="249" t="s">
        <v>192</v>
      </c>
      <c r="AU277" s="249" t="s">
        <v>89</v>
      </c>
      <c r="AV277" s="12" t="s">
        <v>189</v>
      </c>
      <c r="AW277" s="12" t="s">
        <v>34</v>
      </c>
      <c r="AX277" s="12" t="s">
        <v>84</v>
      </c>
      <c r="AY277" s="249" t="s">
        <v>184</v>
      </c>
    </row>
    <row r="278" s="1" customFormat="1" ht="25.5" customHeight="1">
      <c r="B278" s="186"/>
      <c r="C278" s="220" t="s">
        <v>388</v>
      </c>
      <c r="D278" s="220" t="s">
        <v>185</v>
      </c>
      <c r="E278" s="221" t="s">
        <v>603</v>
      </c>
      <c r="F278" s="222" t="s">
        <v>604</v>
      </c>
      <c r="G278" s="222"/>
      <c r="H278" s="222"/>
      <c r="I278" s="222"/>
      <c r="J278" s="223" t="s">
        <v>321</v>
      </c>
      <c r="K278" s="224">
        <v>1.6639999999999999</v>
      </c>
      <c r="L278" s="225">
        <v>0</v>
      </c>
      <c r="M278" s="225"/>
      <c r="N278" s="226">
        <f>ROUND(L278*K278,2)</f>
        <v>0</v>
      </c>
      <c r="O278" s="226"/>
      <c r="P278" s="226"/>
      <c r="Q278" s="226"/>
      <c r="R278" s="190"/>
      <c r="T278" s="227" t="s">
        <v>5</v>
      </c>
      <c r="U278" s="59" t="s">
        <v>44</v>
      </c>
      <c r="V278" s="50"/>
      <c r="W278" s="228">
        <f>V278*K278</f>
        <v>0</v>
      </c>
      <c r="X278" s="228">
        <v>0</v>
      </c>
      <c r="Y278" s="228">
        <f>X278*K278</f>
        <v>0</v>
      </c>
      <c r="Z278" s="228">
        <v>0</v>
      </c>
      <c r="AA278" s="229">
        <f>Z278*K278</f>
        <v>0</v>
      </c>
      <c r="AR278" s="25" t="s">
        <v>278</v>
      </c>
      <c r="AT278" s="25" t="s">
        <v>185</v>
      </c>
      <c r="AU278" s="25" t="s">
        <v>89</v>
      </c>
      <c r="AY278" s="25" t="s">
        <v>184</v>
      </c>
      <c r="BE278" s="149">
        <f>IF(U278="základná",N278,0)</f>
        <v>0</v>
      </c>
      <c r="BF278" s="149">
        <f>IF(U278="znížená",N278,0)</f>
        <v>0</v>
      </c>
      <c r="BG278" s="149">
        <f>IF(U278="zákl. prenesená",N278,0)</f>
        <v>0</v>
      </c>
      <c r="BH278" s="149">
        <f>IF(U278="zníž. prenesená",N278,0)</f>
        <v>0</v>
      </c>
      <c r="BI278" s="149">
        <f>IF(U278="nulová",N278,0)</f>
        <v>0</v>
      </c>
      <c r="BJ278" s="25" t="s">
        <v>89</v>
      </c>
      <c r="BK278" s="149">
        <f>ROUND(L278*K278,2)</f>
        <v>0</v>
      </c>
      <c r="BL278" s="25" t="s">
        <v>278</v>
      </c>
      <c r="BM278" s="25" t="s">
        <v>605</v>
      </c>
    </row>
    <row r="279" s="10" customFormat="1" ht="29.88" customHeight="1">
      <c r="B279" s="208"/>
      <c r="C279" s="209"/>
      <c r="D279" s="250" t="s">
        <v>421</v>
      </c>
      <c r="E279" s="250"/>
      <c r="F279" s="250"/>
      <c r="G279" s="250"/>
      <c r="H279" s="250"/>
      <c r="I279" s="250"/>
      <c r="J279" s="250"/>
      <c r="K279" s="250"/>
      <c r="L279" s="250"/>
      <c r="M279" s="250"/>
      <c r="N279" s="253">
        <f>BK279</f>
        <v>0</v>
      </c>
      <c r="O279" s="254"/>
      <c r="P279" s="254"/>
      <c r="Q279" s="254"/>
      <c r="R279" s="213"/>
      <c r="T279" s="214"/>
      <c r="U279" s="209"/>
      <c r="V279" s="209"/>
      <c r="W279" s="215">
        <f>SUM(W280:W298)</f>
        <v>0</v>
      </c>
      <c r="X279" s="209"/>
      <c r="Y279" s="215">
        <f>SUM(Y280:Y298)</f>
        <v>2.1370928</v>
      </c>
      <c r="Z279" s="209"/>
      <c r="AA279" s="216">
        <f>SUM(AA280:AA298)</f>
        <v>0</v>
      </c>
      <c r="AR279" s="217" t="s">
        <v>89</v>
      </c>
      <c r="AT279" s="218" t="s">
        <v>76</v>
      </c>
      <c r="AU279" s="218" t="s">
        <v>84</v>
      </c>
      <c r="AY279" s="217" t="s">
        <v>184</v>
      </c>
      <c r="BK279" s="219">
        <f>SUM(BK280:BK298)</f>
        <v>0</v>
      </c>
    </row>
    <row r="280" s="1" customFormat="1" ht="25.5" customHeight="1">
      <c r="B280" s="186"/>
      <c r="C280" s="220" t="s">
        <v>393</v>
      </c>
      <c r="D280" s="220" t="s">
        <v>185</v>
      </c>
      <c r="E280" s="221" t="s">
        <v>606</v>
      </c>
      <c r="F280" s="222" t="s">
        <v>607</v>
      </c>
      <c r="G280" s="222"/>
      <c r="H280" s="222"/>
      <c r="I280" s="222"/>
      <c r="J280" s="223" t="s">
        <v>206</v>
      </c>
      <c r="K280" s="224">
        <v>429</v>
      </c>
      <c r="L280" s="225">
        <v>0</v>
      </c>
      <c r="M280" s="225"/>
      <c r="N280" s="226">
        <f>ROUND(L280*K280,2)</f>
        <v>0</v>
      </c>
      <c r="O280" s="226"/>
      <c r="P280" s="226"/>
      <c r="Q280" s="226"/>
      <c r="R280" s="190"/>
      <c r="T280" s="227" t="s">
        <v>5</v>
      </c>
      <c r="U280" s="59" t="s">
        <v>44</v>
      </c>
      <c r="V280" s="50"/>
      <c r="W280" s="228">
        <f>V280*K280</f>
        <v>0</v>
      </c>
      <c r="X280" s="228">
        <v>0</v>
      </c>
      <c r="Y280" s="228">
        <f>X280*K280</f>
        <v>0</v>
      </c>
      <c r="Z280" s="228">
        <v>0</v>
      </c>
      <c r="AA280" s="229">
        <f>Z280*K280</f>
        <v>0</v>
      </c>
      <c r="AR280" s="25" t="s">
        <v>278</v>
      </c>
      <c r="AT280" s="25" t="s">
        <v>185</v>
      </c>
      <c r="AU280" s="25" t="s">
        <v>89</v>
      </c>
      <c r="AY280" s="25" t="s">
        <v>184</v>
      </c>
      <c r="BE280" s="149">
        <f>IF(U280="základná",N280,0)</f>
        <v>0</v>
      </c>
      <c r="BF280" s="149">
        <f>IF(U280="znížená",N280,0)</f>
        <v>0</v>
      </c>
      <c r="BG280" s="149">
        <f>IF(U280="zákl. prenesená",N280,0)</f>
        <v>0</v>
      </c>
      <c r="BH280" s="149">
        <f>IF(U280="zníž. prenesená",N280,0)</f>
        <v>0</v>
      </c>
      <c r="BI280" s="149">
        <f>IF(U280="nulová",N280,0)</f>
        <v>0</v>
      </c>
      <c r="BJ280" s="25" t="s">
        <v>89</v>
      </c>
      <c r="BK280" s="149">
        <f>ROUND(L280*K280,2)</f>
        <v>0</v>
      </c>
      <c r="BL280" s="25" t="s">
        <v>278</v>
      </c>
      <c r="BM280" s="25" t="s">
        <v>608</v>
      </c>
    </row>
    <row r="281" s="11" customFormat="1" ht="16.5" customHeight="1">
      <c r="B281" s="230"/>
      <c r="C281" s="231"/>
      <c r="D281" s="231"/>
      <c r="E281" s="232" t="s">
        <v>5</v>
      </c>
      <c r="F281" s="233" t="s">
        <v>609</v>
      </c>
      <c r="G281" s="234"/>
      <c r="H281" s="234"/>
      <c r="I281" s="234"/>
      <c r="J281" s="231"/>
      <c r="K281" s="235">
        <v>429</v>
      </c>
      <c r="L281" s="231"/>
      <c r="M281" s="231"/>
      <c r="N281" s="231"/>
      <c r="O281" s="231"/>
      <c r="P281" s="231"/>
      <c r="Q281" s="231"/>
      <c r="R281" s="236"/>
      <c r="T281" s="237"/>
      <c r="U281" s="231"/>
      <c r="V281" s="231"/>
      <c r="W281" s="231"/>
      <c r="X281" s="231"/>
      <c r="Y281" s="231"/>
      <c r="Z281" s="231"/>
      <c r="AA281" s="238"/>
      <c r="AT281" s="239" t="s">
        <v>192</v>
      </c>
      <c r="AU281" s="239" t="s">
        <v>89</v>
      </c>
      <c r="AV281" s="11" t="s">
        <v>89</v>
      </c>
      <c r="AW281" s="11" t="s">
        <v>34</v>
      </c>
      <c r="AX281" s="11" t="s">
        <v>77</v>
      </c>
      <c r="AY281" s="239" t="s">
        <v>184</v>
      </c>
    </row>
    <row r="282" s="11" customFormat="1" ht="16.5" customHeight="1">
      <c r="B282" s="230"/>
      <c r="C282" s="231"/>
      <c r="D282" s="231"/>
      <c r="E282" s="232" t="s">
        <v>5</v>
      </c>
      <c r="F282" s="240" t="s">
        <v>5</v>
      </c>
      <c r="G282" s="231"/>
      <c r="H282" s="231"/>
      <c r="I282" s="231"/>
      <c r="J282" s="231"/>
      <c r="K282" s="235">
        <v>0</v>
      </c>
      <c r="L282" s="231"/>
      <c r="M282" s="231"/>
      <c r="N282" s="231"/>
      <c r="O282" s="231"/>
      <c r="P282" s="231"/>
      <c r="Q282" s="231"/>
      <c r="R282" s="236"/>
      <c r="T282" s="237"/>
      <c r="U282" s="231"/>
      <c r="V282" s="231"/>
      <c r="W282" s="231"/>
      <c r="X282" s="231"/>
      <c r="Y282" s="231"/>
      <c r="Z282" s="231"/>
      <c r="AA282" s="238"/>
      <c r="AT282" s="239" t="s">
        <v>192</v>
      </c>
      <c r="AU282" s="239" t="s">
        <v>89</v>
      </c>
      <c r="AV282" s="11" t="s">
        <v>89</v>
      </c>
      <c r="AW282" s="11" t="s">
        <v>34</v>
      </c>
      <c r="AX282" s="11" t="s">
        <v>77</v>
      </c>
      <c r="AY282" s="239" t="s">
        <v>184</v>
      </c>
    </row>
    <row r="283" s="12" customFormat="1" ht="16.5" customHeight="1">
      <c r="B283" s="241"/>
      <c r="C283" s="242"/>
      <c r="D283" s="242"/>
      <c r="E283" s="243" t="s">
        <v>5</v>
      </c>
      <c r="F283" s="244" t="s">
        <v>197</v>
      </c>
      <c r="G283" s="242"/>
      <c r="H283" s="242"/>
      <c r="I283" s="242"/>
      <c r="J283" s="242"/>
      <c r="K283" s="245">
        <v>429</v>
      </c>
      <c r="L283" s="242"/>
      <c r="M283" s="242"/>
      <c r="N283" s="242"/>
      <c r="O283" s="242"/>
      <c r="P283" s="242"/>
      <c r="Q283" s="242"/>
      <c r="R283" s="246"/>
      <c r="T283" s="247"/>
      <c r="U283" s="242"/>
      <c r="V283" s="242"/>
      <c r="W283" s="242"/>
      <c r="X283" s="242"/>
      <c r="Y283" s="242"/>
      <c r="Z283" s="242"/>
      <c r="AA283" s="248"/>
      <c r="AT283" s="249" t="s">
        <v>192</v>
      </c>
      <c r="AU283" s="249" t="s">
        <v>89</v>
      </c>
      <c r="AV283" s="12" t="s">
        <v>189</v>
      </c>
      <c r="AW283" s="12" t="s">
        <v>34</v>
      </c>
      <c r="AX283" s="12" t="s">
        <v>84</v>
      </c>
      <c r="AY283" s="249" t="s">
        <v>184</v>
      </c>
    </row>
    <row r="284" s="1" customFormat="1" ht="16.5" customHeight="1">
      <c r="B284" s="186"/>
      <c r="C284" s="270" t="s">
        <v>398</v>
      </c>
      <c r="D284" s="270" t="s">
        <v>563</v>
      </c>
      <c r="E284" s="271" t="s">
        <v>610</v>
      </c>
      <c r="F284" s="272" t="s">
        <v>611</v>
      </c>
      <c r="G284" s="272"/>
      <c r="H284" s="272"/>
      <c r="I284" s="272"/>
      <c r="J284" s="273" t="s">
        <v>206</v>
      </c>
      <c r="K284" s="274">
        <v>437.57999999999998</v>
      </c>
      <c r="L284" s="275">
        <v>0</v>
      </c>
      <c r="M284" s="275"/>
      <c r="N284" s="276">
        <f>ROUND(L284*K284,2)</f>
        <v>0</v>
      </c>
      <c r="O284" s="226"/>
      <c r="P284" s="226"/>
      <c r="Q284" s="226"/>
      <c r="R284" s="190"/>
      <c r="T284" s="227" t="s">
        <v>5</v>
      </c>
      <c r="U284" s="59" t="s">
        <v>44</v>
      </c>
      <c r="V284" s="50"/>
      <c r="W284" s="228">
        <f>V284*K284</f>
        <v>0</v>
      </c>
      <c r="X284" s="228">
        <v>0.0033999999999999998</v>
      </c>
      <c r="Y284" s="228">
        <f>X284*K284</f>
        <v>1.4877719999999999</v>
      </c>
      <c r="Z284" s="228">
        <v>0</v>
      </c>
      <c r="AA284" s="229">
        <f>Z284*K284</f>
        <v>0</v>
      </c>
      <c r="AR284" s="25" t="s">
        <v>351</v>
      </c>
      <c r="AT284" s="25" t="s">
        <v>563</v>
      </c>
      <c r="AU284" s="25" t="s">
        <v>89</v>
      </c>
      <c r="AY284" s="25" t="s">
        <v>184</v>
      </c>
      <c r="BE284" s="149">
        <f>IF(U284="základná",N284,0)</f>
        <v>0</v>
      </c>
      <c r="BF284" s="149">
        <f>IF(U284="znížená",N284,0)</f>
        <v>0</v>
      </c>
      <c r="BG284" s="149">
        <f>IF(U284="zákl. prenesená",N284,0)</f>
        <v>0</v>
      </c>
      <c r="BH284" s="149">
        <f>IF(U284="zníž. prenesená",N284,0)</f>
        <v>0</v>
      </c>
      <c r="BI284" s="149">
        <f>IF(U284="nulová",N284,0)</f>
        <v>0</v>
      </c>
      <c r="BJ284" s="25" t="s">
        <v>89</v>
      </c>
      <c r="BK284" s="149">
        <f>ROUND(L284*K284,2)</f>
        <v>0</v>
      </c>
      <c r="BL284" s="25" t="s">
        <v>278</v>
      </c>
      <c r="BM284" s="25" t="s">
        <v>612</v>
      </c>
    </row>
    <row r="285" s="1" customFormat="1" ht="16.5" customHeight="1">
      <c r="B285" s="186"/>
      <c r="C285" s="220" t="s">
        <v>402</v>
      </c>
      <c r="D285" s="220" t="s">
        <v>185</v>
      </c>
      <c r="E285" s="221" t="s">
        <v>613</v>
      </c>
      <c r="F285" s="222" t="s">
        <v>614</v>
      </c>
      <c r="G285" s="222"/>
      <c r="H285" s="222"/>
      <c r="I285" s="222"/>
      <c r="J285" s="223" t="s">
        <v>206</v>
      </c>
      <c r="K285" s="224">
        <v>823</v>
      </c>
      <c r="L285" s="225">
        <v>0</v>
      </c>
      <c r="M285" s="225"/>
      <c r="N285" s="226">
        <f>ROUND(L285*K285,2)</f>
        <v>0</v>
      </c>
      <c r="O285" s="226"/>
      <c r="P285" s="226"/>
      <c r="Q285" s="226"/>
      <c r="R285" s="190"/>
      <c r="T285" s="227" t="s">
        <v>5</v>
      </c>
      <c r="U285" s="59" t="s">
        <v>44</v>
      </c>
      <c r="V285" s="50"/>
      <c r="W285" s="228">
        <f>V285*K285</f>
        <v>0</v>
      </c>
      <c r="X285" s="228">
        <v>0</v>
      </c>
      <c r="Y285" s="228">
        <f>X285*K285</f>
        <v>0</v>
      </c>
      <c r="Z285" s="228">
        <v>0</v>
      </c>
      <c r="AA285" s="229">
        <f>Z285*K285</f>
        <v>0</v>
      </c>
      <c r="AR285" s="25" t="s">
        <v>278</v>
      </c>
      <c r="AT285" s="25" t="s">
        <v>185</v>
      </c>
      <c r="AU285" s="25" t="s">
        <v>89</v>
      </c>
      <c r="AY285" s="25" t="s">
        <v>184</v>
      </c>
      <c r="BE285" s="149">
        <f>IF(U285="základná",N285,0)</f>
        <v>0</v>
      </c>
      <c r="BF285" s="149">
        <f>IF(U285="znížená",N285,0)</f>
        <v>0</v>
      </c>
      <c r="BG285" s="149">
        <f>IF(U285="zákl. prenesená",N285,0)</f>
        <v>0</v>
      </c>
      <c r="BH285" s="149">
        <f>IF(U285="zníž. prenesená",N285,0)</f>
        <v>0</v>
      </c>
      <c r="BI285" s="149">
        <f>IF(U285="nulová",N285,0)</f>
        <v>0</v>
      </c>
      <c r="BJ285" s="25" t="s">
        <v>89</v>
      </c>
      <c r="BK285" s="149">
        <f>ROUND(L285*K285,2)</f>
        <v>0</v>
      </c>
      <c r="BL285" s="25" t="s">
        <v>278</v>
      </c>
      <c r="BM285" s="25" t="s">
        <v>615</v>
      </c>
    </row>
    <row r="286" s="11" customFormat="1" ht="16.5" customHeight="1">
      <c r="B286" s="230"/>
      <c r="C286" s="231"/>
      <c r="D286" s="231"/>
      <c r="E286" s="232" t="s">
        <v>5</v>
      </c>
      <c r="F286" s="233" t="s">
        <v>616</v>
      </c>
      <c r="G286" s="234"/>
      <c r="H286" s="234"/>
      <c r="I286" s="234"/>
      <c r="J286" s="231"/>
      <c r="K286" s="235">
        <v>823</v>
      </c>
      <c r="L286" s="231"/>
      <c r="M286" s="231"/>
      <c r="N286" s="231"/>
      <c r="O286" s="231"/>
      <c r="P286" s="231"/>
      <c r="Q286" s="231"/>
      <c r="R286" s="236"/>
      <c r="T286" s="237"/>
      <c r="U286" s="231"/>
      <c r="V286" s="231"/>
      <c r="W286" s="231"/>
      <c r="X286" s="231"/>
      <c r="Y286" s="231"/>
      <c r="Z286" s="231"/>
      <c r="AA286" s="238"/>
      <c r="AT286" s="239" t="s">
        <v>192</v>
      </c>
      <c r="AU286" s="239" t="s">
        <v>89</v>
      </c>
      <c r="AV286" s="11" t="s">
        <v>89</v>
      </c>
      <c r="AW286" s="11" t="s">
        <v>34</v>
      </c>
      <c r="AX286" s="11" t="s">
        <v>77</v>
      </c>
      <c r="AY286" s="239" t="s">
        <v>184</v>
      </c>
    </row>
    <row r="287" s="12" customFormat="1" ht="16.5" customHeight="1">
      <c r="B287" s="241"/>
      <c r="C287" s="242"/>
      <c r="D287" s="242"/>
      <c r="E287" s="243" t="s">
        <v>5</v>
      </c>
      <c r="F287" s="244" t="s">
        <v>197</v>
      </c>
      <c r="G287" s="242"/>
      <c r="H287" s="242"/>
      <c r="I287" s="242"/>
      <c r="J287" s="242"/>
      <c r="K287" s="245">
        <v>823</v>
      </c>
      <c r="L287" s="242"/>
      <c r="M287" s="242"/>
      <c r="N287" s="242"/>
      <c r="O287" s="242"/>
      <c r="P287" s="242"/>
      <c r="Q287" s="242"/>
      <c r="R287" s="246"/>
      <c r="T287" s="247"/>
      <c r="U287" s="242"/>
      <c r="V287" s="242"/>
      <c r="W287" s="242"/>
      <c r="X287" s="242"/>
      <c r="Y287" s="242"/>
      <c r="Z287" s="242"/>
      <c r="AA287" s="248"/>
      <c r="AT287" s="249" t="s">
        <v>192</v>
      </c>
      <c r="AU287" s="249" t="s">
        <v>89</v>
      </c>
      <c r="AV287" s="12" t="s">
        <v>189</v>
      </c>
      <c r="AW287" s="12" t="s">
        <v>34</v>
      </c>
      <c r="AX287" s="12" t="s">
        <v>84</v>
      </c>
      <c r="AY287" s="249" t="s">
        <v>184</v>
      </c>
    </row>
    <row r="288" s="1" customFormat="1" ht="38.25" customHeight="1">
      <c r="B288" s="186"/>
      <c r="C288" s="270" t="s">
        <v>407</v>
      </c>
      <c r="D288" s="270" t="s">
        <v>563</v>
      </c>
      <c r="E288" s="271" t="s">
        <v>617</v>
      </c>
      <c r="F288" s="272" t="s">
        <v>618</v>
      </c>
      <c r="G288" s="272"/>
      <c r="H288" s="272"/>
      <c r="I288" s="272"/>
      <c r="J288" s="273" t="s">
        <v>206</v>
      </c>
      <c r="K288" s="274">
        <v>946.45000000000005</v>
      </c>
      <c r="L288" s="275">
        <v>0</v>
      </c>
      <c r="M288" s="275"/>
      <c r="N288" s="276">
        <f>ROUND(L288*K288,2)</f>
        <v>0</v>
      </c>
      <c r="O288" s="226"/>
      <c r="P288" s="226"/>
      <c r="Q288" s="226"/>
      <c r="R288" s="190"/>
      <c r="T288" s="227" t="s">
        <v>5</v>
      </c>
      <c r="U288" s="59" t="s">
        <v>44</v>
      </c>
      <c r="V288" s="50"/>
      <c r="W288" s="228">
        <f>V288*K288</f>
        <v>0</v>
      </c>
      <c r="X288" s="228">
        <v>0.00010000000000000001</v>
      </c>
      <c r="Y288" s="228">
        <f>X288*K288</f>
        <v>0.094645000000000007</v>
      </c>
      <c r="Z288" s="228">
        <v>0</v>
      </c>
      <c r="AA288" s="229">
        <f>Z288*K288</f>
        <v>0</v>
      </c>
      <c r="AR288" s="25" t="s">
        <v>351</v>
      </c>
      <c r="AT288" s="25" t="s">
        <v>563</v>
      </c>
      <c r="AU288" s="25" t="s">
        <v>89</v>
      </c>
      <c r="AY288" s="25" t="s">
        <v>184</v>
      </c>
      <c r="BE288" s="149">
        <f>IF(U288="základná",N288,0)</f>
        <v>0</v>
      </c>
      <c r="BF288" s="149">
        <f>IF(U288="znížená",N288,0)</f>
        <v>0</v>
      </c>
      <c r="BG288" s="149">
        <f>IF(U288="zákl. prenesená",N288,0)</f>
        <v>0</v>
      </c>
      <c r="BH288" s="149">
        <f>IF(U288="zníž. prenesená",N288,0)</f>
        <v>0</v>
      </c>
      <c r="BI288" s="149">
        <f>IF(U288="nulová",N288,0)</f>
        <v>0</v>
      </c>
      <c r="BJ288" s="25" t="s">
        <v>89</v>
      </c>
      <c r="BK288" s="149">
        <f>ROUND(L288*K288,2)</f>
        <v>0</v>
      </c>
      <c r="BL288" s="25" t="s">
        <v>278</v>
      </c>
      <c r="BM288" s="25" t="s">
        <v>619</v>
      </c>
    </row>
    <row r="289" s="1" customFormat="1" ht="38.25" customHeight="1">
      <c r="B289" s="186"/>
      <c r="C289" s="220" t="s">
        <v>620</v>
      </c>
      <c r="D289" s="220" t="s">
        <v>185</v>
      </c>
      <c r="E289" s="221" t="s">
        <v>621</v>
      </c>
      <c r="F289" s="222" t="s">
        <v>622</v>
      </c>
      <c r="G289" s="222"/>
      <c r="H289" s="222"/>
      <c r="I289" s="222"/>
      <c r="J289" s="223" t="s">
        <v>206</v>
      </c>
      <c r="K289" s="224">
        <v>823</v>
      </c>
      <c r="L289" s="225">
        <v>0</v>
      </c>
      <c r="M289" s="225"/>
      <c r="N289" s="226">
        <f>ROUND(L289*K289,2)</f>
        <v>0</v>
      </c>
      <c r="O289" s="226"/>
      <c r="P289" s="226"/>
      <c r="Q289" s="226"/>
      <c r="R289" s="190"/>
      <c r="T289" s="227" t="s">
        <v>5</v>
      </c>
      <c r="U289" s="59" t="s">
        <v>44</v>
      </c>
      <c r="V289" s="50"/>
      <c r="W289" s="228">
        <f>V289*K289</f>
        <v>0</v>
      </c>
      <c r="X289" s="228">
        <v>0</v>
      </c>
      <c r="Y289" s="228">
        <f>X289*K289</f>
        <v>0</v>
      </c>
      <c r="Z289" s="228">
        <v>0</v>
      </c>
      <c r="AA289" s="229">
        <f>Z289*K289</f>
        <v>0</v>
      </c>
      <c r="AR289" s="25" t="s">
        <v>278</v>
      </c>
      <c r="AT289" s="25" t="s">
        <v>185</v>
      </c>
      <c r="AU289" s="25" t="s">
        <v>89</v>
      </c>
      <c r="AY289" s="25" t="s">
        <v>184</v>
      </c>
      <c r="BE289" s="149">
        <f>IF(U289="základná",N289,0)</f>
        <v>0</v>
      </c>
      <c r="BF289" s="149">
        <f>IF(U289="znížená",N289,0)</f>
        <v>0</v>
      </c>
      <c r="BG289" s="149">
        <f>IF(U289="zákl. prenesená",N289,0)</f>
        <v>0</v>
      </c>
      <c r="BH289" s="149">
        <f>IF(U289="zníž. prenesená",N289,0)</f>
        <v>0</v>
      </c>
      <c r="BI289" s="149">
        <f>IF(U289="nulová",N289,0)</f>
        <v>0</v>
      </c>
      <c r="BJ289" s="25" t="s">
        <v>89</v>
      </c>
      <c r="BK289" s="149">
        <f>ROUND(L289*K289,2)</f>
        <v>0</v>
      </c>
      <c r="BL289" s="25" t="s">
        <v>278</v>
      </c>
      <c r="BM289" s="25" t="s">
        <v>623</v>
      </c>
    </row>
    <row r="290" s="11" customFormat="1" ht="16.5" customHeight="1">
      <c r="B290" s="230"/>
      <c r="C290" s="231"/>
      <c r="D290" s="231"/>
      <c r="E290" s="232" t="s">
        <v>5</v>
      </c>
      <c r="F290" s="233" t="s">
        <v>624</v>
      </c>
      <c r="G290" s="234"/>
      <c r="H290" s="234"/>
      <c r="I290" s="234"/>
      <c r="J290" s="231"/>
      <c r="K290" s="235">
        <v>461.44</v>
      </c>
      <c r="L290" s="231"/>
      <c r="M290" s="231"/>
      <c r="N290" s="231"/>
      <c r="O290" s="231"/>
      <c r="P290" s="231"/>
      <c r="Q290" s="231"/>
      <c r="R290" s="236"/>
      <c r="T290" s="237"/>
      <c r="U290" s="231"/>
      <c r="V290" s="231"/>
      <c r="W290" s="231"/>
      <c r="X290" s="231"/>
      <c r="Y290" s="231"/>
      <c r="Z290" s="231"/>
      <c r="AA290" s="238"/>
      <c r="AT290" s="239" t="s">
        <v>192</v>
      </c>
      <c r="AU290" s="239" t="s">
        <v>89</v>
      </c>
      <c r="AV290" s="11" t="s">
        <v>89</v>
      </c>
      <c r="AW290" s="11" t="s">
        <v>34</v>
      </c>
      <c r="AX290" s="11" t="s">
        <v>77</v>
      </c>
      <c r="AY290" s="239" t="s">
        <v>184</v>
      </c>
    </row>
    <row r="291" s="11" customFormat="1" ht="16.5" customHeight="1">
      <c r="B291" s="230"/>
      <c r="C291" s="231"/>
      <c r="D291" s="231"/>
      <c r="E291" s="232" t="s">
        <v>5</v>
      </c>
      <c r="F291" s="240" t="s">
        <v>551</v>
      </c>
      <c r="G291" s="231"/>
      <c r="H291" s="231"/>
      <c r="I291" s="231"/>
      <c r="J291" s="231"/>
      <c r="K291" s="235">
        <v>361.56</v>
      </c>
      <c r="L291" s="231"/>
      <c r="M291" s="231"/>
      <c r="N291" s="231"/>
      <c r="O291" s="231"/>
      <c r="P291" s="231"/>
      <c r="Q291" s="231"/>
      <c r="R291" s="236"/>
      <c r="T291" s="237"/>
      <c r="U291" s="231"/>
      <c r="V291" s="231"/>
      <c r="W291" s="231"/>
      <c r="X291" s="231"/>
      <c r="Y291" s="231"/>
      <c r="Z291" s="231"/>
      <c r="AA291" s="238"/>
      <c r="AT291" s="239" t="s">
        <v>192</v>
      </c>
      <c r="AU291" s="239" t="s">
        <v>89</v>
      </c>
      <c r="AV291" s="11" t="s">
        <v>89</v>
      </c>
      <c r="AW291" s="11" t="s">
        <v>34</v>
      </c>
      <c r="AX291" s="11" t="s">
        <v>77</v>
      </c>
      <c r="AY291" s="239" t="s">
        <v>184</v>
      </c>
    </row>
    <row r="292" s="12" customFormat="1" ht="16.5" customHeight="1">
      <c r="B292" s="241"/>
      <c r="C292" s="242"/>
      <c r="D292" s="242"/>
      <c r="E292" s="243" t="s">
        <v>5</v>
      </c>
      <c r="F292" s="244" t="s">
        <v>197</v>
      </c>
      <c r="G292" s="242"/>
      <c r="H292" s="242"/>
      <c r="I292" s="242"/>
      <c r="J292" s="242"/>
      <c r="K292" s="245">
        <v>823</v>
      </c>
      <c r="L292" s="242"/>
      <c r="M292" s="242"/>
      <c r="N292" s="242"/>
      <c r="O292" s="242"/>
      <c r="P292" s="242"/>
      <c r="Q292" s="242"/>
      <c r="R292" s="246"/>
      <c r="T292" s="247"/>
      <c r="U292" s="242"/>
      <c r="V292" s="242"/>
      <c r="W292" s="242"/>
      <c r="X292" s="242"/>
      <c r="Y292" s="242"/>
      <c r="Z292" s="242"/>
      <c r="AA292" s="248"/>
      <c r="AT292" s="249" t="s">
        <v>192</v>
      </c>
      <c r="AU292" s="249" t="s">
        <v>89</v>
      </c>
      <c r="AV292" s="12" t="s">
        <v>189</v>
      </c>
      <c r="AW292" s="12" t="s">
        <v>34</v>
      </c>
      <c r="AX292" s="12" t="s">
        <v>84</v>
      </c>
      <c r="AY292" s="249" t="s">
        <v>184</v>
      </c>
    </row>
    <row r="293" s="1" customFormat="1" ht="25.5" customHeight="1">
      <c r="B293" s="186"/>
      <c r="C293" s="270" t="s">
        <v>625</v>
      </c>
      <c r="D293" s="270" t="s">
        <v>563</v>
      </c>
      <c r="E293" s="271" t="s">
        <v>626</v>
      </c>
      <c r="F293" s="272" t="s">
        <v>627</v>
      </c>
      <c r="G293" s="272"/>
      <c r="H293" s="272"/>
      <c r="I293" s="272"/>
      <c r="J293" s="273" t="s">
        <v>206</v>
      </c>
      <c r="K293" s="274">
        <v>174.94999999999999</v>
      </c>
      <c r="L293" s="275">
        <v>0</v>
      </c>
      <c r="M293" s="275"/>
      <c r="N293" s="276">
        <f>ROUND(L293*K293,2)</f>
        <v>0</v>
      </c>
      <c r="O293" s="226"/>
      <c r="P293" s="226"/>
      <c r="Q293" s="226"/>
      <c r="R293" s="190"/>
      <c r="T293" s="227" t="s">
        <v>5</v>
      </c>
      <c r="U293" s="59" t="s">
        <v>44</v>
      </c>
      <c r="V293" s="50"/>
      <c r="W293" s="228">
        <f>V293*K293</f>
        <v>0</v>
      </c>
      <c r="X293" s="228">
        <v>0.00038999999999999999</v>
      </c>
      <c r="Y293" s="228">
        <f>X293*K293</f>
        <v>0.068230499999999999</v>
      </c>
      <c r="Z293" s="228">
        <v>0</v>
      </c>
      <c r="AA293" s="229">
        <f>Z293*K293</f>
        <v>0</v>
      </c>
      <c r="AR293" s="25" t="s">
        <v>351</v>
      </c>
      <c r="AT293" s="25" t="s">
        <v>563</v>
      </c>
      <c r="AU293" s="25" t="s">
        <v>89</v>
      </c>
      <c r="AY293" s="25" t="s">
        <v>184</v>
      </c>
      <c r="BE293" s="149">
        <f>IF(U293="základná",N293,0)</f>
        <v>0</v>
      </c>
      <c r="BF293" s="149">
        <f>IF(U293="znížená",N293,0)</f>
        <v>0</v>
      </c>
      <c r="BG293" s="149">
        <f>IF(U293="zákl. prenesená",N293,0)</f>
        <v>0</v>
      </c>
      <c r="BH293" s="149">
        <f>IF(U293="zníž. prenesená",N293,0)</f>
        <v>0</v>
      </c>
      <c r="BI293" s="149">
        <f>IF(U293="nulová",N293,0)</f>
        <v>0</v>
      </c>
      <c r="BJ293" s="25" t="s">
        <v>89</v>
      </c>
      <c r="BK293" s="149">
        <f>ROUND(L293*K293,2)</f>
        <v>0</v>
      </c>
      <c r="BL293" s="25" t="s">
        <v>278</v>
      </c>
      <c r="BM293" s="25" t="s">
        <v>628</v>
      </c>
    </row>
    <row r="294" s="11" customFormat="1" ht="16.5" customHeight="1">
      <c r="B294" s="230"/>
      <c r="C294" s="231"/>
      <c r="D294" s="231"/>
      <c r="E294" s="232" t="s">
        <v>5</v>
      </c>
      <c r="F294" s="233" t="s">
        <v>629</v>
      </c>
      <c r="G294" s="234"/>
      <c r="H294" s="234"/>
      <c r="I294" s="234"/>
      <c r="J294" s="231"/>
      <c r="K294" s="235">
        <v>171.52000000000001</v>
      </c>
      <c r="L294" s="231"/>
      <c r="M294" s="231"/>
      <c r="N294" s="231"/>
      <c r="O294" s="231"/>
      <c r="P294" s="231"/>
      <c r="Q294" s="231"/>
      <c r="R294" s="236"/>
      <c r="T294" s="237"/>
      <c r="U294" s="231"/>
      <c r="V294" s="231"/>
      <c r="W294" s="231"/>
      <c r="X294" s="231"/>
      <c r="Y294" s="231"/>
      <c r="Z294" s="231"/>
      <c r="AA294" s="238"/>
      <c r="AT294" s="239" t="s">
        <v>192</v>
      </c>
      <c r="AU294" s="239" t="s">
        <v>89</v>
      </c>
      <c r="AV294" s="11" t="s">
        <v>89</v>
      </c>
      <c r="AW294" s="11" t="s">
        <v>34</v>
      </c>
      <c r="AX294" s="11" t="s">
        <v>84</v>
      </c>
      <c r="AY294" s="239" t="s">
        <v>184</v>
      </c>
    </row>
    <row r="295" s="1" customFormat="1" ht="25.5" customHeight="1">
      <c r="B295" s="186"/>
      <c r="C295" s="270" t="s">
        <v>630</v>
      </c>
      <c r="D295" s="270" t="s">
        <v>563</v>
      </c>
      <c r="E295" s="271" t="s">
        <v>631</v>
      </c>
      <c r="F295" s="272" t="s">
        <v>632</v>
      </c>
      <c r="G295" s="272"/>
      <c r="H295" s="272"/>
      <c r="I295" s="272"/>
      <c r="J295" s="273" t="s">
        <v>206</v>
      </c>
      <c r="K295" s="274">
        <v>664.50999999999999</v>
      </c>
      <c r="L295" s="275">
        <v>0</v>
      </c>
      <c r="M295" s="275"/>
      <c r="N295" s="276">
        <f>ROUND(L295*K295,2)</f>
        <v>0</v>
      </c>
      <c r="O295" s="226"/>
      <c r="P295" s="226"/>
      <c r="Q295" s="226"/>
      <c r="R295" s="190"/>
      <c r="T295" s="227" t="s">
        <v>5</v>
      </c>
      <c r="U295" s="59" t="s">
        <v>44</v>
      </c>
      <c r="V295" s="50"/>
      <c r="W295" s="228">
        <f>V295*K295</f>
        <v>0</v>
      </c>
      <c r="X295" s="228">
        <v>0.00058</v>
      </c>
      <c r="Y295" s="228">
        <f>X295*K295</f>
        <v>0.38541579999999998</v>
      </c>
      <c r="Z295" s="228">
        <v>0</v>
      </c>
      <c r="AA295" s="229">
        <f>Z295*K295</f>
        <v>0</v>
      </c>
      <c r="AR295" s="25" t="s">
        <v>351</v>
      </c>
      <c r="AT295" s="25" t="s">
        <v>563</v>
      </c>
      <c r="AU295" s="25" t="s">
        <v>89</v>
      </c>
      <c r="AY295" s="25" t="s">
        <v>184</v>
      </c>
      <c r="BE295" s="149">
        <f>IF(U295="základná",N295,0)</f>
        <v>0</v>
      </c>
      <c r="BF295" s="149">
        <f>IF(U295="znížená",N295,0)</f>
        <v>0</v>
      </c>
      <c r="BG295" s="149">
        <f>IF(U295="zákl. prenesená",N295,0)</f>
        <v>0</v>
      </c>
      <c r="BH295" s="149">
        <f>IF(U295="zníž. prenesená",N295,0)</f>
        <v>0</v>
      </c>
      <c r="BI295" s="149">
        <f>IF(U295="nulová",N295,0)</f>
        <v>0</v>
      </c>
      <c r="BJ295" s="25" t="s">
        <v>89</v>
      </c>
      <c r="BK295" s="149">
        <f>ROUND(L295*K295,2)</f>
        <v>0</v>
      </c>
      <c r="BL295" s="25" t="s">
        <v>278</v>
      </c>
      <c r="BM295" s="25" t="s">
        <v>633</v>
      </c>
    </row>
    <row r="296" s="1" customFormat="1" ht="16.5" customHeight="1">
      <c r="B296" s="186"/>
      <c r="C296" s="220" t="s">
        <v>634</v>
      </c>
      <c r="D296" s="220" t="s">
        <v>185</v>
      </c>
      <c r="E296" s="221" t="s">
        <v>635</v>
      </c>
      <c r="F296" s="222" t="s">
        <v>636</v>
      </c>
      <c r="G296" s="222"/>
      <c r="H296" s="222"/>
      <c r="I296" s="222"/>
      <c r="J296" s="223" t="s">
        <v>206</v>
      </c>
      <c r="K296" s="224">
        <v>429</v>
      </c>
      <c r="L296" s="225">
        <v>0</v>
      </c>
      <c r="M296" s="225"/>
      <c r="N296" s="226">
        <f>ROUND(L296*K296,2)</f>
        <v>0</v>
      </c>
      <c r="O296" s="226"/>
      <c r="P296" s="226"/>
      <c r="Q296" s="226"/>
      <c r="R296" s="190"/>
      <c r="T296" s="227" t="s">
        <v>5</v>
      </c>
      <c r="U296" s="59" t="s">
        <v>44</v>
      </c>
      <c r="V296" s="50"/>
      <c r="W296" s="228">
        <f>V296*K296</f>
        <v>0</v>
      </c>
      <c r="X296" s="228">
        <v>4.0000000000000003E-05</v>
      </c>
      <c r="Y296" s="228">
        <f>X296*K296</f>
        <v>0.017160000000000002</v>
      </c>
      <c r="Z296" s="228">
        <v>0</v>
      </c>
      <c r="AA296" s="229">
        <f>Z296*K296</f>
        <v>0</v>
      </c>
      <c r="AR296" s="25" t="s">
        <v>278</v>
      </c>
      <c r="AT296" s="25" t="s">
        <v>185</v>
      </c>
      <c r="AU296" s="25" t="s">
        <v>89</v>
      </c>
      <c r="AY296" s="25" t="s">
        <v>184</v>
      </c>
      <c r="BE296" s="149">
        <f>IF(U296="základná",N296,0)</f>
        <v>0</v>
      </c>
      <c r="BF296" s="149">
        <f>IF(U296="znížená",N296,0)</f>
        <v>0</v>
      </c>
      <c r="BG296" s="149">
        <f>IF(U296="zákl. prenesená",N296,0)</f>
        <v>0</v>
      </c>
      <c r="BH296" s="149">
        <f>IF(U296="zníž. prenesená",N296,0)</f>
        <v>0</v>
      </c>
      <c r="BI296" s="149">
        <f>IF(U296="nulová",N296,0)</f>
        <v>0</v>
      </c>
      <c r="BJ296" s="25" t="s">
        <v>89</v>
      </c>
      <c r="BK296" s="149">
        <f>ROUND(L296*K296,2)</f>
        <v>0</v>
      </c>
      <c r="BL296" s="25" t="s">
        <v>278</v>
      </c>
      <c r="BM296" s="25" t="s">
        <v>637</v>
      </c>
    </row>
    <row r="297" s="1" customFormat="1" ht="38.25" customHeight="1">
      <c r="B297" s="186"/>
      <c r="C297" s="270" t="s">
        <v>638</v>
      </c>
      <c r="D297" s="270" t="s">
        <v>563</v>
      </c>
      <c r="E297" s="271" t="s">
        <v>639</v>
      </c>
      <c r="F297" s="272" t="s">
        <v>640</v>
      </c>
      <c r="G297" s="272"/>
      <c r="H297" s="272"/>
      <c r="I297" s="272"/>
      <c r="J297" s="273" t="s">
        <v>206</v>
      </c>
      <c r="K297" s="274">
        <v>493.35000000000002</v>
      </c>
      <c r="L297" s="275">
        <v>0</v>
      </c>
      <c r="M297" s="275"/>
      <c r="N297" s="276">
        <f>ROUND(L297*K297,2)</f>
        <v>0</v>
      </c>
      <c r="O297" s="226"/>
      <c r="P297" s="226"/>
      <c r="Q297" s="226"/>
      <c r="R297" s="190"/>
      <c r="T297" s="227" t="s">
        <v>5</v>
      </c>
      <c r="U297" s="59" t="s">
        <v>44</v>
      </c>
      <c r="V297" s="50"/>
      <c r="W297" s="228">
        <f>V297*K297</f>
        <v>0</v>
      </c>
      <c r="X297" s="228">
        <v>0.00017000000000000001</v>
      </c>
      <c r="Y297" s="228">
        <f>X297*K297</f>
        <v>0.083869500000000013</v>
      </c>
      <c r="Z297" s="228">
        <v>0</v>
      </c>
      <c r="AA297" s="229">
        <f>Z297*K297</f>
        <v>0</v>
      </c>
      <c r="AR297" s="25" t="s">
        <v>351</v>
      </c>
      <c r="AT297" s="25" t="s">
        <v>563</v>
      </c>
      <c r="AU297" s="25" t="s">
        <v>89</v>
      </c>
      <c r="AY297" s="25" t="s">
        <v>184</v>
      </c>
      <c r="BE297" s="149">
        <f>IF(U297="základná",N297,0)</f>
        <v>0</v>
      </c>
      <c r="BF297" s="149">
        <f>IF(U297="znížená",N297,0)</f>
        <v>0</v>
      </c>
      <c r="BG297" s="149">
        <f>IF(U297="zákl. prenesená",N297,0)</f>
        <v>0</v>
      </c>
      <c r="BH297" s="149">
        <f>IF(U297="zníž. prenesená",N297,0)</f>
        <v>0</v>
      </c>
      <c r="BI297" s="149">
        <f>IF(U297="nulová",N297,0)</f>
        <v>0</v>
      </c>
      <c r="BJ297" s="25" t="s">
        <v>89</v>
      </c>
      <c r="BK297" s="149">
        <f>ROUND(L297*K297,2)</f>
        <v>0</v>
      </c>
      <c r="BL297" s="25" t="s">
        <v>278</v>
      </c>
      <c r="BM297" s="25" t="s">
        <v>641</v>
      </c>
    </row>
    <row r="298" s="1" customFormat="1" ht="25.5" customHeight="1">
      <c r="B298" s="186"/>
      <c r="C298" s="220" t="s">
        <v>642</v>
      </c>
      <c r="D298" s="220" t="s">
        <v>185</v>
      </c>
      <c r="E298" s="221" t="s">
        <v>643</v>
      </c>
      <c r="F298" s="222" t="s">
        <v>644</v>
      </c>
      <c r="G298" s="222"/>
      <c r="H298" s="222"/>
      <c r="I298" s="222"/>
      <c r="J298" s="223" t="s">
        <v>321</v>
      </c>
      <c r="K298" s="224">
        <v>2.137</v>
      </c>
      <c r="L298" s="225">
        <v>0</v>
      </c>
      <c r="M298" s="225"/>
      <c r="N298" s="226">
        <f>ROUND(L298*K298,2)</f>
        <v>0</v>
      </c>
      <c r="O298" s="226"/>
      <c r="P298" s="226"/>
      <c r="Q298" s="226"/>
      <c r="R298" s="190"/>
      <c r="T298" s="227" t="s">
        <v>5</v>
      </c>
      <c r="U298" s="59" t="s">
        <v>44</v>
      </c>
      <c r="V298" s="50"/>
      <c r="W298" s="228">
        <f>V298*K298</f>
        <v>0</v>
      </c>
      <c r="X298" s="228">
        <v>0</v>
      </c>
      <c r="Y298" s="228">
        <f>X298*K298</f>
        <v>0</v>
      </c>
      <c r="Z298" s="228">
        <v>0</v>
      </c>
      <c r="AA298" s="229">
        <f>Z298*K298</f>
        <v>0</v>
      </c>
      <c r="AR298" s="25" t="s">
        <v>278</v>
      </c>
      <c r="AT298" s="25" t="s">
        <v>185</v>
      </c>
      <c r="AU298" s="25" t="s">
        <v>89</v>
      </c>
      <c r="AY298" s="25" t="s">
        <v>184</v>
      </c>
      <c r="BE298" s="149">
        <f>IF(U298="základná",N298,0)</f>
        <v>0</v>
      </c>
      <c r="BF298" s="149">
        <f>IF(U298="znížená",N298,0)</f>
        <v>0</v>
      </c>
      <c r="BG298" s="149">
        <f>IF(U298="zákl. prenesená",N298,0)</f>
        <v>0</v>
      </c>
      <c r="BH298" s="149">
        <f>IF(U298="zníž. prenesená",N298,0)</f>
        <v>0</v>
      </c>
      <c r="BI298" s="149">
        <f>IF(U298="nulová",N298,0)</f>
        <v>0</v>
      </c>
      <c r="BJ298" s="25" t="s">
        <v>89</v>
      </c>
      <c r="BK298" s="149">
        <f>ROUND(L298*K298,2)</f>
        <v>0</v>
      </c>
      <c r="BL298" s="25" t="s">
        <v>278</v>
      </c>
      <c r="BM298" s="25" t="s">
        <v>645</v>
      </c>
    </row>
    <row r="299" s="10" customFormat="1" ht="29.88" customHeight="1">
      <c r="B299" s="208"/>
      <c r="C299" s="209"/>
      <c r="D299" s="250" t="s">
        <v>422</v>
      </c>
      <c r="E299" s="250"/>
      <c r="F299" s="250"/>
      <c r="G299" s="250"/>
      <c r="H299" s="250"/>
      <c r="I299" s="250"/>
      <c r="J299" s="250"/>
      <c r="K299" s="250"/>
      <c r="L299" s="250"/>
      <c r="M299" s="250"/>
      <c r="N299" s="253">
        <f>BK299</f>
        <v>0</v>
      </c>
      <c r="O299" s="254"/>
      <c r="P299" s="254"/>
      <c r="Q299" s="254"/>
      <c r="R299" s="213"/>
      <c r="T299" s="214"/>
      <c r="U299" s="209"/>
      <c r="V299" s="209"/>
      <c r="W299" s="215">
        <f>SUM(W300:W309)</f>
        <v>0</v>
      </c>
      <c r="X299" s="209"/>
      <c r="Y299" s="215">
        <f>SUM(Y300:Y309)</f>
        <v>36.9911976</v>
      </c>
      <c r="Z299" s="209"/>
      <c r="AA299" s="216">
        <f>SUM(AA300:AA309)</f>
        <v>0</v>
      </c>
      <c r="AR299" s="217" t="s">
        <v>89</v>
      </c>
      <c r="AT299" s="218" t="s">
        <v>76</v>
      </c>
      <c r="AU299" s="218" t="s">
        <v>84</v>
      </c>
      <c r="AY299" s="217" t="s">
        <v>184</v>
      </c>
      <c r="BK299" s="219">
        <f>SUM(BK300:BK309)</f>
        <v>0</v>
      </c>
    </row>
    <row r="300" s="1" customFormat="1" ht="25.5" customHeight="1">
      <c r="B300" s="186"/>
      <c r="C300" s="220" t="s">
        <v>646</v>
      </c>
      <c r="D300" s="220" t="s">
        <v>185</v>
      </c>
      <c r="E300" s="221" t="s">
        <v>647</v>
      </c>
      <c r="F300" s="222" t="s">
        <v>648</v>
      </c>
      <c r="G300" s="222"/>
      <c r="H300" s="222"/>
      <c r="I300" s="222"/>
      <c r="J300" s="223" t="s">
        <v>206</v>
      </c>
      <c r="K300" s="224">
        <v>1544.96</v>
      </c>
      <c r="L300" s="225">
        <v>0</v>
      </c>
      <c r="M300" s="225"/>
      <c r="N300" s="226">
        <f>ROUND(L300*K300,2)</f>
        <v>0</v>
      </c>
      <c r="O300" s="226"/>
      <c r="P300" s="226"/>
      <c r="Q300" s="226"/>
      <c r="R300" s="190"/>
      <c r="T300" s="227" t="s">
        <v>5</v>
      </c>
      <c r="U300" s="59" t="s">
        <v>44</v>
      </c>
      <c r="V300" s="50"/>
      <c r="W300" s="228">
        <f>V300*K300</f>
        <v>0</v>
      </c>
      <c r="X300" s="228">
        <v>0.021389999999999999</v>
      </c>
      <c r="Y300" s="228">
        <f>X300*K300</f>
        <v>33.0466944</v>
      </c>
      <c r="Z300" s="228">
        <v>0</v>
      </c>
      <c r="AA300" s="229">
        <f>Z300*K300</f>
        <v>0</v>
      </c>
      <c r="AR300" s="25" t="s">
        <v>278</v>
      </c>
      <c r="AT300" s="25" t="s">
        <v>185</v>
      </c>
      <c r="AU300" s="25" t="s">
        <v>89</v>
      </c>
      <c r="AY300" s="25" t="s">
        <v>184</v>
      </c>
      <c r="BE300" s="149">
        <f>IF(U300="základná",N300,0)</f>
        <v>0</v>
      </c>
      <c r="BF300" s="149">
        <f>IF(U300="znížená",N300,0)</f>
        <v>0</v>
      </c>
      <c r="BG300" s="149">
        <f>IF(U300="zákl. prenesená",N300,0)</f>
        <v>0</v>
      </c>
      <c r="BH300" s="149">
        <f>IF(U300="zníž. prenesená",N300,0)</f>
        <v>0</v>
      </c>
      <c r="BI300" s="149">
        <f>IF(U300="nulová",N300,0)</f>
        <v>0</v>
      </c>
      <c r="BJ300" s="25" t="s">
        <v>89</v>
      </c>
      <c r="BK300" s="149">
        <f>ROUND(L300*K300,2)</f>
        <v>0</v>
      </c>
      <c r="BL300" s="25" t="s">
        <v>278</v>
      </c>
      <c r="BM300" s="25" t="s">
        <v>649</v>
      </c>
    </row>
    <row r="301" s="11" customFormat="1" ht="51" customHeight="1">
      <c r="B301" s="230"/>
      <c r="C301" s="231"/>
      <c r="D301" s="231"/>
      <c r="E301" s="232" t="s">
        <v>5</v>
      </c>
      <c r="F301" s="233" t="s">
        <v>650</v>
      </c>
      <c r="G301" s="234"/>
      <c r="H301" s="234"/>
      <c r="I301" s="234"/>
      <c r="J301" s="231"/>
      <c r="K301" s="235">
        <v>1403.8800000000001</v>
      </c>
      <c r="L301" s="231"/>
      <c r="M301" s="231"/>
      <c r="N301" s="231"/>
      <c r="O301" s="231"/>
      <c r="P301" s="231"/>
      <c r="Q301" s="231"/>
      <c r="R301" s="236"/>
      <c r="T301" s="237"/>
      <c r="U301" s="231"/>
      <c r="V301" s="231"/>
      <c r="W301" s="231"/>
      <c r="X301" s="231"/>
      <c r="Y301" s="231"/>
      <c r="Z301" s="231"/>
      <c r="AA301" s="238"/>
      <c r="AT301" s="239" t="s">
        <v>192</v>
      </c>
      <c r="AU301" s="239" t="s">
        <v>89</v>
      </c>
      <c r="AV301" s="11" t="s">
        <v>89</v>
      </c>
      <c r="AW301" s="11" t="s">
        <v>34</v>
      </c>
      <c r="AX301" s="11" t="s">
        <v>77</v>
      </c>
      <c r="AY301" s="239" t="s">
        <v>184</v>
      </c>
    </row>
    <row r="302" s="11" customFormat="1" ht="16.5" customHeight="1">
      <c r="B302" s="230"/>
      <c r="C302" s="231"/>
      <c r="D302" s="231"/>
      <c r="E302" s="232" t="s">
        <v>5</v>
      </c>
      <c r="F302" s="240" t="s">
        <v>651</v>
      </c>
      <c r="G302" s="231"/>
      <c r="H302" s="231"/>
      <c r="I302" s="231"/>
      <c r="J302" s="231"/>
      <c r="K302" s="235">
        <v>141.08000000000001</v>
      </c>
      <c r="L302" s="231"/>
      <c r="M302" s="231"/>
      <c r="N302" s="231"/>
      <c r="O302" s="231"/>
      <c r="P302" s="231"/>
      <c r="Q302" s="231"/>
      <c r="R302" s="236"/>
      <c r="T302" s="237"/>
      <c r="U302" s="231"/>
      <c r="V302" s="231"/>
      <c r="W302" s="231"/>
      <c r="X302" s="231"/>
      <c r="Y302" s="231"/>
      <c r="Z302" s="231"/>
      <c r="AA302" s="238"/>
      <c r="AT302" s="239" t="s">
        <v>192</v>
      </c>
      <c r="AU302" s="239" t="s">
        <v>89</v>
      </c>
      <c r="AV302" s="11" t="s">
        <v>89</v>
      </c>
      <c r="AW302" s="11" t="s">
        <v>34</v>
      </c>
      <c r="AX302" s="11" t="s">
        <v>77</v>
      </c>
      <c r="AY302" s="239" t="s">
        <v>184</v>
      </c>
    </row>
    <row r="303" s="12" customFormat="1" ht="16.5" customHeight="1">
      <c r="B303" s="241"/>
      <c r="C303" s="242"/>
      <c r="D303" s="242"/>
      <c r="E303" s="243" t="s">
        <v>5</v>
      </c>
      <c r="F303" s="244" t="s">
        <v>197</v>
      </c>
      <c r="G303" s="242"/>
      <c r="H303" s="242"/>
      <c r="I303" s="242"/>
      <c r="J303" s="242"/>
      <c r="K303" s="245">
        <v>1544.96</v>
      </c>
      <c r="L303" s="242"/>
      <c r="M303" s="242"/>
      <c r="N303" s="242"/>
      <c r="O303" s="242"/>
      <c r="P303" s="242"/>
      <c r="Q303" s="242"/>
      <c r="R303" s="246"/>
      <c r="T303" s="247"/>
      <c r="U303" s="242"/>
      <c r="V303" s="242"/>
      <c r="W303" s="242"/>
      <c r="X303" s="242"/>
      <c r="Y303" s="242"/>
      <c r="Z303" s="242"/>
      <c r="AA303" s="248"/>
      <c r="AT303" s="249" t="s">
        <v>192</v>
      </c>
      <c r="AU303" s="249" t="s">
        <v>89</v>
      </c>
      <c r="AV303" s="12" t="s">
        <v>189</v>
      </c>
      <c r="AW303" s="12" t="s">
        <v>34</v>
      </c>
      <c r="AX303" s="12" t="s">
        <v>84</v>
      </c>
      <c r="AY303" s="249" t="s">
        <v>184</v>
      </c>
    </row>
    <row r="304" s="1" customFormat="1" ht="25.5" customHeight="1">
      <c r="B304" s="186"/>
      <c r="C304" s="220" t="s">
        <v>652</v>
      </c>
      <c r="D304" s="220" t="s">
        <v>185</v>
      </c>
      <c r="E304" s="221" t="s">
        <v>653</v>
      </c>
      <c r="F304" s="222" t="s">
        <v>654</v>
      </c>
      <c r="G304" s="222"/>
      <c r="H304" s="222"/>
      <c r="I304" s="222"/>
      <c r="J304" s="223" t="s">
        <v>206</v>
      </c>
      <c r="K304" s="224">
        <v>175.78</v>
      </c>
      <c r="L304" s="225">
        <v>0</v>
      </c>
      <c r="M304" s="225"/>
      <c r="N304" s="226">
        <f>ROUND(L304*K304,2)</f>
        <v>0</v>
      </c>
      <c r="O304" s="226"/>
      <c r="P304" s="226"/>
      <c r="Q304" s="226"/>
      <c r="R304" s="190"/>
      <c r="T304" s="227" t="s">
        <v>5</v>
      </c>
      <c r="U304" s="59" t="s">
        <v>44</v>
      </c>
      <c r="V304" s="50"/>
      <c r="W304" s="228">
        <f>V304*K304</f>
        <v>0</v>
      </c>
      <c r="X304" s="228">
        <v>0.022440000000000002</v>
      </c>
      <c r="Y304" s="228">
        <f>X304*K304</f>
        <v>3.9445032000000002</v>
      </c>
      <c r="Z304" s="228">
        <v>0</v>
      </c>
      <c r="AA304" s="229">
        <f>Z304*K304</f>
        <v>0</v>
      </c>
      <c r="AR304" s="25" t="s">
        <v>278</v>
      </c>
      <c r="AT304" s="25" t="s">
        <v>185</v>
      </c>
      <c r="AU304" s="25" t="s">
        <v>89</v>
      </c>
      <c r="AY304" s="25" t="s">
        <v>184</v>
      </c>
      <c r="BE304" s="149">
        <f>IF(U304="základná",N304,0)</f>
        <v>0</v>
      </c>
      <c r="BF304" s="149">
        <f>IF(U304="znížená",N304,0)</f>
        <v>0</v>
      </c>
      <c r="BG304" s="149">
        <f>IF(U304="zákl. prenesená",N304,0)</f>
        <v>0</v>
      </c>
      <c r="BH304" s="149">
        <f>IF(U304="zníž. prenesená",N304,0)</f>
        <v>0</v>
      </c>
      <c r="BI304" s="149">
        <f>IF(U304="nulová",N304,0)</f>
        <v>0</v>
      </c>
      <c r="BJ304" s="25" t="s">
        <v>89</v>
      </c>
      <c r="BK304" s="149">
        <f>ROUND(L304*K304,2)</f>
        <v>0</v>
      </c>
      <c r="BL304" s="25" t="s">
        <v>278</v>
      </c>
      <c r="BM304" s="25" t="s">
        <v>655</v>
      </c>
    </row>
    <row r="305" s="11" customFormat="1" ht="16.5" customHeight="1">
      <c r="B305" s="230"/>
      <c r="C305" s="231"/>
      <c r="D305" s="231"/>
      <c r="E305" s="232" t="s">
        <v>5</v>
      </c>
      <c r="F305" s="233" t="s">
        <v>557</v>
      </c>
      <c r="G305" s="234"/>
      <c r="H305" s="234"/>
      <c r="I305" s="234"/>
      <c r="J305" s="231"/>
      <c r="K305" s="235">
        <v>160.44</v>
      </c>
      <c r="L305" s="231"/>
      <c r="M305" s="231"/>
      <c r="N305" s="231"/>
      <c r="O305" s="231"/>
      <c r="P305" s="231"/>
      <c r="Q305" s="231"/>
      <c r="R305" s="236"/>
      <c r="T305" s="237"/>
      <c r="U305" s="231"/>
      <c r="V305" s="231"/>
      <c r="W305" s="231"/>
      <c r="X305" s="231"/>
      <c r="Y305" s="231"/>
      <c r="Z305" s="231"/>
      <c r="AA305" s="238"/>
      <c r="AT305" s="239" t="s">
        <v>192</v>
      </c>
      <c r="AU305" s="239" t="s">
        <v>89</v>
      </c>
      <c r="AV305" s="11" t="s">
        <v>89</v>
      </c>
      <c r="AW305" s="11" t="s">
        <v>34</v>
      </c>
      <c r="AX305" s="11" t="s">
        <v>77</v>
      </c>
      <c r="AY305" s="239" t="s">
        <v>184</v>
      </c>
    </row>
    <row r="306" s="11" customFormat="1" ht="16.5" customHeight="1">
      <c r="B306" s="230"/>
      <c r="C306" s="231"/>
      <c r="D306" s="231"/>
      <c r="E306" s="232" t="s">
        <v>5</v>
      </c>
      <c r="F306" s="240" t="s">
        <v>558</v>
      </c>
      <c r="G306" s="231"/>
      <c r="H306" s="231"/>
      <c r="I306" s="231"/>
      <c r="J306" s="231"/>
      <c r="K306" s="235">
        <v>11.08</v>
      </c>
      <c r="L306" s="231"/>
      <c r="M306" s="231"/>
      <c r="N306" s="231"/>
      <c r="O306" s="231"/>
      <c r="P306" s="231"/>
      <c r="Q306" s="231"/>
      <c r="R306" s="236"/>
      <c r="T306" s="237"/>
      <c r="U306" s="231"/>
      <c r="V306" s="231"/>
      <c r="W306" s="231"/>
      <c r="X306" s="231"/>
      <c r="Y306" s="231"/>
      <c r="Z306" s="231"/>
      <c r="AA306" s="238"/>
      <c r="AT306" s="239" t="s">
        <v>192</v>
      </c>
      <c r="AU306" s="239" t="s">
        <v>89</v>
      </c>
      <c r="AV306" s="11" t="s">
        <v>89</v>
      </c>
      <c r="AW306" s="11" t="s">
        <v>34</v>
      </c>
      <c r="AX306" s="11" t="s">
        <v>77</v>
      </c>
      <c r="AY306" s="239" t="s">
        <v>184</v>
      </c>
    </row>
    <row r="307" s="11" customFormat="1" ht="16.5" customHeight="1">
      <c r="B307" s="230"/>
      <c r="C307" s="231"/>
      <c r="D307" s="231"/>
      <c r="E307" s="232" t="s">
        <v>5</v>
      </c>
      <c r="F307" s="240" t="s">
        <v>656</v>
      </c>
      <c r="G307" s="231"/>
      <c r="H307" s="231"/>
      <c r="I307" s="231"/>
      <c r="J307" s="231"/>
      <c r="K307" s="235">
        <v>4.2599999999999998</v>
      </c>
      <c r="L307" s="231"/>
      <c r="M307" s="231"/>
      <c r="N307" s="231"/>
      <c r="O307" s="231"/>
      <c r="P307" s="231"/>
      <c r="Q307" s="231"/>
      <c r="R307" s="236"/>
      <c r="T307" s="237"/>
      <c r="U307" s="231"/>
      <c r="V307" s="231"/>
      <c r="W307" s="231"/>
      <c r="X307" s="231"/>
      <c r="Y307" s="231"/>
      <c r="Z307" s="231"/>
      <c r="AA307" s="238"/>
      <c r="AT307" s="239" t="s">
        <v>192</v>
      </c>
      <c r="AU307" s="239" t="s">
        <v>89</v>
      </c>
      <c r="AV307" s="11" t="s">
        <v>89</v>
      </c>
      <c r="AW307" s="11" t="s">
        <v>34</v>
      </c>
      <c r="AX307" s="11" t="s">
        <v>77</v>
      </c>
      <c r="AY307" s="239" t="s">
        <v>184</v>
      </c>
    </row>
    <row r="308" s="12" customFormat="1" ht="16.5" customHeight="1">
      <c r="B308" s="241"/>
      <c r="C308" s="242"/>
      <c r="D308" s="242"/>
      <c r="E308" s="243" t="s">
        <v>5</v>
      </c>
      <c r="F308" s="244" t="s">
        <v>197</v>
      </c>
      <c r="G308" s="242"/>
      <c r="H308" s="242"/>
      <c r="I308" s="242"/>
      <c r="J308" s="242"/>
      <c r="K308" s="245">
        <v>175.78</v>
      </c>
      <c r="L308" s="242"/>
      <c r="M308" s="242"/>
      <c r="N308" s="242"/>
      <c r="O308" s="242"/>
      <c r="P308" s="242"/>
      <c r="Q308" s="242"/>
      <c r="R308" s="246"/>
      <c r="T308" s="247"/>
      <c r="U308" s="242"/>
      <c r="V308" s="242"/>
      <c r="W308" s="242"/>
      <c r="X308" s="242"/>
      <c r="Y308" s="242"/>
      <c r="Z308" s="242"/>
      <c r="AA308" s="248"/>
      <c r="AT308" s="249" t="s">
        <v>192</v>
      </c>
      <c r="AU308" s="249" t="s">
        <v>89</v>
      </c>
      <c r="AV308" s="12" t="s">
        <v>189</v>
      </c>
      <c r="AW308" s="12" t="s">
        <v>34</v>
      </c>
      <c r="AX308" s="12" t="s">
        <v>84</v>
      </c>
      <c r="AY308" s="249" t="s">
        <v>184</v>
      </c>
    </row>
    <row r="309" s="1" customFormat="1" ht="38.25" customHeight="1">
      <c r="B309" s="186"/>
      <c r="C309" s="220" t="s">
        <v>657</v>
      </c>
      <c r="D309" s="220" t="s">
        <v>185</v>
      </c>
      <c r="E309" s="221" t="s">
        <v>658</v>
      </c>
      <c r="F309" s="222" t="s">
        <v>659</v>
      </c>
      <c r="G309" s="222"/>
      <c r="H309" s="222"/>
      <c r="I309" s="222"/>
      <c r="J309" s="223" t="s">
        <v>321</v>
      </c>
      <c r="K309" s="224">
        <v>36.991</v>
      </c>
      <c r="L309" s="225">
        <v>0</v>
      </c>
      <c r="M309" s="225"/>
      <c r="N309" s="226">
        <f>ROUND(L309*K309,2)</f>
        <v>0</v>
      </c>
      <c r="O309" s="226"/>
      <c r="P309" s="226"/>
      <c r="Q309" s="226"/>
      <c r="R309" s="190"/>
      <c r="T309" s="227" t="s">
        <v>5</v>
      </c>
      <c r="U309" s="59" t="s">
        <v>44</v>
      </c>
      <c r="V309" s="50"/>
      <c r="W309" s="228">
        <f>V309*K309</f>
        <v>0</v>
      </c>
      <c r="X309" s="228">
        <v>0</v>
      </c>
      <c r="Y309" s="228">
        <f>X309*K309</f>
        <v>0</v>
      </c>
      <c r="Z309" s="228">
        <v>0</v>
      </c>
      <c r="AA309" s="229">
        <f>Z309*K309</f>
        <v>0</v>
      </c>
      <c r="AR309" s="25" t="s">
        <v>278</v>
      </c>
      <c r="AT309" s="25" t="s">
        <v>185</v>
      </c>
      <c r="AU309" s="25" t="s">
        <v>89</v>
      </c>
      <c r="AY309" s="25" t="s">
        <v>184</v>
      </c>
      <c r="BE309" s="149">
        <f>IF(U309="základná",N309,0)</f>
        <v>0</v>
      </c>
      <c r="BF309" s="149">
        <f>IF(U309="znížená",N309,0)</f>
        <v>0</v>
      </c>
      <c r="BG309" s="149">
        <f>IF(U309="zákl. prenesená",N309,0)</f>
        <v>0</v>
      </c>
      <c r="BH309" s="149">
        <f>IF(U309="zníž. prenesená",N309,0)</f>
        <v>0</v>
      </c>
      <c r="BI309" s="149">
        <f>IF(U309="nulová",N309,0)</f>
        <v>0</v>
      </c>
      <c r="BJ309" s="25" t="s">
        <v>89</v>
      </c>
      <c r="BK309" s="149">
        <f>ROUND(L309*K309,2)</f>
        <v>0</v>
      </c>
      <c r="BL309" s="25" t="s">
        <v>278</v>
      </c>
      <c r="BM309" s="25" t="s">
        <v>660</v>
      </c>
    </row>
    <row r="310" s="10" customFormat="1" ht="29.88" customHeight="1">
      <c r="B310" s="208"/>
      <c r="C310" s="209"/>
      <c r="D310" s="250" t="s">
        <v>423</v>
      </c>
      <c r="E310" s="250"/>
      <c r="F310" s="250"/>
      <c r="G310" s="250"/>
      <c r="H310" s="250"/>
      <c r="I310" s="250"/>
      <c r="J310" s="250"/>
      <c r="K310" s="250"/>
      <c r="L310" s="250"/>
      <c r="M310" s="250"/>
      <c r="N310" s="253">
        <f>BK310</f>
        <v>0</v>
      </c>
      <c r="O310" s="254"/>
      <c r="P310" s="254"/>
      <c r="Q310" s="254"/>
      <c r="R310" s="213"/>
      <c r="T310" s="214"/>
      <c r="U310" s="209"/>
      <c r="V310" s="209"/>
      <c r="W310" s="215">
        <f>SUM(W311:W319)</f>
        <v>0</v>
      </c>
      <c r="X310" s="209"/>
      <c r="Y310" s="215">
        <f>SUM(Y311:Y319)</f>
        <v>0.33520199999999994</v>
      </c>
      <c r="Z310" s="209"/>
      <c r="AA310" s="216">
        <f>SUM(AA311:AA319)</f>
        <v>0</v>
      </c>
      <c r="AR310" s="217" t="s">
        <v>89</v>
      </c>
      <c r="AT310" s="218" t="s">
        <v>76</v>
      </c>
      <c r="AU310" s="218" t="s">
        <v>84</v>
      </c>
      <c r="AY310" s="217" t="s">
        <v>184</v>
      </c>
      <c r="BK310" s="219">
        <f>SUM(BK311:BK319)</f>
        <v>0</v>
      </c>
    </row>
    <row r="311" s="1" customFormat="1" ht="51" customHeight="1">
      <c r="B311" s="186"/>
      <c r="C311" s="220" t="s">
        <v>661</v>
      </c>
      <c r="D311" s="220" t="s">
        <v>185</v>
      </c>
      <c r="E311" s="221" t="s">
        <v>662</v>
      </c>
      <c r="F311" s="222" t="s">
        <v>663</v>
      </c>
      <c r="G311" s="222"/>
      <c r="H311" s="222"/>
      <c r="I311" s="222"/>
      <c r="J311" s="223" t="s">
        <v>218</v>
      </c>
      <c r="K311" s="224">
        <v>20.800000000000001</v>
      </c>
      <c r="L311" s="225">
        <v>0</v>
      </c>
      <c r="M311" s="225"/>
      <c r="N311" s="226">
        <f>ROUND(L311*K311,2)</f>
        <v>0</v>
      </c>
      <c r="O311" s="226"/>
      <c r="P311" s="226"/>
      <c r="Q311" s="226"/>
      <c r="R311" s="190"/>
      <c r="T311" s="227" t="s">
        <v>5</v>
      </c>
      <c r="U311" s="59" t="s">
        <v>44</v>
      </c>
      <c r="V311" s="50"/>
      <c r="W311" s="228">
        <f>V311*K311</f>
        <v>0</v>
      </c>
      <c r="X311" s="228">
        <v>0.00060999999999999997</v>
      </c>
      <c r="Y311" s="228">
        <f>X311*K311</f>
        <v>0.012688</v>
      </c>
      <c r="Z311" s="228">
        <v>0</v>
      </c>
      <c r="AA311" s="229">
        <f>Z311*K311</f>
        <v>0</v>
      </c>
      <c r="AR311" s="25" t="s">
        <v>278</v>
      </c>
      <c r="AT311" s="25" t="s">
        <v>185</v>
      </c>
      <c r="AU311" s="25" t="s">
        <v>89</v>
      </c>
      <c r="AY311" s="25" t="s">
        <v>184</v>
      </c>
      <c r="BE311" s="149">
        <f>IF(U311="základná",N311,0)</f>
        <v>0</v>
      </c>
      <c r="BF311" s="149">
        <f>IF(U311="znížená",N311,0)</f>
        <v>0</v>
      </c>
      <c r="BG311" s="149">
        <f>IF(U311="zákl. prenesená",N311,0)</f>
        <v>0</v>
      </c>
      <c r="BH311" s="149">
        <f>IF(U311="zníž. prenesená",N311,0)</f>
        <v>0</v>
      </c>
      <c r="BI311" s="149">
        <f>IF(U311="nulová",N311,0)</f>
        <v>0</v>
      </c>
      <c r="BJ311" s="25" t="s">
        <v>89</v>
      </c>
      <c r="BK311" s="149">
        <f>ROUND(L311*K311,2)</f>
        <v>0</v>
      </c>
      <c r="BL311" s="25" t="s">
        <v>278</v>
      </c>
      <c r="BM311" s="25" t="s">
        <v>664</v>
      </c>
    </row>
    <row r="312" s="11" customFormat="1" ht="16.5" customHeight="1">
      <c r="B312" s="230"/>
      <c r="C312" s="231"/>
      <c r="D312" s="231"/>
      <c r="E312" s="232" t="s">
        <v>5</v>
      </c>
      <c r="F312" s="233" t="s">
        <v>665</v>
      </c>
      <c r="G312" s="234"/>
      <c r="H312" s="234"/>
      <c r="I312" s="234"/>
      <c r="J312" s="231"/>
      <c r="K312" s="235">
        <v>20.800000000000001</v>
      </c>
      <c r="L312" s="231"/>
      <c r="M312" s="231"/>
      <c r="N312" s="231"/>
      <c r="O312" s="231"/>
      <c r="P312" s="231"/>
      <c r="Q312" s="231"/>
      <c r="R312" s="236"/>
      <c r="T312" s="237"/>
      <c r="U312" s="231"/>
      <c r="V312" s="231"/>
      <c r="W312" s="231"/>
      <c r="X312" s="231"/>
      <c r="Y312" s="231"/>
      <c r="Z312" s="231"/>
      <c r="AA312" s="238"/>
      <c r="AT312" s="239" t="s">
        <v>192</v>
      </c>
      <c r="AU312" s="239" t="s">
        <v>89</v>
      </c>
      <c r="AV312" s="11" t="s">
        <v>89</v>
      </c>
      <c r="AW312" s="11" t="s">
        <v>34</v>
      </c>
      <c r="AX312" s="11" t="s">
        <v>84</v>
      </c>
      <c r="AY312" s="239" t="s">
        <v>184</v>
      </c>
    </row>
    <row r="313" s="1" customFormat="1" ht="38.25" customHeight="1">
      <c r="B313" s="186"/>
      <c r="C313" s="220" t="s">
        <v>666</v>
      </c>
      <c r="D313" s="220" t="s">
        <v>185</v>
      </c>
      <c r="E313" s="221" t="s">
        <v>667</v>
      </c>
      <c r="F313" s="222" t="s">
        <v>668</v>
      </c>
      <c r="G313" s="222"/>
      <c r="H313" s="222"/>
      <c r="I313" s="222"/>
      <c r="J313" s="223" t="s">
        <v>218</v>
      </c>
      <c r="K313" s="224">
        <v>167.40000000000001</v>
      </c>
      <c r="L313" s="225">
        <v>0</v>
      </c>
      <c r="M313" s="225"/>
      <c r="N313" s="226">
        <f>ROUND(L313*K313,2)</f>
        <v>0</v>
      </c>
      <c r="O313" s="226"/>
      <c r="P313" s="226"/>
      <c r="Q313" s="226"/>
      <c r="R313" s="190"/>
      <c r="T313" s="227" t="s">
        <v>5</v>
      </c>
      <c r="U313" s="59" t="s">
        <v>44</v>
      </c>
      <c r="V313" s="50"/>
      <c r="W313" s="228">
        <f>V313*K313</f>
        <v>0</v>
      </c>
      <c r="X313" s="228">
        <v>0.00181</v>
      </c>
      <c r="Y313" s="228">
        <f>X313*K313</f>
        <v>0.30299399999999999</v>
      </c>
      <c r="Z313" s="228">
        <v>0</v>
      </c>
      <c r="AA313" s="229">
        <f>Z313*K313</f>
        <v>0</v>
      </c>
      <c r="AR313" s="25" t="s">
        <v>278</v>
      </c>
      <c r="AT313" s="25" t="s">
        <v>185</v>
      </c>
      <c r="AU313" s="25" t="s">
        <v>89</v>
      </c>
      <c r="AY313" s="25" t="s">
        <v>184</v>
      </c>
      <c r="BE313" s="149">
        <f>IF(U313="základná",N313,0)</f>
        <v>0</v>
      </c>
      <c r="BF313" s="149">
        <f>IF(U313="znížená",N313,0)</f>
        <v>0</v>
      </c>
      <c r="BG313" s="149">
        <f>IF(U313="zákl. prenesená",N313,0)</f>
        <v>0</v>
      </c>
      <c r="BH313" s="149">
        <f>IF(U313="zníž. prenesená",N313,0)</f>
        <v>0</v>
      </c>
      <c r="BI313" s="149">
        <f>IF(U313="nulová",N313,0)</f>
        <v>0</v>
      </c>
      <c r="BJ313" s="25" t="s">
        <v>89</v>
      </c>
      <c r="BK313" s="149">
        <f>ROUND(L313*K313,2)</f>
        <v>0</v>
      </c>
      <c r="BL313" s="25" t="s">
        <v>278</v>
      </c>
      <c r="BM313" s="25" t="s">
        <v>669</v>
      </c>
    </row>
    <row r="314" s="11" customFormat="1" ht="16.5" customHeight="1">
      <c r="B314" s="230"/>
      <c r="C314" s="231"/>
      <c r="D314" s="231"/>
      <c r="E314" s="232" t="s">
        <v>5</v>
      </c>
      <c r="F314" s="233" t="s">
        <v>670</v>
      </c>
      <c r="G314" s="234"/>
      <c r="H314" s="234"/>
      <c r="I314" s="234"/>
      <c r="J314" s="231"/>
      <c r="K314" s="235">
        <v>142.09999999999999</v>
      </c>
      <c r="L314" s="231"/>
      <c r="M314" s="231"/>
      <c r="N314" s="231"/>
      <c r="O314" s="231"/>
      <c r="P314" s="231"/>
      <c r="Q314" s="231"/>
      <c r="R314" s="236"/>
      <c r="T314" s="237"/>
      <c r="U314" s="231"/>
      <c r="V314" s="231"/>
      <c r="W314" s="231"/>
      <c r="X314" s="231"/>
      <c r="Y314" s="231"/>
      <c r="Z314" s="231"/>
      <c r="AA314" s="238"/>
      <c r="AT314" s="239" t="s">
        <v>192</v>
      </c>
      <c r="AU314" s="239" t="s">
        <v>89</v>
      </c>
      <c r="AV314" s="11" t="s">
        <v>89</v>
      </c>
      <c r="AW314" s="11" t="s">
        <v>34</v>
      </c>
      <c r="AX314" s="11" t="s">
        <v>77</v>
      </c>
      <c r="AY314" s="239" t="s">
        <v>184</v>
      </c>
    </row>
    <row r="315" s="11" customFormat="1" ht="16.5" customHeight="1">
      <c r="B315" s="230"/>
      <c r="C315" s="231"/>
      <c r="D315" s="231"/>
      <c r="E315" s="232" t="s">
        <v>5</v>
      </c>
      <c r="F315" s="240" t="s">
        <v>671</v>
      </c>
      <c r="G315" s="231"/>
      <c r="H315" s="231"/>
      <c r="I315" s="231"/>
      <c r="J315" s="231"/>
      <c r="K315" s="235">
        <v>23.199999999999999</v>
      </c>
      <c r="L315" s="231"/>
      <c r="M315" s="231"/>
      <c r="N315" s="231"/>
      <c r="O315" s="231"/>
      <c r="P315" s="231"/>
      <c r="Q315" s="231"/>
      <c r="R315" s="236"/>
      <c r="T315" s="237"/>
      <c r="U315" s="231"/>
      <c r="V315" s="231"/>
      <c r="W315" s="231"/>
      <c r="X315" s="231"/>
      <c r="Y315" s="231"/>
      <c r="Z315" s="231"/>
      <c r="AA315" s="238"/>
      <c r="AT315" s="239" t="s">
        <v>192</v>
      </c>
      <c r="AU315" s="239" t="s">
        <v>89</v>
      </c>
      <c r="AV315" s="11" t="s">
        <v>89</v>
      </c>
      <c r="AW315" s="11" t="s">
        <v>34</v>
      </c>
      <c r="AX315" s="11" t="s">
        <v>77</v>
      </c>
      <c r="AY315" s="239" t="s">
        <v>184</v>
      </c>
    </row>
    <row r="316" s="11" customFormat="1" ht="16.5" customHeight="1">
      <c r="B316" s="230"/>
      <c r="C316" s="231"/>
      <c r="D316" s="231"/>
      <c r="E316" s="232" t="s">
        <v>5</v>
      </c>
      <c r="F316" s="240" t="s">
        <v>672</v>
      </c>
      <c r="G316" s="231"/>
      <c r="H316" s="231"/>
      <c r="I316" s="231"/>
      <c r="J316" s="231"/>
      <c r="K316" s="235">
        <v>2.1000000000000001</v>
      </c>
      <c r="L316" s="231"/>
      <c r="M316" s="231"/>
      <c r="N316" s="231"/>
      <c r="O316" s="231"/>
      <c r="P316" s="231"/>
      <c r="Q316" s="231"/>
      <c r="R316" s="236"/>
      <c r="T316" s="237"/>
      <c r="U316" s="231"/>
      <c r="V316" s="231"/>
      <c r="W316" s="231"/>
      <c r="X316" s="231"/>
      <c r="Y316" s="231"/>
      <c r="Z316" s="231"/>
      <c r="AA316" s="238"/>
      <c r="AT316" s="239" t="s">
        <v>192</v>
      </c>
      <c r="AU316" s="239" t="s">
        <v>89</v>
      </c>
      <c r="AV316" s="11" t="s">
        <v>89</v>
      </c>
      <c r="AW316" s="11" t="s">
        <v>34</v>
      </c>
      <c r="AX316" s="11" t="s">
        <v>77</v>
      </c>
      <c r="AY316" s="239" t="s">
        <v>184</v>
      </c>
    </row>
    <row r="317" s="12" customFormat="1" ht="16.5" customHeight="1">
      <c r="B317" s="241"/>
      <c r="C317" s="242"/>
      <c r="D317" s="242"/>
      <c r="E317" s="243" t="s">
        <v>5</v>
      </c>
      <c r="F317" s="244" t="s">
        <v>197</v>
      </c>
      <c r="G317" s="242"/>
      <c r="H317" s="242"/>
      <c r="I317" s="242"/>
      <c r="J317" s="242"/>
      <c r="K317" s="245">
        <v>167.40000000000001</v>
      </c>
      <c r="L317" s="242"/>
      <c r="M317" s="242"/>
      <c r="N317" s="242"/>
      <c r="O317" s="242"/>
      <c r="P317" s="242"/>
      <c r="Q317" s="242"/>
      <c r="R317" s="246"/>
      <c r="T317" s="247"/>
      <c r="U317" s="242"/>
      <c r="V317" s="242"/>
      <c r="W317" s="242"/>
      <c r="X317" s="242"/>
      <c r="Y317" s="242"/>
      <c r="Z317" s="242"/>
      <c r="AA317" s="248"/>
      <c r="AT317" s="249" t="s">
        <v>192</v>
      </c>
      <c r="AU317" s="249" t="s">
        <v>89</v>
      </c>
      <c r="AV317" s="12" t="s">
        <v>189</v>
      </c>
      <c r="AW317" s="12" t="s">
        <v>34</v>
      </c>
      <c r="AX317" s="12" t="s">
        <v>84</v>
      </c>
      <c r="AY317" s="249" t="s">
        <v>184</v>
      </c>
    </row>
    <row r="318" s="1" customFormat="1" ht="25.5" customHeight="1">
      <c r="B318" s="186"/>
      <c r="C318" s="220" t="s">
        <v>673</v>
      </c>
      <c r="D318" s="220" t="s">
        <v>185</v>
      </c>
      <c r="E318" s="221" t="s">
        <v>674</v>
      </c>
      <c r="F318" s="222" t="s">
        <v>675</v>
      </c>
      <c r="G318" s="222"/>
      <c r="H318" s="222"/>
      <c r="I318" s="222"/>
      <c r="J318" s="223" t="s">
        <v>218</v>
      </c>
      <c r="K318" s="224">
        <v>8</v>
      </c>
      <c r="L318" s="225">
        <v>0</v>
      </c>
      <c r="M318" s="225"/>
      <c r="N318" s="226">
        <f>ROUND(L318*K318,2)</f>
        <v>0</v>
      </c>
      <c r="O318" s="226"/>
      <c r="P318" s="226"/>
      <c r="Q318" s="226"/>
      <c r="R318" s="190"/>
      <c r="T318" s="227" t="s">
        <v>5</v>
      </c>
      <c r="U318" s="59" t="s">
        <v>44</v>
      </c>
      <c r="V318" s="50"/>
      <c r="W318" s="228">
        <f>V318*K318</f>
        <v>0</v>
      </c>
      <c r="X318" s="228">
        <v>0.0024399999999999999</v>
      </c>
      <c r="Y318" s="228">
        <f>X318*K318</f>
        <v>0.019519999999999999</v>
      </c>
      <c r="Z318" s="228">
        <v>0</v>
      </c>
      <c r="AA318" s="229">
        <f>Z318*K318</f>
        <v>0</v>
      </c>
      <c r="AR318" s="25" t="s">
        <v>278</v>
      </c>
      <c r="AT318" s="25" t="s">
        <v>185</v>
      </c>
      <c r="AU318" s="25" t="s">
        <v>89</v>
      </c>
      <c r="AY318" s="25" t="s">
        <v>184</v>
      </c>
      <c r="BE318" s="149">
        <f>IF(U318="základná",N318,0)</f>
        <v>0</v>
      </c>
      <c r="BF318" s="149">
        <f>IF(U318="znížená",N318,0)</f>
        <v>0</v>
      </c>
      <c r="BG318" s="149">
        <f>IF(U318="zákl. prenesená",N318,0)</f>
        <v>0</v>
      </c>
      <c r="BH318" s="149">
        <f>IF(U318="zníž. prenesená",N318,0)</f>
        <v>0</v>
      </c>
      <c r="BI318" s="149">
        <f>IF(U318="nulová",N318,0)</f>
        <v>0</v>
      </c>
      <c r="BJ318" s="25" t="s">
        <v>89</v>
      </c>
      <c r="BK318" s="149">
        <f>ROUND(L318*K318,2)</f>
        <v>0</v>
      </c>
      <c r="BL318" s="25" t="s">
        <v>278</v>
      </c>
      <c r="BM318" s="25" t="s">
        <v>676</v>
      </c>
    </row>
    <row r="319" s="1" customFormat="1" ht="25.5" customHeight="1">
      <c r="B319" s="186"/>
      <c r="C319" s="220" t="s">
        <v>677</v>
      </c>
      <c r="D319" s="220" t="s">
        <v>185</v>
      </c>
      <c r="E319" s="221" t="s">
        <v>678</v>
      </c>
      <c r="F319" s="222" t="s">
        <v>679</v>
      </c>
      <c r="G319" s="222"/>
      <c r="H319" s="222"/>
      <c r="I319" s="222"/>
      <c r="J319" s="223" t="s">
        <v>321</v>
      </c>
      <c r="K319" s="224">
        <v>0.33500000000000002</v>
      </c>
      <c r="L319" s="225">
        <v>0</v>
      </c>
      <c r="M319" s="225"/>
      <c r="N319" s="226">
        <f>ROUND(L319*K319,2)</f>
        <v>0</v>
      </c>
      <c r="O319" s="226"/>
      <c r="P319" s="226"/>
      <c r="Q319" s="226"/>
      <c r="R319" s="190"/>
      <c r="T319" s="227" t="s">
        <v>5</v>
      </c>
      <c r="U319" s="59" t="s">
        <v>44</v>
      </c>
      <c r="V319" s="50"/>
      <c r="W319" s="228">
        <f>V319*K319</f>
        <v>0</v>
      </c>
      <c r="X319" s="228">
        <v>0</v>
      </c>
      <c r="Y319" s="228">
        <f>X319*K319</f>
        <v>0</v>
      </c>
      <c r="Z319" s="228">
        <v>0</v>
      </c>
      <c r="AA319" s="229">
        <f>Z319*K319</f>
        <v>0</v>
      </c>
      <c r="AR319" s="25" t="s">
        <v>278</v>
      </c>
      <c r="AT319" s="25" t="s">
        <v>185</v>
      </c>
      <c r="AU319" s="25" t="s">
        <v>89</v>
      </c>
      <c r="AY319" s="25" t="s">
        <v>184</v>
      </c>
      <c r="BE319" s="149">
        <f>IF(U319="základná",N319,0)</f>
        <v>0</v>
      </c>
      <c r="BF319" s="149">
        <f>IF(U319="znížená",N319,0)</f>
        <v>0</v>
      </c>
      <c r="BG319" s="149">
        <f>IF(U319="zákl. prenesená",N319,0)</f>
        <v>0</v>
      </c>
      <c r="BH319" s="149">
        <f>IF(U319="zníž. prenesená",N319,0)</f>
        <v>0</v>
      </c>
      <c r="BI319" s="149">
        <f>IF(U319="nulová",N319,0)</f>
        <v>0</v>
      </c>
      <c r="BJ319" s="25" t="s">
        <v>89</v>
      </c>
      <c r="BK319" s="149">
        <f>ROUND(L319*K319,2)</f>
        <v>0</v>
      </c>
      <c r="BL319" s="25" t="s">
        <v>278</v>
      </c>
      <c r="BM319" s="25" t="s">
        <v>680</v>
      </c>
    </row>
    <row r="320" s="10" customFormat="1" ht="29.88" customHeight="1">
      <c r="B320" s="208"/>
      <c r="C320" s="209"/>
      <c r="D320" s="250" t="s">
        <v>156</v>
      </c>
      <c r="E320" s="250"/>
      <c r="F320" s="250"/>
      <c r="G320" s="250"/>
      <c r="H320" s="250"/>
      <c r="I320" s="250"/>
      <c r="J320" s="250"/>
      <c r="K320" s="250"/>
      <c r="L320" s="250"/>
      <c r="M320" s="250"/>
      <c r="N320" s="253">
        <f>BK320</f>
        <v>0</v>
      </c>
      <c r="O320" s="254"/>
      <c r="P320" s="254"/>
      <c r="Q320" s="254"/>
      <c r="R320" s="213"/>
      <c r="T320" s="214"/>
      <c r="U320" s="209"/>
      <c r="V320" s="209"/>
      <c r="W320" s="215">
        <f>SUM(W321:W345)</f>
        <v>0</v>
      </c>
      <c r="X320" s="209"/>
      <c r="Y320" s="215">
        <f>SUM(Y321:Y345)</f>
        <v>4.3915540000000002</v>
      </c>
      <c r="Z320" s="209"/>
      <c r="AA320" s="216">
        <f>SUM(AA321:AA345)</f>
        <v>0</v>
      </c>
      <c r="AR320" s="217" t="s">
        <v>89</v>
      </c>
      <c r="AT320" s="218" t="s">
        <v>76</v>
      </c>
      <c r="AU320" s="218" t="s">
        <v>84</v>
      </c>
      <c r="AY320" s="217" t="s">
        <v>184</v>
      </c>
      <c r="BK320" s="219">
        <f>SUM(BK321:BK345)</f>
        <v>0</v>
      </c>
    </row>
    <row r="321" s="1" customFormat="1" ht="25.5" customHeight="1">
      <c r="B321" s="186"/>
      <c r="C321" s="220" t="s">
        <v>681</v>
      </c>
      <c r="D321" s="220" t="s">
        <v>185</v>
      </c>
      <c r="E321" s="221" t="s">
        <v>682</v>
      </c>
      <c r="F321" s="222" t="s">
        <v>683</v>
      </c>
      <c r="G321" s="222"/>
      <c r="H321" s="222"/>
      <c r="I321" s="222"/>
      <c r="J321" s="223" t="s">
        <v>200</v>
      </c>
      <c r="K321" s="224">
        <v>1</v>
      </c>
      <c r="L321" s="225">
        <v>0</v>
      </c>
      <c r="M321" s="225"/>
      <c r="N321" s="226">
        <f>ROUND(L321*K321,2)</f>
        <v>0</v>
      </c>
      <c r="O321" s="226"/>
      <c r="P321" s="226"/>
      <c r="Q321" s="226"/>
      <c r="R321" s="190"/>
      <c r="T321" s="227" t="s">
        <v>5</v>
      </c>
      <c r="U321" s="59" t="s">
        <v>44</v>
      </c>
      <c r="V321" s="50"/>
      <c r="W321" s="228">
        <f>V321*K321</f>
        <v>0</v>
      </c>
      <c r="X321" s="228">
        <v>0</v>
      </c>
      <c r="Y321" s="228">
        <f>X321*K321</f>
        <v>0</v>
      </c>
      <c r="Z321" s="228">
        <v>0</v>
      </c>
      <c r="AA321" s="229">
        <f>Z321*K321</f>
        <v>0</v>
      </c>
      <c r="AR321" s="25" t="s">
        <v>278</v>
      </c>
      <c r="AT321" s="25" t="s">
        <v>185</v>
      </c>
      <c r="AU321" s="25" t="s">
        <v>89</v>
      </c>
      <c r="AY321" s="25" t="s">
        <v>184</v>
      </c>
      <c r="BE321" s="149">
        <f>IF(U321="základná",N321,0)</f>
        <v>0</v>
      </c>
      <c r="BF321" s="149">
        <f>IF(U321="znížená",N321,0)</f>
        <v>0</v>
      </c>
      <c r="BG321" s="149">
        <f>IF(U321="zákl. prenesená",N321,0)</f>
        <v>0</v>
      </c>
      <c r="BH321" s="149">
        <f>IF(U321="zníž. prenesená",N321,0)</f>
        <v>0</v>
      </c>
      <c r="BI321" s="149">
        <f>IF(U321="nulová",N321,0)</f>
        <v>0</v>
      </c>
      <c r="BJ321" s="25" t="s">
        <v>89</v>
      </c>
      <c r="BK321" s="149">
        <f>ROUND(L321*K321,2)</f>
        <v>0</v>
      </c>
      <c r="BL321" s="25" t="s">
        <v>278</v>
      </c>
      <c r="BM321" s="25" t="s">
        <v>684</v>
      </c>
    </row>
    <row r="322" s="1" customFormat="1" ht="38.25" customHeight="1">
      <c r="B322" s="186"/>
      <c r="C322" s="220" t="s">
        <v>685</v>
      </c>
      <c r="D322" s="220" t="s">
        <v>185</v>
      </c>
      <c r="E322" s="221" t="s">
        <v>686</v>
      </c>
      <c r="F322" s="222" t="s">
        <v>687</v>
      </c>
      <c r="G322" s="222"/>
      <c r="H322" s="222"/>
      <c r="I322" s="222"/>
      <c r="J322" s="223" t="s">
        <v>200</v>
      </c>
      <c r="K322" s="224">
        <v>146</v>
      </c>
      <c r="L322" s="225">
        <v>0</v>
      </c>
      <c r="M322" s="225"/>
      <c r="N322" s="226">
        <f>ROUND(L322*K322,2)</f>
        <v>0</v>
      </c>
      <c r="O322" s="226"/>
      <c r="P322" s="226"/>
      <c r="Q322" s="226"/>
      <c r="R322" s="190"/>
      <c r="T322" s="227" t="s">
        <v>5</v>
      </c>
      <c r="U322" s="59" t="s">
        <v>44</v>
      </c>
      <c r="V322" s="50"/>
      <c r="W322" s="228">
        <f>V322*K322</f>
        <v>0</v>
      </c>
      <c r="X322" s="228">
        <v>0</v>
      </c>
      <c r="Y322" s="228">
        <f>X322*K322</f>
        <v>0</v>
      </c>
      <c r="Z322" s="228">
        <v>0</v>
      </c>
      <c r="AA322" s="229">
        <f>Z322*K322</f>
        <v>0</v>
      </c>
      <c r="AR322" s="25" t="s">
        <v>278</v>
      </c>
      <c r="AT322" s="25" t="s">
        <v>185</v>
      </c>
      <c r="AU322" s="25" t="s">
        <v>89</v>
      </c>
      <c r="AY322" s="25" t="s">
        <v>184</v>
      </c>
      <c r="BE322" s="149">
        <f>IF(U322="základná",N322,0)</f>
        <v>0</v>
      </c>
      <c r="BF322" s="149">
        <f>IF(U322="znížená",N322,0)</f>
        <v>0</v>
      </c>
      <c r="BG322" s="149">
        <f>IF(U322="zákl. prenesená",N322,0)</f>
        <v>0</v>
      </c>
      <c r="BH322" s="149">
        <f>IF(U322="zníž. prenesená",N322,0)</f>
        <v>0</v>
      </c>
      <c r="BI322" s="149">
        <f>IF(U322="nulová",N322,0)</f>
        <v>0</v>
      </c>
      <c r="BJ322" s="25" t="s">
        <v>89</v>
      </c>
      <c r="BK322" s="149">
        <f>ROUND(L322*K322,2)</f>
        <v>0</v>
      </c>
      <c r="BL322" s="25" t="s">
        <v>278</v>
      </c>
      <c r="BM322" s="25" t="s">
        <v>688</v>
      </c>
    </row>
    <row r="323" s="11" customFormat="1" ht="16.5" customHeight="1">
      <c r="B323" s="230"/>
      <c r="C323" s="231"/>
      <c r="D323" s="231"/>
      <c r="E323" s="232" t="s">
        <v>5</v>
      </c>
      <c r="F323" s="233" t="s">
        <v>266</v>
      </c>
      <c r="G323" s="234"/>
      <c r="H323" s="234"/>
      <c r="I323" s="234"/>
      <c r="J323" s="231"/>
      <c r="K323" s="235">
        <v>146</v>
      </c>
      <c r="L323" s="231"/>
      <c r="M323" s="231"/>
      <c r="N323" s="231"/>
      <c r="O323" s="231"/>
      <c r="P323" s="231"/>
      <c r="Q323" s="231"/>
      <c r="R323" s="236"/>
      <c r="T323" s="237"/>
      <c r="U323" s="231"/>
      <c r="V323" s="231"/>
      <c r="W323" s="231"/>
      <c r="X323" s="231"/>
      <c r="Y323" s="231"/>
      <c r="Z323" s="231"/>
      <c r="AA323" s="238"/>
      <c r="AT323" s="239" t="s">
        <v>192</v>
      </c>
      <c r="AU323" s="239" t="s">
        <v>89</v>
      </c>
      <c r="AV323" s="11" t="s">
        <v>89</v>
      </c>
      <c r="AW323" s="11" t="s">
        <v>34</v>
      </c>
      <c r="AX323" s="11" t="s">
        <v>84</v>
      </c>
      <c r="AY323" s="239" t="s">
        <v>184</v>
      </c>
    </row>
    <row r="324" s="1" customFormat="1" ht="25.5" customHeight="1">
      <c r="B324" s="186"/>
      <c r="C324" s="270" t="s">
        <v>689</v>
      </c>
      <c r="D324" s="270" t="s">
        <v>563</v>
      </c>
      <c r="E324" s="271" t="s">
        <v>690</v>
      </c>
      <c r="F324" s="272" t="s">
        <v>691</v>
      </c>
      <c r="G324" s="272"/>
      <c r="H324" s="272"/>
      <c r="I324" s="272"/>
      <c r="J324" s="273" t="s">
        <v>200</v>
      </c>
      <c r="K324" s="274">
        <v>146</v>
      </c>
      <c r="L324" s="275">
        <v>0</v>
      </c>
      <c r="M324" s="275"/>
      <c r="N324" s="276">
        <f>ROUND(L324*K324,2)</f>
        <v>0</v>
      </c>
      <c r="O324" s="226"/>
      <c r="P324" s="226"/>
      <c r="Q324" s="226"/>
      <c r="R324" s="190"/>
      <c r="T324" s="227" t="s">
        <v>5</v>
      </c>
      <c r="U324" s="59" t="s">
        <v>44</v>
      </c>
      <c r="V324" s="50"/>
      <c r="W324" s="228">
        <f>V324*K324</f>
        <v>0</v>
      </c>
      <c r="X324" s="228">
        <v>0.001</v>
      </c>
      <c r="Y324" s="228">
        <f>X324*K324</f>
        <v>0.14599999999999999</v>
      </c>
      <c r="Z324" s="228">
        <v>0</v>
      </c>
      <c r="AA324" s="229">
        <f>Z324*K324</f>
        <v>0</v>
      </c>
      <c r="AR324" s="25" t="s">
        <v>351</v>
      </c>
      <c r="AT324" s="25" t="s">
        <v>563</v>
      </c>
      <c r="AU324" s="25" t="s">
        <v>89</v>
      </c>
      <c r="AY324" s="25" t="s">
        <v>184</v>
      </c>
      <c r="BE324" s="149">
        <f>IF(U324="základná",N324,0)</f>
        <v>0</v>
      </c>
      <c r="BF324" s="149">
        <f>IF(U324="znížená",N324,0)</f>
        <v>0</v>
      </c>
      <c r="BG324" s="149">
        <f>IF(U324="zákl. prenesená",N324,0)</f>
        <v>0</v>
      </c>
      <c r="BH324" s="149">
        <f>IF(U324="zníž. prenesená",N324,0)</f>
        <v>0</v>
      </c>
      <c r="BI324" s="149">
        <f>IF(U324="nulová",N324,0)</f>
        <v>0</v>
      </c>
      <c r="BJ324" s="25" t="s">
        <v>89</v>
      </c>
      <c r="BK324" s="149">
        <f>ROUND(L324*K324,2)</f>
        <v>0</v>
      </c>
      <c r="BL324" s="25" t="s">
        <v>278</v>
      </c>
      <c r="BM324" s="25" t="s">
        <v>692</v>
      </c>
    </row>
    <row r="325" s="11" customFormat="1" ht="16.5" customHeight="1">
      <c r="B325" s="230"/>
      <c r="C325" s="231"/>
      <c r="D325" s="231"/>
      <c r="E325" s="232" t="s">
        <v>5</v>
      </c>
      <c r="F325" s="233" t="s">
        <v>693</v>
      </c>
      <c r="G325" s="234"/>
      <c r="H325" s="234"/>
      <c r="I325" s="234"/>
      <c r="J325" s="231"/>
      <c r="K325" s="235">
        <v>146</v>
      </c>
      <c r="L325" s="231"/>
      <c r="M325" s="231"/>
      <c r="N325" s="231"/>
      <c r="O325" s="231"/>
      <c r="P325" s="231"/>
      <c r="Q325" s="231"/>
      <c r="R325" s="236"/>
      <c r="T325" s="237"/>
      <c r="U325" s="231"/>
      <c r="V325" s="231"/>
      <c r="W325" s="231"/>
      <c r="X325" s="231"/>
      <c r="Y325" s="231"/>
      <c r="Z325" s="231"/>
      <c r="AA325" s="238"/>
      <c r="AT325" s="239" t="s">
        <v>192</v>
      </c>
      <c r="AU325" s="239" t="s">
        <v>89</v>
      </c>
      <c r="AV325" s="11" t="s">
        <v>89</v>
      </c>
      <c r="AW325" s="11" t="s">
        <v>34</v>
      </c>
      <c r="AX325" s="11" t="s">
        <v>77</v>
      </c>
      <c r="AY325" s="239" t="s">
        <v>184</v>
      </c>
    </row>
    <row r="326" s="14" customFormat="1" ht="25.5" customHeight="1">
      <c r="B326" s="277"/>
      <c r="C326" s="278"/>
      <c r="D326" s="278"/>
      <c r="E326" s="279" t="s">
        <v>5</v>
      </c>
      <c r="F326" s="280" t="s">
        <v>694</v>
      </c>
      <c r="G326" s="278"/>
      <c r="H326" s="278"/>
      <c r="I326" s="278"/>
      <c r="J326" s="278"/>
      <c r="K326" s="279" t="s">
        <v>5</v>
      </c>
      <c r="L326" s="278"/>
      <c r="M326" s="278"/>
      <c r="N326" s="278"/>
      <c r="O326" s="278"/>
      <c r="P326" s="278"/>
      <c r="Q326" s="278"/>
      <c r="R326" s="281"/>
      <c r="T326" s="282"/>
      <c r="U326" s="278"/>
      <c r="V326" s="278"/>
      <c r="W326" s="278"/>
      <c r="X326" s="278"/>
      <c r="Y326" s="278"/>
      <c r="Z326" s="278"/>
      <c r="AA326" s="283"/>
      <c r="AT326" s="284" t="s">
        <v>192</v>
      </c>
      <c r="AU326" s="284" t="s">
        <v>89</v>
      </c>
      <c r="AV326" s="14" t="s">
        <v>84</v>
      </c>
      <c r="AW326" s="14" t="s">
        <v>34</v>
      </c>
      <c r="AX326" s="14" t="s">
        <v>77</v>
      </c>
      <c r="AY326" s="284" t="s">
        <v>184</v>
      </c>
    </row>
    <row r="327" s="14" customFormat="1" ht="16.5" customHeight="1">
      <c r="B327" s="277"/>
      <c r="C327" s="278"/>
      <c r="D327" s="278"/>
      <c r="E327" s="279" t="s">
        <v>5</v>
      </c>
      <c r="F327" s="280" t="s">
        <v>695</v>
      </c>
      <c r="G327" s="278"/>
      <c r="H327" s="278"/>
      <c r="I327" s="278"/>
      <c r="J327" s="278"/>
      <c r="K327" s="279" t="s">
        <v>5</v>
      </c>
      <c r="L327" s="278"/>
      <c r="M327" s="278"/>
      <c r="N327" s="278"/>
      <c r="O327" s="278"/>
      <c r="P327" s="278"/>
      <c r="Q327" s="278"/>
      <c r="R327" s="281"/>
      <c r="T327" s="282"/>
      <c r="U327" s="278"/>
      <c r="V327" s="278"/>
      <c r="W327" s="278"/>
      <c r="X327" s="278"/>
      <c r="Y327" s="278"/>
      <c r="Z327" s="278"/>
      <c r="AA327" s="283"/>
      <c r="AT327" s="284" t="s">
        <v>192</v>
      </c>
      <c r="AU327" s="284" t="s">
        <v>89</v>
      </c>
      <c r="AV327" s="14" t="s">
        <v>84</v>
      </c>
      <c r="AW327" s="14" t="s">
        <v>34</v>
      </c>
      <c r="AX327" s="14" t="s">
        <v>77</v>
      </c>
      <c r="AY327" s="284" t="s">
        <v>184</v>
      </c>
    </row>
    <row r="328" s="12" customFormat="1" ht="16.5" customHeight="1">
      <c r="B328" s="241"/>
      <c r="C328" s="242"/>
      <c r="D328" s="242"/>
      <c r="E328" s="243" t="s">
        <v>5</v>
      </c>
      <c r="F328" s="244" t="s">
        <v>197</v>
      </c>
      <c r="G328" s="242"/>
      <c r="H328" s="242"/>
      <c r="I328" s="242"/>
      <c r="J328" s="242"/>
      <c r="K328" s="245">
        <v>146</v>
      </c>
      <c r="L328" s="242"/>
      <c r="M328" s="242"/>
      <c r="N328" s="242"/>
      <c r="O328" s="242"/>
      <c r="P328" s="242"/>
      <c r="Q328" s="242"/>
      <c r="R328" s="246"/>
      <c r="T328" s="247"/>
      <c r="U328" s="242"/>
      <c r="V328" s="242"/>
      <c r="W328" s="242"/>
      <c r="X328" s="242"/>
      <c r="Y328" s="242"/>
      <c r="Z328" s="242"/>
      <c r="AA328" s="248"/>
      <c r="AT328" s="249" t="s">
        <v>192</v>
      </c>
      <c r="AU328" s="249" t="s">
        <v>89</v>
      </c>
      <c r="AV328" s="12" t="s">
        <v>189</v>
      </c>
      <c r="AW328" s="12" t="s">
        <v>34</v>
      </c>
      <c r="AX328" s="12" t="s">
        <v>84</v>
      </c>
      <c r="AY328" s="249" t="s">
        <v>184</v>
      </c>
    </row>
    <row r="329" s="1" customFormat="1" ht="38.25" customHeight="1">
      <c r="B329" s="186"/>
      <c r="C329" s="270" t="s">
        <v>696</v>
      </c>
      <c r="D329" s="270" t="s">
        <v>563</v>
      </c>
      <c r="E329" s="271" t="s">
        <v>697</v>
      </c>
      <c r="F329" s="272" t="s">
        <v>698</v>
      </c>
      <c r="G329" s="272"/>
      <c r="H329" s="272"/>
      <c r="I329" s="272"/>
      <c r="J329" s="273" t="s">
        <v>200</v>
      </c>
      <c r="K329" s="274">
        <v>146</v>
      </c>
      <c r="L329" s="275">
        <v>0</v>
      </c>
      <c r="M329" s="275"/>
      <c r="N329" s="276">
        <f>ROUND(L329*K329,2)</f>
        <v>0</v>
      </c>
      <c r="O329" s="226"/>
      <c r="P329" s="226"/>
      <c r="Q329" s="226"/>
      <c r="R329" s="190"/>
      <c r="T329" s="227" t="s">
        <v>5</v>
      </c>
      <c r="U329" s="59" t="s">
        <v>44</v>
      </c>
      <c r="V329" s="50"/>
      <c r="W329" s="228">
        <f>V329*K329</f>
        <v>0</v>
      </c>
      <c r="X329" s="228">
        <v>0.025000000000000001</v>
      </c>
      <c r="Y329" s="228">
        <f>X329*K329</f>
        <v>3.6500000000000004</v>
      </c>
      <c r="Z329" s="228">
        <v>0</v>
      </c>
      <c r="AA329" s="229">
        <f>Z329*K329</f>
        <v>0</v>
      </c>
      <c r="AR329" s="25" t="s">
        <v>351</v>
      </c>
      <c r="AT329" s="25" t="s">
        <v>563</v>
      </c>
      <c r="AU329" s="25" t="s">
        <v>89</v>
      </c>
      <c r="AY329" s="25" t="s">
        <v>184</v>
      </c>
      <c r="BE329" s="149">
        <f>IF(U329="základná",N329,0)</f>
        <v>0</v>
      </c>
      <c r="BF329" s="149">
        <f>IF(U329="znížená",N329,0)</f>
        <v>0</v>
      </c>
      <c r="BG329" s="149">
        <f>IF(U329="zákl. prenesená",N329,0)</f>
        <v>0</v>
      </c>
      <c r="BH329" s="149">
        <f>IF(U329="zníž. prenesená",N329,0)</f>
        <v>0</v>
      </c>
      <c r="BI329" s="149">
        <f>IF(U329="nulová",N329,0)</f>
        <v>0</v>
      </c>
      <c r="BJ329" s="25" t="s">
        <v>89</v>
      </c>
      <c r="BK329" s="149">
        <f>ROUND(L329*K329,2)</f>
        <v>0</v>
      </c>
      <c r="BL329" s="25" t="s">
        <v>278</v>
      </c>
      <c r="BM329" s="25" t="s">
        <v>699</v>
      </c>
    </row>
    <row r="330" s="11" customFormat="1" ht="16.5" customHeight="1">
      <c r="B330" s="230"/>
      <c r="C330" s="231"/>
      <c r="D330" s="231"/>
      <c r="E330" s="232" t="s">
        <v>5</v>
      </c>
      <c r="F330" s="233" t="s">
        <v>700</v>
      </c>
      <c r="G330" s="234"/>
      <c r="H330" s="234"/>
      <c r="I330" s="234"/>
      <c r="J330" s="231"/>
      <c r="K330" s="235">
        <v>146</v>
      </c>
      <c r="L330" s="231"/>
      <c r="M330" s="231"/>
      <c r="N330" s="231"/>
      <c r="O330" s="231"/>
      <c r="P330" s="231"/>
      <c r="Q330" s="231"/>
      <c r="R330" s="236"/>
      <c r="T330" s="237"/>
      <c r="U330" s="231"/>
      <c r="V330" s="231"/>
      <c r="W330" s="231"/>
      <c r="X330" s="231"/>
      <c r="Y330" s="231"/>
      <c r="Z330" s="231"/>
      <c r="AA330" s="238"/>
      <c r="AT330" s="239" t="s">
        <v>192</v>
      </c>
      <c r="AU330" s="239" t="s">
        <v>89</v>
      </c>
      <c r="AV330" s="11" t="s">
        <v>89</v>
      </c>
      <c r="AW330" s="11" t="s">
        <v>34</v>
      </c>
      <c r="AX330" s="11" t="s">
        <v>77</v>
      </c>
      <c r="AY330" s="239" t="s">
        <v>184</v>
      </c>
    </row>
    <row r="331" s="12" customFormat="1" ht="16.5" customHeight="1">
      <c r="B331" s="241"/>
      <c r="C331" s="242"/>
      <c r="D331" s="242"/>
      <c r="E331" s="243" t="s">
        <v>5</v>
      </c>
      <c r="F331" s="244" t="s">
        <v>197</v>
      </c>
      <c r="G331" s="242"/>
      <c r="H331" s="242"/>
      <c r="I331" s="242"/>
      <c r="J331" s="242"/>
      <c r="K331" s="245">
        <v>146</v>
      </c>
      <c r="L331" s="242"/>
      <c r="M331" s="242"/>
      <c r="N331" s="242"/>
      <c r="O331" s="242"/>
      <c r="P331" s="242"/>
      <c r="Q331" s="242"/>
      <c r="R331" s="246"/>
      <c r="T331" s="247"/>
      <c r="U331" s="242"/>
      <c r="V331" s="242"/>
      <c r="W331" s="242"/>
      <c r="X331" s="242"/>
      <c r="Y331" s="242"/>
      <c r="Z331" s="242"/>
      <c r="AA331" s="248"/>
      <c r="AT331" s="249" t="s">
        <v>192</v>
      </c>
      <c r="AU331" s="249" t="s">
        <v>89</v>
      </c>
      <c r="AV331" s="12" t="s">
        <v>189</v>
      </c>
      <c r="AW331" s="12" t="s">
        <v>34</v>
      </c>
      <c r="AX331" s="12" t="s">
        <v>84</v>
      </c>
      <c r="AY331" s="249" t="s">
        <v>184</v>
      </c>
    </row>
    <row r="332" s="1" customFormat="1" ht="25.5" customHeight="1">
      <c r="B332" s="186"/>
      <c r="C332" s="220" t="s">
        <v>701</v>
      </c>
      <c r="D332" s="220" t="s">
        <v>185</v>
      </c>
      <c r="E332" s="221" t="s">
        <v>702</v>
      </c>
      <c r="F332" s="222" t="s">
        <v>703</v>
      </c>
      <c r="G332" s="222"/>
      <c r="H332" s="222"/>
      <c r="I332" s="222"/>
      <c r="J332" s="223" t="s">
        <v>200</v>
      </c>
      <c r="K332" s="224">
        <v>92</v>
      </c>
      <c r="L332" s="225">
        <v>0</v>
      </c>
      <c r="M332" s="225"/>
      <c r="N332" s="226">
        <f>ROUND(L332*K332,2)</f>
        <v>0</v>
      </c>
      <c r="O332" s="226"/>
      <c r="P332" s="226"/>
      <c r="Q332" s="226"/>
      <c r="R332" s="190"/>
      <c r="T332" s="227" t="s">
        <v>5</v>
      </c>
      <c r="U332" s="59" t="s">
        <v>44</v>
      </c>
      <c r="V332" s="50"/>
      <c r="W332" s="228">
        <f>V332*K332</f>
        <v>0</v>
      </c>
      <c r="X332" s="228">
        <v>0.00046000000000000001</v>
      </c>
      <c r="Y332" s="228">
        <f>X332*K332</f>
        <v>0.042320000000000003</v>
      </c>
      <c r="Z332" s="228">
        <v>0</v>
      </c>
      <c r="AA332" s="229">
        <f>Z332*K332</f>
        <v>0</v>
      </c>
      <c r="AR332" s="25" t="s">
        <v>278</v>
      </c>
      <c r="AT332" s="25" t="s">
        <v>185</v>
      </c>
      <c r="AU332" s="25" t="s">
        <v>89</v>
      </c>
      <c r="AY332" s="25" t="s">
        <v>184</v>
      </c>
      <c r="BE332" s="149">
        <f>IF(U332="základná",N332,0)</f>
        <v>0</v>
      </c>
      <c r="BF332" s="149">
        <f>IF(U332="znížená",N332,0)</f>
        <v>0</v>
      </c>
      <c r="BG332" s="149">
        <f>IF(U332="zákl. prenesená",N332,0)</f>
        <v>0</v>
      </c>
      <c r="BH332" s="149">
        <f>IF(U332="zníž. prenesená",N332,0)</f>
        <v>0</v>
      </c>
      <c r="BI332" s="149">
        <f>IF(U332="nulová",N332,0)</f>
        <v>0</v>
      </c>
      <c r="BJ332" s="25" t="s">
        <v>89</v>
      </c>
      <c r="BK332" s="149">
        <f>ROUND(L332*K332,2)</f>
        <v>0</v>
      </c>
      <c r="BL332" s="25" t="s">
        <v>278</v>
      </c>
      <c r="BM332" s="25" t="s">
        <v>704</v>
      </c>
    </row>
    <row r="333" s="11" customFormat="1" ht="16.5" customHeight="1">
      <c r="B333" s="230"/>
      <c r="C333" s="231"/>
      <c r="D333" s="231"/>
      <c r="E333" s="232" t="s">
        <v>5</v>
      </c>
      <c r="F333" s="233" t="s">
        <v>705</v>
      </c>
      <c r="G333" s="234"/>
      <c r="H333" s="234"/>
      <c r="I333" s="234"/>
      <c r="J333" s="231"/>
      <c r="K333" s="235">
        <v>92</v>
      </c>
      <c r="L333" s="231"/>
      <c r="M333" s="231"/>
      <c r="N333" s="231"/>
      <c r="O333" s="231"/>
      <c r="P333" s="231"/>
      <c r="Q333" s="231"/>
      <c r="R333" s="236"/>
      <c r="T333" s="237"/>
      <c r="U333" s="231"/>
      <c r="V333" s="231"/>
      <c r="W333" s="231"/>
      <c r="X333" s="231"/>
      <c r="Y333" s="231"/>
      <c r="Z333" s="231"/>
      <c r="AA333" s="238"/>
      <c r="AT333" s="239" t="s">
        <v>192</v>
      </c>
      <c r="AU333" s="239" t="s">
        <v>89</v>
      </c>
      <c r="AV333" s="11" t="s">
        <v>89</v>
      </c>
      <c r="AW333" s="11" t="s">
        <v>34</v>
      </c>
      <c r="AX333" s="11" t="s">
        <v>84</v>
      </c>
      <c r="AY333" s="239" t="s">
        <v>184</v>
      </c>
    </row>
    <row r="334" s="1" customFormat="1" ht="25.5" customHeight="1">
      <c r="B334" s="186"/>
      <c r="C334" s="270" t="s">
        <v>706</v>
      </c>
      <c r="D334" s="270" t="s">
        <v>563</v>
      </c>
      <c r="E334" s="271" t="s">
        <v>707</v>
      </c>
      <c r="F334" s="272" t="s">
        <v>708</v>
      </c>
      <c r="G334" s="272"/>
      <c r="H334" s="272"/>
      <c r="I334" s="272"/>
      <c r="J334" s="273" t="s">
        <v>218</v>
      </c>
      <c r="K334" s="274">
        <v>346.83999999999997</v>
      </c>
      <c r="L334" s="275">
        <v>0</v>
      </c>
      <c r="M334" s="275"/>
      <c r="N334" s="276">
        <f>ROUND(L334*K334,2)</f>
        <v>0</v>
      </c>
      <c r="O334" s="226"/>
      <c r="P334" s="226"/>
      <c r="Q334" s="226"/>
      <c r="R334" s="190"/>
      <c r="T334" s="227" t="s">
        <v>5</v>
      </c>
      <c r="U334" s="59" t="s">
        <v>44</v>
      </c>
      <c r="V334" s="50"/>
      <c r="W334" s="228">
        <f>V334*K334</f>
        <v>0</v>
      </c>
      <c r="X334" s="228">
        <v>0.0013500000000000001</v>
      </c>
      <c r="Y334" s="228">
        <f>X334*K334</f>
        <v>0.46823399999999998</v>
      </c>
      <c r="Z334" s="228">
        <v>0</v>
      </c>
      <c r="AA334" s="229">
        <f>Z334*K334</f>
        <v>0</v>
      </c>
      <c r="AR334" s="25" t="s">
        <v>351</v>
      </c>
      <c r="AT334" s="25" t="s">
        <v>563</v>
      </c>
      <c r="AU334" s="25" t="s">
        <v>89</v>
      </c>
      <c r="AY334" s="25" t="s">
        <v>184</v>
      </c>
      <c r="BE334" s="149">
        <f>IF(U334="základná",N334,0)</f>
        <v>0</v>
      </c>
      <c r="BF334" s="149">
        <f>IF(U334="znížená",N334,0)</f>
        <v>0</v>
      </c>
      <c r="BG334" s="149">
        <f>IF(U334="zákl. prenesená",N334,0)</f>
        <v>0</v>
      </c>
      <c r="BH334" s="149">
        <f>IF(U334="zníž. prenesená",N334,0)</f>
        <v>0</v>
      </c>
      <c r="BI334" s="149">
        <f>IF(U334="nulová",N334,0)</f>
        <v>0</v>
      </c>
      <c r="BJ334" s="25" t="s">
        <v>89</v>
      </c>
      <c r="BK334" s="149">
        <f>ROUND(L334*K334,2)</f>
        <v>0</v>
      </c>
      <c r="BL334" s="25" t="s">
        <v>278</v>
      </c>
      <c r="BM334" s="25" t="s">
        <v>709</v>
      </c>
    </row>
    <row r="335" s="11" customFormat="1" ht="16.5" customHeight="1">
      <c r="B335" s="230"/>
      <c r="C335" s="231"/>
      <c r="D335" s="231"/>
      <c r="E335" s="232" t="s">
        <v>5</v>
      </c>
      <c r="F335" s="233" t="s">
        <v>710</v>
      </c>
      <c r="G335" s="234"/>
      <c r="H335" s="234"/>
      <c r="I335" s="234"/>
      <c r="J335" s="231"/>
      <c r="K335" s="235">
        <v>89.900000000000006</v>
      </c>
      <c r="L335" s="231"/>
      <c r="M335" s="231"/>
      <c r="N335" s="231"/>
      <c r="O335" s="231"/>
      <c r="P335" s="231"/>
      <c r="Q335" s="231"/>
      <c r="R335" s="236"/>
      <c r="T335" s="237"/>
      <c r="U335" s="231"/>
      <c r="V335" s="231"/>
      <c r="W335" s="231"/>
      <c r="X335" s="231"/>
      <c r="Y335" s="231"/>
      <c r="Z335" s="231"/>
      <c r="AA335" s="238"/>
      <c r="AT335" s="239" t="s">
        <v>192</v>
      </c>
      <c r="AU335" s="239" t="s">
        <v>89</v>
      </c>
      <c r="AV335" s="11" t="s">
        <v>89</v>
      </c>
      <c r="AW335" s="11" t="s">
        <v>34</v>
      </c>
      <c r="AX335" s="11" t="s">
        <v>77</v>
      </c>
      <c r="AY335" s="239" t="s">
        <v>184</v>
      </c>
    </row>
    <row r="336" s="11" customFormat="1" ht="16.5" customHeight="1">
      <c r="B336" s="230"/>
      <c r="C336" s="231"/>
      <c r="D336" s="231"/>
      <c r="E336" s="232" t="s">
        <v>5</v>
      </c>
      <c r="F336" s="240" t="s">
        <v>711</v>
      </c>
      <c r="G336" s="231"/>
      <c r="H336" s="231"/>
      <c r="I336" s="231"/>
      <c r="J336" s="231"/>
      <c r="K336" s="235">
        <v>43.5</v>
      </c>
      <c r="L336" s="231"/>
      <c r="M336" s="231"/>
      <c r="N336" s="231"/>
      <c r="O336" s="231"/>
      <c r="P336" s="231"/>
      <c r="Q336" s="231"/>
      <c r="R336" s="236"/>
      <c r="T336" s="237"/>
      <c r="U336" s="231"/>
      <c r="V336" s="231"/>
      <c r="W336" s="231"/>
      <c r="X336" s="231"/>
      <c r="Y336" s="231"/>
      <c r="Z336" s="231"/>
      <c r="AA336" s="238"/>
      <c r="AT336" s="239" t="s">
        <v>192</v>
      </c>
      <c r="AU336" s="239" t="s">
        <v>89</v>
      </c>
      <c r="AV336" s="11" t="s">
        <v>89</v>
      </c>
      <c r="AW336" s="11" t="s">
        <v>34</v>
      </c>
      <c r="AX336" s="11" t="s">
        <v>77</v>
      </c>
      <c r="AY336" s="239" t="s">
        <v>184</v>
      </c>
    </row>
    <row r="337" s="11" customFormat="1" ht="16.5" customHeight="1">
      <c r="B337" s="230"/>
      <c r="C337" s="231"/>
      <c r="D337" s="231"/>
      <c r="E337" s="232" t="s">
        <v>5</v>
      </c>
      <c r="F337" s="240" t="s">
        <v>5</v>
      </c>
      <c r="G337" s="231"/>
      <c r="H337" s="231"/>
      <c r="I337" s="231"/>
      <c r="J337" s="231"/>
      <c r="K337" s="235">
        <v>0</v>
      </c>
      <c r="L337" s="231"/>
      <c r="M337" s="231"/>
      <c r="N337" s="231"/>
      <c r="O337" s="231"/>
      <c r="P337" s="231"/>
      <c r="Q337" s="231"/>
      <c r="R337" s="236"/>
      <c r="T337" s="237"/>
      <c r="U337" s="231"/>
      <c r="V337" s="231"/>
      <c r="W337" s="231"/>
      <c r="X337" s="231"/>
      <c r="Y337" s="231"/>
      <c r="Z337" s="231"/>
      <c r="AA337" s="238"/>
      <c r="AT337" s="239" t="s">
        <v>192</v>
      </c>
      <c r="AU337" s="239" t="s">
        <v>89</v>
      </c>
      <c r="AV337" s="11" t="s">
        <v>89</v>
      </c>
      <c r="AW337" s="11" t="s">
        <v>34</v>
      </c>
      <c r="AX337" s="11" t="s">
        <v>77</v>
      </c>
      <c r="AY337" s="239" t="s">
        <v>184</v>
      </c>
    </row>
    <row r="338" s="11" customFormat="1" ht="16.5" customHeight="1">
      <c r="B338" s="230"/>
      <c r="C338" s="231"/>
      <c r="D338" s="231"/>
      <c r="E338" s="232" t="s">
        <v>5</v>
      </c>
      <c r="F338" s="240" t="s">
        <v>5</v>
      </c>
      <c r="G338" s="231"/>
      <c r="H338" s="231"/>
      <c r="I338" s="231"/>
      <c r="J338" s="231"/>
      <c r="K338" s="235">
        <v>0</v>
      </c>
      <c r="L338" s="231"/>
      <c r="M338" s="231"/>
      <c r="N338" s="231"/>
      <c r="O338" s="231"/>
      <c r="P338" s="231"/>
      <c r="Q338" s="231"/>
      <c r="R338" s="236"/>
      <c r="T338" s="237"/>
      <c r="U338" s="231"/>
      <c r="V338" s="231"/>
      <c r="W338" s="231"/>
      <c r="X338" s="231"/>
      <c r="Y338" s="231"/>
      <c r="Z338" s="231"/>
      <c r="AA338" s="238"/>
      <c r="AT338" s="239" t="s">
        <v>192</v>
      </c>
      <c r="AU338" s="239" t="s">
        <v>89</v>
      </c>
      <c r="AV338" s="11" t="s">
        <v>89</v>
      </c>
      <c r="AW338" s="11" t="s">
        <v>34</v>
      </c>
      <c r="AX338" s="11" t="s">
        <v>77</v>
      </c>
      <c r="AY338" s="239" t="s">
        <v>184</v>
      </c>
    </row>
    <row r="339" s="11" customFormat="1" ht="16.5" customHeight="1">
      <c r="B339" s="230"/>
      <c r="C339" s="231"/>
      <c r="D339" s="231"/>
      <c r="E339" s="232" t="s">
        <v>5</v>
      </c>
      <c r="F339" s="240" t="s">
        <v>5</v>
      </c>
      <c r="G339" s="231"/>
      <c r="H339" s="231"/>
      <c r="I339" s="231"/>
      <c r="J339" s="231"/>
      <c r="K339" s="235">
        <v>0</v>
      </c>
      <c r="L339" s="231"/>
      <c r="M339" s="231"/>
      <c r="N339" s="231"/>
      <c r="O339" s="231"/>
      <c r="P339" s="231"/>
      <c r="Q339" s="231"/>
      <c r="R339" s="236"/>
      <c r="T339" s="237"/>
      <c r="U339" s="231"/>
      <c r="V339" s="231"/>
      <c r="W339" s="231"/>
      <c r="X339" s="231"/>
      <c r="Y339" s="231"/>
      <c r="Z339" s="231"/>
      <c r="AA339" s="238"/>
      <c r="AT339" s="239" t="s">
        <v>192</v>
      </c>
      <c r="AU339" s="239" t="s">
        <v>89</v>
      </c>
      <c r="AV339" s="11" t="s">
        <v>89</v>
      </c>
      <c r="AW339" s="11" t="s">
        <v>34</v>
      </c>
      <c r="AX339" s="11" t="s">
        <v>77</v>
      </c>
      <c r="AY339" s="239" t="s">
        <v>184</v>
      </c>
    </row>
    <row r="340" s="12" customFormat="1" ht="16.5" customHeight="1">
      <c r="B340" s="241"/>
      <c r="C340" s="242"/>
      <c r="D340" s="242"/>
      <c r="E340" s="243" t="s">
        <v>5</v>
      </c>
      <c r="F340" s="244" t="s">
        <v>197</v>
      </c>
      <c r="G340" s="242"/>
      <c r="H340" s="242"/>
      <c r="I340" s="242"/>
      <c r="J340" s="242"/>
      <c r="K340" s="245">
        <v>133.40000000000001</v>
      </c>
      <c r="L340" s="242"/>
      <c r="M340" s="242"/>
      <c r="N340" s="242"/>
      <c r="O340" s="242"/>
      <c r="P340" s="242"/>
      <c r="Q340" s="242"/>
      <c r="R340" s="246"/>
      <c r="T340" s="247"/>
      <c r="U340" s="242"/>
      <c r="V340" s="242"/>
      <c r="W340" s="242"/>
      <c r="X340" s="242"/>
      <c r="Y340" s="242"/>
      <c r="Z340" s="242"/>
      <c r="AA340" s="248"/>
      <c r="AT340" s="249" t="s">
        <v>192</v>
      </c>
      <c r="AU340" s="249" t="s">
        <v>89</v>
      </c>
      <c r="AV340" s="12" t="s">
        <v>189</v>
      </c>
      <c r="AW340" s="12" t="s">
        <v>34</v>
      </c>
      <c r="AX340" s="12" t="s">
        <v>84</v>
      </c>
      <c r="AY340" s="249" t="s">
        <v>184</v>
      </c>
    </row>
    <row r="341" s="1" customFormat="1" ht="25.5" customHeight="1">
      <c r="B341" s="186"/>
      <c r="C341" s="220" t="s">
        <v>712</v>
      </c>
      <c r="D341" s="220" t="s">
        <v>185</v>
      </c>
      <c r="E341" s="221" t="s">
        <v>713</v>
      </c>
      <c r="F341" s="222" t="s">
        <v>714</v>
      </c>
      <c r="G341" s="222"/>
      <c r="H341" s="222"/>
      <c r="I341" s="222"/>
      <c r="J341" s="223" t="s">
        <v>200</v>
      </c>
      <c r="K341" s="224">
        <v>34</v>
      </c>
      <c r="L341" s="225">
        <v>0</v>
      </c>
      <c r="M341" s="225"/>
      <c r="N341" s="226">
        <f>ROUND(L341*K341,2)</f>
        <v>0</v>
      </c>
      <c r="O341" s="226"/>
      <c r="P341" s="226"/>
      <c r="Q341" s="226"/>
      <c r="R341" s="190"/>
      <c r="T341" s="227" t="s">
        <v>5</v>
      </c>
      <c r="U341" s="59" t="s">
        <v>44</v>
      </c>
      <c r="V341" s="50"/>
      <c r="W341" s="228">
        <f>V341*K341</f>
        <v>0</v>
      </c>
      <c r="X341" s="228">
        <v>0</v>
      </c>
      <c r="Y341" s="228">
        <f>X341*K341</f>
        <v>0</v>
      </c>
      <c r="Z341" s="228">
        <v>0</v>
      </c>
      <c r="AA341" s="229">
        <f>Z341*K341</f>
        <v>0</v>
      </c>
      <c r="AR341" s="25" t="s">
        <v>278</v>
      </c>
      <c r="AT341" s="25" t="s">
        <v>185</v>
      </c>
      <c r="AU341" s="25" t="s">
        <v>89</v>
      </c>
      <c r="AY341" s="25" t="s">
        <v>184</v>
      </c>
      <c r="BE341" s="149">
        <f>IF(U341="základná",N341,0)</f>
        <v>0</v>
      </c>
      <c r="BF341" s="149">
        <f>IF(U341="znížená",N341,0)</f>
        <v>0</v>
      </c>
      <c r="BG341" s="149">
        <f>IF(U341="zákl. prenesená",N341,0)</f>
        <v>0</v>
      </c>
      <c r="BH341" s="149">
        <f>IF(U341="zníž. prenesená",N341,0)</f>
        <v>0</v>
      </c>
      <c r="BI341" s="149">
        <f>IF(U341="nulová",N341,0)</f>
        <v>0</v>
      </c>
      <c r="BJ341" s="25" t="s">
        <v>89</v>
      </c>
      <c r="BK341" s="149">
        <f>ROUND(L341*K341,2)</f>
        <v>0</v>
      </c>
      <c r="BL341" s="25" t="s">
        <v>278</v>
      </c>
      <c r="BM341" s="25" t="s">
        <v>715</v>
      </c>
    </row>
    <row r="342" s="1" customFormat="1" ht="25.5" customHeight="1">
      <c r="B342" s="186"/>
      <c r="C342" s="270" t="s">
        <v>716</v>
      </c>
      <c r="D342" s="270" t="s">
        <v>563</v>
      </c>
      <c r="E342" s="271" t="s">
        <v>717</v>
      </c>
      <c r="F342" s="272" t="s">
        <v>718</v>
      </c>
      <c r="G342" s="272"/>
      <c r="H342" s="272"/>
      <c r="I342" s="272"/>
      <c r="J342" s="273" t="s">
        <v>200</v>
      </c>
      <c r="K342" s="274">
        <v>26</v>
      </c>
      <c r="L342" s="275">
        <v>0</v>
      </c>
      <c r="M342" s="275"/>
      <c r="N342" s="276">
        <f>ROUND(L342*K342,2)</f>
        <v>0</v>
      </c>
      <c r="O342" s="226"/>
      <c r="P342" s="226"/>
      <c r="Q342" s="226"/>
      <c r="R342" s="190"/>
      <c r="T342" s="227" t="s">
        <v>5</v>
      </c>
      <c r="U342" s="59" t="s">
        <v>44</v>
      </c>
      <c r="V342" s="50"/>
      <c r="W342" s="228">
        <f>V342*K342</f>
        <v>0</v>
      </c>
      <c r="X342" s="228">
        <v>0.0025000000000000001</v>
      </c>
      <c r="Y342" s="228">
        <f>X342*K342</f>
        <v>0.065000000000000002</v>
      </c>
      <c r="Z342" s="228">
        <v>0</v>
      </c>
      <c r="AA342" s="229">
        <f>Z342*K342</f>
        <v>0</v>
      </c>
      <c r="AR342" s="25" t="s">
        <v>351</v>
      </c>
      <c r="AT342" s="25" t="s">
        <v>563</v>
      </c>
      <c r="AU342" s="25" t="s">
        <v>89</v>
      </c>
      <c r="AY342" s="25" t="s">
        <v>184</v>
      </c>
      <c r="BE342" s="149">
        <f>IF(U342="základná",N342,0)</f>
        <v>0</v>
      </c>
      <c r="BF342" s="149">
        <f>IF(U342="znížená",N342,0)</f>
        <v>0</v>
      </c>
      <c r="BG342" s="149">
        <f>IF(U342="zákl. prenesená",N342,0)</f>
        <v>0</v>
      </c>
      <c r="BH342" s="149">
        <f>IF(U342="zníž. prenesená",N342,0)</f>
        <v>0</v>
      </c>
      <c r="BI342" s="149">
        <f>IF(U342="nulová",N342,0)</f>
        <v>0</v>
      </c>
      <c r="BJ342" s="25" t="s">
        <v>89</v>
      </c>
      <c r="BK342" s="149">
        <f>ROUND(L342*K342,2)</f>
        <v>0</v>
      </c>
      <c r="BL342" s="25" t="s">
        <v>278</v>
      </c>
      <c r="BM342" s="25" t="s">
        <v>719</v>
      </c>
    </row>
    <row r="343" s="1" customFormat="1" ht="25.5" customHeight="1">
      <c r="B343" s="186"/>
      <c r="C343" s="270" t="s">
        <v>720</v>
      </c>
      <c r="D343" s="270" t="s">
        <v>563</v>
      </c>
      <c r="E343" s="271" t="s">
        <v>721</v>
      </c>
      <c r="F343" s="272" t="s">
        <v>722</v>
      </c>
      <c r="G343" s="272"/>
      <c r="H343" s="272"/>
      <c r="I343" s="272"/>
      <c r="J343" s="273" t="s">
        <v>200</v>
      </c>
      <c r="K343" s="274">
        <v>4</v>
      </c>
      <c r="L343" s="275">
        <v>0</v>
      </c>
      <c r="M343" s="275"/>
      <c r="N343" s="276">
        <f>ROUND(L343*K343,2)</f>
        <v>0</v>
      </c>
      <c r="O343" s="226"/>
      <c r="P343" s="226"/>
      <c r="Q343" s="226"/>
      <c r="R343" s="190"/>
      <c r="T343" s="227" t="s">
        <v>5</v>
      </c>
      <c r="U343" s="59" t="s">
        <v>44</v>
      </c>
      <c r="V343" s="50"/>
      <c r="W343" s="228">
        <f>V343*K343</f>
        <v>0</v>
      </c>
      <c r="X343" s="228">
        <v>0.0025000000000000001</v>
      </c>
      <c r="Y343" s="228">
        <f>X343*K343</f>
        <v>0.01</v>
      </c>
      <c r="Z343" s="228">
        <v>0</v>
      </c>
      <c r="AA343" s="229">
        <f>Z343*K343</f>
        <v>0</v>
      </c>
      <c r="AR343" s="25" t="s">
        <v>351</v>
      </c>
      <c r="AT343" s="25" t="s">
        <v>563</v>
      </c>
      <c r="AU343" s="25" t="s">
        <v>89</v>
      </c>
      <c r="AY343" s="25" t="s">
        <v>184</v>
      </c>
      <c r="BE343" s="149">
        <f>IF(U343="základná",N343,0)</f>
        <v>0</v>
      </c>
      <c r="BF343" s="149">
        <f>IF(U343="znížená",N343,0)</f>
        <v>0</v>
      </c>
      <c r="BG343" s="149">
        <f>IF(U343="zákl. prenesená",N343,0)</f>
        <v>0</v>
      </c>
      <c r="BH343" s="149">
        <f>IF(U343="zníž. prenesená",N343,0)</f>
        <v>0</v>
      </c>
      <c r="BI343" s="149">
        <f>IF(U343="nulová",N343,0)</f>
        <v>0</v>
      </c>
      <c r="BJ343" s="25" t="s">
        <v>89</v>
      </c>
      <c r="BK343" s="149">
        <f>ROUND(L343*K343,2)</f>
        <v>0</v>
      </c>
      <c r="BL343" s="25" t="s">
        <v>278</v>
      </c>
      <c r="BM343" s="25" t="s">
        <v>723</v>
      </c>
    </row>
    <row r="344" s="1" customFormat="1" ht="25.5" customHeight="1">
      <c r="B344" s="186"/>
      <c r="C344" s="270" t="s">
        <v>724</v>
      </c>
      <c r="D344" s="270" t="s">
        <v>563</v>
      </c>
      <c r="E344" s="271" t="s">
        <v>725</v>
      </c>
      <c r="F344" s="272" t="s">
        <v>726</v>
      </c>
      <c r="G344" s="272"/>
      <c r="H344" s="272"/>
      <c r="I344" s="272"/>
      <c r="J344" s="273" t="s">
        <v>200</v>
      </c>
      <c r="K344" s="274">
        <v>4</v>
      </c>
      <c r="L344" s="275">
        <v>0</v>
      </c>
      <c r="M344" s="275"/>
      <c r="N344" s="276">
        <f>ROUND(L344*K344,2)</f>
        <v>0</v>
      </c>
      <c r="O344" s="226"/>
      <c r="P344" s="226"/>
      <c r="Q344" s="226"/>
      <c r="R344" s="190"/>
      <c r="T344" s="227" t="s">
        <v>5</v>
      </c>
      <c r="U344" s="59" t="s">
        <v>44</v>
      </c>
      <c r="V344" s="50"/>
      <c r="W344" s="228">
        <f>V344*K344</f>
        <v>0</v>
      </c>
      <c r="X344" s="228">
        <v>0.0025000000000000001</v>
      </c>
      <c r="Y344" s="228">
        <f>X344*K344</f>
        <v>0.01</v>
      </c>
      <c r="Z344" s="228">
        <v>0</v>
      </c>
      <c r="AA344" s="229">
        <f>Z344*K344</f>
        <v>0</v>
      </c>
      <c r="AR344" s="25" t="s">
        <v>351</v>
      </c>
      <c r="AT344" s="25" t="s">
        <v>563</v>
      </c>
      <c r="AU344" s="25" t="s">
        <v>89</v>
      </c>
      <c r="AY344" s="25" t="s">
        <v>184</v>
      </c>
      <c r="BE344" s="149">
        <f>IF(U344="základná",N344,0)</f>
        <v>0</v>
      </c>
      <c r="BF344" s="149">
        <f>IF(U344="znížená",N344,0)</f>
        <v>0</v>
      </c>
      <c r="BG344" s="149">
        <f>IF(U344="zákl. prenesená",N344,0)</f>
        <v>0</v>
      </c>
      <c r="BH344" s="149">
        <f>IF(U344="zníž. prenesená",N344,0)</f>
        <v>0</v>
      </c>
      <c r="BI344" s="149">
        <f>IF(U344="nulová",N344,0)</f>
        <v>0</v>
      </c>
      <c r="BJ344" s="25" t="s">
        <v>89</v>
      </c>
      <c r="BK344" s="149">
        <f>ROUND(L344*K344,2)</f>
        <v>0</v>
      </c>
      <c r="BL344" s="25" t="s">
        <v>278</v>
      </c>
      <c r="BM344" s="25" t="s">
        <v>727</v>
      </c>
    </row>
    <row r="345" s="1" customFormat="1" ht="25.5" customHeight="1">
      <c r="B345" s="186"/>
      <c r="C345" s="220" t="s">
        <v>728</v>
      </c>
      <c r="D345" s="220" t="s">
        <v>185</v>
      </c>
      <c r="E345" s="221" t="s">
        <v>729</v>
      </c>
      <c r="F345" s="222" t="s">
        <v>730</v>
      </c>
      <c r="G345" s="222"/>
      <c r="H345" s="222"/>
      <c r="I345" s="222"/>
      <c r="J345" s="223" t="s">
        <v>321</v>
      </c>
      <c r="K345" s="224">
        <v>4.3920000000000003</v>
      </c>
      <c r="L345" s="225">
        <v>0</v>
      </c>
      <c r="M345" s="225"/>
      <c r="N345" s="226">
        <f>ROUND(L345*K345,2)</f>
        <v>0</v>
      </c>
      <c r="O345" s="226"/>
      <c r="P345" s="226"/>
      <c r="Q345" s="226"/>
      <c r="R345" s="190"/>
      <c r="T345" s="227" t="s">
        <v>5</v>
      </c>
      <c r="U345" s="59" t="s">
        <v>44</v>
      </c>
      <c r="V345" s="50"/>
      <c r="W345" s="228">
        <f>V345*K345</f>
        <v>0</v>
      </c>
      <c r="X345" s="228">
        <v>0</v>
      </c>
      <c r="Y345" s="228">
        <f>X345*K345</f>
        <v>0</v>
      </c>
      <c r="Z345" s="228">
        <v>0</v>
      </c>
      <c r="AA345" s="229">
        <f>Z345*K345</f>
        <v>0</v>
      </c>
      <c r="AR345" s="25" t="s">
        <v>278</v>
      </c>
      <c r="AT345" s="25" t="s">
        <v>185</v>
      </c>
      <c r="AU345" s="25" t="s">
        <v>89</v>
      </c>
      <c r="AY345" s="25" t="s">
        <v>184</v>
      </c>
      <c r="BE345" s="149">
        <f>IF(U345="základná",N345,0)</f>
        <v>0</v>
      </c>
      <c r="BF345" s="149">
        <f>IF(U345="znížená",N345,0)</f>
        <v>0</v>
      </c>
      <c r="BG345" s="149">
        <f>IF(U345="zákl. prenesená",N345,0)</f>
        <v>0</v>
      </c>
      <c r="BH345" s="149">
        <f>IF(U345="zníž. prenesená",N345,0)</f>
        <v>0</v>
      </c>
      <c r="BI345" s="149">
        <f>IF(U345="nulová",N345,0)</f>
        <v>0</v>
      </c>
      <c r="BJ345" s="25" t="s">
        <v>89</v>
      </c>
      <c r="BK345" s="149">
        <f>ROUND(L345*K345,2)</f>
        <v>0</v>
      </c>
      <c r="BL345" s="25" t="s">
        <v>278</v>
      </c>
      <c r="BM345" s="25" t="s">
        <v>731</v>
      </c>
    </row>
    <row r="346" s="10" customFormat="1" ht="29.88" customHeight="1">
      <c r="B346" s="208"/>
      <c r="C346" s="209"/>
      <c r="D346" s="250" t="s">
        <v>424</v>
      </c>
      <c r="E346" s="250"/>
      <c r="F346" s="250"/>
      <c r="G346" s="250"/>
      <c r="H346" s="250"/>
      <c r="I346" s="250"/>
      <c r="J346" s="250"/>
      <c r="K346" s="250"/>
      <c r="L346" s="250"/>
      <c r="M346" s="250"/>
      <c r="N346" s="253">
        <f>BK346</f>
        <v>0</v>
      </c>
      <c r="O346" s="254"/>
      <c r="P346" s="254"/>
      <c r="Q346" s="254"/>
      <c r="R346" s="213"/>
      <c r="T346" s="214"/>
      <c r="U346" s="209"/>
      <c r="V346" s="209"/>
      <c r="W346" s="215">
        <f>SUM(W347:W356)</f>
        <v>0</v>
      </c>
      <c r="X346" s="209"/>
      <c r="Y346" s="215">
        <f>SUM(Y347:Y356)</f>
        <v>0.25636900000000001</v>
      </c>
      <c r="Z346" s="209"/>
      <c r="AA346" s="216">
        <f>SUM(AA347:AA356)</f>
        <v>0</v>
      </c>
      <c r="AR346" s="217" t="s">
        <v>89</v>
      </c>
      <c r="AT346" s="218" t="s">
        <v>76</v>
      </c>
      <c r="AU346" s="218" t="s">
        <v>84</v>
      </c>
      <c r="AY346" s="217" t="s">
        <v>184</v>
      </c>
      <c r="BK346" s="219">
        <f>SUM(BK347:BK356)</f>
        <v>0</v>
      </c>
    </row>
    <row r="347" s="1" customFormat="1" ht="25.5" customHeight="1">
      <c r="B347" s="186"/>
      <c r="C347" s="220" t="s">
        <v>732</v>
      </c>
      <c r="D347" s="220" t="s">
        <v>185</v>
      </c>
      <c r="E347" s="221" t="s">
        <v>733</v>
      </c>
      <c r="F347" s="222" t="s">
        <v>734</v>
      </c>
      <c r="G347" s="222"/>
      <c r="H347" s="222"/>
      <c r="I347" s="222"/>
      <c r="J347" s="223" t="s">
        <v>206</v>
      </c>
      <c r="K347" s="224">
        <v>620.83000000000004</v>
      </c>
      <c r="L347" s="225">
        <v>0</v>
      </c>
      <c r="M347" s="225"/>
      <c r="N347" s="226">
        <f>ROUND(L347*K347,2)</f>
        <v>0</v>
      </c>
      <c r="O347" s="226"/>
      <c r="P347" s="226"/>
      <c r="Q347" s="226"/>
      <c r="R347" s="190"/>
      <c r="T347" s="227" t="s">
        <v>5</v>
      </c>
      <c r="U347" s="59" t="s">
        <v>44</v>
      </c>
      <c r="V347" s="50"/>
      <c r="W347" s="228">
        <f>V347*K347</f>
        <v>0</v>
      </c>
      <c r="X347" s="228">
        <v>0.00029999999999999997</v>
      </c>
      <c r="Y347" s="228">
        <f>X347*K347</f>
        <v>0.186249</v>
      </c>
      <c r="Z347" s="228">
        <v>0</v>
      </c>
      <c r="AA347" s="229">
        <f>Z347*K347</f>
        <v>0</v>
      </c>
      <c r="AR347" s="25" t="s">
        <v>189</v>
      </c>
      <c r="AT347" s="25" t="s">
        <v>185</v>
      </c>
      <c r="AU347" s="25" t="s">
        <v>89</v>
      </c>
      <c r="AY347" s="25" t="s">
        <v>184</v>
      </c>
      <c r="BE347" s="149">
        <f>IF(U347="základná",N347,0)</f>
        <v>0</v>
      </c>
      <c r="BF347" s="149">
        <f>IF(U347="znížená",N347,0)</f>
        <v>0</v>
      </c>
      <c r="BG347" s="149">
        <f>IF(U347="zákl. prenesená",N347,0)</f>
        <v>0</v>
      </c>
      <c r="BH347" s="149">
        <f>IF(U347="zníž. prenesená",N347,0)</f>
        <v>0</v>
      </c>
      <c r="BI347" s="149">
        <f>IF(U347="nulová",N347,0)</f>
        <v>0</v>
      </c>
      <c r="BJ347" s="25" t="s">
        <v>89</v>
      </c>
      <c r="BK347" s="149">
        <f>ROUND(L347*K347,2)</f>
        <v>0</v>
      </c>
      <c r="BL347" s="25" t="s">
        <v>189</v>
      </c>
      <c r="BM347" s="25" t="s">
        <v>735</v>
      </c>
    </row>
    <row r="348" s="11" customFormat="1" ht="16.5" customHeight="1">
      <c r="B348" s="230"/>
      <c r="C348" s="231"/>
      <c r="D348" s="231"/>
      <c r="E348" s="232" t="s">
        <v>5</v>
      </c>
      <c r="F348" s="233" t="s">
        <v>736</v>
      </c>
      <c r="G348" s="234"/>
      <c r="H348" s="234"/>
      <c r="I348" s="234"/>
      <c r="J348" s="231"/>
      <c r="K348" s="235">
        <v>620.83000000000004</v>
      </c>
      <c r="L348" s="231"/>
      <c r="M348" s="231"/>
      <c r="N348" s="231"/>
      <c r="O348" s="231"/>
      <c r="P348" s="231"/>
      <c r="Q348" s="231"/>
      <c r="R348" s="236"/>
      <c r="T348" s="237"/>
      <c r="U348" s="231"/>
      <c r="V348" s="231"/>
      <c r="W348" s="231"/>
      <c r="X348" s="231"/>
      <c r="Y348" s="231"/>
      <c r="Z348" s="231"/>
      <c r="AA348" s="238"/>
      <c r="AT348" s="239" t="s">
        <v>192</v>
      </c>
      <c r="AU348" s="239" t="s">
        <v>89</v>
      </c>
      <c r="AV348" s="11" t="s">
        <v>89</v>
      </c>
      <c r="AW348" s="11" t="s">
        <v>34</v>
      </c>
      <c r="AX348" s="11" t="s">
        <v>77</v>
      </c>
      <c r="AY348" s="239" t="s">
        <v>184</v>
      </c>
    </row>
    <row r="349" s="12" customFormat="1" ht="16.5" customHeight="1">
      <c r="B349" s="241"/>
      <c r="C349" s="242"/>
      <c r="D349" s="242"/>
      <c r="E349" s="243" t="s">
        <v>5</v>
      </c>
      <c r="F349" s="244" t="s">
        <v>197</v>
      </c>
      <c r="G349" s="242"/>
      <c r="H349" s="242"/>
      <c r="I349" s="242"/>
      <c r="J349" s="242"/>
      <c r="K349" s="245">
        <v>620.83000000000004</v>
      </c>
      <c r="L349" s="242"/>
      <c r="M349" s="242"/>
      <c r="N349" s="242"/>
      <c r="O349" s="242"/>
      <c r="P349" s="242"/>
      <c r="Q349" s="242"/>
      <c r="R349" s="246"/>
      <c r="T349" s="247"/>
      <c r="U349" s="242"/>
      <c r="V349" s="242"/>
      <c r="W349" s="242"/>
      <c r="X349" s="242"/>
      <c r="Y349" s="242"/>
      <c r="Z349" s="242"/>
      <c r="AA349" s="248"/>
      <c r="AT349" s="249" t="s">
        <v>192</v>
      </c>
      <c r="AU349" s="249" t="s">
        <v>89</v>
      </c>
      <c r="AV349" s="12" t="s">
        <v>189</v>
      </c>
      <c r="AW349" s="12" t="s">
        <v>34</v>
      </c>
      <c r="AX349" s="12" t="s">
        <v>84</v>
      </c>
      <c r="AY349" s="249" t="s">
        <v>184</v>
      </c>
    </row>
    <row r="350" s="14" customFormat="1" ht="51" customHeight="1">
      <c r="B350" s="277"/>
      <c r="C350" s="278"/>
      <c r="D350" s="278"/>
      <c r="E350" s="279" t="s">
        <v>5</v>
      </c>
      <c r="F350" s="280" t="s">
        <v>737</v>
      </c>
      <c r="G350" s="278"/>
      <c r="H350" s="278"/>
      <c r="I350" s="278"/>
      <c r="J350" s="278"/>
      <c r="K350" s="279" t="s">
        <v>5</v>
      </c>
      <c r="L350" s="278"/>
      <c r="M350" s="278"/>
      <c r="N350" s="278"/>
      <c r="O350" s="278"/>
      <c r="P350" s="278"/>
      <c r="Q350" s="278"/>
      <c r="R350" s="281"/>
      <c r="T350" s="282"/>
      <c r="U350" s="278"/>
      <c r="V350" s="278"/>
      <c r="W350" s="278"/>
      <c r="X350" s="278"/>
      <c r="Y350" s="278"/>
      <c r="Z350" s="278"/>
      <c r="AA350" s="283"/>
      <c r="AT350" s="284" t="s">
        <v>192</v>
      </c>
      <c r="AU350" s="284" t="s">
        <v>89</v>
      </c>
      <c r="AV350" s="14" t="s">
        <v>84</v>
      </c>
      <c r="AW350" s="14" t="s">
        <v>34</v>
      </c>
      <c r="AX350" s="14" t="s">
        <v>77</v>
      </c>
      <c r="AY350" s="284" t="s">
        <v>184</v>
      </c>
    </row>
    <row r="351" s="1" customFormat="1" ht="25.5" customHeight="1">
      <c r="B351" s="186"/>
      <c r="C351" s="220" t="s">
        <v>738</v>
      </c>
      <c r="D351" s="220" t="s">
        <v>185</v>
      </c>
      <c r="E351" s="221" t="s">
        <v>739</v>
      </c>
      <c r="F351" s="222" t="s">
        <v>740</v>
      </c>
      <c r="G351" s="222"/>
      <c r="H351" s="222"/>
      <c r="I351" s="222"/>
      <c r="J351" s="223" t="s">
        <v>206</v>
      </c>
      <c r="K351" s="224">
        <v>70.120000000000005</v>
      </c>
      <c r="L351" s="225">
        <v>0</v>
      </c>
      <c r="M351" s="225"/>
      <c r="N351" s="226">
        <f>ROUND(L351*K351,2)</f>
        <v>0</v>
      </c>
      <c r="O351" s="226"/>
      <c r="P351" s="226"/>
      <c r="Q351" s="226"/>
      <c r="R351" s="190"/>
      <c r="T351" s="227" t="s">
        <v>5</v>
      </c>
      <c r="U351" s="59" t="s">
        <v>44</v>
      </c>
      <c r="V351" s="50"/>
      <c r="W351" s="228">
        <f>V351*K351</f>
        <v>0</v>
      </c>
      <c r="X351" s="228">
        <v>0.001</v>
      </c>
      <c r="Y351" s="228">
        <f>X351*K351</f>
        <v>0.070120000000000002</v>
      </c>
      <c r="Z351" s="228">
        <v>0</v>
      </c>
      <c r="AA351" s="229">
        <f>Z351*K351</f>
        <v>0</v>
      </c>
      <c r="AR351" s="25" t="s">
        <v>278</v>
      </c>
      <c r="AT351" s="25" t="s">
        <v>185</v>
      </c>
      <c r="AU351" s="25" t="s">
        <v>89</v>
      </c>
      <c r="AY351" s="25" t="s">
        <v>184</v>
      </c>
      <c r="BE351" s="149">
        <f>IF(U351="základná",N351,0)</f>
        <v>0</v>
      </c>
      <c r="BF351" s="149">
        <f>IF(U351="znížená",N351,0)</f>
        <v>0</v>
      </c>
      <c r="BG351" s="149">
        <f>IF(U351="zákl. prenesená",N351,0)</f>
        <v>0</v>
      </c>
      <c r="BH351" s="149">
        <f>IF(U351="zníž. prenesená",N351,0)</f>
        <v>0</v>
      </c>
      <c r="BI351" s="149">
        <f>IF(U351="nulová",N351,0)</f>
        <v>0</v>
      </c>
      <c r="BJ351" s="25" t="s">
        <v>89</v>
      </c>
      <c r="BK351" s="149">
        <f>ROUND(L351*K351,2)</f>
        <v>0</v>
      </c>
      <c r="BL351" s="25" t="s">
        <v>278</v>
      </c>
      <c r="BM351" s="25" t="s">
        <v>741</v>
      </c>
    </row>
    <row r="352" s="11" customFormat="1" ht="16.5" customHeight="1">
      <c r="B352" s="230"/>
      <c r="C352" s="231"/>
      <c r="D352" s="231"/>
      <c r="E352" s="232" t="s">
        <v>5</v>
      </c>
      <c r="F352" s="233" t="s">
        <v>742</v>
      </c>
      <c r="G352" s="234"/>
      <c r="H352" s="234"/>
      <c r="I352" s="234"/>
      <c r="J352" s="231"/>
      <c r="K352" s="235">
        <v>52</v>
      </c>
      <c r="L352" s="231"/>
      <c r="M352" s="231"/>
      <c r="N352" s="231"/>
      <c r="O352" s="231"/>
      <c r="P352" s="231"/>
      <c r="Q352" s="231"/>
      <c r="R352" s="236"/>
      <c r="T352" s="237"/>
      <c r="U352" s="231"/>
      <c r="V352" s="231"/>
      <c r="W352" s="231"/>
      <c r="X352" s="231"/>
      <c r="Y352" s="231"/>
      <c r="Z352" s="231"/>
      <c r="AA352" s="238"/>
      <c r="AT352" s="239" t="s">
        <v>192</v>
      </c>
      <c r="AU352" s="239" t="s">
        <v>89</v>
      </c>
      <c r="AV352" s="11" t="s">
        <v>89</v>
      </c>
      <c r="AW352" s="11" t="s">
        <v>34</v>
      </c>
      <c r="AX352" s="11" t="s">
        <v>77</v>
      </c>
      <c r="AY352" s="239" t="s">
        <v>184</v>
      </c>
    </row>
    <row r="353" s="11" customFormat="1" ht="16.5" customHeight="1">
      <c r="B353" s="230"/>
      <c r="C353" s="231"/>
      <c r="D353" s="231"/>
      <c r="E353" s="232" t="s">
        <v>5</v>
      </c>
      <c r="F353" s="240" t="s">
        <v>743</v>
      </c>
      <c r="G353" s="231"/>
      <c r="H353" s="231"/>
      <c r="I353" s="231"/>
      <c r="J353" s="231"/>
      <c r="K353" s="235">
        <v>12.869999999999999</v>
      </c>
      <c r="L353" s="231"/>
      <c r="M353" s="231"/>
      <c r="N353" s="231"/>
      <c r="O353" s="231"/>
      <c r="P353" s="231"/>
      <c r="Q353" s="231"/>
      <c r="R353" s="236"/>
      <c r="T353" s="237"/>
      <c r="U353" s="231"/>
      <c r="V353" s="231"/>
      <c r="W353" s="231"/>
      <c r="X353" s="231"/>
      <c r="Y353" s="231"/>
      <c r="Z353" s="231"/>
      <c r="AA353" s="238"/>
      <c r="AT353" s="239" t="s">
        <v>192</v>
      </c>
      <c r="AU353" s="239" t="s">
        <v>89</v>
      </c>
      <c r="AV353" s="11" t="s">
        <v>89</v>
      </c>
      <c r="AW353" s="11" t="s">
        <v>34</v>
      </c>
      <c r="AX353" s="11" t="s">
        <v>77</v>
      </c>
      <c r="AY353" s="239" t="s">
        <v>184</v>
      </c>
    </row>
    <row r="354" s="11" customFormat="1" ht="16.5" customHeight="1">
      <c r="B354" s="230"/>
      <c r="C354" s="231"/>
      <c r="D354" s="231"/>
      <c r="E354" s="232" t="s">
        <v>5</v>
      </c>
      <c r="F354" s="240" t="s">
        <v>744</v>
      </c>
      <c r="G354" s="231"/>
      <c r="H354" s="231"/>
      <c r="I354" s="231"/>
      <c r="J354" s="231"/>
      <c r="K354" s="235">
        <v>5.25</v>
      </c>
      <c r="L354" s="231"/>
      <c r="M354" s="231"/>
      <c r="N354" s="231"/>
      <c r="O354" s="231"/>
      <c r="P354" s="231"/>
      <c r="Q354" s="231"/>
      <c r="R354" s="236"/>
      <c r="T354" s="237"/>
      <c r="U354" s="231"/>
      <c r="V354" s="231"/>
      <c r="W354" s="231"/>
      <c r="X354" s="231"/>
      <c r="Y354" s="231"/>
      <c r="Z354" s="231"/>
      <c r="AA354" s="238"/>
      <c r="AT354" s="239" t="s">
        <v>192</v>
      </c>
      <c r="AU354" s="239" t="s">
        <v>89</v>
      </c>
      <c r="AV354" s="11" t="s">
        <v>89</v>
      </c>
      <c r="AW354" s="11" t="s">
        <v>34</v>
      </c>
      <c r="AX354" s="11" t="s">
        <v>77</v>
      </c>
      <c r="AY354" s="239" t="s">
        <v>184</v>
      </c>
    </row>
    <row r="355" s="12" customFormat="1" ht="16.5" customHeight="1">
      <c r="B355" s="241"/>
      <c r="C355" s="242"/>
      <c r="D355" s="242"/>
      <c r="E355" s="243" t="s">
        <v>5</v>
      </c>
      <c r="F355" s="244" t="s">
        <v>197</v>
      </c>
      <c r="G355" s="242"/>
      <c r="H355" s="242"/>
      <c r="I355" s="242"/>
      <c r="J355" s="242"/>
      <c r="K355" s="245">
        <v>70.120000000000005</v>
      </c>
      <c r="L355" s="242"/>
      <c r="M355" s="242"/>
      <c r="N355" s="242"/>
      <c r="O355" s="242"/>
      <c r="P355" s="242"/>
      <c r="Q355" s="242"/>
      <c r="R355" s="246"/>
      <c r="T355" s="247"/>
      <c r="U355" s="242"/>
      <c r="V355" s="242"/>
      <c r="W355" s="242"/>
      <c r="X355" s="242"/>
      <c r="Y355" s="242"/>
      <c r="Z355" s="242"/>
      <c r="AA355" s="248"/>
      <c r="AT355" s="249" t="s">
        <v>192</v>
      </c>
      <c r="AU355" s="249" t="s">
        <v>89</v>
      </c>
      <c r="AV355" s="12" t="s">
        <v>189</v>
      </c>
      <c r="AW355" s="12" t="s">
        <v>34</v>
      </c>
      <c r="AX355" s="12" t="s">
        <v>84</v>
      </c>
      <c r="AY355" s="249" t="s">
        <v>184</v>
      </c>
    </row>
    <row r="356" s="1" customFormat="1" ht="38.25" customHeight="1">
      <c r="B356" s="186"/>
      <c r="C356" s="220" t="s">
        <v>745</v>
      </c>
      <c r="D356" s="220" t="s">
        <v>185</v>
      </c>
      <c r="E356" s="221" t="s">
        <v>746</v>
      </c>
      <c r="F356" s="222" t="s">
        <v>747</v>
      </c>
      <c r="G356" s="222"/>
      <c r="H356" s="222"/>
      <c r="I356" s="222"/>
      <c r="J356" s="223" t="s">
        <v>321</v>
      </c>
      <c r="K356" s="224">
        <v>0.070000000000000007</v>
      </c>
      <c r="L356" s="225">
        <v>0</v>
      </c>
      <c r="M356" s="225"/>
      <c r="N356" s="226">
        <f>ROUND(L356*K356,2)</f>
        <v>0</v>
      </c>
      <c r="O356" s="226"/>
      <c r="P356" s="226"/>
      <c r="Q356" s="226"/>
      <c r="R356" s="190"/>
      <c r="T356" s="227" t="s">
        <v>5</v>
      </c>
      <c r="U356" s="59" t="s">
        <v>44</v>
      </c>
      <c r="V356" s="50"/>
      <c r="W356" s="228">
        <f>V356*K356</f>
        <v>0</v>
      </c>
      <c r="X356" s="228">
        <v>0</v>
      </c>
      <c r="Y356" s="228">
        <f>X356*K356</f>
        <v>0</v>
      </c>
      <c r="Z356" s="228">
        <v>0</v>
      </c>
      <c r="AA356" s="229">
        <f>Z356*K356</f>
        <v>0</v>
      </c>
      <c r="AR356" s="25" t="s">
        <v>278</v>
      </c>
      <c r="AT356" s="25" t="s">
        <v>185</v>
      </c>
      <c r="AU356" s="25" t="s">
        <v>89</v>
      </c>
      <c r="AY356" s="25" t="s">
        <v>184</v>
      </c>
      <c r="BE356" s="149">
        <f>IF(U356="základná",N356,0)</f>
        <v>0</v>
      </c>
      <c r="BF356" s="149">
        <f>IF(U356="znížená",N356,0)</f>
        <v>0</v>
      </c>
      <c r="BG356" s="149">
        <f>IF(U356="zákl. prenesená",N356,0)</f>
        <v>0</v>
      </c>
      <c r="BH356" s="149">
        <f>IF(U356="zníž. prenesená",N356,0)</f>
        <v>0</v>
      </c>
      <c r="BI356" s="149">
        <f>IF(U356="nulová",N356,0)</f>
        <v>0</v>
      </c>
      <c r="BJ356" s="25" t="s">
        <v>89</v>
      </c>
      <c r="BK356" s="149">
        <f>ROUND(L356*K356,2)</f>
        <v>0</v>
      </c>
      <c r="BL356" s="25" t="s">
        <v>278</v>
      </c>
      <c r="BM356" s="25" t="s">
        <v>748</v>
      </c>
    </row>
    <row r="357" s="10" customFormat="1" ht="29.88" customHeight="1">
      <c r="B357" s="208"/>
      <c r="C357" s="209"/>
      <c r="D357" s="250" t="s">
        <v>425</v>
      </c>
      <c r="E357" s="250"/>
      <c r="F357" s="250"/>
      <c r="G357" s="250"/>
      <c r="H357" s="250"/>
      <c r="I357" s="250"/>
      <c r="J357" s="250"/>
      <c r="K357" s="250"/>
      <c r="L357" s="250"/>
      <c r="M357" s="250"/>
      <c r="N357" s="253">
        <f>BK357</f>
        <v>0</v>
      </c>
      <c r="O357" s="254"/>
      <c r="P357" s="254"/>
      <c r="Q357" s="254"/>
      <c r="R357" s="213"/>
      <c r="T357" s="214"/>
      <c r="U357" s="209"/>
      <c r="V357" s="209"/>
      <c r="W357" s="215">
        <f>SUM(W358:W373)</f>
        <v>0</v>
      </c>
      <c r="X357" s="209"/>
      <c r="Y357" s="215">
        <f>SUM(Y358:Y373)</f>
        <v>2.4401650000000004</v>
      </c>
      <c r="Z357" s="209"/>
      <c r="AA357" s="216">
        <f>SUM(AA358:AA373)</f>
        <v>0</v>
      </c>
      <c r="AR357" s="217" t="s">
        <v>89</v>
      </c>
      <c r="AT357" s="218" t="s">
        <v>76</v>
      </c>
      <c r="AU357" s="218" t="s">
        <v>84</v>
      </c>
      <c r="AY357" s="217" t="s">
        <v>184</v>
      </c>
      <c r="BK357" s="219">
        <f>SUM(BK358:BK373)</f>
        <v>0</v>
      </c>
    </row>
    <row r="358" s="1" customFormat="1" ht="38.25" customHeight="1">
      <c r="B358" s="186"/>
      <c r="C358" s="220" t="s">
        <v>749</v>
      </c>
      <c r="D358" s="220" t="s">
        <v>185</v>
      </c>
      <c r="E358" s="221" t="s">
        <v>750</v>
      </c>
      <c r="F358" s="222" t="s">
        <v>751</v>
      </c>
      <c r="G358" s="222"/>
      <c r="H358" s="222"/>
      <c r="I358" s="222"/>
      <c r="J358" s="223" t="s">
        <v>218</v>
      </c>
      <c r="K358" s="224">
        <v>43.969999999999999</v>
      </c>
      <c r="L358" s="225">
        <v>0</v>
      </c>
      <c r="M358" s="225"/>
      <c r="N358" s="226">
        <f>ROUND(L358*K358,2)</f>
        <v>0</v>
      </c>
      <c r="O358" s="226"/>
      <c r="P358" s="226"/>
      <c r="Q358" s="226"/>
      <c r="R358" s="190"/>
      <c r="T358" s="227" t="s">
        <v>5</v>
      </c>
      <c r="U358" s="59" t="s">
        <v>44</v>
      </c>
      <c r="V358" s="50"/>
      <c r="W358" s="228">
        <f>V358*K358</f>
        <v>0</v>
      </c>
      <c r="X358" s="228">
        <v>0</v>
      </c>
      <c r="Y358" s="228">
        <f>X358*K358</f>
        <v>0</v>
      </c>
      <c r="Z358" s="228">
        <v>0</v>
      </c>
      <c r="AA358" s="229">
        <f>Z358*K358</f>
        <v>0</v>
      </c>
      <c r="AR358" s="25" t="s">
        <v>278</v>
      </c>
      <c r="AT358" s="25" t="s">
        <v>185</v>
      </c>
      <c r="AU358" s="25" t="s">
        <v>89</v>
      </c>
      <c r="AY358" s="25" t="s">
        <v>184</v>
      </c>
      <c r="BE358" s="149">
        <f>IF(U358="základná",N358,0)</f>
        <v>0</v>
      </c>
      <c r="BF358" s="149">
        <f>IF(U358="znížená",N358,0)</f>
        <v>0</v>
      </c>
      <c r="BG358" s="149">
        <f>IF(U358="zákl. prenesená",N358,0)</f>
        <v>0</v>
      </c>
      <c r="BH358" s="149">
        <f>IF(U358="zníž. prenesená",N358,0)</f>
        <v>0</v>
      </c>
      <c r="BI358" s="149">
        <f>IF(U358="nulová",N358,0)</f>
        <v>0</v>
      </c>
      <c r="BJ358" s="25" t="s">
        <v>89</v>
      </c>
      <c r="BK358" s="149">
        <f>ROUND(L358*K358,2)</f>
        <v>0</v>
      </c>
      <c r="BL358" s="25" t="s">
        <v>278</v>
      </c>
      <c r="BM358" s="25" t="s">
        <v>752</v>
      </c>
    </row>
    <row r="359" s="14" customFormat="1" ht="16.5" customHeight="1">
      <c r="B359" s="277"/>
      <c r="C359" s="278"/>
      <c r="D359" s="278"/>
      <c r="E359" s="279" t="s">
        <v>5</v>
      </c>
      <c r="F359" s="285" t="s">
        <v>753</v>
      </c>
      <c r="G359" s="286"/>
      <c r="H359" s="286"/>
      <c r="I359" s="286"/>
      <c r="J359" s="278"/>
      <c r="K359" s="279" t="s">
        <v>5</v>
      </c>
      <c r="L359" s="278"/>
      <c r="M359" s="278"/>
      <c r="N359" s="278"/>
      <c r="O359" s="278"/>
      <c r="P359" s="278"/>
      <c r="Q359" s="278"/>
      <c r="R359" s="281"/>
      <c r="T359" s="282"/>
      <c r="U359" s="278"/>
      <c r="V359" s="278"/>
      <c r="W359" s="278"/>
      <c r="X359" s="278"/>
      <c r="Y359" s="278"/>
      <c r="Z359" s="278"/>
      <c r="AA359" s="283"/>
      <c r="AT359" s="284" t="s">
        <v>192</v>
      </c>
      <c r="AU359" s="284" t="s">
        <v>89</v>
      </c>
      <c r="AV359" s="14" t="s">
        <v>84</v>
      </c>
      <c r="AW359" s="14" t="s">
        <v>34</v>
      </c>
      <c r="AX359" s="14" t="s">
        <v>77</v>
      </c>
      <c r="AY359" s="284" t="s">
        <v>184</v>
      </c>
    </row>
    <row r="360" s="11" customFormat="1" ht="16.5" customHeight="1">
      <c r="B360" s="230"/>
      <c r="C360" s="231"/>
      <c r="D360" s="231"/>
      <c r="E360" s="232" t="s">
        <v>5</v>
      </c>
      <c r="F360" s="240" t="s">
        <v>754</v>
      </c>
      <c r="G360" s="231"/>
      <c r="H360" s="231"/>
      <c r="I360" s="231"/>
      <c r="J360" s="231"/>
      <c r="K360" s="235">
        <v>30.370000000000001</v>
      </c>
      <c r="L360" s="231"/>
      <c r="M360" s="231"/>
      <c r="N360" s="231"/>
      <c r="O360" s="231"/>
      <c r="P360" s="231"/>
      <c r="Q360" s="231"/>
      <c r="R360" s="236"/>
      <c r="T360" s="237"/>
      <c r="U360" s="231"/>
      <c r="V360" s="231"/>
      <c r="W360" s="231"/>
      <c r="X360" s="231"/>
      <c r="Y360" s="231"/>
      <c r="Z360" s="231"/>
      <c r="AA360" s="238"/>
      <c r="AT360" s="239" t="s">
        <v>192</v>
      </c>
      <c r="AU360" s="239" t="s">
        <v>89</v>
      </c>
      <c r="AV360" s="11" t="s">
        <v>89</v>
      </c>
      <c r="AW360" s="11" t="s">
        <v>34</v>
      </c>
      <c r="AX360" s="11" t="s">
        <v>77</v>
      </c>
      <c r="AY360" s="239" t="s">
        <v>184</v>
      </c>
    </row>
    <row r="361" s="13" customFormat="1" ht="16.5" customHeight="1">
      <c r="B361" s="255"/>
      <c r="C361" s="256"/>
      <c r="D361" s="256"/>
      <c r="E361" s="257" t="s">
        <v>5</v>
      </c>
      <c r="F361" s="258" t="s">
        <v>755</v>
      </c>
      <c r="G361" s="256"/>
      <c r="H361" s="256"/>
      <c r="I361" s="256"/>
      <c r="J361" s="256"/>
      <c r="K361" s="259">
        <v>30.370000000000001</v>
      </c>
      <c r="L361" s="256"/>
      <c r="M361" s="256"/>
      <c r="N361" s="256"/>
      <c r="O361" s="256"/>
      <c r="P361" s="256"/>
      <c r="Q361" s="256"/>
      <c r="R361" s="260"/>
      <c r="T361" s="261"/>
      <c r="U361" s="256"/>
      <c r="V361" s="256"/>
      <c r="W361" s="256"/>
      <c r="X361" s="256"/>
      <c r="Y361" s="256"/>
      <c r="Z361" s="256"/>
      <c r="AA361" s="262"/>
      <c r="AT361" s="263" t="s">
        <v>192</v>
      </c>
      <c r="AU361" s="263" t="s">
        <v>89</v>
      </c>
      <c r="AV361" s="13" t="s">
        <v>203</v>
      </c>
      <c r="AW361" s="13" t="s">
        <v>34</v>
      </c>
      <c r="AX361" s="13" t="s">
        <v>77</v>
      </c>
      <c r="AY361" s="263" t="s">
        <v>184</v>
      </c>
    </row>
    <row r="362" s="11" customFormat="1" ht="16.5" customHeight="1">
      <c r="B362" s="230"/>
      <c r="C362" s="231"/>
      <c r="D362" s="231"/>
      <c r="E362" s="232" t="s">
        <v>5</v>
      </c>
      <c r="F362" s="240" t="s">
        <v>756</v>
      </c>
      <c r="G362" s="231"/>
      <c r="H362" s="231"/>
      <c r="I362" s="231"/>
      <c r="J362" s="231"/>
      <c r="K362" s="235">
        <v>7.5999999999999996</v>
      </c>
      <c r="L362" s="231"/>
      <c r="M362" s="231"/>
      <c r="N362" s="231"/>
      <c r="O362" s="231"/>
      <c r="P362" s="231"/>
      <c r="Q362" s="231"/>
      <c r="R362" s="236"/>
      <c r="T362" s="237"/>
      <c r="U362" s="231"/>
      <c r="V362" s="231"/>
      <c r="W362" s="231"/>
      <c r="X362" s="231"/>
      <c r="Y362" s="231"/>
      <c r="Z362" s="231"/>
      <c r="AA362" s="238"/>
      <c r="AT362" s="239" t="s">
        <v>192</v>
      </c>
      <c r="AU362" s="239" t="s">
        <v>89</v>
      </c>
      <c r="AV362" s="11" t="s">
        <v>89</v>
      </c>
      <c r="AW362" s="11" t="s">
        <v>34</v>
      </c>
      <c r="AX362" s="11" t="s">
        <v>77</v>
      </c>
      <c r="AY362" s="239" t="s">
        <v>184</v>
      </c>
    </row>
    <row r="363" s="11" customFormat="1" ht="16.5" customHeight="1">
      <c r="B363" s="230"/>
      <c r="C363" s="231"/>
      <c r="D363" s="231"/>
      <c r="E363" s="232" t="s">
        <v>5</v>
      </c>
      <c r="F363" s="240" t="s">
        <v>757</v>
      </c>
      <c r="G363" s="231"/>
      <c r="H363" s="231"/>
      <c r="I363" s="231"/>
      <c r="J363" s="231"/>
      <c r="K363" s="235">
        <v>6</v>
      </c>
      <c r="L363" s="231"/>
      <c r="M363" s="231"/>
      <c r="N363" s="231"/>
      <c r="O363" s="231"/>
      <c r="P363" s="231"/>
      <c r="Q363" s="231"/>
      <c r="R363" s="236"/>
      <c r="T363" s="237"/>
      <c r="U363" s="231"/>
      <c r="V363" s="231"/>
      <c r="W363" s="231"/>
      <c r="X363" s="231"/>
      <c r="Y363" s="231"/>
      <c r="Z363" s="231"/>
      <c r="AA363" s="238"/>
      <c r="AT363" s="239" t="s">
        <v>192</v>
      </c>
      <c r="AU363" s="239" t="s">
        <v>89</v>
      </c>
      <c r="AV363" s="11" t="s">
        <v>89</v>
      </c>
      <c r="AW363" s="11" t="s">
        <v>34</v>
      </c>
      <c r="AX363" s="11" t="s">
        <v>77</v>
      </c>
      <c r="AY363" s="239" t="s">
        <v>184</v>
      </c>
    </row>
    <row r="364" s="13" customFormat="1" ht="16.5" customHeight="1">
      <c r="B364" s="255"/>
      <c r="C364" s="256"/>
      <c r="D364" s="256"/>
      <c r="E364" s="257" t="s">
        <v>5</v>
      </c>
      <c r="F364" s="258" t="s">
        <v>758</v>
      </c>
      <c r="G364" s="256"/>
      <c r="H364" s="256"/>
      <c r="I364" s="256"/>
      <c r="J364" s="256"/>
      <c r="K364" s="259">
        <v>13.6</v>
      </c>
      <c r="L364" s="256"/>
      <c r="M364" s="256"/>
      <c r="N364" s="256"/>
      <c r="O364" s="256"/>
      <c r="P364" s="256"/>
      <c r="Q364" s="256"/>
      <c r="R364" s="260"/>
      <c r="T364" s="261"/>
      <c r="U364" s="256"/>
      <c r="V364" s="256"/>
      <c r="W364" s="256"/>
      <c r="X364" s="256"/>
      <c r="Y364" s="256"/>
      <c r="Z364" s="256"/>
      <c r="AA364" s="262"/>
      <c r="AT364" s="263" t="s">
        <v>192</v>
      </c>
      <c r="AU364" s="263" t="s">
        <v>89</v>
      </c>
      <c r="AV364" s="13" t="s">
        <v>203</v>
      </c>
      <c r="AW364" s="13" t="s">
        <v>34</v>
      </c>
      <c r="AX364" s="13" t="s">
        <v>77</v>
      </c>
      <c r="AY364" s="263" t="s">
        <v>184</v>
      </c>
    </row>
    <row r="365" s="12" customFormat="1" ht="16.5" customHeight="1">
      <c r="B365" s="241"/>
      <c r="C365" s="242"/>
      <c r="D365" s="242"/>
      <c r="E365" s="243" t="s">
        <v>5</v>
      </c>
      <c r="F365" s="244" t="s">
        <v>759</v>
      </c>
      <c r="G365" s="242"/>
      <c r="H365" s="242"/>
      <c r="I365" s="242"/>
      <c r="J365" s="242"/>
      <c r="K365" s="245">
        <v>43.969999999999999</v>
      </c>
      <c r="L365" s="242"/>
      <c r="M365" s="242"/>
      <c r="N365" s="242"/>
      <c r="O365" s="242"/>
      <c r="P365" s="242"/>
      <c r="Q365" s="242"/>
      <c r="R365" s="246"/>
      <c r="T365" s="247"/>
      <c r="U365" s="242"/>
      <c r="V365" s="242"/>
      <c r="W365" s="242"/>
      <c r="X365" s="242"/>
      <c r="Y365" s="242"/>
      <c r="Z365" s="242"/>
      <c r="AA365" s="248"/>
      <c r="AT365" s="249" t="s">
        <v>192</v>
      </c>
      <c r="AU365" s="249" t="s">
        <v>89</v>
      </c>
      <c r="AV365" s="12" t="s">
        <v>189</v>
      </c>
      <c r="AW365" s="12" t="s">
        <v>34</v>
      </c>
      <c r="AX365" s="12" t="s">
        <v>84</v>
      </c>
      <c r="AY365" s="249" t="s">
        <v>184</v>
      </c>
    </row>
    <row r="366" s="1" customFormat="1" ht="38.25" customHeight="1">
      <c r="B366" s="186"/>
      <c r="C366" s="270" t="s">
        <v>760</v>
      </c>
      <c r="D366" s="270" t="s">
        <v>563</v>
      </c>
      <c r="E366" s="271" t="s">
        <v>761</v>
      </c>
      <c r="F366" s="272" t="s">
        <v>762</v>
      </c>
      <c r="G366" s="272"/>
      <c r="H366" s="272"/>
      <c r="I366" s="272"/>
      <c r="J366" s="273" t="s">
        <v>206</v>
      </c>
      <c r="K366" s="274">
        <v>31.916</v>
      </c>
      <c r="L366" s="275">
        <v>0</v>
      </c>
      <c r="M366" s="275"/>
      <c r="N366" s="276">
        <f>ROUND(L366*K366,2)</f>
        <v>0</v>
      </c>
      <c r="O366" s="226"/>
      <c r="P366" s="226"/>
      <c r="Q366" s="226"/>
      <c r="R366" s="190"/>
      <c r="T366" s="227" t="s">
        <v>5</v>
      </c>
      <c r="U366" s="59" t="s">
        <v>44</v>
      </c>
      <c r="V366" s="50"/>
      <c r="W366" s="228">
        <f>V366*K366</f>
        <v>0</v>
      </c>
      <c r="X366" s="228">
        <v>0.065000000000000002</v>
      </c>
      <c r="Y366" s="228">
        <f>X366*K366</f>
        <v>2.0745400000000003</v>
      </c>
      <c r="Z366" s="228">
        <v>0</v>
      </c>
      <c r="AA366" s="229">
        <f>Z366*K366</f>
        <v>0</v>
      </c>
      <c r="AR366" s="25" t="s">
        <v>351</v>
      </c>
      <c r="AT366" s="25" t="s">
        <v>563</v>
      </c>
      <c r="AU366" s="25" t="s">
        <v>89</v>
      </c>
      <c r="AY366" s="25" t="s">
        <v>184</v>
      </c>
      <c r="BE366" s="149">
        <f>IF(U366="základná",N366,0)</f>
        <v>0</v>
      </c>
      <c r="BF366" s="149">
        <f>IF(U366="znížená",N366,0)</f>
        <v>0</v>
      </c>
      <c r="BG366" s="149">
        <f>IF(U366="zákl. prenesená",N366,0)</f>
        <v>0</v>
      </c>
      <c r="BH366" s="149">
        <f>IF(U366="zníž. prenesená",N366,0)</f>
        <v>0</v>
      </c>
      <c r="BI366" s="149">
        <f>IF(U366="nulová",N366,0)</f>
        <v>0</v>
      </c>
      <c r="BJ366" s="25" t="s">
        <v>89</v>
      </c>
      <c r="BK366" s="149">
        <f>ROUND(L366*K366,2)</f>
        <v>0</v>
      </c>
      <c r="BL366" s="25" t="s">
        <v>278</v>
      </c>
      <c r="BM366" s="25" t="s">
        <v>763</v>
      </c>
    </row>
    <row r="367" s="11" customFormat="1" ht="16.5" customHeight="1">
      <c r="B367" s="230"/>
      <c r="C367" s="231"/>
      <c r="D367" s="231"/>
      <c r="E367" s="232" t="s">
        <v>5</v>
      </c>
      <c r="F367" s="233" t="s">
        <v>764</v>
      </c>
      <c r="G367" s="234"/>
      <c r="H367" s="234"/>
      <c r="I367" s="234"/>
      <c r="J367" s="231"/>
      <c r="K367" s="235">
        <v>31.916</v>
      </c>
      <c r="L367" s="231"/>
      <c r="M367" s="231"/>
      <c r="N367" s="231"/>
      <c r="O367" s="231"/>
      <c r="P367" s="231"/>
      <c r="Q367" s="231"/>
      <c r="R367" s="236"/>
      <c r="T367" s="237"/>
      <c r="U367" s="231"/>
      <c r="V367" s="231"/>
      <c r="W367" s="231"/>
      <c r="X367" s="231"/>
      <c r="Y367" s="231"/>
      <c r="Z367" s="231"/>
      <c r="AA367" s="238"/>
      <c r="AT367" s="239" t="s">
        <v>192</v>
      </c>
      <c r="AU367" s="239" t="s">
        <v>89</v>
      </c>
      <c r="AV367" s="11" t="s">
        <v>89</v>
      </c>
      <c r="AW367" s="11" t="s">
        <v>34</v>
      </c>
      <c r="AX367" s="11" t="s">
        <v>77</v>
      </c>
      <c r="AY367" s="239" t="s">
        <v>184</v>
      </c>
    </row>
    <row r="368" s="13" customFormat="1" ht="16.5" customHeight="1">
      <c r="B368" s="255"/>
      <c r="C368" s="256"/>
      <c r="D368" s="256"/>
      <c r="E368" s="257" t="s">
        <v>5</v>
      </c>
      <c r="F368" s="258" t="s">
        <v>250</v>
      </c>
      <c r="G368" s="256"/>
      <c r="H368" s="256"/>
      <c r="I368" s="256"/>
      <c r="J368" s="256"/>
      <c r="K368" s="259">
        <v>31.916</v>
      </c>
      <c r="L368" s="256"/>
      <c r="M368" s="256"/>
      <c r="N368" s="256"/>
      <c r="O368" s="256"/>
      <c r="P368" s="256"/>
      <c r="Q368" s="256"/>
      <c r="R368" s="260"/>
      <c r="T368" s="261"/>
      <c r="U368" s="256"/>
      <c r="V368" s="256"/>
      <c r="W368" s="256"/>
      <c r="X368" s="256"/>
      <c r="Y368" s="256"/>
      <c r="Z368" s="256"/>
      <c r="AA368" s="262"/>
      <c r="AT368" s="263" t="s">
        <v>192</v>
      </c>
      <c r="AU368" s="263" t="s">
        <v>89</v>
      </c>
      <c r="AV368" s="13" t="s">
        <v>203</v>
      </c>
      <c r="AW368" s="13" t="s">
        <v>34</v>
      </c>
      <c r="AX368" s="13" t="s">
        <v>77</v>
      </c>
      <c r="AY368" s="263" t="s">
        <v>184</v>
      </c>
    </row>
    <row r="369" s="12" customFormat="1" ht="16.5" customHeight="1">
      <c r="B369" s="241"/>
      <c r="C369" s="242"/>
      <c r="D369" s="242"/>
      <c r="E369" s="243" t="s">
        <v>5</v>
      </c>
      <c r="F369" s="244" t="s">
        <v>765</v>
      </c>
      <c r="G369" s="242"/>
      <c r="H369" s="242"/>
      <c r="I369" s="242"/>
      <c r="J369" s="242"/>
      <c r="K369" s="245">
        <v>31.916</v>
      </c>
      <c r="L369" s="242"/>
      <c r="M369" s="242"/>
      <c r="N369" s="242"/>
      <c r="O369" s="242"/>
      <c r="P369" s="242"/>
      <c r="Q369" s="242"/>
      <c r="R369" s="246"/>
      <c r="T369" s="247"/>
      <c r="U369" s="242"/>
      <c r="V369" s="242"/>
      <c r="W369" s="242"/>
      <c r="X369" s="242"/>
      <c r="Y369" s="242"/>
      <c r="Z369" s="242"/>
      <c r="AA369" s="248"/>
      <c r="AT369" s="249" t="s">
        <v>192</v>
      </c>
      <c r="AU369" s="249" t="s">
        <v>89</v>
      </c>
      <c r="AV369" s="12" t="s">
        <v>189</v>
      </c>
      <c r="AW369" s="12" t="s">
        <v>34</v>
      </c>
      <c r="AX369" s="12" t="s">
        <v>84</v>
      </c>
      <c r="AY369" s="249" t="s">
        <v>184</v>
      </c>
    </row>
    <row r="370" s="1" customFormat="1" ht="51" customHeight="1">
      <c r="B370" s="186"/>
      <c r="C370" s="270" t="s">
        <v>766</v>
      </c>
      <c r="D370" s="270" t="s">
        <v>563</v>
      </c>
      <c r="E370" s="271" t="s">
        <v>767</v>
      </c>
      <c r="F370" s="272" t="s">
        <v>768</v>
      </c>
      <c r="G370" s="272"/>
      <c r="H370" s="272"/>
      <c r="I370" s="272"/>
      <c r="J370" s="273" t="s">
        <v>206</v>
      </c>
      <c r="K370" s="274">
        <v>5.625</v>
      </c>
      <c r="L370" s="275">
        <v>0</v>
      </c>
      <c r="M370" s="275"/>
      <c r="N370" s="276">
        <f>ROUND(L370*K370,2)</f>
        <v>0</v>
      </c>
      <c r="O370" s="226"/>
      <c r="P370" s="226"/>
      <c r="Q370" s="226"/>
      <c r="R370" s="190"/>
      <c r="T370" s="227" t="s">
        <v>5</v>
      </c>
      <c r="U370" s="59" t="s">
        <v>44</v>
      </c>
      <c r="V370" s="50"/>
      <c r="W370" s="228">
        <f>V370*K370</f>
        <v>0</v>
      </c>
      <c r="X370" s="228">
        <v>0.065000000000000002</v>
      </c>
      <c r="Y370" s="228">
        <f>X370*K370</f>
        <v>0.36562500000000003</v>
      </c>
      <c r="Z370" s="228">
        <v>0</v>
      </c>
      <c r="AA370" s="229">
        <f>Z370*K370</f>
        <v>0</v>
      </c>
      <c r="AR370" s="25" t="s">
        <v>351</v>
      </c>
      <c r="AT370" s="25" t="s">
        <v>563</v>
      </c>
      <c r="AU370" s="25" t="s">
        <v>89</v>
      </c>
      <c r="AY370" s="25" t="s">
        <v>184</v>
      </c>
      <c r="BE370" s="149">
        <f>IF(U370="základná",N370,0)</f>
        <v>0</v>
      </c>
      <c r="BF370" s="149">
        <f>IF(U370="znížená",N370,0)</f>
        <v>0</v>
      </c>
      <c r="BG370" s="149">
        <f>IF(U370="zákl. prenesená",N370,0)</f>
        <v>0</v>
      </c>
      <c r="BH370" s="149">
        <f>IF(U370="zníž. prenesená",N370,0)</f>
        <v>0</v>
      </c>
      <c r="BI370" s="149">
        <f>IF(U370="nulová",N370,0)</f>
        <v>0</v>
      </c>
      <c r="BJ370" s="25" t="s">
        <v>89</v>
      </c>
      <c r="BK370" s="149">
        <f>ROUND(L370*K370,2)</f>
        <v>0</v>
      </c>
      <c r="BL370" s="25" t="s">
        <v>278</v>
      </c>
      <c r="BM370" s="25" t="s">
        <v>769</v>
      </c>
    </row>
    <row r="371" s="11" customFormat="1" ht="16.5" customHeight="1">
      <c r="B371" s="230"/>
      <c r="C371" s="231"/>
      <c r="D371" s="231"/>
      <c r="E371" s="232" t="s">
        <v>5</v>
      </c>
      <c r="F371" s="233" t="s">
        <v>770</v>
      </c>
      <c r="G371" s="234"/>
      <c r="H371" s="234"/>
      <c r="I371" s="234"/>
      <c r="J371" s="231"/>
      <c r="K371" s="235">
        <v>5.625</v>
      </c>
      <c r="L371" s="231"/>
      <c r="M371" s="231"/>
      <c r="N371" s="231"/>
      <c r="O371" s="231"/>
      <c r="P371" s="231"/>
      <c r="Q371" s="231"/>
      <c r="R371" s="236"/>
      <c r="T371" s="237"/>
      <c r="U371" s="231"/>
      <c r="V371" s="231"/>
      <c r="W371" s="231"/>
      <c r="X371" s="231"/>
      <c r="Y371" s="231"/>
      <c r="Z371" s="231"/>
      <c r="AA371" s="238"/>
      <c r="AT371" s="239" t="s">
        <v>192</v>
      </c>
      <c r="AU371" s="239" t="s">
        <v>89</v>
      </c>
      <c r="AV371" s="11" t="s">
        <v>89</v>
      </c>
      <c r="AW371" s="11" t="s">
        <v>34</v>
      </c>
      <c r="AX371" s="11" t="s">
        <v>77</v>
      </c>
      <c r="AY371" s="239" t="s">
        <v>184</v>
      </c>
    </row>
    <row r="372" s="13" customFormat="1" ht="16.5" customHeight="1">
      <c r="B372" s="255"/>
      <c r="C372" s="256"/>
      <c r="D372" s="256"/>
      <c r="E372" s="257" t="s">
        <v>5</v>
      </c>
      <c r="F372" s="258" t="s">
        <v>250</v>
      </c>
      <c r="G372" s="256"/>
      <c r="H372" s="256"/>
      <c r="I372" s="256"/>
      <c r="J372" s="256"/>
      <c r="K372" s="259">
        <v>5.625</v>
      </c>
      <c r="L372" s="256"/>
      <c r="M372" s="256"/>
      <c r="N372" s="256"/>
      <c r="O372" s="256"/>
      <c r="P372" s="256"/>
      <c r="Q372" s="256"/>
      <c r="R372" s="260"/>
      <c r="T372" s="261"/>
      <c r="U372" s="256"/>
      <c r="V372" s="256"/>
      <c r="W372" s="256"/>
      <c r="X372" s="256"/>
      <c r="Y372" s="256"/>
      <c r="Z372" s="256"/>
      <c r="AA372" s="262"/>
      <c r="AT372" s="263" t="s">
        <v>192</v>
      </c>
      <c r="AU372" s="263" t="s">
        <v>89</v>
      </c>
      <c r="AV372" s="13" t="s">
        <v>203</v>
      </c>
      <c r="AW372" s="13" t="s">
        <v>34</v>
      </c>
      <c r="AX372" s="13" t="s">
        <v>77</v>
      </c>
      <c r="AY372" s="263" t="s">
        <v>184</v>
      </c>
    </row>
    <row r="373" s="12" customFormat="1" ht="16.5" customHeight="1">
      <c r="B373" s="241"/>
      <c r="C373" s="242"/>
      <c r="D373" s="242"/>
      <c r="E373" s="243" t="s">
        <v>5</v>
      </c>
      <c r="F373" s="244" t="s">
        <v>765</v>
      </c>
      <c r="G373" s="242"/>
      <c r="H373" s="242"/>
      <c r="I373" s="242"/>
      <c r="J373" s="242"/>
      <c r="K373" s="245">
        <v>5.625</v>
      </c>
      <c r="L373" s="242"/>
      <c r="M373" s="242"/>
      <c r="N373" s="242"/>
      <c r="O373" s="242"/>
      <c r="P373" s="242"/>
      <c r="Q373" s="242"/>
      <c r="R373" s="246"/>
      <c r="T373" s="247"/>
      <c r="U373" s="242"/>
      <c r="V373" s="242"/>
      <c r="W373" s="242"/>
      <c r="X373" s="242"/>
      <c r="Y373" s="242"/>
      <c r="Z373" s="242"/>
      <c r="AA373" s="248"/>
      <c r="AT373" s="249" t="s">
        <v>192</v>
      </c>
      <c r="AU373" s="249" t="s">
        <v>89</v>
      </c>
      <c r="AV373" s="12" t="s">
        <v>189</v>
      </c>
      <c r="AW373" s="12" t="s">
        <v>34</v>
      </c>
      <c r="AX373" s="12" t="s">
        <v>84</v>
      </c>
      <c r="AY373" s="249" t="s">
        <v>184</v>
      </c>
    </row>
    <row r="374" s="10" customFormat="1" ht="29.88" customHeight="1">
      <c r="B374" s="208"/>
      <c r="C374" s="209"/>
      <c r="D374" s="250" t="s">
        <v>426</v>
      </c>
      <c r="E374" s="250"/>
      <c r="F374" s="250"/>
      <c r="G374" s="250"/>
      <c r="H374" s="250"/>
      <c r="I374" s="250"/>
      <c r="J374" s="250"/>
      <c r="K374" s="250"/>
      <c r="L374" s="250"/>
      <c r="M374" s="250"/>
      <c r="N374" s="251">
        <f>BK374</f>
        <v>0</v>
      </c>
      <c r="O374" s="252"/>
      <c r="P374" s="252"/>
      <c r="Q374" s="252"/>
      <c r="R374" s="213"/>
      <c r="T374" s="214"/>
      <c r="U374" s="209"/>
      <c r="V374" s="209"/>
      <c r="W374" s="215">
        <f>SUM(W375:W388)</f>
        <v>0</v>
      </c>
      <c r="X374" s="209"/>
      <c r="Y374" s="215">
        <f>SUM(Y375:Y388)</f>
        <v>1.6008299999999998</v>
      </c>
      <c r="Z374" s="209"/>
      <c r="AA374" s="216">
        <f>SUM(AA375:AA388)</f>
        <v>0</v>
      </c>
      <c r="AR374" s="217" t="s">
        <v>89</v>
      </c>
      <c r="AT374" s="218" t="s">
        <v>76</v>
      </c>
      <c r="AU374" s="218" t="s">
        <v>84</v>
      </c>
      <c r="AY374" s="217" t="s">
        <v>184</v>
      </c>
      <c r="BK374" s="219">
        <f>SUM(BK375:BK388)</f>
        <v>0</v>
      </c>
    </row>
    <row r="375" s="1" customFormat="1" ht="25.5" customHeight="1">
      <c r="B375" s="186"/>
      <c r="C375" s="220" t="s">
        <v>771</v>
      </c>
      <c r="D375" s="220" t="s">
        <v>185</v>
      </c>
      <c r="E375" s="221" t="s">
        <v>772</v>
      </c>
      <c r="F375" s="222" t="s">
        <v>773</v>
      </c>
      <c r="G375" s="222"/>
      <c r="H375" s="222"/>
      <c r="I375" s="222"/>
      <c r="J375" s="223" t="s">
        <v>200</v>
      </c>
      <c r="K375" s="224">
        <v>98</v>
      </c>
      <c r="L375" s="225">
        <v>0</v>
      </c>
      <c r="M375" s="225"/>
      <c r="N375" s="226">
        <f>ROUND(L375*K375,2)</f>
        <v>0</v>
      </c>
      <c r="O375" s="226"/>
      <c r="P375" s="226"/>
      <c r="Q375" s="226"/>
      <c r="R375" s="190"/>
      <c r="T375" s="227" t="s">
        <v>5</v>
      </c>
      <c r="U375" s="59" t="s">
        <v>44</v>
      </c>
      <c r="V375" s="50"/>
      <c r="W375" s="228">
        <f>V375*K375</f>
        <v>0</v>
      </c>
      <c r="X375" s="228">
        <v>0</v>
      </c>
      <c r="Y375" s="228">
        <f>X375*K375</f>
        <v>0</v>
      </c>
      <c r="Z375" s="228">
        <v>0</v>
      </c>
      <c r="AA375" s="229">
        <f>Z375*K375</f>
        <v>0</v>
      </c>
      <c r="AR375" s="25" t="s">
        <v>278</v>
      </c>
      <c r="AT375" s="25" t="s">
        <v>185</v>
      </c>
      <c r="AU375" s="25" t="s">
        <v>89</v>
      </c>
      <c r="AY375" s="25" t="s">
        <v>184</v>
      </c>
      <c r="BE375" s="149">
        <f>IF(U375="základná",N375,0)</f>
        <v>0</v>
      </c>
      <c r="BF375" s="149">
        <f>IF(U375="znížená",N375,0)</f>
        <v>0</v>
      </c>
      <c r="BG375" s="149">
        <f>IF(U375="zákl. prenesená",N375,0)</f>
        <v>0</v>
      </c>
      <c r="BH375" s="149">
        <f>IF(U375="zníž. prenesená",N375,0)</f>
        <v>0</v>
      </c>
      <c r="BI375" s="149">
        <f>IF(U375="nulová",N375,0)</f>
        <v>0</v>
      </c>
      <c r="BJ375" s="25" t="s">
        <v>89</v>
      </c>
      <c r="BK375" s="149">
        <f>ROUND(L375*K375,2)</f>
        <v>0</v>
      </c>
      <c r="BL375" s="25" t="s">
        <v>278</v>
      </c>
      <c r="BM375" s="25" t="s">
        <v>774</v>
      </c>
    </row>
    <row r="376" s="11" customFormat="1" ht="16.5" customHeight="1">
      <c r="B376" s="230"/>
      <c r="C376" s="231"/>
      <c r="D376" s="231"/>
      <c r="E376" s="232" t="s">
        <v>5</v>
      </c>
      <c r="F376" s="233" t="s">
        <v>775</v>
      </c>
      <c r="G376" s="234"/>
      <c r="H376" s="234"/>
      <c r="I376" s="234"/>
      <c r="J376" s="231"/>
      <c r="K376" s="235">
        <v>98</v>
      </c>
      <c r="L376" s="231"/>
      <c r="M376" s="231"/>
      <c r="N376" s="231"/>
      <c r="O376" s="231"/>
      <c r="P376" s="231"/>
      <c r="Q376" s="231"/>
      <c r="R376" s="236"/>
      <c r="T376" s="237"/>
      <c r="U376" s="231"/>
      <c r="V376" s="231"/>
      <c r="W376" s="231"/>
      <c r="X376" s="231"/>
      <c r="Y376" s="231"/>
      <c r="Z376" s="231"/>
      <c r="AA376" s="238"/>
      <c r="AT376" s="239" t="s">
        <v>192</v>
      </c>
      <c r="AU376" s="239" t="s">
        <v>89</v>
      </c>
      <c r="AV376" s="11" t="s">
        <v>89</v>
      </c>
      <c r="AW376" s="11" t="s">
        <v>34</v>
      </c>
      <c r="AX376" s="11" t="s">
        <v>77</v>
      </c>
      <c r="AY376" s="239" t="s">
        <v>184</v>
      </c>
    </row>
    <row r="377" s="12" customFormat="1" ht="16.5" customHeight="1">
      <c r="B377" s="241"/>
      <c r="C377" s="242"/>
      <c r="D377" s="242"/>
      <c r="E377" s="243" t="s">
        <v>5</v>
      </c>
      <c r="F377" s="244" t="s">
        <v>197</v>
      </c>
      <c r="G377" s="242"/>
      <c r="H377" s="242"/>
      <c r="I377" s="242"/>
      <c r="J377" s="242"/>
      <c r="K377" s="245">
        <v>98</v>
      </c>
      <c r="L377" s="242"/>
      <c r="M377" s="242"/>
      <c r="N377" s="242"/>
      <c r="O377" s="242"/>
      <c r="P377" s="242"/>
      <c r="Q377" s="242"/>
      <c r="R377" s="246"/>
      <c r="T377" s="247"/>
      <c r="U377" s="242"/>
      <c r="V377" s="242"/>
      <c r="W377" s="242"/>
      <c r="X377" s="242"/>
      <c r="Y377" s="242"/>
      <c r="Z377" s="242"/>
      <c r="AA377" s="248"/>
      <c r="AT377" s="249" t="s">
        <v>192</v>
      </c>
      <c r="AU377" s="249" t="s">
        <v>89</v>
      </c>
      <c r="AV377" s="12" t="s">
        <v>189</v>
      </c>
      <c r="AW377" s="12" t="s">
        <v>34</v>
      </c>
      <c r="AX377" s="12" t="s">
        <v>84</v>
      </c>
      <c r="AY377" s="249" t="s">
        <v>184</v>
      </c>
    </row>
    <row r="378" s="1" customFormat="1" ht="25.5" customHeight="1">
      <c r="B378" s="186"/>
      <c r="C378" s="270" t="s">
        <v>776</v>
      </c>
      <c r="D378" s="270" t="s">
        <v>563</v>
      </c>
      <c r="E378" s="271" t="s">
        <v>777</v>
      </c>
      <c r="F378" s="272" t="s">
        <v>778</v>
      </c>
      <c r="G378" s="272"/>
      <c r="H378" s="272"/>
      <c r="I378" s="272"/>
      <c r="J378" s="273" t="s">
        <v>206</v>
      </c>
      <c r="K378" s="274">
        <v>213.44399999999999</v>
      </c>
      <c r="L378" s="275">
        <v>0</v>
      </c>
      <c r="M378" s="275"/>
      <c r="N378" s="276">
        <f>ROUND(L378*K378,2)</f>
        <v>0</v>
      </c>
      <c r="O378" s="226"/>
      <c r="P378" s="226"/>
      <c r="Q378" s="226"/>
      <c r="R378" s="190"/>
      <c r="T378" s="227" t="s">
        <v>5</v>
      </c>
      <c r="U378" s="59" t="s">
        <v>44</v>
      </c>
      <c r="V378" s="50"/>
      <c r="W378" s="228">
        <f>V378*K378</f>
        <v>0</v>
      </c>
      <c r="X378" s="228">
        <v>0.0074999999999999997</v>
      </c>
      <c r="Y378" s="228">
        <f>X378*K378</f>
        <v>1.6008299999999998</v>
      </c>
      <c r="Z378" s="228">
        <v>0</v>
      </c>
      <c r="AA378" s="229">
        <f>Z378*K378</f>
        <v>0</v>
      </c>
      <c r="AR378" s="25" t="s">
        <v>351</v>
      </c>
      <c r="AT378" s="25" t="s">
        <v>563</v>
      </c>
      <c r="AU378" s="25" t="s">
        <v>89</v>
      </c>
      <c r="AY378" s="25" t="s">
        <v>184</v>
      </c>
      <c r="BE378" s="149">
        <f>IF(U378="základná",N378,0)</f>
        <v>0</v>
      </c>
      <c r="BF378" s="149">
        <f>IF(U378="znížená",N378,0)</f>
        <v>0</v>
      </c>
      <c r="BG378" s="149">
        <f>IF(U378="zákl. prenesená",N378,0)</f>
        <v>0</v>
      </c>
      <c r="BH378" s="149">
        <f>IF(U378="zníž. prenesená",N378,0)</f>
        <v>0</v>
      </c>
      <c r="BI378" s="149">
        <f>IF(U378="nulová",N378,0)</f>
        <v>0</v>
      </c>
      <c r="BJ378" s="25" t="s">
        <v>89</v>
      </c>
      <c r="BK378" s="149">
        <f>ROUND(L378*K378,2)</f>
        <v>0</v>
      </c>
      <c r="BL378" s="25" t="s">
        <v>278</v>
      </c>
      <c r="BM378" s="25" t="s">
        <v>779</v>
      </c>
    </row>
    <row r="379" s="14" customFormat="1" ht="16.5" customHeight="1">
      <c r="B379" s="277"/>
      <c r="C379" s="278"/>
      <c r="D379" s="278"/>
      <c r="E379" s="279" t="s">
        <v>5</v>
      </c>
      <c r="F379" s="285" t="s">
        <v>780</v>
      </c>
      <c r="G379" s="286"/>
      <c r="H379" s="286"/>
      <c r="I379" s="286"/>
      <c r="J379" s="278"/>
      <c r="K379" s="279" t="s">
        <v>5</v>
      </c>
      <c r="L379" s="278"/>
      <c r="M379" s="278"/>
      <c r="N379" s="278"/>
      <c r="O379" s="278"/>
      <c r="P379" s="278"/>
      <c r="Q379" s="278"/>
      <c r="R379" s="281"/>
      <c r="T379" s="282"/>
      <c r="U379" s="278"/>
      <c r="V379" s="278"/>
      <c r="W379" s="278"/>
      <c r="X379" s="278"/>
      <c r="Y379" s="278"/>
      <c r="Z379" s="278"/>
      <c r="AA379" s="283"/>
      <c r="AT379" s="284" t="s">
        <v>192</v>
      </c>
      <c r="AU379" s="284" t="s">
        <v>89</v>
      </c>
      <c r="AV379" s="14" t="s">
        <v>84</v>
      </c>
      <c r="AW379" s="14" t="s">
        <v>34</v>
      </c>
      <c r="AX379" s="14" t="s">
        <v>77</v>
      </c>
      <c r="AY379" s="284" t="s">
        <v>184</v>
      </c>
    </row>
    <row r="380" s="14" customFormat="1" ht="16.5" customHeight="1">
      <c r="B380" s="277"/>
      <c r="C380" s="278"/>
      <c r="D380" s="278"/>
      <c r="E380" s="279" t="s">
        <v>5</v>
      </c>
      <c r="F380" s="280" t="s">
        <v>781</v>
      </c>
      <c r="G380" s="278"/>
      <c r="H380" s="278"/>
      <c r="I380" s="278"/>
      <c r="J380" s="278"/>
      <c r="K380" s="279" t="s">
        <v>5</v>
      </c>
      <c r="L380" s="278"/>
      <c r="M380" s="278"/>
      <c r="N380" s="278"/>
      <c r="O380" s="278"/>
      <c r="P380" s="278"/>
      <c r="Q380" s="278"/>
      <c r="R380" s="281"/>
      <c r="T380" s="282"/>
      <c r="U380" s="278"/>
      <c r="V380" s="278"/>
      <c r="W380" s="278"/>
      <c r="X380" s="278"/>
      <c r="Y380" s="278"/>
      <c r="Z380" s="278"/>
      <c r="AA380" s="283"/>
      <c r="AT380" s="284" t="s">
        <v>192</v>
      </c>
      <c r="AU380" s="284" t="s">
        <v>89</v>
      </c>
      <c r="AV380" s="14" t="s">
        <v>84</v>
      </c>
      <c r="AW380" s="14" t="s">
        <v>34</v>
      </c>
      <c r="AX380" s="14" t="s">
        <v>77</v>
      </c>
      <c r="AY380" s="284" t="s">
        <v>184</v>
      </c>
    </row>
    <row r="381" s="14" customFormat="1" ht="38.25" customHeight="1">
      <c r="B381" s="277"/>
      <c r="C381" s="278"/>
      <c r="D381" s="278"/>
      <c r="E381" s="279" t="s">
        <v>5</v>
      </c>
      <c r="F381" s="280" t="s">
        <v>782</v>
      </c>
      <c r="G381" s="278"/>
      <c r="H381" s="278"/>
      <c r="I381" s="278"/>
      <c r="J381" s="278"/>
      <c r="K381" s="279" t="s">
        <v>5</v>
      </c>
      <c r="L381" s="278"/>
      <c r="M381" s="278"/>
      <c r="N381" s="278"/>
      <c r="O381" s="278"/>
      <c r="P381" s="278"/>
      <c r="Q381" s="278"/>
      <c r="R381" s="281"/>
      <c r="T381" s="282"/>
      <c r="U381" s="278"/>
      <c r="V381" s="278"/>
      <c r="W381" s="278"/>
      <c r="X381" s="278"/>
      <c r="Y381" s="278"/>
      <c r="Z381" s="278"/>
      <c r="AA381" s="283"/>
      <c r="AT381" s="284" t="s">
        <v>192</v>
      </c>
      <c r="AU381" s="284" t="s">
        <v>89</v>
      </c>
      <c r="AV381" s="14" t="s">
        <v>84</v>
      </c>
      <c r="AW381" s="14" t="s">
        <v>34</v>
      </c>
      <c r="AX381" s="14" t="s">
        <v>77</v>
      </c>
      <c r="AY381" s="284" t="s">
        <v>184</v>
      </c>
    </row>
    <row r="382" s="14" customFormat="1" ht="25.5" customHeight="1">
      <c r="B382" s="277"/>
      <c r="C382" s="278"/>
      <c r="D382" s="278"/>
      <c r="E382" s="279" t="s">
        <v>5</v>
      </c>
      <c r="F382" s="280" t="s">
        <v>783</v>
      </c>
      <c r="G382" s="278"/>
      <c r="H382" s="278"/>
      <c r="I382" s="278"/>
      <c r="J382" s="278"/>
      <c r="K382" s="279" t="s">
        <v>5</v>
      </c>
      <c r="L382" s="278"/>
      <c r="M382" s="278"/>
      <c r="N382" s="278"/>
      <c r="O382" s="278"/>
      <c r="P382" s="278"/>
      <c r="Q382" s="278"/>
      <c r="R382" s="281"/>
      <c r="T382" s="282"/>
      <c r="U382" s="278"/>
      <c r="V382" s="278"/>
      <c r="W382" s="278"/>
      <c r="X382" s="278"/>
      <c r="Y382" s="278"/>
      <c r="Z382" s="278"/>
      <c r="AA382" s="283"/>
      <c r="AT382" s="284" t="s">
        <v>192</v>
      </c>
      <c r="AU382" s="284" t="s">
        <v>89</v>
      </c>
      <c r="AV382" s="14" t="s">
        <v>84</v>
      </c>
      <c r="AW382" s="14" t="s">
        <v>34</v>
      </c>
      <c r="AX382" s="14" t="s">
        <v>77</v>
      </c>
      <c r="AY382" s="284" t="s">
        <v>184</v>
      </c>
    </row>
    <row r="383" s="14" customFormat="1" ht="25.5" customHeight="1">
      <c r="B383" s="277"/>
      <c r="C383" s="278"/>
      <c r="D383" s="278"/>
      <c r="E383" s="279" t="s">
        <v>5</v>
      </c>
      <c r="F383" s="280" t="s">
        <v>784</v>
      </c>
      <c r="G383" s="278"/>
      <c r="H383" s="278"/>
      <c r="I383" s="278"/>
      <c r="J383" s="278"/>
      <c r="K383" s="279" t="s">
        <v>5</v>
      </c>
      <c r="L383" s="278"/>
      <c r="M383" s="278"/>
      <c r="N383" s="278"/>
      <c r="O383" s="278"/>
      <c r="P383" s="278"/>
      <c r="Q383" s="278"/>
      <c r="R383" s="281"/>
      <c r="T383" s="282"/>
      <c r="U383" s="278"/>
      <c r="V383" s="278"/>
      <c r="W383" s="278"/>
      <c r="X383" s="278"/>
      <c r="Y383" s="278"/>
      <c r="Z383" s="278"/>
      <c r="AA383" s="283"/>
      <c r="AT383" s="284" t="s">
        <v>192</v>
      </c>
      <c r="AU383" s="284" t="s">
        <v>89</v>
      </c>
      <c r="AV383" s="14" t="s">
        <v>84</v>
      </c>
      <c r="AW383" s="14" t="s">
        <v>34</v>
      </c>
      <c r="AX383" s="14" t="s">
        <v>77</v>
      </c>
      <c r="AY383" s="284" t="s">
        <v>184</v>
      </c>
    </row>
    <row r="384" s="11" customFormat="1" ht="16.5" customHeight="1">
      <c r="B384" s="230"/>
      <c r="C384" s="231"/>
      <c r="D384" s="231"/>
      <c r="E384" s="232" t="s">
        <v>5</v>
      </c>
      <c r="F384" s="240" t="s">
        <v>785</v>
      </c>
      <c r="G384" s="231"/>
      <c r="H384" s="231"/>
      <c r="I384" s="231"/>
      <c r="J384" s="231"/>
      <c r="K384" s="235">
        <v>213.44399999999999</v>
      </c>
      <c r="L384" s="231"/>
      <c r="M384" s="231"/>
      <c r="N384" s="231"/>
      <c r="O384" s="231"/>
      <c r="P384" s="231"/>
      <c r="Q384" s="231"/>
      <c r="R384" s="236"/>
      <c r="T384" s="237"/>
      <c r="U384" s="231"/>
      <c r="V384" s="231"/>
      <c r="W384" s="231"/>
      <c r="X384" s="231"/>
      <c r="Y384" s="231"/>
      <c r="Z384" s="231"/>
      <c r="AA384" s="238"/>
      <c r="AT384" s="239" t="s">
        <v>192</v>
      </c>
      <c r="AU384" s="239" t="s">
        <v>89</v>
      </c>
      <c r="AV384" s="11" t="s">
        <v>89</v>
      </c>
      <c r="AW384" s="11" t="s">
        <v>34</v>
      </c>
      <c r="AX384" s="11" t="s">
        <v>77</v>
      </c>
      <c r="AY384" s="239" t="s">
        <v>184</v>
      </c>
    </row>
    <row r="385" s="12" customFormat="1" ht="16.5" customHeight="1">
      <c r="B385" s="241"/>
      <c r="C385" s="242"/>
      <c r="D385" s="242"/>
      <c r="E385" s="243" t="s">
        <v>5</v>
      </c>
      <c r="F385" s="244" t="s">
        <v>197</v>
      </c>
      <c r="G385" s="242"/>
      <c r="H385" s="242"/>
      <c r="I385" s="242"/>
      <c r="J385" s="242"/>
      <c r="K385" s="245">
        <v>213.44399999999999</v>
      </c>
      <c r="L385" s="242"/>
      <c r="M385" s="242"/>
      <c r="N385" s="242"/>
      <c r="O385" s="242"/>
      <c r="P385" s="242"/>
      <c r="Q385" s="242"/>
      <c r="R385" s="246"/>
      <c r="T385" s="247"/>
      <c r="U385" s="242"/>
      <c r="V385" s="242"/>
      <c r="W385" s="242"/>
      <c r="X385" s="242"/>
      <c r="Y385" s="242"/>
      <c r="Z385" s="242"/>
      <c r="AA385" s="248"/>
      <c r="AT385" s="249" t="s">
        <v>192</v>
      </c>
      <c r="AU385" s="249" t="s">
        <v>89</v>
      </c>
      <c r="AV385" s="12" t="s">
        <v>189</v>
      </c>
      <c r="AW385" s="12" t="s">
        <v>34</v>
      </c>
      <c r="AX385" s="12" t="s">
        <v>84</v>
      </c>
      <c r="AY385" s="249" t="s">
        <v>184</v>
      </c>
    </row>
    <row r="386" s="1" customFormat="1" ht="25.5" customHeight="1">
      <c r="B386" s="186"/>
      <c r="C386" s="220" t="s">
        <v>786</v>
      </c>
      <c r="D386" s="220" t="s">
        <v>185</v>
      </c>
      <c r="E386" s="221" t="s">
        <v>787</v>
      </c>
      <c r="F386" s="222" t="s">
        <v>788</v>
      </c>
      <c r="G386" s="222"/>
      <c r="H386" s="222"/>
      <c r="I386" s="222"/>
      <c r="J386" s="223" t="s">
        <v>789</v>
      </c>
      <c r="K386" s="224">
        <v>1</v>
      </c>
      <c r="L386" s="225">
        <v>0</v>
      </c>
      <c r="M386" s="225"/>
      <c r="N386" s="226">
        <f>ROUND(L386*K386,2)</f>
        <v>0</v>
      </c>
      <c r="O386" s="226"/>
      <c r="P386" s="226"/>
      <c r="Q386" s="226"/>
      <c r="R386" s="190"/>
      <c r="T386" s="227" t="s">
        <v>5</v>
      </c>
      <c r="U386" s="59" t="s">
        <v>44</v>
      </c>
      <c r="V386" s="50"/>
      <c r="W386" s="228">
        <f>V386*K386</f>
        <v>0</v>
      </c>
      <c r="X386" s="228">
        <v>0</v>
      </c>
      <c r="Y386" s="228">
        <f>X386*K386</f>
        <v>0</v>
      </c>
      <c r="Z386" s="228">
        <v>0</v>
      </c>
      <c r="AA386" s="229">
        <f>Z386*K386</f>
        <v>0</v>
      </c>
      <c r="AR386" s="25" t="s">
        <v>278</v>
      </c>
      <c r="AT386" s="25" t="s">
        <v>185</v>
      </c>
      <c r="AU386" s="25" t="s">
        <v>89</v>
      </c>
      <c r="AY386" s="25" t="s">
        <v>184</v>
      </c>
      <c r="BE386" s="149">
        <f>IF(U386="základná",N386,0)</f>
        <v>0</v>
      </c>
      <c r="BF386" s="149">
        <f>IF(U386="znížená",N386,0)</f>
        <v>0</v>
      </c>
      <c r="BG386" s="149">
        <f>IF(U386="zákl. prenesená",N386,0)</f>
        <v>0</v>
      </c>
      <c r="BH386" s="149">
        <f>IF(U386="zníž. prenesená",N386,0)</f>
        <v>0</v>
      </c>
      <c r="BI386" s="149">
        <f>IF(U386="nulová",N386,0)</f>
        <v>0</v>
      </c>
      <c r="BJ386" s="25" t="s">
        <v>89</v>
      </c>
      <c r="BK386" s="149">
        <f>ROUND(L386*K386,2)</f>
        <v>0</v>
      </c>
      <c r="BL386" s="25" t="s">
        <v>278</v>
      </c>
      <c r="BM386" s="25" t="s">
        <v>790</v>
      </c>
    </row>
    <row r="387" s="11" customFormat="1" ht="16.5" customHeight="1">
      <c r="B387" s="230"/>
      <c r="C387" s="231"/>
      <c r="D387" s="231"/>
      <c r="E387" s="232" t="s">
        <v>5</v>
      </c>
      <c r="F387" s="233" t="s">
        <v>84</v>
      </c>
      <c r="G387" s="234"/>
      <c r="H387" s="234"/>
      <c r="I387" s="234"/>
      <c r="J387" s="231"/>
      <c r="K387" s="235">
        <v>1</v>
      </c>
      <c r="L387" s="231"/>
      <c r="M387" s="231"/>
      <c r="N387" s="231"/>
      <c r="O387" s="231"/>
      <c r="P387" s="231"/>
      <c r="Q387" s="231"/>
      <c r="R387" s="236"/>
      <c r="T387" s="237"/>
      <c r="U387" s="231"/>
      <c r="V387" s="231"/>
      <c r="W387" s="231"/>
      <c r="X387" s="231"/>
      <c r="Y387" s="231"/>
      <c r="Z387" s="231"/>
      <c r="AA387" s="238"/>
      <c r="AT387" s="239" t="s">
        <v>192</v>
      </c>
      <c r="AU387" s="239" t="s">
        <v>89</v>
      </c>
      <c r="AV387" s="11" t="s">
        <v>89</v>
      </c>
      <c r="AW387" s="11" t="s">
        <v>34</v>
      </c>
      <c r="AX387" s="11" t="s">
        <v>77</v>
      </c>
      <c r="AY387" s="239" t="s">
        <v>184</v>
      </c>
    </row>
    <row r="388" s="12" customFormat="1" ht="16.5" customHeight="1">
      <c r="B388" s="241"/>
      <c r="C388" s="242"/>
      <c r="D388" s="242"/>
      <c r="E388" s="243" t="s">
        <v>5</v>
      </c>
      <c r="F388" s="244" t="s">
        <v>197</v>
      </c>
      <c r="G388" s="242"/>
      <c r="H388" s="242"/>
      <c r="I388" s="242"/>
      <c r="J388" s="242"/>
      <c r="K388" s="245">
        <v>1</v>
      </c>
      <c r="L388" s="242"/>
      <c r="M388" s="242"/>
      <c r="N388" s="242"/>
      <c r="O388" s="242"/>
      <c r="P388" s="242"/>
      <c r="Q388" s="242"/>
      <c r="R388" s="246"/>
      <c r="T388" s="247"/>
      <c r="U388" s="242"/>
      <c r="V388" s="242"/>
      <c r="W388" s="242"/>
      <c r="X388" s="242"/>
      <c r="Y388" s="242"/>
      <c r="Z388" s="242"/>
      <c r="AA388" s="248"/>
      <c r="AT388" s="249" t="s">
        <v>192</v>
      </c>
      <c r="AU388" s="249" t="s">
        <v>89</v>
      </c>
      <c r="AV388" s="12" t="s">
        <v>189</v>
      </c>
      <c r="AW388" s="12" t="s">
        <v>34</v>
      </c>
      <c r="AX388" s="12" t="s">
        <v>84</v>
      </c>
      <c r="AY388" s="249" t="s">
        <v>184</v>
      </c>
    </row>
    <row r="389" s="10" customFormat="1" ht="29.88" customHeight="1">
      <c r="B389" s="208"/>
      <c r="C389" s="209"/>
      <c r="D389" s="250" t="s">
        <v>427</v>
      </c>
      <c r="E389" s="250"/>
      <c r="F389" s="250"/>
      <c r="G389" s="250"/>
      <c r="H389" s="250"/>
      <c r="I389" s="250"/>
      <c r="J389" s="250"/>
      <c r="K389" s="250"/>
      <c r="L389" s="250"/>
      <c r="M389" s="250"/>
      <c r="N389" s="251">
        <f>BK389</f>
        <v>0</v>
      </c>
      <c r="O389" s="252"/>
      <c r="P389" s="252"/>
      <c r="Q389" s="252"/>
      <c r="R389" s="213"/>
      <c r="T389" s="214"/>
      <c r="U389" s="209"/>
      <c r="V389" s="209"/>
      <c r="W389" s="215">
        <f>SUM(W390:W425)</f>
        <v>0</v>
      </c>
      <c r="X389" s="209"/>
      <c r="Y389" s="215">
        <f>SUM(Y390:Y425)</f>
        <v>9.6850705999999995</v>
      </c>
      <c r="Z389" s="209"/>
      <c r="AA389" s="216">
        <f>SUM(AA390:AA425)</f>
        <v>0</v>
      </c>
      <c r="AR389" s="217" t="s">
        <v>89</v>
      </c>
      <c r="AT389" s="218" t="s">
        <v>76</v>
      </c>
      <c r="AU389" s="218" t="s">
        <v>84</v>
      </c>
      <c r="AY389" s="217" t="s">
        <v>184</v>
      </c>
      <c r="BK389" s="219">
        <f>SUM(BK390:BK425)</f>
        <v>0</v>
      </c>
    </row>
    <row r="390" s="1" customFormat="1" ht="38.25" customHeight="1">
      <c r="B390" s="186"/>
      <c r="C390" s="220" t="s">
        <v>791</v>
      </c>
      <c r="D390" s="220" t="s">
        <v>185</v>
      </c>
      <c r="E390" s="221" t="s">
        <v>792</v>
      </c>
      <c r="F390" s="222" t="s">
        <v>793</v>
      </c>
      <c r="G390" s="222"/>
      <c r="H390" s="222"/>
      <c r="I390" s="222"/>
      <c r="J390" s="223" t="s">
        <v>218</v>
      </c>
      <c r="K390" s="224">
        <v>747.46000000000004</v>
      </c>
      <c r="L390" s="225">
        <v>0</v>
      </c>
      <c r="M390" s="225"/>
      <c r="N390" s="226">
        <f>ROUND(L390*K390,2)</f>
        <v>0</v>
      </c>
      <c r="O390" s="226"/>
      <c r="P390" s="226"/>
      <c r="Q390" s="226"/>
      <c r="R390" s="190"/>
      <c r="T390" s="227" t="s">
        <v>5</v>
      </c>
      <c r="U390" s="59" t="s">
        <v>44</v>
      </c>
      <c r="V390" s="50"/>
      <c r="W390" s="228">
        <f>V390*K390</f>
        <v>0</v>
      </c>
      <c r="X390" s="228">
        <v>0.00021000000000000001</v>
      </c>
      <c r="Y390" s="228">
        <f>X390*K390</f>
        <v>0.15696660000000001</v>
      </c>
      <c r="Z390" s="228">
        <v>0</v>
      </c>
      <c r="AA390" s="229">
        <f>Z390*K390</f>
        <v>0</v>
      </c>
      <c r="AR390" s="25" t="s">
        <v>278</v>
      </c>
      <c r="AT390" s="25" t="s">
        <v>185</v>
      </c>
      <c r="AU390" s="25" t="s">
        <v>89</v>
      </c>
      <c r="AY390" s="25" t="s">
        <v>184</v>
      </c>
      <c r="BE390" s="149">
        <f>IF(U390="základná",N390,0)</f>
        <v>0</v>
      </c>
      <c r="BF390" s="149">
        <f>IF(U390="znížená",N390,0)</f>
        <v>0</v>
      </c>
      <c r="BG390" s="149">
        <f>IF(U390="zákl. prenesená",N390,0)</f>
        <v>0</v>
      </c>
      <c r="BH390" s="149">
        <f>IF(U390="zníž. prenesená",N390,0)</f>
        <v>0</v>
      </c>
      <c r="BI390" s="149">
        <f>IF(U390="nulová",N390,0)</f>
        <v>0</v>
      </c>
      <c r="BJ390" s="25" t="s">
        <v>89</v>
      </c>
      <c r="BK390" s="149">
        <f>ROUND(L390*K390,2)</f>
        <v>0</v>
      </c>
      <c r="BL390" s="25" t="s">
        <v>278</v>
      </c>
      <c r="BM390" s="25" t="s">
        <v>794</v>
      </c>
    </row>
    <row r="391" s="11" customFormat="1" ht="16.5" customHeight="1">
      <c r="B391" s="230"/>
      <c r="C391" s="231"/>
      <c r="D391" s="231"/>
      <c r="E391" s="232" t="s">
        <v>5</v>
      </c>
      <c r="F391" s="233" t="s">
        <v>795</v>
      </c>
      <c r="G391" s="234"/>
      <c r="H391" s="234"/>
      <c r="I391" s="234"/>
      <c r="J391" s="231"/>
      <c r="K391" s="235">
        <v>574.08000000000004</v>
      </c>
      <c r="L391" s="231"/>
      <c r="M391" s="231"/>
      <c r="N391" s="231"/>
      <c r="O391" s="231"/>
      <c r="P391" s="231"/>
      <c r="Q391" s="231"/>
      <c r="R391" s="236"/>
      <c r="T391" s="237"/>
      <c r="U391" s="231"/>
      <c r="V391" s="231"/>
      <c r="W391" s="231"/>
      <c r="X391" s="231"/>
      <c r="Y391" s="231"/>
      <c r="Z391" s="231"/>
      <c r="AA391" s="238"/>
      <c r="AT391" s="239" t="s">
        <v>192</v>
      </c>
      <c r="AU391" s="239" t="s">
        <v>89</v>
      </c>
      <c r="AV391" s="11" t="s">
        <v>89</v>
      </c>
      <c r="AW391" s="11" t="s">
        <v>34</v>
      </c>
      <c r="AX391" s="11" t="s">
        <v>77</v>
      </c>
      <c r="AY391" s="239" t="s">
        <v>184</v>
      </c>
    </row>
    <row r="392" s="13" customFormat="1" ht="16.5" customHeight="1">
      <c r="B392" s="255"/>
      <c r="C392" s="256"/>
      <c r="D392" s="256"/>
      <c r="E392" s="257" t="s">
        <v>5</v>
      </c>
      <c r="F392" s="258" t="s">
        <v>796</v>
      </c>
      <c r="G392" s="256"/>
      <c r="H392" s="256"/>
      <c r="I392" s="256"/>
      <c r="J392" s="256"/>
      <c r="K392" s="259">
        <v>574.08000000000004</v>
      </c>
      <c r="L392" s="256"/>
      <c r="M392" s="256"/>
      <c r="N392" s="256"/>
      <c r="O392" s="256"/>
      <c r="P392" s="256"/>
      <c r="Q392" s="256"/>
      <c r="R392" s="260"/>
      <c r="T392" s="261"/>
      <c r="U392" s="256"/>
      <c r="V392" s="256"/>
      <c r="W392" s="256"/>
      <c r="X392" s="256"/>
      <c r="Y392" s="256"/>
      <c r="Z392" s="256"/>
      <c r="AA392" s="262"/>
      <c r="AT392" s="263" t="s">
        <v>192</v>
      </c>
      <c r="AU392" s="263" t="s">
        <v>89</v>
      </c>
      <c r="AV392" s="13" t="s">
        <v>203</v>
      </c>
      <c r="AW392" s="13" t="s">
        <v>34</v>
      </c>
      <c r="AX392" s="13" t="s">
        <v>77</v>
      </c>
      <c r="AY392" s="263" t="s">
        <v>184</v>
      </c>
    </row>
    <row r="393" s="11" customFormat="1" ht="16.5" customHeight="1">
      <c r="B393" s="230"/>
      <c r="C393" s="231"/>
      <c r="D393" s="231"/>
      <c r="E393" s="232" t="s">
        <v>5</v>
      </c>
      <c r="F393" s="240" t="s">
        <v>797</v>
      </c>
      <c r="G393" s="231"/>
      <c r="H393" s="231"/>
      <c r="I393" s="231"/>
      <c r="J393" s="231"/>
      <c r="K393" s="235">
        <v>122.24</v>
      </c>
      <c r="L393" s="231"/>
      <c r="M393" s="231"/>
      <c r="N393" s="231"/>
      <c r="O393" s="231"/>
      <c r="P393" s="231"/>
      <c r="Q393" s="231"/>
      <c r="R393" s="236"/>
      <c r="T393" s="237"/>
      <c r="U393" s="231"/>
      <c r="V393" s="231"/>
      <c r="W393" s="231"/>
      <c r="X393" s="231"/>
      <c r="Y393" s="231"/>
      <c r="Z393" s="231"/>
      <c r="AA393" s="238"/>
      <c r="AT393" s="239" t="s">
        <v>192</v>
      </c>
      <c r="AU393" s="239" t="s">
        <v>89</v>
      </c>
      <c r="AV393" s="11" t="s">
        <v>89</v>
      </c>
      <c r="AW393" s="11" t="s">
        <v>34</v>
      </c>
      <c r="AX393" s="11" t="s">
        <v>77</v>
      </c>
      <c r="AY393" s="239" t="s">
        <v>184</v>
      </c>
    </row>
    <row r="394" s="13" customFormat="1" ht="16.5" customHeight="1">
      <c r="B394" s="255"/>
      <c r="C394" s="256"/>
      <c r="D394" s="256"/>
      <c r="E394" s="257" t="s">
        <v>5</v>
      </c>
      <c r="F394" s="258" t="s">
        <v>798</v>
      </c>
      <c r="G394" s="256"/>
      <c r="H394" s="256"/>
      <c r="I394" s="256"/>
      <c r="J394" s="256"/>
      <c r="K394" s="259">
        <v>122.24</v>
      </c>
      <c r="L394" s="256"/>
      <c r="M394" s="256"/>
      <c r="N394" s="256"/>
      <c r="O394" s="256"/>
      <c r="P394" s="256"/>
      <c r="Q394" s="256"/>
      <c r="R394" s="260"/>
      <c r="T394" s="261"/>
      <c r="U394" s="256"/>
      <c r="V394" s="256"/>
      <c r="W394" s="256"/>
      <c r="X394" s="256"/>
      <c r="Y394" s="256"/>
      <c r="Z394" s="256"/>
      <c r="AA394" s="262"/>
      <c r="AT394" s="263" t="s">
        <v>192</v>
      </c>
      <c r="AU394" s="263" t="s">
        <v>89</v>
      </c>
      <c r="AV394" s="13" t="s">
        <v>203</v>
      </c>
      <c r="AW394" s="13" t="s">
        <v>34</v>
      </c>
      <c r="AX394" s="13" t="s">
        <v>77</v>
      </c>
      <c r="AY394" s="263" t="s">
        <v>184</v>
      </c>
    </row>
    <row r="395" s="11" customFormat="1" ht="16.5" customHeight="1">
      <c r="B395" s="230"/>
      <c r="C395" s="231"/>
      <c r="D395" s="231"/>
      <c r="E395" s="232" t="s">
        <v>5</v>
      </c>
      <c r="F395" s="240" t="s">
        <v>799</v>
      </c>
      <c r="G395" s="231"/>
      <c r="H395" s="231"/>
      <c r="I395" s="231"/>
      <c r="J395" s="231"/>
      <c r="K395" s="235">
        <v>9.1999999999999993</v>
      </c>
      <c r="L395" s="231"/>
      <c r="M395" s="231"/>
      <c r="N395" s="231"/>
      <c r="O395" s="231"/>
      <c r="P395" s="231"/>
      <c r="Q395" s="231"/>
      <c r="R395" s="236"/>
      <c r="T395" s="237"/>
      <c r="U395" s="231"/>
      <c r="V395" s="231"/>
      <c r="W395" s="231"/>
      <c r="X395" s="231"/>
      <c r="Y395" s="231"/>
      <c r="Z395" s="231"/>
      <c r="AA395" s="238"/>
      <c r="AT395" s="239" t="s">
        <v>192</v>
      </c>
      <c r="AU395" s="239" t="s">
        <v>89</v>
      </c>
      <c r="AV395" s="11" t="s">
        <v>89</v>
      </c>
      <c r="AW395" s="11" t="s">
        <v>34</v>
      </c>
      <c r="AX395" s="11" t="s">
        <v>77</v>
      </c>
      <c r="AY395" s="239" t="s">
        <v>184</v>
      </c>
    </row>
    <row r="396" s="13" customFormat="1" ht="16.5" customHeight="1">
      <c r="B396" s="255"/>
      <c r="C396" s="256"/>
      <c r="D396" s="256"/>
      <c r="E396" s="257" t="s">
        <v>5</v>
      </c>
      <c r="F396" s="258" t="s">
        <v>800</v>
      </c>
      <c r="G396" s="256"/>
      <c r="H396" s="256"/>
      <c r="I396" s="256"/>
      <c r="J396" s="256"/>
      <c r="K396" s="259">
        <v>9.1999999999999993</v>
      </c>
      <c r="L396" s="256"/>
      <c r="M396" s="256"/>
      <c r="N396" s="256"/>
      <c r="O396" s="256"/>
      <c r="P396" s="256"/>
      <c r="Q396" s="256"/>
      <c r="R396" s="260"/>
      <c r="T396" s="261"/>
      <c r="U396" s="256"/>
      <c r="V396" s="256"/>
      <c r="W396" s="256"/>
      <c r="X396" s="256"/>
      <c r="Y396" s="256"/>
      <c r="Z396" s="256"/>
      <c r="AA396" s="262"/>
      <c r="AT396" s="263" t="s">
        <v>192</v>
      </c>
      <c r="AU396" s="263" t="s">
        <v>89</v>
      </c>
      <c r="AV396" s="13" t="s">
        <v>203</v>
      </c>
      <c r="AW396" s="13" t="s">
        <v>34</v>
      </c>
      <c r="AX396" s="13" t="s">
        <v>77</v>
      </c>
      <c r="AY396" s="263" t="s">
        <v>184</v>
      </c>
    </row>
    <row r="397" s="11" customFormat="1" ht="16.5" customHeight="1">
      <c r="B397" s="230"/>
      <c r="C397" s="231"/>
      <c r="D397" s="231"/>
      <c r="E397" s="232" t="s">
        <v>5</v>
      </c>
      <c r="F397" s="240" t="s">
        <v>801</v>
      </c>
      <c r="G397" s="231"/>
      <c r="H397" s="231"/>
      <c r="I397" s="231"/>
      <c r="J397" s="231"/>
      <c r="K397" s="235">
        <v>41.939999999999998</v>
      </c>
      <c r="L397" s="231"/>
      <c r="M397" s="231"/>
      <c r="N397" s="231"/>
      <c r="O397" s="231"/>
      <c r="P397" s="231"/>
      <c r="Q397" s="231"/>
      <c r="R397" s="236"/>
      <c r="T397" s="237"/>
      <c r="U397" s="231"/>
      <c r="V397" s="231"/>
      <c r="W397" s="231"/>
      <c r="X397" s="231"/>
      <c r="Y397" s="231"/>
      <c r="Z397" s="231"/>
      <c r="AA397" s="238"/>
      <c r="AT397" s="239" t="s">
        <v>192</v>
      </c>
      <c r="AU397" s="239" t="s">
        <v>89</v>
      </c>
      <c r="AV397" s="11" t="s">
        <v>89</v>
      </c>
      <c r="AW397" s="11" t="s">
        <v>34</v>
      </c>
      <c r="AX397" s="11" t="s">
        <v>77</v>
      </c>
      <c r="AY397" s="239" t="s">
        <v>184</v>
      </c>
    </row>
    <row r="398" s="13" customFormat="1" ht="16.5" customHeight="1">
      <c r="B398" s="255"/>
      <c r="C398" s="256"/>
      <c r="D398" s="256"/>
      <c r="E398" s="257" t="s">
        <v>5</v>
      </c>
      <c r="F398" s="258" t="s">
        <v>802</v>
      </c>
      <c r="G398" s="256"/>
      <c r="H398" s="256"/>
      <c r="I398" s="256"/>
      <c r="J398" s="256"/>
      <c r="K398" s="259">
        <v>41.939999999999998</v>
      </c>
      <c r="L398" s="256"/>
      <c r="M398" s="256"/>
      <c r="N398" s="256"/>
      <c r="O398" s="256"/>
      <c r="P398" s="256"/>
      <c r="Q398" s="256"/>
      <c r="R398" s="260"/>
      <c r="T398" s="261"/>
      <c r="U398" s="256"/>
      <c r="V398" s="256"/>
      <c r="W398" s="256"/>
      <c r="X398" s="256"/>
      <c r="Y398" s="256"/>
      <c r="Z398" s="256"/>
      <c r="AA398" s="262"/>
      <c r="AT398" s="263" t="s">
        <v>192</v>
      </c>
      <c r="AU398" s="263" t="s">
        <v>89</v>
      </c>
      <c r="AV398" s="13" t="s">
        <v>203</v>
      </c>
      <c r="AW398" s="13" t="s">
        <v>34</v>
      </c>
      <c r="AX398" s="13" t="s">
        <v>77</v>
      </c>
      <c r="AY398" s="263" t="s">
        <v>184</v>
      </c>
    </row>
    <row r="399" s="12" customFormat="1" ht="16.5" customHeight="1">
      <c r="B399" s="241"/>
      <c r="C399" s="242"/>
      <c r="D399" s="242"/>
      <c r="E399" s="243" t="s">
        <v>5</v>
      </c>
      <c r="F399" s="244" t="s">
        <v>197</v>
      </c>
      <c r="G399" s="242"/>
      <c r="H399" s="242"/>
      <c r="I399" s="242"/>
      <c r="J399" s="242"/>
      <c r="K399" s="245">
        <v>747.46000000000004</v>
      </c>
      <c r="L399" s="242"/>
      <c r="M399" s="242"/>
      <c r="N399" s="242"/>
      <c r="O399" s="242"/>
      <c r="P399" s="242"/>
      <c r="Q399" s="242"/>
      <c r="R399" s="246"/>
      <c r="T399" s="247"/>
      <c r="U399" s="242"/>
      <c r="V399" s="242"/>
      <c r="W399" s="242"/>
      <c r="X399" s="242"/>
      <c r="Y399" s="242"/>
      <c r="Z399" s="242"/>
      <c r="AA399" s="248"/>
      <c r="AT399" s="249" t="s">
        <v>192</v>
      </c>
      <c r="AU399" s="249" t="s">
        <v>89</v>
      </c>
      <c r="AV399" s="12" t="s">
        <v>189</v>
      </c>
      <c r="AW399" s="12" t="s">
        <v>34</v>
      </c>
      <c r="AX399" s="12" t="s">
        <v>84</v>
      </c>
      <c r="AY399" s="249" t="s">
        <v>184</v>
      </c>
    </row>
    <row r="400" s="1" customFormat="1" ht="25.5" customHeight="1">
      <c r="B400" s="186"/>
      <c r="C400" s="270" t="s">
        <v>803</v>
      </c>
      <c r="D400" s="270" t="s">
        <v>563</v>
      </c>
      <c r="E400" s="271" t="s">
        <v>804</v>
      </c>
      <c r="F400" s="272" t="s">
        <v>805</v>
      </c>
      <c r="G400" s="272"/>
      <c r="H400" s="272"/>
      <c r="I400" s="272"/>
      <c r="J400" s="273" t="s">
        <v>218</v>
      </c>
      <c r="K400" s="274">
        <v>747.46000000000004</v>
      </c>
      <c r="L400" s="275">
        <v>0</v>
      </c>
      <c r="M400" s="275"/>
      <c r="N400" s="276">
        <f>ROUND(L400*K400,2)</f>
        <v>0</v>
      </c>
      <c r="O400" s="226"/>
      <c r="P400" s="226"/>
      <c r="Q400" s="226"/>
      <c r="R400" s="190"/>
      <c r="T400" s="227" t="s">
        <v>5</v>
      </c>
      <c r="U400" s="59" t="s">
        <v>44</v>
      </c>
      <c r="V400" s="50"/>
      <c r="W400" s="228">
        <f>V400*K400</f>
        <v>0</v>
      </c>
      <c r="X400" s="228">
        <v>0.00010000000000000001</v>
      </c>
      <c r="Y400" s="228">
        <f>X400*K400</f>
        <v>0.074746000000000007</v>
      </c>
      <c r="Z400" s="228">
        <v>0</v>
      </c>
      <c r="AA400" s="229">
        <f>Z400*K400</f>
        <v>0</v>
      </c>
      <c r="AR400" s="25" t="s">
        <v>351</v>
      </c>
      <c r="AT400" s="25" t="s">
        <v>563</v>
      </c>
      <c r="AU400" s="25" t="s">
        <v>89</v>
      </c>
      <c r="AY400" s="25" t="s">
        <v>184</v>
      </c>
      <c r="BE400" s="149">
        <f>IF(U400="základná",N400,0)</f>
        <v>0</v>
      </c>
      <c r="BF400" s="149">
        <f>IF(U400="znížená",N400,0)</f>
        <v>0</v>
      </c>
      <c r="BG400" s="149">
        <f>IF(U400="zákl. prenesená",N400,0)</f>
        <v>0</v>
      </c>
      <c r="BH400" s="149">
        <f>IF(U400="zníž. prenesená",N400,0)</f>
        <v>0</v>
      </c>
      <c r="BI400" s="149">
        <f>IF(U400="nulová",N400,0)</f>
        <v>0</v>
      </c>
      <c r="BJ400" s="25" t="s">
        <v>89</v>
      </c>
      <c r="BK400" s="149">
        <f>ROUND(L400*K400,2)</f>
        <v>0</v>
      </c>
      <c r="BL400" s="25" t="s">
        <v>278</v>
      </c>
      <c r="BM400" s="25" t="s">
        <v>806</v>
      </c>
    </row>
    <row r="401" s="11" customFormat="1" ht="16.5" customHeight="1">
      <c r="B401" s="230"/>
      <c r="C401" s="231"/>
      <c r="D401" s="231"/>
      <c r="E401" s="232" t="s">
        <v>5</v>
      </c>
      <c r="F401" s="233" t="s">
        <v>807</v>
      </c>
      <c r="G401" s="234"/>
      <c r="H401" s="234"/>
      <c r="I401" s="234"/>
      <c r="J401" s="231"/>
      <c r="K401" s="235">
        <v>747.46000000000004</v>
      </c>
      <c r="L401" s="231"/>
      <c r="M401" s="231"/>
      <c r="N401" s="231"/>
      <c r="O401" s="231"/>
      <c r="P401" s="231"/>
      <c r="Q401" s="231"/>
      <c r="R401" s="236"/>
      <c r="T401" s="237"/>
      <c r="U401" s="231"/>
      <c r="V401" s="231"/>
      <c r="W401" s="231"/>
      <c r="X401" s="231"/>
      <c r="Y401" s="231"/>
      <c r="Z401" s="231"/>
      <c r="AA401" s="238"/>
      <c r="AT401" s="239" t="s">
        <v>192</v>
      </c>
      <c r="AU401" s="239" t="s">
        <v>89</v>
      </c>
      <c r="AV401" s="11" t="s">
        <v>89</v>
      </c>
      <c r="AW401" s="11" t="s">
        <v>34</v>
      </c>
      <c r="AX401" s="11" t="s">
        <v>77</v>
      </c>
      <c r="AY401" s="239" t="s">
        <v>184</v>
      </c>
    </row>
    <row r="402" s="12" customFormat="1" ht="16.5" customHeight="1">
      <c r="B402" s="241"/>
      <c r="C402" s="242"/>
      <c r="D402" s="242"/>
      <c r="E402" s="243" t="s">
        <v>5</v>
      </c>
      <c r="F402" s="244" t="s">
        <v>197</v>
      </c>
      <c r="G402" s="242"/>
      <c r="H402" s="242"/>
      <c r="I402" s="242"/>
      <c r="J402" s="242"/>
      <c r="K402" s="245">
        <v>747.46000000000004</v>
      </c>
      <c r="L402" s="242"/>
      <c r="M402" s="242"/>
      <c r="N402" s="242"/>
      <c r="O402" s="242"/>
      <c r="P402" s="242"/>
      <c r="Q402" s="242"/>
      <c r="R402" s="246"/>
      <c r="T402" s="247"/>
      <c r="U402" s="242"/>
      <c r="V402" s="242"/>
      <c r="W402" s="242"/>
      <c r="X402" s="242"/>
      <c r="Y402" s="242"/>
      <c r="Z402" s="242"/>
      <c r="AA402" s="248"/>
      <c r="AT402" s="249" t="s">
        <v>192</v>
      </c>
      <c r="AU402" s="249" t="s">
        <v>89</v>
      </c>
      <c r="AV402" s="12" t="s">
        <v>189</v>
      </c>
      <c r="AW402" s="12" t="s">
        <v>34</v>
      </c>
      <c r="AX402" s="12" t="s">
        <v>84</v>
      </c>
      <c r="AY402" s="249" t="s">
        <v>184</v>
      </c>
    </row>
    <row r="403" s="1" customFormat="1" ht="25.5" customHeight="1">
      <c r="B403" s="186"/>
      <c r="C403" s="270" t="s">
        <v>808</v>
      </c>
      <c r="D403" s="270" t="s">
        <v>563</v>
      </c>
      <c r="E403" s="271" t="s">
        <v>809</v>
      </c>
      <c r="F403" s="272" t="s">
        <v>810</v>
      </c>
      <c r="G403" s="272"/>
      <c r="H403" s="272"/>
      <c r="I403" s="272"/>
      <c r="J403" s="273" t="s">
        <v>218</v>
      </c>
      <c r="K403" s="274">
        <v>747.46000000000004</v>
      </c>
      <c r="L403" s="275">
        <v>0</v>
      </c>
      <c r="M403" s="275"/>
      <c r="N403" s="276">
        <f>ROUND(L403*K403,2)</f>
        <v>0</v>
      </c>
      <c r="O403" s="226"/>
      <c r="P403" s="226"/>
      <c r="Q403" s="226"/>
      <c r="R403" s="190"/>
      <c r="T403" s="227" t="s">
        <v>5</v>
      </c>
      <c r="U403" s="59" t="s">
        <v>44</v>
      </c>
      <c r="V403" s="50"/>
      <c r="W403" s="228">
        <f>V403*K403</f>
        <v>0</v>
      </c>
      <c r="X403" s="228">
        <v>0.00010000000000000001</v>
      </c>
      <c r="Y403" s="228">
        <f>X403*K403</f>
        <v>0.074746000000000007</v>
      </c>
      <c r="Z403" s="228">
        <v>0</v>
      </c>
      <c r="AA403" s="229">
        <f>Z403*K403</f>
        <v>0</v>
      </c>
      <c r="AR403" s="25" t="s">
        <v>351</v>
      </c>
      <c r="AT403" s="25" t="s">
        <v>563</v>
      </c>
      <c r="AU403" s="25" t="s">
        <v>89</v>
      </c>
      <c r="AY403" s="25" t="s">
        <v>184</v>
      </c>
      <c r="BE403" s="149">
        <f>IF(U403="základná",N403,0)</f>
        <v>0</v>
      </c>
      <c r="BF403" s="149">
        <f>IF(U403="znížená",N403,0)</f>
        <v>0</v>
      </c>
      <c r="BG403" s="149">
        <f>IF(U403="zákl. prenesená",N403,0)</f>
        <v>0</v>
      </c>
      <c r="BH403" s="149">
        <f>IF(U403="zníž. prenesená",N403,0)</f>
        <v>0</v>
      </c>
      <c r="BI403" s="149">
        <f>IF(U403="nulová",N403,0)</f>
        <v>0</v>
      </c>
      <c r="BJ403" s="25" t="s">
        <v>89</v>
      </c>
      <c r="BK403" s="149">
        <f>ROUND(L403*K403,2)</f>
        <v>0</v>
      </c>
      <c r="BL403" s="25" t="s">
        <v>278</v>
      </c>
      <c r="BM403" s="25" t="s">
        <v>811</v>
      </c>
    </row>
    <row r="404" s="11" customFormat="1" ht="16.5" customHeight="1">
      <c r="B404" s="230"/>
      <c r="C404" s="231"/>
      <c r="D404" s="231"/>
      <c r="E404" s="232" t="s">
        <v>5</v>
      </c>
      <c r="F404" s="233" t="s">
        <v>807</v>
      </c>
      <c r="G404" s="234"/>
      <c r="H404" s="234"/>
      <c r="I404" s="234"/>
      <c r="J404" s="231"/>
      <c r="K404" s="235">
        <v>747.46000000000004</v>
      </c>
      <c r="L404" s="231"/>
      <c r="M404" s="231"/>
      <c r="N404" s="231"/>
      <c r="O404" s="231"/>
      <c r="P404" s="231"/>
      <c r="Q404" s="231"/>
      <c r="R404" s="236"/>
      <c r="T404" s="237"/>
      <c r="U404" s="231"/>
      <c r="V404" s="231"/>
      <c r="W404" s="231"/>
      <c r="X404" s="231"/>
      <c r="Y404" s="231"/>
      <c r="Z404" s="231"/>
      <c r="AA404" s="238"/>
      <c r="AT404" s="239" t="s">
        <v>192</v>
      </c>
      <c r="AU404" s="239" t="s">
        <v>89</v>
      </c>
      <c r="AV404" s="11" t="s">
        <v>89</v>
      </c>
      <c r="AW404" s="11" t="s">
        <v>34</v>
      </c>
      <c r="AX404" s="11" t="s">
        <v>77</v>
      </c>
      <c r="AY404" s="239" t="s">
        <v>184</v>
      </c>
    </row>
    <row r="405" s="12" customFormat="1" ht="16.5" customHeight="1">
      <c r="B405" s="241"/>
      <c r="C405" s="242"/>
      <c r="D405" s="242"/>
      <c r="E405" s="243" t="s">
        <v>5</v>
      </c>
      <c r="F405" s="244" t="s">
        <v>197</v>
      </c>
      <c r="G405" s="242"/>
      <c r="H405" s="242"/>
      <c r="I405" s="242"/>
      <c r="J405" s="242"/>
      <c r="K405" s="245">
        <v>747.46000000000004</v>
      </c>
      <c r="L405" s="242"/>
      <c r="M405" s="242"/>
      <c r="N405" s="242"/>
      <c r="O405" s="242"/>
      <c r="P405" s="242"/>
      <c r="Q405" s="242"/>
      <c r="R405" s="246"/>
      <c r="T405" s="247"/>
      <c r="U405" s="242"/>
      <c r="V405" s="242"/>
      <c r="W405" s="242"/>
      <c r="X405" s="242"/>
      <c r="Y405" s="242"/>
      <c r="Z405" s="242"/>
      <c r="AA405" s="248"/>
      <c r="AT405" s="249" t="s">
        <v>192</v>
      </c>
      <c r="AU405" s="249" t="s">
        <v>89</v>
      </c>
      <c r="AV405" s="12" t="s">
        <v>189</v>
      </c>
      <c r="AW405" s="12" t="s">
        <v>34</v>
      </c>
      <c r="AX405" s="12" t="s">
        <v>84</v>
      </c>
      <c r="AY405" s="249" t="s">
        <v>184</v>
      </c>
    </row>
    <row r="406" s="1" customFormat="1" ht="25.5" customHeight="1">
      <c r="B406" s="186"/>
      <c r="C406" s="270" t="s">
        <v>812</v>
      </c>
      <c r="D406" s="270" t="s">
        <v>563</v>
      </c>
      <c r="E406" s="271" t="s">
        <v>813</v>
      </c>
      <c r="F406" s="272" t="s">
        <v>814</v>
      </c>
      <c r="G406" s="272"/>
      <c r="H406" s="272"/>
      <c r="I406" s="272"/>
      <c r="J406" s="273" t="s">
        <v>200</v>
      </c>
      <c r="K406" s="274">
        <v>92</v>
      </c>
      <c r="L406" s="275">
        <v>0</v>
      </c>
      <c r="M406" s="275"/>
      <c r="N406" s="276">
        <f>ROUND(L406*K406,2)</f>
        <v>0</v>
      </c>
      <c r="O406" s="226"/>
      <c r="P406" s="226"/>
      <c r="Q406" s="226"/>
      <c r="R406" s="190"/>
      <c r="T406" s="227" t="s">
        <v>5</v>
      </c>
      <c r="U406" s="59" t="s">
        <v>44</v>
      </c>
      <c r="V406" s="50"/>
      <c r="W406" s="228">
        <f>V406*K406</f>
        <v>0</v>
      </c>
      <c r="X406" s="228">
        <v>0.081000000000000003</v>
      </c>
      <c r="Y406" s="228">
        <f>X406*K406</f>
        <v>7.452</v>
      </c>
      <c r="Z406" s="228">
        <v>0</v>
      </c>
      <c r="AA406" s="229">
        <f>Z406*K406</f>
        <v>0</v>
      </c>
      <c r="AR406" s="25" t="s">
        <v>351</v>
      </c>
      <c r="AT406" s="25" t="s">
        <v>563</v>
      </c>
      <c r="AU406" s="25" t="s">
        <v>89</v>
      </c>
      <c r="AY406" s="25" t="s">
        <v>184</v>
      </c>
      <c r="BE406" s="149">
        <f>IF(U406="základná",N406,0)</f>
        <v>0</v>
      </c>
      <c r="BF406" s="149">
        <f>IF(U406="znížená",N406,0)</f>
        <v>0</v>
      </c>
      <c r="BG406" s="149">
        <f>IF(U406="zákl. prenesená",N406,0)</f>
        <v>0</v>
      </c>
      <c r="BH406" s="149">
        <f>IF(U406="zníž. prenesená",N406,0)</f>
        <v>0</v>
      </c>
      <c r="BI406" s="149">
        <f>IF(U406="nulová",N406,0)</f>
        <v>0</v>
      </c>
      <c r="BJ406" s="25" t="s">
        <v>89</v>
      </c>
      <c r="BK406" s="149">
        <f>ROUND(L406*K406,2)</f>
        <v>0</v>
      </c>
      <c r="BL406" s="25" t="s">
        <v>278</v>
      </c>
      <c r="BM406" s="25" t="s">
        <v>815</v>
      </c>
    </row>
    <row r="407" s="11" customFormat="1" ht="16.5" customHeight="1">
      <c r="B407" s="230"/>
      <c r="C407" s="231"/>
      <c r="D407" s="231"/>
      <c r="E407" s="232" t="s">
        <v>5</v>
      </c>
      <c r="F407" s="233" t="s">
        <v>816</v>
      </c>
      <c r="G407" s="234"/>
      <c r="H407" s="234"/>
      <c r="I407" s="234"/>
      <c r="J407" s="231"/>
      <c r="K407" s="235">
        <v>92</v>
      </c>
      <c r="L407" s="231"/>
      <c r="M407" s="231"/>
      <c r="N407" s="231"/>
      <c r="O407" s="231"/>
      <c r="P407" s="231"/>
      <c r="Q407" s="231"/>
      <c r="R407" s="236"/>
      <c r="T407" s="237"/>
      <c r="U407" s="231"/>
      <c r="V407" s="231"/>
      <c r="W407" s="231"/>
      <c r="X407" s="231"/>
      <c r="Y407" s="231"/>
      <c r="Z407" s="231"/>
      <c r="AA407" s="238"/>
      <c r="AT407" s="239" t="s">
        <v>192</v>
      </c>
      <c r="AU407" s="239" t="s">
        <v>89</v>
      </c>
      <c r="AV407" s="11" t="s">
        <v>89</v>
      </c>
      <c r="AW407" s="11" t="s">
        <v>34</v>
      </c>
      <c r="AX407" s="11" t="s">
        <v>77</v>
      </c>
      <c r="AY407" s="239" t="s">
        <v>184</v>
      </c>
    </row>
    <row r="408" s="12" customFormat="1" ht="16.5" customHeight="1">
      <c r="B408" s="241"/>
      <c r="C408" s="242"/>
      <c r="D408" s="242"/>
      <c r="E408" s="243" t="s">
        <v>5</v>
      </c>
      <c r="F408" s="244" t="s">
        <v>197</v>
      </c>
      <c r="G408" s="242"/>
      <c r="H408" s="242"/>
      <c r="I408" s="242"/>
      <c r="J408" s="242"/>
      <c r="K408" s="245">
        <v>92</v>
      </c>
      <c r="L408" s="242"/>
      <c r="M408" s="242"/>
      <c r="N408" s="242"/>
      <c r="O408" s="242"/>
      <c r="P408" s="242"/>
      <c r="Q408" s="242"/>
      <c r="R408" s="246"/>
      <c r="T408" s="247"/>
      <c r="U408" s="242"/>
      <c r="V408" s="242"/>
      <c r="W408" s="242"/>
      <c r="X408" s="242"/>
      <c r="Y408" s="242"/>
      <c r="Z408" s="242"/>
      <c r="AA408" s="248"/>
      <c r="AT408" s="249" t="s">
        <v>192</v>
      </c>
      <c r="AU408" s="249" t="s">
        <v>89</v>
      </c>
      <c r="AV408" s="12" t="s">
        <v>189</v>
      </c>
      <c r="AW408" s="12" t="s">
        <v>34</v>
      </c>
      <c r="AX408" s="12" t="s">
        <v>84</v>
      </c>
      <c r="AY408" s="249" t="s">
        <v>184</v>
      </c>
    </row>
    <row r="409" s="1" customFormat="1" ht="38.25" customHeight="1">
      <c r="B409" s="186"/>
      <c r="C409" s="270" t="s">
        <v>817</v>
      </c>
      <c r="D409" s="270" t="s">
        <v>563</v>
      </c>
      <c r="E409" s="271" t="s">
        <v>818</v>
      </c>
      <c r="F409" s="272" t="s">
        <v>819</v>
      </c>
      <c r="G409" s="272"/>
      <c r="H409" s="272"/>
      <c r="I409" s="272"/>
      <c r="J409" s="273" t="s">
        <v>200</v>
      </c>
      <c r="K409" s="274">
        <v>6</v>
      </c>
      <c r="L409" s="275">
        <v>0</v>
      </c>
      <c r="M409" s="275"/>
      <c r="N409" s="276">
        <f>ROUND(L409*K409,2)</f>
        <v>0</v>
      </c>
      <c r="O409" s="226"/>
      <c r="P409" s="226"/>
      <c r="Q409" s="226"/>
      <c r="R409" s="190"/>
      <c r="T409" s="227" t="s">
        <v>5</v>
      </c>
      <c r="U409" s="59" t="s">
        <v>44</v>
      </c>
      <c r="V409" s="50"/>
      <c r="W409" s="228">
        <f>V409*K409</f>
        <v>0</v>
      </c>
      <c r="X409" s="228">
        <v>0.081000000000000003</v>
      </c>
      <c r="Y409" s="228">
        <f>X409*K409</f>
        <v>0.48599999999999999</v>
      </c>
      <c r="Z409" s="228">
        <v>0</v>
      </c>
      <c r="AA409" s="229">
        <f>Z409*K409</f>
        <v>0</v>
      </c>
      <c r="AR409" s="25" t="s">
        <v>351</v>
      </c>
      <c r="AT409" s="25" t="s">
        <v>563</v>
      </c>
      <c r="AU409" s="25" t="s">
        <v>89</v>
      </c>
      <c r="AY409" s="25" t="s">
        <v>184</v>
      </c>
      <c r="BE409" s="149">
        <f>IF(U409="základná",N409,0)</f>
        <v>0</v>
      </c>
      <c r="BF409" s="149">
        <f>IF(U409="znížená",N409,0)</f>
        <v>0</v>
      </c>
      <c r="BG409" s="149">
        <f>IF(U409="zákl. prenesená",N409,0)</f>
        <v>0</v>
      </c>
      <c r="BH409" s="149">
        <f>IF(U409="zníž. prenesená",N409,0)</f>
        <v>0</v>
      </c>
      <c r="BI409" s="149">
        <f>IF(U409="nulová",N409,0)</f>
        <v>0</v>
      </c>
      <c r="BJ409" s="25" t="s">
        <v>89</v>
      </c>
      <c r="BK409" s="149">
        <f>ROUND(L409*K409,2)</f>
        <v>0</v>
      </c>
      <c r="BL409" s="25" t="s">
        <v>278</v>
      </c>
      <c r="BM409" s="25" t="s">
        <v>820</v>
      </c>
    </row>
    <row r="410" s="11" customFormat="1" ht="16.5" customHeight="1">
      <c r="B410" s="230"/>
      <c r="C410" s="231"/>
      <c r="D410" s="231"/>
      <c r="E410" s="232" t="s">
        <v>5</v>
      </c>
      <c r="F410" s="233" t="s">
        <v>215</v>
      </c>
      <c r="G410" s="234"/>
      <c r="H410" s="234"/>
      <c r="I410" s="234"/>
      <c r="J410" s="231"/>
      <c r="K410" s="235">
        <v>6</v>
      </c>
      <c r="L410" s="231"/>
      <c r="M410" s="231"/>
      <c r="N410" s="231"/>
      <c r="O410" s="231"/>
      <c r="P410" s="231"/>
      <c r="Q410" s="231"/>
      <c r="R410" s="236"/>
      <c r="T410" s="237"/>
      <c r="U410" s="231"/>
      <c r="V410" s="231"/>
      <c r="W410" s="231"/>
      <c r="X410" s="231"/>
      <c r="Y410" s="231"/>
      <c r="Z410" s="231"/>
      <c r="AA410" s="238"/>
      <c r="AT410" s="239" t="s">
        <v>192</v>
      </c>
      <c r="AU410" s="239" t="s">
        <v>89</v>
      </c>
      <c r="AV410" s="11" t="s">
        <v>89</v>
      </c>
      <c r="AW410" s="11" t="s">
        <v>34</v>
      </c>
      <c r="AX410" s="11" t="s">
        <v>77</v>
      </c>
      <c r="AY410" s="239" t="s">
        <v>184</v>
      </c>
    </row>
    <row r="411" s="12" customFormat="1" ht="16.5" customHeight="1">
      <c r="B411" s="241"/>
      <c r="C411" s="242"/>
      <c r="D411" s="242"/>
      <c r="E411" s="243" t="s">
        <v>5</v>
      </c>
      <c r="F411" s="244" t="s">
        <v>197</v>
      </c>
      <c r="G411" s="242"/>
      <c r="H411" s="242"/>
      <c r="I411" s="242"/>
      <c r="J411" s="242"/>
      <c r="K411" s="245">
        <v>6</v>
      </c>
      <c r="L411" s="242"/>
      <c r="M411" s="242"/>
      <c r="N411" s="242"/>
      <c r="O411" s="242"/>
      <c r="P411" s="242"/>
      <c r="Q411" s="242"/>
      <c r="R411" s="246"/>
      <c r="T411" s="247"/>
      <c r="U411" s="242"/>
      <c r="V411" s="242"/>
      <c r="W411" s="242"/>
      <c r="X411" s="242"/>
      <c r="Y411" s="242"/>
      <c r="Z411" s="242"/>
      <c r="AA411" s="248"/>
      <c r="AT411" s="249" t="s">
        <v>192</v>
      </c>
      <c r="AU411" s="249" t="s">
        <v>89</v>
      </c>
      <c r="AV411" s="12" t="s">
        <v>189</v>
      </c>
      <c r="AW411" s="12" t="s">
        <v>34</v>
      </c>
      <c r="AX411" s="12" t="s">
        <v>84</v>
      </c>
      <c r="AY411" s="249" t="s">
        <v>184</v>
      </c>
    </row>
    <row r="412" s="1" customFormat="1" ht="25.5" customHeight="1">
      <c r="B412" s="186"/>
      <c r="C412" s="270" t="s">
        <v>821</v>
      </c>
      <c r="D412" s="270" t="s">
        <v>563</v>
      </c>
      <c r="E412" s="271" t="s">
        <v>822</v>
      </c>
      <c r="F412" s="272" t="s">
        <v>823</v>
      </c>
      <c r="G412" s="272"/>
      <c r="H412" s="272"/>
      <c r="I412" s="272"/>
      <c r="J412" s="273" t="s">
        <v>200</v>
      </c>
      <c r="K412" s="274">
        <v>16</v>
      </c>
      <c r="L412" s="275">
        <v>0</v>
      </c>
      <c r="M412" s="275"/>
      <c r="N412" s="276">
        <f>ROUND(L412*K412,2)</f>
        <v>0</v>
      </c>
      <c r="O412" s="226"/>
      <c r="P412" s="226"/>
      <c r="Q412" s="226"/>
      <c r="R412" s="190"/>
      <c r="T412" s="227" t="s">
        <v>5</v>
      </c>
      <c r="U412" s="59" t="s">
        <v>44</v>
      </c>
      <c r="V412" s="50"/>
      <c r="W412" s="228">
        <f>V412*K412</f>
        <v>0</v>
      </c>
      <c r="X412" s="228">
        <v>0.081000000000000003</v>
      </c>
      <c r="Y412" s="228">
        <f>X412*K412</f>
        <v>1.296</v>
      </c>
      <c r="Z412" s="228">
        <v>0</v>
      </c>
      <c r="AA412" s="229">
        <f>Z412*K412</f>
        <v>0</v>
      </c>
      <c r="AR412" s="25" t="s">
        <v>351</v>
      </c>
      <c r="AT412" s="25" t="s">
        <v>563</v>
      </c>
      <c r="AU412" s="25" t="s">
        <v>89</v>
      </c>
      <c r="AY412" s="25" t="s">
        <v>184</v>
      </c>
      <c r="BE412" s="149">
        <f>IF(U412="základná",N412,0)</f>
        <v>0</v>
      </c>
      <c r="BF412" s="149">
        <f>IF(U412="znížená",N412,0)</f>
        <v>0</v>
      </c>
      <c r="BG412" s="149">
        <f>IF(U412="zákl. prenesená",N412,0)</f>
        <v>0</v>
      </c>
      <c r="BH412" s="149">
        <f>IF(U412="zníž. prenesená",N412,0)</f>
        <v>0</v>
      </c>
      <c r="BI412" s="149">
        <f>IF(U412="nulová",N412,0)</f>
        <v>0</v>
      </c>
      <c r="BJ412" s="25" t="s">
        <v>89</v>
      </c>
      <c r="BK412" s="149">
        <f>ROUND(L412*K412,2)</f>
        <v>0</v>
      </c>
      <c r="BL412" s="25" t="s">
        <v>278</v>
      </c>
      <c r="BM412" s="25" t="s">
        <v>824</v>
      </c>
    </row>
    <row r="413" s="11" customFormat="1" ht="16.5" customHeight="1">
      <c r="B413" s="230"/>
      <c r="C413" s="231"/>
      <c r="D413" s="231"/>
      <c r="E413" s="232" t="s">
        <v>5</v>
      </c>
      <c r="F413" s="233" t="s">
        <v>278</v>
      </c>
      <c r="G413" s="234"/>
      <c r="H413" s="234"/>
      <c r="I413" s="234"/>
      <c r="J413" s="231"/>
      <c r="K413" s="235">
        <v>16</v>
      </c>
      <c r="L413" s="231"/>
      <c r="M413" s="231"/>
      <c r="N413" s="231"/>
      <c r="O413" s="231"/>
      <c r="P413" s="231"/>
      <c r="Q413" s="231"/>
      <c r="R413" s="236"/>
      <c r="T413" s="237"/>
      <c r="U413" s="231"/>
      <c r="V413" s="231"/>
      <c r="W413" s="231"/>
      <c r="X413" s="231"/>
      <c r="Y413" s="231"/>
      <c r="Z413" s="231"/>
      <c r="AA413" s="238"/>
      <c r="AT413" s="239" t="s">
        <v>192</v>
      </c>
      <c r="AU413" s="239" t="s">
        <v>89</v>
      </c>
      <c r="AV413" s="11" t="s">
        <v>89</v>
      </c>
      <c r="AW413" s="11" t="s">
        <v>34</v>
      </c>
      <c r="AX413" s="11" t="s">
        <v>77</v>
      </c>
      <c r="AY413" s="239" t="s">
        <v>184</v>
      </c>
    </row>
    <row r="414" s="12" customFormat="1" ht="16.5" customHeight="1">
      <c r="B414" s="241"/>
      <c r="C414" s="242"/>
      <c r="D414" s="242"/>
      <c r="E414" s="243" t="s">
        <v>5</v>
      </c>
      <c r="F414" s="244" t="s">
        <v>197</v>
      </c>
      <c r="G414" s="242"/>
      <c r="H414" s="242"/>
      <c r="I414" s="242"/>
      <c r="J414" s="242"/>
      <c r="K414" s="245">
        <v>16</v>
      </c>
      <c r="L414" s="242"/>
      <c r="M414" s="242"/>
      <c r="N414" s="242"/>
      <c r="O414" s="242"/>
      <c r="P414" s="242"/>
      <c r="Q414" s="242"/>
      <c r="R414" s="246"/>
      <c r="T414" s="247"/>
      <c r="U414" s="242"/>
      <c r="V414" s="242"/>
      <c r="W414" s="242"/>
      <c r="X414" s="242"/>
      <c r="Y414" s="242"/>
      <c r="Z414" s="242"/>
      <c r="AA414" s="248"/>
      <c r="AT414" s="249" t="s">
        <v>192</v>
      </c>
      <c r="AU414" s="249" t="s">
        <v>89</v>
      </c>
      <c r="AV414" s="12" t="s">
        <v>189</v>
      </c>
      <c r="AW414" s="12" t="s">
        <v>34</v>
      </c>
      <c r="AX414" s="12" t="s">
        <v>84</v>
      </c>
      <c r="AY414" s="249" t="s">
        <v>184</v>
      </c>
    </row>
    <row r="415" s="1" customFormat="1" ht="38.25" customHeight="1">
      <c r="B415" s="186"/>
      <c r="C415" s="270" t="s">
        <v>825</v>
      </c>
      <c r="D415" s="270" t="s">
        <v>563</v>
      </c>
      <c r="E415" s="271" t="s">
        <v>826</v>
      </c>
      <c r="F415" s="272" t="s">
        <v>827</v>
      </c>
      <c r="G415" s="272"/>
      <c r="H415" s="272"/>
      <c r="I415" s="272"/>
      <c r="J415" s="273" t="s">
        <v>200</v>
      </c>
      <c r="K415" s="274">
        <v>1</v>
      </c>
      <c r="L415" s="275">
        <v>0</v>
      </c>
      <c r="M415" s="275"/>
      <c r="N415" s="276">
        <f>ROUND(L415*K415,2)</f>
        <v>0</v>
      </c>
      <c r="O415" s="226"/>
      <c r="P415" s="226"/>
      <c r="Q415" s="226"/>
      <c r="R415" s="190"/>
      <c r="T415" s="227" t="s">
        <v>5</v>
      </c>
      <c r="U415" s="59" t="s">
        <v>44</v>
      </c>
      <c r="V415" s="50"/>
      <c r="W415" s="228">
        <f>V415*K415</f>
        <v>0</v>
      </c>
      <c r="X415" s="228">
        <v>0.081000000000000003</v>
      </c>
      <c r="Y415" s="228">
        <f>X415*K415</f>
        <v>0.081000000000000003</v>
      </c>
      <c r="Z415" s="228">
        <v>0</v>
      </c>
      <c r="AA415" s="229">
        <f>Z415*K415</f>
        <v>0</v>
      </c>
      <c r="AR415" s="25" t="s">
        <v>351</v>
      </c>
      <c r="AT415" s="25" t="s">
        <v>563</v>
      </c>
      <c r="AU415" s="25" t="s">
        <v>89</v>
      </c>
      <c r="AY415" s="25" t="s">
        <v>184</v>
      </c>
      <c r="BE415" s="149">
        <f>IF(U415="základná",N415,0)</f>
        <v>0</v>
      </c>
      <c r="BF415" s="149">
        <f>IF(U415="znížená",N415,0)</f>
        <v>0</v>
      </c>
      <c r="BG415" s="149">
        <f>IF(U415="zákl. prenesená",N415,0)</f>
        <v>0</v>
      </c>
      <c r="BH415" s="149">
        <f>IF(U415="zníž. prenesená",N415,0)</f>
        <v>0</v>
      </c>
      <c r="BI415" s="149">
        <f>IF(U415="nulová",N415,0)</f>
        <v>0</v>
      </c>
      <c r="BJ415" s="25" t="s">
        <v>89</v>
      </c>
      <c r="BK415" s="149">
        <f>ROUND(L415*K415,2)</f>
        <v>0</v>
      </c>
      <c r="BL415" s="25" t="s">
        <v>278</v>
      </c>
      <c r="BM415" s="25" t="s">
        <v>828</v>
      </c>
    </row>
    <row r="416" s="11" customFormat="1" ht="16.5" customHeight="1">
      <c r="B416" s="230"/>
      <c r="C416" s="231"/>
      <c r="D416" s="231"/>
      <c r="E416" s="232" t="s">
        <v>5</v>
      </c>
      <c r="F416" s="233" t="s">
        <v>84</v>
      </c>
      <c r="G416" s="234"/>
      <c r="H416" s="234"/>
      <c r="I416" s="234"/>
      <c r="J416" s="231"/>
      <c r="K416" s="235">
        <v>1</v>
      </c>
      <c r="L416" s="231"/>
      <c r="M416" s="231"/>
      <c r="N416" s="231"/>
      <c r="O416" s="231"/>
      <c r="P416" s="231"/>
      <c r="Q416" s="231"/>
      <c r="R416" s="236"/>
      <c r="T416" s="237"/>
      <c r="U416" s="231"/>
      <c r="V416" s="231"/>
      <c r="W416" s="231"/>
      <c r="X416" s="231"/>
      <c r="Y416" s="231"/>
      <c r="Z416" s="231"/>
      <c r="AA416" s="238"/>
      <c r="AT416" s="239" t="s">
        <v>192</v>
      </c>
      <c r="AU416" s="239" t="s">
        <v>89</v>
      </c>
      <c r="AV416" s="11" t="s">
        <v>89</v>
      </c>
      <c r="AW416" s="11" t="s">
        <v>34</v>
      </c>
      <c r="AX416" s="11" t="s">
        <v>77</v>
      </c>
      <c r="AY416" s="239" t="s">
        <v>184</v>
      </c>
    </row>
    <row r="417" s="12" customFormat="1" ht="16.5" customHeight="1">
      <c r="B417" s="241"/>
      <c r="C417" s="242"/>
      <c r="D417" s="242"/>
      <c r="E417" s="243" t="s">
        <v>5</v>
      </c>
      <c r="F417" s="244" t="s">
        <v>197</v>
      </c>
      <c r="G417" s="242"/>
      <c r="H417" s="242"/>
      <c r="I417" s="242"/>
      <c r="J417" s="242"/>
      <c r="K417" s="245">
        <v>1</v>
      </c>
      <c r="L417" s="242"/>
      <c r="M417" s="242"/>
      <c r="N417" s="242"/>
      <c r="O417" s="242"/>
      <c r="P417" s="242"/>
      <c r="Q417" s="242"/>
      <c r="R417" s="246"/>
      <c r="T417" s="247"/>
      <c r="U417" s="242"/>
      <c r="V417" s="242"/>
      <c r="W417" s="242"/>
      <c r="X417" s="242"/>
      <c r="Y417" s="242"/>
      <c r="Z417" s="242"/>
      <c r="AA417" s="248"/>
      <c r="AT417" s="249" t="s">
        <v>192</v>
      </c>
      <c r="AU417" s="249" t="s">
        <v>89</v>
      </c>
      <c r="AV417" s="12" t="s">
        <v>189</v>
      </c>
      <c r="AW417" s="12" t="s">
        <v>34</v>
      </c>
      <c r="AX417" s="12" t="s">
        <v>84</v>
      </c>
      <c r="AY417" s="249" t="s">
        <v>184</v>
      </c>
    </row>
    <row r="418" s="1" customFormat="1" ht="16.5" customHeight="1">
      <c r="B418" s="186"/>
      <c r="C418" s="220" t="s">
        <v>829</v>
      </c>
      <c r="D418" s="220" t="s">
        <v>185</v>
      </c>
      <c r="E418" s="221" t="s">
        <v>830</v>
      </c>
      <c r="F418" s="222" t="s">
        <v>831</v>
      </c>
      <c r="G418" s="222"/>
      <c r="H418" s="222"/>
      <c r="I418" s="222"/>
      <c r="J418" s="223" t="s">
        <v>299</v>
      </c>
      <c r="K418" s="224">
        <v>167.40000000000001</v>
      </c>
      <c r="L418" s="225">
        <v>0</v>
      </c>
      <c r="M418" s="225"/>
      <c r="N418" s="226">
        <f>ROUND(L418*K418,2)</f>
        <v>0</v>
      </c>
      <c r="O418" s="226"/>
      <c r="P418" s="226"/>
      <c r="Q418" s="226"/>
      <c r="R418" s="190"/>
      <c r="T418" s="227" t="s">
        <v>5</v>
      </c>
      <c r="U418" s="59" t="s">
        <v>44</v>
      </c>
      <c r="V418" s="50"/>
      <c r="W418" s="228">
        <f>V418*K418</f>
        <v>0</v>
      </c>
      <c r="X418" s="228">
        <v>0.00038000000000000002</v>
      </c>
      <c r="Y418" s="228">
        <f>X418*K418</f>
        <v>0.063612000000000002</v>
      </c>
      <c r="Z418" s="228">
        <v>0</v>
      </c>
      <c r="AA418" s="229">
        <f>Z418*K418</f>
        <v>0</v>
      </c>
      <c r="AR418" s="25" t="s">
        <v>278</v>
      </c>
      <c r="AT418" s="25" t="s">
        <v>185</v>
      </c>
      <c r="AU418" s="25" t="s">
        <v>89</v>
      </c>
      <c r="AY418" s="25" t="s">
        <v>184</v>
      </c>
      <c r="BE418" s="149">
        <f>IF(U418="základná",N418,0)</f>
        <v>0</v>
      </c>
      <c r="BF418" s="149">
        <f>IF(U418="znížená",N418,0)</f>
        <v>0</v>
      </c>
      <c r="BG418" s="149">
        <f>IF(U418="zákl. prenesená",N418,0)</f>
        <v>0</v>
      </c>
      <c r="BH418" s="149">
        <f>IF(U418="zníž. prenesená",N418,0)</f>
        <v>0</v>
      </c>
      <c r="BI418" s="149">
        <f>IF(U418="nulová",N418,0)</f>
        <v>0</v>
      </c>
      <c r="BJ418" s="25" t="s">
        <v>89</v>
      </c>
      <c r="BK418" s="149">
        <f>ROUND(L418*K418,2)</f>
        <v>0</v>
      </c>
      <c r="BL418" s="25" t="s">
        <v>278</v>
      </c>
      <c r="BM418" s="25" t="s">
        <v>832</v>
      </c>
    </row>
    <row r="419" s="11" customFormat="1" ht="16.5" customHeight="1">
      <c r="B419" s="230"/>
      <c r="C419" s="231"/>
      <c r="D419" s="231"/>
      <c r="E419" s="232" t="s">
        <v>5</v>
      </c>
      <c r="F419" s="233" t="s">
        <v>833</v>
      </c>
      <c r="G419" s="234"/>
      <c r="H419" s="234"/>
      <c r="I419" s="234"/>
      <c r="J419" s="231"/>
      <c r="K419" s="235">
        <v>142.09999999999999</v>
      </c>
      <c r="L419" s="231"/>
      <c r="M419" s="231"/>
      <c r="N419" s="231"/>
      <c r="O419" s="231"/>
      <c r="P419" s="231"/>
      <c r="Q419" s="231"/>
      <c r="R419" s="236"/>
      <c r="T419" s="237"/>
      <c r="U419" s="231"/>
      <c r="V419" s="231"/>
      <c r="W419" s="231"/>
      <c r="X419" s="231"/>
      <c r="Y419" s="231"/>
      <c r="Z419" s="231"/>
      <c r="AA419" s="238"/>
      <c r="AT419" s="239" t="s">
        <v>192</v>
      </c>
      <c r="AU419" s="239" t="s">
        <v>89</v>
      </c>
      <c r="AV419" s="11" t="s">
        <v>89</v>
      </c>
      <c r="AW419" s="11" t="s">
        <v>34</v>
      </c>
      <c r="AX419" s="11" t="s">
        <v>77</v>
      </c>
      <c r="AY419" s="239" t="s">
        <v>184</v>
      </c>
    </row>
    <row r="420" s="11" customFormat="1" ht="16.5" customHeight="1">
      <c r="B420" s="230"/>
      <c r="C420" s="231"/>
      <c r="D420" s="231"/>
      <c r="E420" s="232" t="s">
        <v>5</v>
      </c>
      <c r="F420" s="240" t="s">
        <v>671</v>
      </c>
      <c r="G420" s="231"/>
      <c r="H420" s="231"/>
      <c r="I420" s="231"/>
      <c r="J420" s="231"/>
      <c r="K420" s="235">
        <v>23.199999999999999</v>
      </c>
      <c r="L420" s="231"/>
      <c r="M420" s="231"/>
      <c r="N420" s="231"/>
      <c r="O420" s="231"/>
      <c r="P420" s="231"/>
      <c r="Q420" s="231"/>
      <c r="R420" s="236"/>
      <c r="T420" s="237"/>
      <c r="U420" s="231"/>
      <c r="V420" s="231"/>
      <c r="W420" s="231"/>
      <c r="X420" s="231"/>
      <c r="Y420" s="231"/>
      <c r="Z420" s="231"/>
      <c r="AA420" s="238"/>
      <c r="AT420" s="239" t="s">
        <v>192</v>
      </c>
      <c r="AU420" s="239" t="s">
        <v>89</v>
      </c>
      <c r="AV420" s="11" t="s">
        <v>89</v>
      </c>
      <c r="AW420" s="11" t="s">
        <v>34</v>
      </c>
      <c r="AX420" s="11" t="s">
        <v>77</v>
      </c>
      <c r="AY420" s="239" t="s">
        <v>184</v>
      </c>
    </row>
    <row r="421" s="11" customFormat="1" ht="16.5" customHeight="1">
      <c r="B421" s="230"/>
      <c r="C421" s="231"/>
      <c r="D421" s="231"/>
      <c r="E421" s="232" t="s">
        <v>5</v>
      </c>
      <c r="F421" s="240" t="s">
        <v>672</v>
      </c>
      <c r="G421" s="231"/>
      <c r="H421" s="231"/>
      <c r="I421" s="231"/>
      <c r="J421" s="231"/>
      <c r="K421" s="235">
        <v>2.1000000000000001</v>
      </c>
      <c r="L421" s="231"/>
      <c r="M421" s="231"/>
      <c r="N421" s="231"/>
      <c r="O421" s="231"/>
      <c r="P421" s="231"/>
      <c r="Q421" s="231"/>
      <c r="R421" s="236"/>
      <c r="T421" s="237"/>
      <c r="U421" s="231"/>
      <c r="V421" s="231"/>
      <c r="W421" s="231"/>
      <c r="X421" s="231"/>
      <c r="Y421" s="231"/>
      <c r="Z421" s="231"/>
      <c r="AA421" s="238"/>
      <c r="AT421" s="239" t="s">
        <v>192</v>
      </c>
      <c r="AU421" s="239" t="s">
        <v>89</v>
      </c>
      <c r="AV421" s="11" t="s">
        <v>89</v>
      </c>
      <c r="AW421" s="11" t="s">
        <v>34</v>
      </c>
      <c r="AX421" s="11" t="s">
        <v>77</v>
      </c>
      <c r="AY421" s="239" t="s">
        <v>184</v>
      </c>
    </row>
    <row r="422" s="12" customFormat="1" ht="16.5" customHeight="1">
      <c r="B422" s="241"/>
      <c r="C422" s="242"/>
      <c r="D422" s="242"/>
      <c r="E422" s="243" t="s">
        <v>413</v>
      </c>
      <c r="F422" s="244" t="s">
        <v>197</v>
      </c>
      <c r="G422" s="242"/>
      <c r="H422" s="242"/>
      <c r="I422" s="242"/>
      <c r="J422" s="242"/>
      <c r="K422" s="245">
        <v>167.40000000000001</v>
      </c>
      <c r="L422" s="242"/>
      <c r="M422" s="242"/>
      <c r="N422" s="242"/>
      <c r="O422" s="242"/>
      <c r="P422" s="242"/>
      <c r="Q422" s="242"/>
      <c r="R422" s="246"/>
      <c r="T422" s="247"/>
      <c r="U422" s="242"/>
      <c r="V422" s="242"/>
      <c r="W422" s="242"/>
      <c r="X422" s="242"/>
      <c r="Y422" s="242"/>
      <c r="Z422" s="242"/>
      <c r="AA422" s="248"/>
      <c r="AT422" s="249" t="s">
        <v>192</v>
      </c>
      <c r="AU422" s="249" t="s">
        <v>89</v>
      </c>
      <c r="AV422" s="12" t="s">
        <v>189</v>
      </c>
      <c r="AW422" s="12" t="s">
        <v>34</v>
      </c>
      <c r="AX422" s="12" t="s">
        <v>84</v>
      </c>
      <c r="AY422" s="249" t="s">
        <v>184</v>
      </c>
    </row>
    <row r="423" s="1" customFormat="1" ht="25.5" customHeight="1">
      <c r="B423" s="186"/>
      <c r="C423" s="270" t="s">
        <v>834</v>
      </c>
      <c r="D423" s="270" t="s">
        <v>563</v>
      </c>
      <c r="E423" s="271" t="s">
        <v>835</v>
      </c>
      <c r="F423" s="272" t="s">
        <v>836</v>
      </c>
      <c r="G423" s="272"/>
      <c r="H423" s="272"/>
      <c r="I423" s="272"/>
      <c r="J423" s="273" t="s">
        <v>299</v>
      </c>
      <c r="K423" s="274">
        <v>170.74799999999999</v>
      </c>
      <c r="L423" s="275">
        <v>0</v>
      </c>
      <c r="M423" s="275"/>
      <c r="N423" s="276">
        <f>ROUND(L423*K423,2)</f>
        <v>0</v>
      </c>
      <c r="O423" s="226"/>
      <c r="P423" s="226"/>
      <c r="Q423" s="226"/>
      <c r="R423" s="190"/>
      <c r="T423" s="227" t="s">
        <v>5</v>
      </c>
      <c r="U423" s="59" t="s">
        <v>44</v>
      </c>
      <c r="V423" s="50"/>
      <c r="W423" s="228">
        <f>V423*K423</f>
        <v>0</v>
      </c>
      <c r="X423" s="228">
        <v>0</v>
      </c>
      <c r="Y423" s="228">
        <f>X423*K423</f>
        <v>0</v>
      </c>
      <c r="Z423" s="228">
        <v>0</v>
      </c>
      <c r="AA423" s="229">
        <f>Z423*K423</f>
        <v>0</v>
      </c>
      <c r="AR423" s="25" t="s">
        <v>351</v>
      </c>
      <c r="AT423" s="25" t="s">
        <v>563</v>
      </c>
      <c r="AU423" s="25" t="s">
        <v>89</v>
      </c>
      <c r="AY423" s="25" t="s">
        <v>184</v>
      </c>
      <c r="BE423" s="149">
        <f>IF(U423="základná",N423,0)</f>
        <v>0</v>
      </c>
      <c r="BF423" s="149">
        <f>IF(U423="znížená",N423,0)</f>
        <v>0</v>
      </c>
      <c r="BG423" s="149">
        <f>IF(U423="zákl. prenesená",N423,0)</f>
        <v>0</v>
      </c>
      <c r="BH423" s="149">
        <f>IF(U423="zníž. prenesená",N423,0)</f>
        <v>0</v>
      </c>
      <c r="BI423" s="149">
        <f>IF(U423="nulová",N423,0)</f>
        <v>0</v>
      </c>
      <c r="BJ423" s="25" t="s">
        <v>89</v>
      </c>
      <c r="BK423" s="149">
        <f>ROUND(L423*K423,2)</f>
        <v>0</v>
      </c>
      <c r="BL423" s="25" t="s">
        <v>278</v>
      </c>
      <c r="BM423" s="25" t="s">
        <v>837</v>
      </c>
    </row>
    <row r="424" s="11" customFormat="1" ht="16.5" customHeight="1">
      <c r="B424" s="230"/>
      <c r="C424" s="231"/>
      <c r="D424" s="231"/>
      <c r="E424" s="232" t="s">
        <v>5</v>
      </c>
      <c r="F424" s="233" t="s">
        <v>838</v>
      </c>
      <c r="G424" s="234"/>
      <c r="H424" s="234"/>
      <c r="I424" s="234"/>
      <c r="J424" s="231"/>
      <c r="K424" s="235">
        <v>170.74799999999999</v>
      </c>
      <c r="L424" s="231"/>
      <c r="M424" s="231"/>
      <c r="N424" s="231"/>
      <c r="O424" s="231"/>
      <c r="P424" s="231"/>
      <c r="Q424" s="231"/>
      <c r="R424" s="236"/>
      <c r="T424" s="237"/>
      <c r="U424" s="231"/>
      <c r="V424" s="231"/>
      <c r="W424" s="231"/>
      <c r="X424" s="231"/>
      <c r="Y424" s="231"/>
      <c r="Z424" s="231"/>
      <c r="AA424" s="238"/>
      <c r="AT424" s="239" t="s">
        <v>192</v>
      </c>
      <c r="AU424" s="239" t="s">
        <v>89</v>
      </c>
      <c r="AV424" s="11" t="s">
        <v>89</v>
      </c>
      <c r="AW424" s="11" t="s">
        <v>34</v>
      </c>
      <c r="AX424" s="11" t="s">
        <v>77</v>
      </c>
      <c r="AY424" s="239" t="s">
        <v>184</v>
      </c>
    </row>
    <row r="425" s="12" customFormat="1" ht="16.5" customHeight="1">
      <c r="B425" s="241"/>
      <c r="C425" s="242"/>
      <c r="D425" s="242"/>
      <c r="E425" s="243" t="s">
        <v>5</v>
      </c>
      <c r="F425" s="244" t="s">
        <v>197</v>
      </c>
      <c r="G425" s="242"/>
      <c r="H425" s="242"/>
      <c r="I425" s="242"/>
      <c r="J425" s="242"/>
      <c r="K425" s="245">
        <v>170.74799999999999</v>
      </c>
      <c r="L425" s="242"/>
      <c r="M425" s="242"/>
      <c r="N425" s="242"/>
      <c r="O425" s="242"/>
      <c r="P425" s="242"/>
      <c r="Q425" s="242"/>
      <c r="R425" s="246"/>
      <c r="T425" s="247"/>
      <c r="U425" s="242"/>
      <c r="V425" s="242"/>
      <c r="W425" s="242"/>
      <c r="X425" s="242"/>
      <c r="Y425" s="242"/>
      <c r="Z425" s="242"/>
      <c r="AA425" s="248"/>
      <c r="AT425" s="249" t="s">
        <v>192</v>
      </c>
      <c r="AU425" s="249" t="s">
        <v>89</v>
      </c>
      <c r="AV425" s="12" t="s">
        <v>189</v>
      </c>
      <c r="AW425" s="12" t="s">
        <v>34</v>
      </c>
      <c r="AX425" s="12" t="s">
        <v>84</v>
      </c>
      <c r="AY425" s="249" t="s">
        <v>184</v>
      </c>
    </row>
    <row r="426" s="10" customFormat="1" ht="29.88" customHeight="1">
      <c r="B426" s="208"/>
      <c r="C426" s="209"/>
      <c r="D426" s="250" t="s">
        <v>428</v>
      </c>
      <c r="E426" s="250"/>
      <c r="F426" s="250"/>
      <c r="G426" s="250"/>
      <c r="H426" s="250"/>
      <c r="I426" s="250"/>
      <c r="J426" s="250"/>
      <c r="K426" s="250"/>
      <c r="L426" s="250"/>
      <c r="M426" s="250"/>
      <c r="N426" s="251">
        <f>BK426</f>
        <v>0</v>
      </c>
      <c r="O426" s="252"/>
      <c r="P426" s="252"/>
      <c r="Q426" s="252"/>
      <c r="R426" s="213"/>
      <c r="T426" s="214"/>
      <c r="U426" s="209"/>
      <c r="V426" s="209"/>
      <c r="W426" s="215">
        <f>SUM(W427:W448)</f>
        <v>0</v>
      </c>
      <c r="X426" s="209"/>
      <c r="Y426" s="215">
        <f>SUM(Y427:Y448)</f>
        <v>23.6484156</v>
      </c>
      <c r="Z426" s="209"/>
      <c r="AA426" s="216">
        <f>SUM(AA427:AA448)</f>
        <v>0</v>
      </c>
      <c r="AR426" s="217" t="s">
        <v>89</v>
      </c>
      <c r="AT426" s="218" t="s">
        <v>76</v>
      </c>
      <c r="AU426" s="218" t="s">
        <v>84</v>
      </c>
      <c r="AY426" s="217" t="s">
        <v>184</v>
      </c>
      <c r="BK426" s="219">
        <f>SUM(BK427:BK448)</f>
        <v>0</v>
      </c>
    </row>
    <row r="427" s="1" customFormat="1" ht="25.5" customHeight="1">
      <c r="B427" s="186"/>
      <c r="C427" s="220" t="s">
        <v>839</v>
      </c>
      <c r="D427" s="220" t="s">
        <v>185</v>
      </c>
      <c r="E427" s="221" t="s">
        <v>840</v>
      </c>
      <c r="F427" s="222" t="s">
        <v>841</v>
      </c>
      <c r="G427" s="222"/>
      <c r="H427" s="222"/>
      <c r="I427" s="222"/>
      <c r="J427" s="223" t="s">
        <v>218</v>
      </c>
      <c r="K427" s="224">
        <v>275.36000000000001</v>
      </c>
      <c r="L427" s="225">
        <v>0</v>
      </c>
      <c r="M427" s="225"/>
      <c r="N427" s="226">
        <f>ROUND(L427*K427,2)</f>
        <v>0</v>
      </c>
      <c r="O427" s="226"/>
      <c r="P427" s="226"/>
      <c r="Q427" s="226"/>
      <c r="R427" s="190"/>
      <c r="T427" s="227" t="s">
        <v>5</v>
      </c>
      <c r="U427" s="59" t="s">
        <v>44</v>
      </c>
      <c r="V427" s="50"/>
      <c r="W427" s="228">
        <f>V427*K427</f>
        <v>0</v>
      </c>
      <c r="X427" s="228">
        <v>0.00089999999999999998</v>
      </c>
      <c r="Y427" s="228">
        <f>X427*K427</f>
        <v>0.24782400000000002</v>
      </c>
      <c r="Z427" s="228">
        <v>0</v>
      </c>
      <c r="AA427" s="229">
        <f>Z427*K427</f>
        <v>0</v>
      </c>
      <c r="AR427" s="25" t="s">
        <v>278</v>
      </c>
      <c r="AT427" s="25" t="s">
        <v>185</v>
      </c>
      <c r="AU427" s="25" t="s">
        <v>89</v>
      </c>
      <c r="AY427" s="25" t="s">
        <v>184</v>
      </c>
      <c r="BE427" s="149">
        <f>IF(U427="základná",N427,0)</f>
        <v>0</v>
      </c>
      <c r="BF427" s="149">
        <f>IF(U427="znížená",N427,0)</f>
        <v>0</v>
      </c>
      <c r="BG427" s="149">
        <f>IF(U427="zákl. prenesená",N427,0)</f>
        <v>0</v>
      </c>
      <c r="BH427" s="149">
        <f>IF(U427="zníž. prenesená",N427,0)</f>
        <v>0</v>
      </c>
      <c r="BI427" s="149">
        <f>IF(U427="nulová",N427,0)</f>
        <v>0</v>
      </c>
      <c r="BJ427" s="25" t="s">
        <v>89</v>
      </c>
      <c r="BK427" s="149">
        <f>ROUND(L427*K427,2)</f>
        <v>0</v>
      </c>
      <c r="BL427" s="25" t="s">
        <v>278</v>
      </c>
      <c r="BM427" s="25" t="s">
        <v>842</v>
      </c>
    </row>
    <row r="428" s="11" customFormat="1" ht="16.5" customHeight="1">
      <c r="B428" s="230"/>
      <c r="C428" s="231"/>
      <c r="D428" s="231"/>
      <c r="E428" s="232" t="s">
        <v>5</v>
      </c>
      <c r="F428" s="233" t="s">
        <v>843</v>
      </c>
      <c r="G428" s="234"/>
      <c r="H428" s="234"/>
      <c r="I428" s="234"/>
      <c r="J428" s="231"/>
      <c r="K428" s="235">
        <v>300.56</v>
      </c>
      <c r="L428" s="231"/>
      <c r="M428" s="231"/>
      <c r="N428" s="231"/>
      <c r="O428" s="231"/>
      <c r="P428" s="231"/>
      <c r="Q428" s="231"/>
      <c r="R428" s="236"/>
      <c r="T428" s="237"/>
      <c r="U428" s="231"/>
      <c r="V428" s="231"/>
      <c r="W428" s="231"/>
      <c r="X428" s="231"/>
      <c r="Y428" s="231"/>
      <c r="Z428" s="231"/>
      <c r="AA428" s="238"/>
      <c r="AT428" s="239" t="s">
        <v>192</v>
      </c>
      <c r="AU428" s="239" t="s">
        <v>89</v>
      </c>
      <c r="AV428" s="11" t="s">
        <v>89</v>
      </c>
      <c r="AW428" s="11" t="s">
        <v>34</v>
      </c>
      <c r="AX428" s="11" t="s">
        <v>77</v>
      </c>
      <c r="AY428" s="239" t="s">
        <v>184</v>
      </c>
    </row>
    <row r="429" s="11" customFormat="1" ht="16.5" customHeight="1">
      <c r="B429" s="230"/>
      <c r="C429" s="231"/>
      <c r="D429" s="231"/>
      <c r="E429" s="232" t="s">
        <v>5</v>
      </c>
      <c r="F429" s="240" t="s">
        <v>844</v>
      </c>
      <c r="G429" s="231"/>
      <c r="H429" s="231"/>
      <c r="I429" s="231"/>
      <c r="J429" s="231"/>
      <c r="K429" s="235">
        <v>-25.199999999999999</v>
      </c>
      <c r="L429" s="231"/>
      <c r="M429" s="231"/>
      <c r="N429" s="231"/>
      <c r="O429" s="231"/>
      <c r="P429" s="231"/>
      <c r="Q429" s="231"/>
      <c r="R429" s="236"/>
      <c r="T429" s="237"/>
      <c r="U429" s="231"/>
      <c r="V429" s="231"/>
      <c r="W429" s="231"/>
      <c r="X429" s="231"/>
      <c r="Y429" s="231"/>
      <c r="Z429" s="231"/>
      <c r="AA429" s="238"/>
      <c r="AT429" s="239" t="s">
        <v>192</v>
      </c>
      <c r="AU429" s="239" t="s">
        <v>89</v>
      </c>
      <c r="AV429" s="11" t="s">
        <v>89</v>
      </c>
      <c r="AW429" s="11" t="s">
        <v>34</v>
      </c>
      <c r="AX429" s="11" t="s">
        <v>77</v>
      </c>
      <c r="AY429" s="239" t="s">
        <v>184</v>
      </c>
    </row>
    <row r="430" s="12" customFormat="1" ht="16.5" customHeight="1">
      <c r="B430" s="241"/>
      <c r="C430" s="242"/>
      <c r="D430" s="242"/>
      <c r="E430" s="243" t="s">
        <v>5</v>
      </c>
      <c r="F430" s="244" t="s">
        <v>197</v>
      </c>
      <c r="G430" s="242"/>
      <c r="H430" s="242"/>
      <c r="I430" s="242"/>
      <c r="J430" s="242"/>
      <c r="K430" s="245">
        <v>275.36000000000001</v>
      </c>
      <c r="L430" s="242"/>
      <c r="M430" s="242"/>
      <c r="N430" s="242"/>
      <c r="O430" s="242"/>
      <c r="P430" s="242"/>
      <c r="Q430" s="242"/>
      <c r="R430" s="246"/>
      <c r="T430" s="247"/>
      <c r="U430" s="242"/>
      <c r="V430" s="242"/>
      <c r="W430" s="242"/>
      <c r="X430" s="242"/>
      <c r="Y430" s="242"/>
      <c r="Z430" s="242"/>
      <c r="AA430" s="248"/>
      <c r="AT430" s="249" t="s">
        <v>192</v>
      </c>
      <c r="AU430" s="249" t="s">
        <v>89</v>
      </c>
      <c r="AV430" s="12" t="s">
        <v>189</v>
      </c>
      <c r="AW430" s="12" t="s">
        <v>34</v>
      </c>
      <c r="AX430" s="12" t="s">
        <v>84</v>
      </c>
      <c r="AY430" s="249" t="s">
        <v>184</v>
      </c>
    </row>
    <row r="431" s="1" customFormat="1" ht="16.5" customHeight="1">
      <c r="B431" s="186"/>
      <c r="C431" s="270" t="s">
        <v>845</v>
      </c>
      <c r="D431" s="270" t="s">
        <v>563</v>
      </c>
      <c r="E431" s="271" t="s">
        <v>846</v>
      </c>
      <c r="F431" s="272" t="s">
        <v>847</v>
      </c>
      <c r="G431" s="272"/>
      <c r="H431" s="272"/>
      <c r="I431" s="272"/>
      <c r="J431" s="273" t="s">
        <v>206</v>
      </c>
      <c r="K431" s="274">
        <v>28.913</v>
      </c>
      <c r="L431" s="275">
        <v>0</v>
      </c>
      <c r="M431" s="275"/>
      <c r="N431" s="276">
        <f>ROUND(L431*K431,2)</f>
        <v>0</v>
      </c>
      <c r="O431" s="226"/>
      <c r="P431" s="226"/>
      <c r="Q431" s="226"/>
      <c r="R431" s="190"/>
      <c r="T431" s="227" t="s">
        <v>5</v>
      </c>
      <c r="U431" s="59" t="s">
        <v>44</v>
      </c>
      <c r="V431" s="50"/>
      <c r="W431" s="228">
        <f>V431*K431</f>
        <v>0</v>
      </c>
      <c r="X431" s="228">
        <v>0.012</v>
      </c>
      <c r="Y431" s="228">
        <f>X431*K431</f>
        <v>0.34695599999999999</v>
      </c>
      <c r="Z431" s="228">
        <v>0</v>
      </c>
      <c r="AA431" s="229">
        <f>Z431*K431</f>
        <v>0</v>
      </c>
      <c r="AR431" s="25" t="s">
        <v>351</v>
      </c>
      <c r="AT431" s="25" t="s">
        <v>563</v>
      </c>
      <c r="AU431" s="25" t="s">
        <v>89</v>
      </c>
      <c r="AY431" s="25" t="s">
        <v>184</v>
      </c>
      <c r="BE431" s="149">
        <f>IF(U431="základná",N431,0)</f>
        <v>0</v>
      </c>
      <c r="BF431" s="149">
        <f>IF(U431="znížená",N431,0)</f>
        <v>0</v>
      </c>
      <c r="BG431" s="149">
        <f>IF(U431="zákl. prenesená",N431,0)</f>
        <v>0</v>
      </c>
      <c r="BH431" s="149">
        <f>IF(U431="zníž. prenesená",N431,0)</f>
        <v>0</v>
      </c>
      <c r="BI431" s="149">
        <f>IF(U431="nulová",N431,0)</f>
        <v>0</v>
      </c>
      <c r="BJ431" s="25" t="s">
        <v>89</v>
      </c>
      <c r="BK431" s="149">
        <f>ROUND(L431*K431,2)</f>
        <v>0</v>
      </c>
      <c r="BL431" s="25" t="s">
        <v>278</v>
      </c>
      <c r="BM431" s="25" t="s">
        <v>848</v>
      </c>
    </row>
    <row r="432" s="11" customFormat="1" ht="16.5" customHeight="1">
      <c r="B432" s="230"/>
      <c r="C432" s="231"/>
      <c r="D432" s="231"/>
      <c r="E432" s="232" t="s">
        <v>5</v>
      </c>
      <c r="F432" s="233" t="s">
        <v>849</v>
      </c>
      <c r="G432" s="234"/>
      <c r="H432" s="234"/>
      <c r="I432" s="234"/>
      <c r="J432" s="231"/>
      <c r="K432" s="235">
        <v>28.913</v>
      </c>
      <c r="L432" s="231"/>
      <c r="M432" s="231"/>
      <c r="N432" s="231"/>
      <c r="O432" s="231"/>
      <c r="P432" s="231"/>
      <c r="Q432" s="231"/>
      <c r="R432" s="236"/>
      <c r="T432" s="237"/>
      <c r="U432" s="231"/>
      <c r="V432" s="231"/>
      <c r="W432" s="231"/>
      <c r="X432" s="231"/>
      <c r="Y432" s="231"/>
      <c r="Z432" s="231"/>
      <c r="AA432" s="238"/>
      <c r="AT432" s="239" t="s">
        <v>192</v>
      </c>
      <c r="AU432" s="239" t="s">
        <v>89</v>
      </c>
      <c r="AV432" s="11" t="s">
        <v>89</v>
      </c>
      <c r="AW432" s="11" t="s">
        <v>34</v>
      </c>
      <c r="AX432" s="11" t="s">
        <v>77</v>
      </c>
      <c r="AY432" s="239" t="s">
        <v>184</v>
      </c>
    </row>
    <row r="433" s="12" customFormat="1" ht="16.5" customHeight="1">
      <c r="B433" s="241"/>
      <c r="C433" s="242"/>
      <c r="D433" s="242"/>
      <c r="E433" s="243" t="s">
        <v>5</v>
      </c>
      <c r="F433" s="244" t="s">
        <v>197</v>
      </c>
      <c r="G433" s="242"/>
      <c r="H433" s="242"/>
      <c r="I433" s="242"/>
      <c r="J433" s="242"/>
      <c r="K433" s="245">
        <v>28.913</v>
      </c>
      <c r="L433" s="242"/>
      <c r="M433" s="242"/>
      <c r="N433" s="242"/>
      <c r="O433" s="242"/>
      <c r="P433" s="242"/>
      <c r="Q433" s="242"/>
      <c r="R433" s="246"/>
      <c r="T433" s="247"/>
      <c r="U433" s="242"/>
      <c r="V433" s="242"/>
      <c r="W433" s="242"/>
      <c r="X433" s="242"/>
      <c r="Y433" s="242"/>
      <c r="Z433" s="242"/>
      <c r="AA433" s="248"/>
      <c r="AT433" s="249" t="s">
        <v>192</v>
      </c>
      <c r="AU433" s="249" t="s">
        <v>89</v>
      </c>
      <c r="AV433" s="12" t="s">
        <v>189</v>
      </c>
      <c r="AW433" s="12" t="s">
        <v>34</v>
      </c>
      <c r="AX433" s="12" t="s">
        <v>84</v>
      </c>
      <c r="AY433" s="249" t="s">
        <v>184</v>
      </c>
    </row>
    <row r="434" s="1" customFormat="1" ht="38.25" customHeight="1">
      <c r="B434" s="186"/>
      <c r="C434" s="220" t="s">
        <v>850</v>
      </c>
      <c r="D434" s="220" t="s">
        <v>185</v>
      </c>
      <c r="E434" s="221" t="s">
        <v>851</v>
      </c>
      <c r="F434" s="222" t="s">
        <v>852</v>
      </c>
      <c r="G434" s="222"/>
      <c r="H434" s="222"/>
      <c r="I434" s="222"/>
      <c r="J434" s="223" t="s">
        <v>206</v>
      </c>
      <c r="K434" s="224">
        <v>1423.0799999999999</v>
      </c>
      <c r="L434" s="225">
        <v>0</v>
      </c>
      <c r="M434" s="225"/>
      <c r="N434" s="226">
        <f>ROUND(L434*K434,2)</f>
        <v>0</v>
      </c>
      <c r="O434" s="226"/>
      <c r="P434" s="226"/>
      <c r="Q434" s="226"/>
      <c r="R434" s="190"/>
      <c r="T434" s="227" t="s">
        <v>5</v>
      </c>
      <c r="U434" s="59" t="s">
        <v>44</v>
      </c>
      <c r="V434" s="50"/>
      <c r="W434" s="228">
        <f>V434*K434</f>
        <v>0</v>
      </c>
      <c r="X434" s="228">
        <v>0.00347</v>
      </c>
      <c r="Y434" s="228">
        <f>X434*K434</f>
        <v>4.9380875999999994</v>
      </c>
      <c r="Z434" s="228">
        <v>0</v>
      </c>
      <c r="AA434" s="229">
        <f>Z434*K434</f>
        <v>0</v>
      </c>
      <c r="AR434" s="25" t="s">
        <v>278</v>
      </c>
      <c r="AT434" s="25" t="s">
        <v>185</v>
      </c>
      <c r="AU434" s="25" t="s">
        <v>89</v>
      </c>
      <c r="AY434" s="25" t="s">
        <v>184</v>
      </c>
      <c r="BE434" s="149">
        <f>IF(U434="základná",N434,0)</f>
        <v>0</v>
      </c>
      <c r="BF434" s="149">
        <f>IF(U434="znížená",N434,0)</f>
        <v>0</v>
      </c>
      <c r="BG434" s="149">
        <f>IF(U434="zákl. prenesená",N434,0)</f>
        <v>0</v>
      </c>
      <c r="BH434" s="149">
        <f>IF(U434="zníž. prenesená",N434,0)</f>
        <v>0</v>
      </c>
      <c r="BI434" s="149">
        <f>IF(U434="nulová",N434,0)</f>
        <v>0</v>
      </c>
      <c r="BJ434" s="25" t="s">
        <v>89</v>
      </c>
      <c r="BK434" s="149">
        <f>ROUND(L434*K434,2)</f>
        <v>0</v>
      </c>
      <c r="BL434" s="25" t="s">
        <v>278</v>
      </c>
      <c r="BM434" s="25" t="s">
        <v>853</v>
      </c>
    </row>
    <row r="435" s="11" customFormat="1" ht="16.5" customHeight="1">
      <c r="B435" s="230"/>
      <c r="C435" s="231"/>
      <c r="D435" s="231"/>
      <c r="E435" s="232" t="s">
        <v>5</v>
      </c>
      <c r="F435" s="233" t="s">
        <v>544</v>
      </c>
      <c r="G435" s="234"/>
      <c r="H435" s="234"/>
      <c r="I435" s="234"/>
      <c r="J435" s="231"/>
      <c r="K435" s="235">
        <v>361.56</v>
      </c>
      <c r="L435" s="231"/>
      <c r="M435" s="231"/>
      <c r="N435" s="231"/>
      <c r="O435" s="231"/>
      <c r="P435" s="231"/>
      <c r="Q435" s="231"/>
      <c r="R435" s="236"/>
      <c r="T435" s="237"/>
      <c r="U435" s="231"/>
      <c r="V435" s="231"/>
      <c r="W435" s="231"/>
      <c r="X435" s="231"/>
      <c r="Y435" s="231"/>
      <c r="Z435" s="231"/>
      <c r="AA435" s="238"/>
      <c r="AT435" s="239" t="s">
        <v>192</v>
      </c>
      <c r="AU435" s="239" t="s">
        <v>89</v>
      </c>
      <c r="AV435" s="11" t="s">
        <v>89</v>
      </c>
      <c r="AW435" s="11" t="s">
        <v>34</v>
      </c>
      <c r="AX435" s="11" t="s">
        <v>77</v>
      </c>
      <c r="AY435" s="239" t="s">
        <v>184</v>
      </c>
    </row>
    <row r="436" s="11" customFormat="1" ht="16.5" customHeight="1">
      <c r="B436" s="230"/>
      <c r="C436" s="231"/>
      <c r="D436" s="231"/>
      <c r="E436" s="232" t="s">
        <v>5</v>
      </c>
      <c r="F436" s="240" t="s">
        <v>629</v>
      </c>
      <c r="G436" s="231"/>
      <c r="H436" s="231"/>
      <c r="I436" s="231"/>
      <c r="J436" s="231"/>
      <c r="K436" s="235">
        <v>171.52000000000001</v>
      </c>
      <c r="L436" s="231"/>
      <c r="M436" s="231"/>
      <c r="N436" s="231"/>
      <c r="O436" s="231"/>
      <c r="P436" s="231"/>
      <c r="Q436" s="231"/>
      <c r="R436" s="236"/>
      <c r="T436" s="237"/>
      <c r="U436" s="231"/>
      <c r="V436" s="231"/>
      <c r="W436" s="231"/>
      <c r="X436" s="231"/>
      <c r="Y436" s="231"/>
      <c r="Z436" s="231"/>
      <c r="AA436" s="238"/>
      <c r="AT436" s="239" t="s">
        <v>192</v>
      </c>
      <c r="AU436" s="239" t="s">
        <v>89</v>
      </c>
      <c r="AV436" s="11" t="s">
        <v>89</v>
      </c>
      <c r="AW436" s="11" t="s">
        <v>34</v>
      </c>
      <c r="AX436" s="11" t="s">
        <v>77</v>
      </c>
      <c r="AY436" s="239" t="s">
        <v>184</v>
      </c>
    </row>
    <row r="437" s="11" customFormat="1" ht="16.5" customHeight="1">
      <c r="B437" s="230"/>
      <c r="C437" s="231"/>
      <c r="D437" s="231"/>
      <c r="E437" s="232" t="s">
        <v>5</v>
      </c>
      <c r="F437" s="240" t="s">
        <v>854</v>
      </c>
      <c r="G437" s="231"/>
      <c r="H437" s="231"/>
      <c r="I437" s="231"/>
      <c r="J437" s="231"/>
      <c r="K437" s="235">
        <v>200</v>
      </c>
      <c r="L437" s="231"/>
      <c r="M437" s="231"/>
      <c r="N437" s="231"/>
      <c r="O437" s="231"/>
      <c r="P437" s="231"/>
      <c r="Q437" s="231"/>
      <c r="R437" s="236"/>
      <c r="T437" s="237"/>
      <c r="U437" s="231"/>
      <c r="V437" s="231"/>
      <c r="W437" s="231"/>
      <c r="X437" s="231"/>
      <c r="Y437" s="231"/>
      <c r="Z437" s="231"/>
      <c r="AA437" s="238"/>
      <c r="AT437" s="239" t="s">
        <v>192</v>
      </c>
      <c r="AU437" s="239" t="s">
        <v>89</v>
      </c>
      <c r="AV437" s="11" t="s">
        <v>89</v>
      </c>
      <c r="AW437" s="11" t="s">
        <v>34</v>
      </c>
      <c r="AX437" s="11" t="s">
        <v>77</v>
      </c>
      <c r="AY437" s="239" t="s">
        <v>184</v>
      </c>
    </row>
    <row r="438" s="13" customFormat="1" ht="16.5" customHeight="1">
      <c r="B438" s="255"/>
      <c r="C438" s="256"/>
      <c r="D438" s="256"/>
      <c r="E438" s="257" t="s">
        <v>5</v>
      </c>
      <c r="F438" s="258" t="s">
        <v>250</v>
      </c>
      <c r="G438" s="256"/>
      <c r="H438" s="256"/>
      <c r="I438" s="256"/>
      <c r="J438" s="256"/>
      <c r="K438" s="259">
        <v>733.08000000000004</v>
      </c>
      <c r="L438" s="256"/>
      <c r="M438" s="256"/>
      <c r="N438" s="256"/>
      <c r="O438" s="256"/>
      <c r="P438" s="256"/>
      <c r="Q438" s="256"/>
      <c r="R438" s="260"/>
      <c r="T438" s="261"/>
      <c r="U438" s="256"/>
      <c r="V438" s="256"/>
      <c r="W438" s="256"/>
      <c r="X438" s="256"/>
      <c r="Y438" s="256"/>
      <c r="Z438" s="256"/>
      <c r="AA438" s="262"/>
      <c r="AT438" s="263" t="s">
        <v>192</v>
      </c>
      <c r="AU438" s="263" t="s">
        <v>89</v>
      </c>
      <c r="AV438" s="13" t="s">
        <v>203</v>
      </c>
      <c r="AW438" s="13" t="s">
        <v>34</v>
      </c>
      <c r="AX438" s="13" t="s">
        <v>77</v>
      </c>
      <c r="AY438" s="263" t="s">
        <v>184</v>
      </c>
    </row>
    <row r="439" s="11" customFormat="1" ht="16.5" customHeight="1">
      <c r="B439" s="230"/>
      <c r="C439" s="231"/>
      <c r="D439" s="231"/>
      <c r="E439" s="232" t="s">
        <v>5</v>
      </c>
      <c r="F439" s="240" t="s">
        <v>855</v>
      </c>
      <c r="G439" s="231"/>
      <c r="H439" s="231"/>
      <c r="I439" s="231"/>
      <c r="J439" s="231"/>
      <c r="K439" s="235">
        <v>690</v>
      </c>
      <c r="L439" s="231"/>
      <c r="M439" s="231"/>
      <c r="N439" s="231"/>
      <c r="O439" s="231"/>
      <c r="P439" s="231"/>
      <c r="Q439" s="231"/>
      <c r="R439" s="236"/>
      <c r="T439" s="237"/>
      <c r="U439" s="231"/>
      <c r="V439" s="231"/>
      <c r="W439" s="231"/>
      <c r="X439" s="231"/>
      <c r="Y439" s="231"/>
      <c r="Z439" s="231"/>
      <c r="AA439" s="238"/>
      <c r="AT439" s="239" t="s">
        <v>192</v>
      </c>
      <c r="AU439" s="239" t="s">
        <v>89</v>
      </c>
      <c r="AV439" s="11" t="s">
        <v>89</v>
      </c>
      <c r="AW439" s="11" t="s">
        <v>34</v>
      </c>
      <c r="AX439" s="11" t="s">
        <v>77</v>
      </c>
      <c r="AY439" s="239" t="s">
        <v>184</v>
      </c>
    </row>
    <row r="440" s="13" customFormat="1" ht="16.5" customHeight="1">
      <c r="B440" s="255"/>
      <c r="C440" s="256"/>
      <c r="D440" s="256"/>
      <c r="E440" s="257" t="s">
        <v>5</v>
      </c>
      <c r="F440" s="258" t="s">
        <v>250</v>
      </c>
      <c r="G440" s="256"/>
      <c r="H440" s="256"/>
      <c r="I440" s="256"/>
      <c r="J440" s="256"/>
      <c r="K440" s="259">
        <v>690</v>
      </c>
      <c r="L440" s="256"/>
      <c r="M440" s="256"/>
      <c r="N440" s="256"/>
      <c r="O440" s="256"/>
      <c r="P440" s="256"/>
      <c r="Q440" s="256"/>
      <c r="R440" s="260"/>
      <c r="T440" s="261"/>
      <c r="U440" s="256"/>
      <c r="V440" s="256"/>
      <c r="W440" s="256"/>
      <c r="X440" s="256"/>
      <c r="Y440" s="256"/>
      <c r="Z440" s="256"/>
      <c r="AA440" s="262"/>
      <c r="AT440" s="263" t="s">
        <v>192</v>
      </c>
      <c r="AU440" s="263" t="s">
        <v>89</v>
      </c>
      <c r="AV440" s="13" t="s">
        <v>203</v>
      </c>
      <c r="AW440" s="13" t="s">
        <v>34</v>
      </c>
      <c r="AX440" s="13" t="s">
        <v>77</v>
      </c>
      <c r="AY440" s="263" t="s">
        <v>184</v>
      </c>
    </row>
    <row r="441" s="12" customFormat="1" ht="16.5" customHeight="1">
      <c r="B441" s="241"/>
      <c r="C441" s="242"/>
      <c r="D441" s="242"/>
      <c r="E441" s="243" t="s">
        <v>5</v>
      </c>
      <c r="F441" s="244" t="s">
        <v>197</v>
      </c>
      <c r="G441" s="242"/>
      <c r="H441" s="242"/>
      <c r="I441" s="242"/>
      <c r="J441" s="242"/>
      <c r="K441" s="245">
        <v>1423.0799999999999</v>
      </c>
      <c r="L441" s="242"/>
      <c r="M441" s="242"/>
      <c r="N441" s="242"/>
      <c r="O441" s="242"/>
      <c r="P441" s="242"/>
      <c r="Q441" s="242"/>
      <c r="R441" s="246"/>
      <c r="T441" s="247"/>
      <c r="U441" s="242"/>
      <c r="V441" s="242"/>
      <c r="W441" s="242"/>
      <c r="X441" s="242"/>
      <c r="Y441" s="242"/>
      <c r="Z441" s="242"/>
      <c r="AA441" s="248"/>
      <c r="AT441" s="249" t="s">
        <v>192</v>
      </c>
      <c r="AU441" s="249" t="s">
        <v>89</v>
      </c>
      <c r="AV441" s="12" t="s">
        <v>189</v>
      </c>
      <c r="AW441" s="12" t="s">
        <v>34</v>
      </c>
      <c r="AX441" s="12" t="s">
        <v>84</v>
      </c>
      <c r="AY441" s="249" t="s">
        <v>184</v>
      </c>
    </row>
    <row r="442" s="1" customFormat="1" ht="16.5" customHeight="1">
      <c r="B442" s="186"/>
      <c r="C442" s="270" t="s">
        <v>856</v>
      </c>
      <c r="D442" s="270" t="s">
        <v>563</v>
      </c>
      <c r="E442" s="271" t="s">
        <v>857</v>
      </c>
      <c r="F442" s="272" t="s">
        <v>858</v>
      </c>
      <c r="G442" s="272"/>
      <c r="H442" s="272"/>
      <c r="I442" s="272"/>
      <c r="J442" s="273" t="s">
        <v>206</v>
      </c>
      <c r="K442" s="274">
        <v>785.12900000000002</v>
      </c>
      <c r="L442" s="275">
        <v>0</v>
      </c>
      <c r="M442" s="275"/>
      <c r="N442" s="276">
        <f>ROUND(L442*K442,2)</f>
        <v>0</v>
      </c>
      <c r="O442" s="226"/>
      <c r="P442" s="226"/>
      <c r="Q442" s="226"/>
      <c r="R442" s="190"/>
      <c r="T442" s="227" t="s">
        <v>5</v>
      </c>
      <c r="U442" s="59" t="s">
        <v>44</v>
      </c>
      <c r="V442" s="50"/>
      <c r="W442" s="228">
        <f>V442*K442</f>
        <v>0</v>
      </c>
      <c r="X442" s="228">
        <v>0.012</v>
      </c>
      <c r="Y442" s="228">
        <f>X442*K442</f>
        <v>9.4215479999999996</v>
      </c>
      <c r="Z442" s="228">
        <v>0</v>
      </c>
      <c r="AA442" s="229">
        <f>Z442*K442</f>
        <v>0</v>
      </c>
      <c r="AR442" s="25" t="s">
        <v>351</v>
      </c>
      <c r="AT442" s="25" t="s">
        <v>563</v>
      </c>
      <c r="AU442" s="25" t="s">
        <v>89</v>
      </c>
      <c r="AY442" s="25" t="s">
        <v>184</v>
      </c>
      <c r="BE442" s="149">
        <f>IF(U442="základná",N442,0)</f>
        <v>0</v>
      </c>
      <c r="BF442" s="149">
        <f>IF(U442="znížená",N442,0)</f>
        <v>0</v>
      </c>
      <c r="BG442" s="149">
        <f>IF(U442="zákl. prenesená",N442,0)</f>
        <v>0</v>
      </c>
      <c r="BH442" s="149">
        <f>IF(U442="zníž. prenesená",N442,0)</f>
        <v>0</v>
      </c>
      <c r="BI442" s="149">
        <f>IF(U442="nulová",N442,0)</f>
        <v>0</v>
      </c>
      <c r="BJ442" s="25" t="s">
        <v>89</v>
      </c>
      <c r="BK442" s="149">
        <f>ROUND(L442*K442,2)</f>
        <v>0</v>
      </c>
      <c r="BL442" s="25" t="s">
        <v>278</v>
      </c>
      <c r="BM442" s="25" t="s">
        <v>859</v>
      </c>
    </row>
    <row r="443" s="11" customFormat="1" ht="16.5" customHeight="1">
      <c r="B443" s="230"/>
      <c r="C443" s="231"/>
      <c r="D443" s="231"/>
      <c r="E443" s="232" t="s">
        <v>5</v>
      </c>
      <c r="F443" s="233" t="s">
        <v>860</v>
      </c>
      <c r="G443" s="234"/>
      <c r="H443" s="234"/>
      <c r="I443" s="234"/>
      <c r="J443" s="231"/>
      <c r="K443" s="235">
        <v>769.73400000000004</v>
      </c>
      <c r="L443" s="231"/>
      <c r="M443" s="231"/>
      <c r="N443" s="231"/>
      <c r="O443" s="231"/>
      <c r="P443" s="231"/>
      <c r="Q443" s="231"/>
      <c r="R443" s="236"/>
      <c r="T443" s="237"/>
      <c r="U443" s="231"/>
      <c r="V443" s="231"/>
      <c r="W443" s="231"/>
      <c r="X443" s="231"/>
      <c r="Y443" s="231"/>
      <c r="Z443" s="231"/>
      <c r="AA443" s="238"/>
      <c r="AT443" s="239" t="s">
        <v>192</v>
      </c>
      <c r="AU443" s="239" t="s">
        <v>89</v>
      </c>
      <c r="AV443" s="11" t="s">
        <v>89</v>
      </c>
      <c r="AW443" s="11" t="s">
        <v>34</v>
      </c>
      <c r="AX443" s="11" t="s">
        <v>77</v>
      </c>
      <c r="AY443" s="239" t="s">
        <v>184</v>
      </c>
    </row>
    <row r="444" s="12" customFormat="1" ht="16.5" customHeight="1">
      <c r="B444" s="241"/>
      <c r="C444" s="242"/>
      <c r="D444" s="242"/>
      <c r="E444" s="243" t="s">
        <v>5</v>
      </c>
      <c r="F444" s="244" t="s">
        <v>197</v>
      </c>
      <c r="G444" s="242"/>
      <c r="H444" s="242"/>
      <c r="I444" s="242"/>
      <c r="J444" s="242"/>
      <c r="K444" s="245">
        <v>769.73400000000004</v>
      </c>
      <c r="L444" s="242"/>
      <c r="M444" s="242"/>
      <c r="N444" s="242"/>
      <c r="O444" s="242"/>
      <c r="P444" s="242"/>
      <c r="Q444" s="242"/>
      <c r="R444" s="246"/>
      <c r="T444" s="247"/>
      <c r="U444" s="242"/>
      <c r="V444" s="242"/>
      <c r="W444" s="242"/>
      <c r="X444" s="242"/>
      <c r="Y444" s="242"/>
      <c r="Z444" s="242"/>
      <c r="AA444" s="248"/>
      <c r="AT444" s="249" t="s">
        <v>192</v>
      </c>
      <c r="AU444" s="249" t="s">
        <v>89</v>
      </c>
      <c r="AV444" s="12" t="s">
        <v>189</v>
      </c>
      <c r="AW444" s="12" t="s">
        <v>34</v>
      </c>
      <c r="AX444" s="12" t="s">
        <v>84</v>
      </c>
      <c r="AY444" s="249" t="s">
        <v>184</v>
      </c>
    </row>
    <row r="445" s="1" customFormat="1" ht="38.25" customHeight="1">
      <c r="B445" s="186"/>
      <c r="C445" s="270" t="s">
        <v>861</v>
      </c>
      <c r="D445" s="270" t="s">
        <v>563</v>
      </c>
      <c r="E445" s="271" t="s">
        <v>862</v>
      </c>
      <c r="F445" s="272" t="s">
        <v>863</v>
      </c>
      <c r="G445" s="272"/>
      <c r="H445" s="272"/>
      <c r="I445" s="272"/>
      <c r="J445" s="273" t="s">
        <v>206</v>
      </c>
      <c r="K445" s="274">
        <v>724.5</v>
      </c>
      <c r="L445" s="275">
        <v>0</v>
      </c>
      <c r="M445" s="275"/>
      <c r="N445" s="276">
        <f>ROUND(L445*K445,2)</f>
        <v>0</v>
      </c>
      <c r="O445" s="226"/>
      <c r="P445" s="226"/>
      <c r="Q445" s="226"/>
      <c r="R445" s="190"/>
      <c r="T445" s="227" t="s">
        <v>5</v>
      </c>
      <c r="U445" s="59" t="s">
        <v>44</v>
      </c>
      <c r="V445" s="50"/>
      <c r="W445" s="228">
        <f>V445*K445</f>
        <v>0</v>
      </c>
      <c r="X445" s="228">
        <v>0.012</v>
      </c>
      <c r="Y445" s="228">
        <f>X445*K445</f>
        <v>8.6940000000000008</v>
      </c>
      <c r="Z445" s="228">
        <v>0</v>
      </c>
      <c r="AA445" s="229">
        <f>Z445*K445</f>
        <v>0</v>
      </c>
      <c r="AR445" s="25" t="s">
        <v>351</v>
      </c>
      <c r="AT445" s="25" t="s">
        <v>563</v>
      </c>
      <c r="AU445" s="25" t="s">
        <v>89</v>
      </c>
      <c r="AY445" s="25" t="s">
        <v>184</v>
      </c>
      <c r="BE445" s="149">
        <f>IF(U445="základná",N445,0)</f>
        <v>0</v>
      </c>
      <c r="BF445" s="149">
        <f>IF(U445="znížená",N445,0)</f>
        <v>0</v>
      </c>
      <c r="BG445" s="149">
        <f>IF(U445="zákl. prenesená",N445,0)</f>
        <v>0</v>
      </c>
      <c r="BH445" s="149">
        <f>IF(U445="zníž. prenesená",N445,0)</f>
        <v>0</v>
      </c>
      <c r="BI445" s="149">
        <f>IF(U445="nulová",N445,0)</f>
        <v>0</v>
      </c>
      <c r="BJ445" s="25" t="s">
        <v>89</v>
      </c>
      <c r="BK445" s="149">
        <f>ROUND(L445*K445,2)</f>
        <v>0</v>
      </c>
      <c r="BL445" s="25" t="s">
        <v>278</v>
      </c>
      <c r="BM445" s="25" t="s">
        <v>864</v>
      </c>
    </row>
    <row r="446" s="11" customFormat="1" ht="16.5" customHeight="1">
      <c r="B446" s="230"/>
      <c r="C446" s="231"/>
      <c r="D446" s="231"/>
      <c r="E446" s="232" t="s">
        <v>5</v>
      </c>
      <c r="F446" s="233" t="s">
        <v>865</v>
      </c>
      <c r="G446" s="234"/>
      <c r="H446" s="234"/>
      <c r="I446" s="234"/>
      <c r="J446" s="231"/>
      <c r="K446" s="235">
        <v>724.5</v>
      </c>
      <c r="L446" s="231"/>
      <c r="M446" s="231"/>
      <c r="N446" s="231"/>
      <c r="O446" s="231"/>
      <c r="P446" s="231"/>
      <c r="Q446" s="231"/>
      <c r="R446" s="236"/>
      <c r="T446" s="237"/>
      <c r="U446" s="231"/>
      <c r="V446" s="231"/>
      <c r="W446" s="231"/>
      <c r="X446" s="231"/>
      <c r="Y446" s="231"/>
      <c r="Z446" s="231"/>
      <c r="AA446" s="238"/>
      <c r="AT446" s="239" t="s">
        <v>192</v>
      </c>
      <c r="AU446" s="239" t="s">
        <v>89</v>
      </c>
      <c r="AV446" s="11" t="s">
        <v>89</v>
      </c>
      <c r="AW446" s="11" t="s">
        <v>34</v>
      </c>
      <c r="AX446" s="11" t="s">
        <v>77</v>
      </c>
      <c r="AY446" s="239" t="s">
        <v>184</v>
      </c>
    </row>
    <row r="447" s="12" customFormat="1" ht="16.5" customHeight="1">
      <c r="B447" s="241"/>
      <c r="C447" s="242"/>
      <c r="D447" s="242"/>
      <c r="E447" s="243" t="s">
        <v>5</v>
      </c>
      <c r="F447" s="244" t="s">
        <v>197</v>
      </c>
      <c r="G447" s="242"/>
      <c r="H447" s="242"/>
      <c r="I447" s="242"/>
      <c r="J447" s="242"/>
      <c r="K447" s="245">
        <v>724.5</v>
      </c>
      <c r="L447" s="242"/>
      <c r="M447" s="242"/>
      <c r="N447" s="242"/>
      <c r="O447" s="242"/>
      <c r="P447" s="242"/>
      <c r="Q447" s="242"/>
      <c r="R447" s="246"/>
      <c r="T447" s="247"/>
      <c r="U447" s="242"/>
      <c r="V447" s="242"/>
      <c r="W447" s="242"/>
      <c r="X447" s="242"/>
      <c r="Y447" s="242"/>
      <c r="Z447" s="242"/>
      <c r="AA447" s="248"/>
      <c r="AT447" s="249" t="s">
        <v>192</v>
      </c>
      <c r="AU447" s="249" t="s">
        <v>89</v>
      </c>
      <c r="AV447" s="12" t="s">
        <v>189</v>
      </c>
      <c r="AW447" s="12" t="s">
        <v>34</v>
      </c>
      <c r="AX447" s="12" t="s">
        <v>84</v>
      </c>
      <c r="AY447" s="249" t="s">
        <v>184</v>
      </c>
    </row>
    <row r="448" s="1" customFormat="1" ht="25.5" customHeight="1">
      <c r="B448" s="186"/>
      <c r="C448" s="220" t="s">
        <v>866</v>
      </c>
      <c r="D448" s="220" t="s">
        <v>185</v>
      </c>
      <c r="E448" s="221" t="s">
        <v>867</v>
      </c>
      <c r="F448" s="222" t="s">
        <v>868</v>
      </c>
      <c r="G448" s="222"/>
      <c r="H448" s="222"/>
      <c r="I448" s="222"/>
      <c r="J448" s="223" t="s">
        <v>321</v>
      </c>
      <c r="K448" s="224">
        <v>23.648</v>
      </c>
      <c r="L448" s="225">
        <v>0</v>
      </c>
      <c r="M448" s="225"/>
      <c r="N448" s="226">
        <f>ROUND(L448*K448,2)</f>
        <v>0</v>
      </c>
      <c r="O448" s="226"/>
      <c r="P448" s="226"/>
      <c r="Q448" s="226"/>
      <c r="R448" s="190"/>
      <c r="T448" s="227" t="s">
        <v>5</v>
      </c>
      <c r="U448" s="59" t="s">
        <v>44</v>
      </c>
      <c r="V448" s="50"/>
      <c r="W448" s="228">
        <f>V448*K448</f>
        <v>0</v>
      </c>
      <c r="X448" s="228">
        <v>0</v>
      </c>
      <c r="Y448" s="228">
        <f>X448*K448</f>
        <v>0</v>
      </c>
      <c r="Z448" s="228">
        <v>0</v>
      </c>
      <c r="AA448" s="229">
        <f>Z448*K448</f>
        <v>0</v>
      </c>
      <c r="AR448" s="25" t="s">
        <v>278</v>
      </c>
      <c r="AT448" s="25" t="s">
        <v>185</v>
      </c>
      <c r="AU448" s="25" t="s">
        <v>89</v>
      </c>
      <c r="AY448" s="25" t="s">
        <v>184</v>
      </c>
      <c r="BE448" s="149">
        <f>IF(U448="základná",N448,0)</f>
        <v>0</v>
      </c>
      <c r="BF448" s="149">
        <f>IF(U448="znížená",N448,0)</f>
        <v>0</v>
      </c>
      <c r="BG448" s="149">
        <f>IF(U448="zákl. prenesená",N448,0)</f>
        <v>0</v>
      </c>
      <c r="BH448" s="149">
        <f>IF(U448="zníž. prenesená",N448,0)</f>
        <v>0</v>
      </c>
      <c r="BI448" s="149">
        <f>IF(U448="nulová",N448,0)</f>
        <v>0</v>
      </c>
      <c r="BJ448" s="25" t="s">
        <v>89</v>
      </c>
      <c r="BK448" s="149">
        <f>ROUND(L448*K448,2)</f>
        <v>0</v>
      </c>
      <c r="BL448" s="25" t="s">
        <v>278</v>
      </c>
      <c r="BM448" s="25" t="s">
        <v>869</v>
      </c>
    </row>
    <row r="449" s="10" customFormat="1" ht="29.88" customHeight="1">
      <c r="B449" s="208"/>
      <c r="C449" s="209"/>
      <c r="D449" s="250" t="s">
        <v>157</v>
      </c>
      <c r="E449" s="250"/>
      <c r="F449" s="250"/>
      <c r="G449" s="250"/>
      <c r="H449" s="250"/>
      <c r="I449" s="250"/>
      <c r="J449" s="250"/>
      <c r="K449" s="250"/>
      <c r="L449" s="250"/>
      <c r="M449" s="250"/>
      <c r="N449" s="253">
        <f>BK449</f>
        <v>0</v>
      </c>
      <c r="O449" s="254"/>
      <c r="P449" s="254"/>
      <c r="Q449" s="254"/>
      <c r="R449" s="213"/>
      <c r="T449" s="214"/>
      <c r="U449" s="209"/>
      <c r="V449" s="209"/>
      <c r="W449" s="215">
        <f>SUM(W450:W460)</f>
        <v>0</v>
      </c>
      <c r="X449" s="209"/>
      <c r="Y449" s="215">
        <f>SUM(Y450:Y460)</f>
        <v>5.2518983000000006</v>
      </c>
      <c r="Z449" s="209"/>
      <c r="AA449" s="216">
        <f>SUM(AA450:AA460)</f>
        <v>0</v>
      </c>
      <c r="AR449" s="217" t="s">
        <v>89</v>
      </c>
      <c r="AT449" s="218" t="s">
        <v>76</v>
      </c>
      <c r="AU449" s="218" t="s">
        <v>84</v>
      </c>
      <c r="AY449" s="217" t="s">
        <v>184</v>
      </c>
      <c r="BK449" s="219">
        <f>SUM(BK450:BK460)</f>
        <v>0</v>
      </c>
    </row>
    <row r="450" s="1" customFormat="1" ht="16.5" customHeight="1">
      <c r="B450" s="186"/>
      <c r="C450" s="220" t="s">
        <v>816</v>
      </c>
      <c r="D450" s="220" t="s">
        <v>185</v>
      </c>
      <c r="E450" s="221" t="s">
        <v>870</v>
      </c>
      <c r="F450" s="222" t="s">
        <v>871</v>
      </c>
      <c r="G450" s="222"/>
      <c r="H450" s="222"/>
      <c r="I450" s="222"/>
      <c r="J450" s="223" t="s">
        <v>218</v>
      </c>
      <c r="K450" s="224">
        <v>1430.8800000000001</v>
      </c>
      <c r="L450" s="225">
        <v>0</v>
      </c>
      <c r="M450" s="225"/>
      <c r="N450" s="226">
        <f>ROUND(L450*K450,2)</f>
        <v>0</v>
      </c>
      <c r="O450" s="226"/>
      <c r="P450" s="226"/>
      <c r="Q450" s="226"/>
      <c r="R450" s="190"/>
      <c r="T450" s="227" t="s">
        <v>5</v>
      </c>
      <c r="U450" s="59" t="s">
        <v>44</v>
      </c>
      <c r="V450" s="50"/>
      <c r="W450" s="228">
        <f>V450*K450</f>
        <v>0</v>
      </c>
      <c r="X450" s="228">
        <v>4.0000000000000003E-05</v>
      </c>
      <c r="Y450" s="228">
        <f>X450*K450</f>
        <v>0.057235200000000007</v>
      </c>
      <c r="Z450" s="228">
        <v>0</v>
      </c>
      <c r="AA450" s="229">
        <f>Z450*K450</f>
        <v>0</v>
      </c>
      <c r="AR450" s="25" t="s">
        <v>278</v>
      </c>
      <c r="AT450" s="25" t="s">
        <v>185</v>
      </c>
      <c r="AU450" s="25" t="s">
        <v>89</v>
      </c>
      <c r="AY450" s="25" t="s">
        <v>184</v>
      </c>
      <c r="BE450" s="149">
        <f>IF(U450="základná",N450,0)</f>
        <v>0</v>
      </c>
      <c r="BF450" s="149">
        <f>IF(U450="znížená",N450,0)</f>
        <v>0</v>
      </c>
      <c r="BG450" s="149">
        <f>IF(U450="zákl. prenesená",N450,0)</f>
        <v>0</v>
      </c>
      <c r="BH450" s="149">
        <f>IF(U450="zníž. prenesená",N450,0)</f>
        <v>0</v>
      </c>
      <c r="BI450" s="149">
        <f>IF(U450="nulová",N450,0)</f>
        <v>0</v>
      </c>
      <c r="BJ450" s="25" t="s">
        <v>89</v>
      </c>
      <c r="BK450" s="149">
        <f>ROUND(L450*K450,2)</f>
        <v>0</v>
      </c>
      <c r="BL450" s="25" t="s">
        <v>278</v>
      </c>
      <c r="BM450" s="25" t="s">
        <v>872</v>
      </c>
    </row>
    <row r="451" s="11" customFormat="1" ht="16.5" customHeight="1">
      <c r="B451" s="230"/>
      <c r="C451" s="231"/>
      <c r="D451" s="231"/>
      <c r="E451" s="232" t="s">
        <v>5</v>
      </c>
      <c r="F451" s="233" t="s">
        <v>873</v>
      </c>
      <c r="G451" s="234"/>
      <c r="H451" s="234"/>
      <c r="I451" s="234"/>
      <c r="J451" s="231"/>
      <c r="K451" s="235">
        <v>1430.8800000000001</v>
      </c>
      <c r="L451" s="231"/>
      <c r="M451" s="231"/>
      <c r="N451" s="231"/>
      <c r="O451" s="231"/>
      <c r="P451" s="231"/>
      <c r="Q451" s="231"/>
      <c r="R451" s="236"/>
      <c r="T451" s="237"/>
      <c r="U451" s="231"/>
      <c r="V451" s="231"/>
      <c r="W451" s="231"/>
      <c r="X451" s="231"/>
      <c r="Y451" s="231"/>
      <c r="Z451" s="231"/>
      <c r="AA451" s="238"/>
      <c r="AT451" s="239" t="s">
        <v>192</v>
      </c>
      <c r="AU451" s="239" t="s">
        <v>89</v>
      </c>
      <c r="AV451" s="11" t="s">
        <v>89</v>
      </c>
      <c r="AW451" s="11" t="s">
        <v>34</v>
      </c>
      <c r="AX451" s="11" t="s">
        <v>84</v>
      </c>
      <c r="AY451" s="239" t="s">
        <v>184</v>
      </c>
    </row>
    <row r="452" s="1" customFormat="1" ht="16.5" customHeight="1">
      <c r="B452" s="186"/>
      <c r="C452" s="270" t="s">
        <v>874</v>
      </c>
      <c r="D452" s="270" t="s">
        <v>563</v>
      </c>
      <c r="E452" s="271" t="s">
        <v>875</v>
      </c>
      <c r="F452" s="272" t="s">
        <v>876</v>
      </c>
      <c r="G452" s="272"/>
      <c r="H452" s="272"/>
      <c r="I452" s="272"/>
      <c r="J452" s="273" t="s">
        <v>218</v>
      </c>
      <c r="K452" s="274">
        <v>1445.1890000000001</v>
      </c>
      <c r="L452" s="275">
        <v>0</v>
      </c>
      <c r="M452" s="275"/>
      <c r="N452" s="276">
        <f>ROUND(L452*K452,2)</f>
        <v>0</v>
      </c>
      <c r="O452" s="226"/>
      <c r="P452" s="226"/>
      <c r="Q452" s="226"/>
      <c r="R452" s="190"/>
      <c r="T452" s="227" t="s">
        <v>5</v>
      </c>
      <c r="U452" s="59" t="s">
        <v>44</v>
      </c>
      <c r="V452" s="50"/>
      <c r="W452" s="228">
        <f>V452*K452</f>
        <v>0</v>
      </c>
      <c r="X452" s="228">
        <v>0.00050000000000000001</v>
      </c>
      <c r="Y452" s="228">
        <f>X452*K452</f>
        <v>0.72259450000000003</v>
      </c>
      <c r="Z452" s="228">
        <v>0</v>
      </c>
      <c r="AA452" s="229">
        <f>Z452*K452</f>
        <v>0</v>
      </c>
      <c r="AR452" s="25" t="s">
        <v>351</v>
      </c>
      <c r="AT452" s="25" t="s">
        <v>563</v>
      </c>
      <c r="AU452" s="25" t="s">
        <v>89</v>
      </c>
      <c r="AY452" s="25" t="s">
        <v>184</v>
      </c>
      <c r="BE452" s="149">
        <f>IF(U452="základná",N452,0)</f>
        <v>0</v>
      </c>
      <c r="BF452" s="149">
        <f>IF(U452="znížená",N452,0)</f>
        <v>0</v>
      </c>
      <c r="BG452" s="149">
        <f>IF(U452="zákl. prenesená",N452,0)</f>
        <v>0</v>
      </c>
      <c r="BH452" s="149">
        <f>IF(U452="zníž. prenesená",N452,0)</f>
        <v>0</v>
      </c>
      <c r="BI452" s="149">
        <f>IF(U452="nulová",N452,0)</f>
        <v>0</v>
      </c>
      <c r="BJ452" s="25" t="s">
        <v>89</v>
      </c>
      <c r="BK452" s="149">
        <f>ROUND(L452*K452,2)</f>
        <v>0</v>
      </c>
      <c r="BL452" s="25" t="s">
        <v>278</v>
      </c>
      <c r="BM452" s="25" t="s">
        <v>877</v>
      </c>
    </row>
    <row r="453" s="1" customFormat="1" ht="25.5" customHeight="1">
      <c r="B453" s="186"/>
      <c r="C453" s="220" t="s">
        <v>878</v>
      </c>
      <c r="D453" s="220" t="s">
        <v>185</v>
      </c>
      <c r="E453" s="221" t="s">
        <v>879</v>
      </c>
      <c r="F453" s="222" t="s">
        <v>880</v>
      </c>
      <c r="G453" s="222"/>
      <c r="H453" s="222"/>
      <c r="I453" s="222"/>
      <c r="J453" s="223" t="s">
        <v>206</v>
      </c>
      <c r="K453" s="224">
        <v>1183.4000000000001</v>
      </c>
      <c r="L453" s="225">
        <v>0</v>
      </c>
      <c r="M453" s="225"/>
      <c r="N453" s="226">
        <f>ROUND(L453*K453,2)</f>
        <v>0</v>
      </c>
      <c r="O453" s="226"/>
      <c r="P453" s="226"/>
      <c r="Q453" s="226"/>
      <c r="R453" s="190"/>
      <c r="T453" s="227" t="s">
        <v>5</v>
      </c>
      <c r="U453" s="59" t="s">
        <v>44</v>
      </c>
      <c r="V453" s="50"/>
      <c r="W453" s="228">
        <f>V453*K453</f>
        <v>0</v>
      </c>
      <c r="X453" s="228">
        <v>0.00029999999999999997</v>
      </c>
      <c r="Y453" s="228">
        <f>X453*K453</f>
        <v>0.35502</v>
      </c>
      <c r="Z453" s="228">
        <v>0</v>
      </c>
      <c r="AA453" s="229">
        <f>Z453*K453</f>
        <v>0</v>
      </c>
      <c r="AR453" s="25" t="s">
        <v>278</v>
      </c>
      <c r="AT453" s="25" t="s">
        <v>185</v>
      </c>
      <c r="AU453" s="25" t="s">
        <v>89</v>
      </c>
      <c r="AY453" s="25" t="s">
        <v>184</v>
      </c>
      <c r="BE453" s="149">
        <f>IF(U453="základná",N453,0)</f>
        <v>0</v>
      </c>
      <c r="BF453" s="149">
        <f>IF(U453="znížená",N453,0)</f>
        <v>0</v>
      </c>
      <c r="BG453" s="149">
        <f>IF(U453="zákl. prenesená",N453,0)</f>
        <v>0</v>
      </c>
      <c r="BH453" s="149">
        <f>IF(U453="zníž. prenesená",N453,0)</f>
        <v>0</v>
      </c>
      <c r="BI453" s="149">
        <f>IF(U453="nulová",N453,0)</f>
        <v>0</v>
      </c>
      <c r="BJ453" s="25" t="s">
        <v>89</v>
      </c>
      <c r="BK453" s="149">
        <f>ROUND(L453*K453,2)</f>
        <v>0</v>
      </c>
      <c r="BL453" s="25" t="s">
        <v>278</v>
      </c>
      <c r="BM453" s="25" t="s">
        <v>881</v>
      </c>
    </row>
    <row r="454" s="11" customFormat="1" ht="51" customHeight="1">
      <c r="B454" s="230"/>
      <c r="C454" s="231"/>
      <c r="D454" s="231"/>
      <c r="E454" s="232" t="s">
        <v>5</v>
      </c>
      <c r="F454" s="233" t="s">
        <v>552</v>
      </c>
      <c r="G454" s="234"/>
      <c r="H454" s="234"/>
      <c r="I454" s="234"/>
      <c r="J454" s="231"/>
      <c r="K454" s="235">
        <v>1058</v>
      </c>
      <c r="L454" s="231"/>
      <c r="M454" s="231"/>
      <c r="N454" s="231"/>
      <c r="O454" s="231"/>
      <c r="P454" s="231"/>
      <c r="Q454" s="231"/>
      <c r="R454" s="236"/>
      <c r="T454" s="237"/>
      <c r="U454" s="231"/>
      <c r="V454" s="231"/>
      <c r="W454" s="231"/>
      <c r="X454" s="231"/>
      <c r="Y454" s="231"/>
      <c r="Z454" s="231"/>
      <c r="AA454" s="238"/>
      <c r="AT454" s="239" t="s">
        <v>192</v>
      </c>
      <c r="AU454" s="239" t="s">
        <v>89</v>
      </c>
      <c r="AV454" s="11" t="s">
        <v>89</v>
      </c>
      <c r="AW454" s="11" t="s">
        <v>34</v>
      </c>
      <c r="AX454" s="11" t="s">
        <v>77</v>
      </c>
      <c r="AY454" s="239" t="s">
        <v>184</v>
      </c>
    </row>
    <row r="455" s="11" customFormat="1" ht="16.5" customHeight="1">
      <c r="B455" s="230"/>
      <c r="C455" s="231"/>
      <c r="D455" s="231"/>
      <c r="E455" s="232" t="s">
        <v>5</v>
      </c>
      <c r="F455" s="240" t="s">
        <v>553</v>
      </c>
      <c r="G455" s="231"/>
      <c r="H455" s="231"/>
      <c r="I455" s="231"/>
      <c r="J455" s="231"/>
      <c r="K455" s="235">
        <v>125.40000000000001</v>
      </c>
      <c r="L455" s="231"/>
      <c r="M455" s="231"/>
      <c r="N455" s="231"/>
      <c r="O455" s="231"/>
      <c r="P455" s="231"/>
      <c r="Q455" s="231"/>
      <c r="R455" s="236"/>
      <c r="T455" s="237"/>
      <c r="U455" s="231"/>
      <c r="V455" s="231"/>
      <c r="W455" s="231"/>
      <c r="X455" s="231"/>
      <c r="Y455" s="231"/>
      <c r="Z455" s="231"/>
      <c r="AA455" s="238"/>
      <c r="AT455" s="239" t="s">
        <v>192</v>
      </c>
      <c r="AU455" s="239" t="s">
        <v>89</v>
      </c>
      <c r="AV455" s="11" t="s">
        <v>89</v>
      </c>
      <c r="AW455" s="11" t="s">
        <v>34</v>
      </c>
      <c r="AX455" s="11" t="s">
        <v>77</v>
      </c>
      <c r="AY455" s="239" t="s">
        <v>184</v>
      </c>
    </row>
    <row r="456" s="12" customFormat="1" ht="16.5" customHeight="1">
      <c r="B456" s="241"/>
      <c r="C456" s="242"/>
      <c r="D456" s="242"/>
      <c r="E456" s="243" t="s">
        <v>5</v>
      </c>
      <c r="F456" s="244" t="s">
        <v>197</v>
      </c>
      <c r="G456" s="242"/>
      <c r="H456" s="242"/>
      <c r="I456" s="242"/>
      <c r="J456" s="242"/>
      <c r="K456" s="245">
        <v>1183.4000000000001</v>
      </c>
      <c r="L456" s="242"/>
      <c r="M456" s="242"/>
      <c r="N456" s="242"/>
      <c r="O456" s="242"/>
      <c r="P456" s="242"/>
      <c r="Q456" s="242"/>
      <c r="R456" s="246"/>
      <c r="T456" s="247"/>
      <c r="U456" s="242"/>
      <c r="V456" s="242"/>
      <c r="W456" s="242"/>
      <c r="X456" s="242"/>
      <c r="Y456" s="242"/>
      <c r="Z456" s="242"/>
      <c r="AA456" s="248"/>
      <c r="AT456" s="249" t="s">
        <v>192</v>
      </c>
      <c r="AU456" s="249" t="s">
        <v>89</v>
      </c>
      <c r="AV456" s="12" t="s">
        <v>189</v>
      </c>
      <c r="AW456" s="12" t="s">
        <v>34</v>
      </c>
      <c r="AX456" s="12" t="s">
        <v>84</v>
      </c>
      <c r="AY456" s="249" t="s">
        <v>184</v>
      </c>
    </row>
    <row r="457" s="1" customFormat="1" ht="16.5" customHeight="1">
      <c r="B457" s="186"/>
      <c r="C457" s="270" t="s">
        <v>882</v>
      </c>
      <c r="D457" s="270" t="s">
        <v>563</v>
      </c>
      <c r="E457" s="271" t="s">
        <v>883</v>
      </c>
      <c r="F457" s="272" t="s">
        <v>884</v>
      </c>
      <c r="G457" s="272"/>
      <c r="H457" s="272"/>
      <c r="I457" s="272"/>
      <c r="J457" s="273" t="s">
        <v>206</v>
      </c>
      <c r="K457" s="274">
        <v>1218.902</v>
      </c>
      <c r="L457" s="275">
        <v>0</v>
      </c>
      <c r="M457" s="275"/>
      <c r="N457" s="276">
        <f>ROUND(L457*K457,2)</f>
        <v>0</v>
      </c>
      <c r="O457" s="226"/>
      <c r="P457" s="226"/>
      <c r="Q457" s="226"/>
      <c r="R457" s="190"/>
      <c r="T457" s="227" t="s">
        <v>5</v>
      </c>
      <c r="U457" s="59" t="s">
        <v>44</v>
      </c>
      <c r="V457" s="50"/>
      <c r="W457" s="228">
        <f>V457*K457</f>
        <v>0</v>
      </c>
      <c r="X457" s="228">
        <v>0.0033</v>
      </c>
      <c r="Y457" s="228">
        <f>X457*K457</f>
        <v>4.0223766000000003</v>
      </c>
      <c r="Z457" s="228">
        <v>0</v>
      </c>
      <c r="AA457" s="229">
        <f>Z457*K457</f>
        <v>0</v>
      </c>
      <c r="AR457" s="25" t="s">
        <v>351</v>
      </c>
      <c r="AT457" s="25" t="s">
        <v>563</v>
      </c>
      <c r="AU457" s="25" t="s">
        <v>89</v>
      </c>
      <c r="AY457" s="25" t="s">
        <v>184</v>
      </c>
      <c r="BE457" s="149">
        <f>IF(U457="základná",N457,0)</f>
        <v>0</v>
      </c>
      <c r="BF457" s="149">
        <f>IF(U457="znížená",N457,0)</f>
        <v>0</v>
      </c>
      <c r="BG457" s="149">
        <f>IF(U457="zákl. prenesená",N457,0)</f>
        <v>0</v>
      </c>
      <c r="BH457" s="149">
        <f>IF(U457="zníž. prenesená",N457,0)</f>
        <v>0</v>
      </c>
      <c r="BI457" s="149">
        <f>IF(U457="nulová",N457,0)</f>
        <v>0</v>
      </c>
      <c r="BJ457" s="25" t="s">
        <v>89</v>
      </c>
      <c r="BK457" s="149">
        <f>ROUND(L457*K457,2)</f>
        <v>0</v>
      </c>
      <c r="BL457" s="25" t="s">
        <v>278</v>
      </c>
      <c r="BM457" s="25" t="s">
        <v>885</v>
      </c>
    </row>
    <row r="458" s="1" customFormat="1" ht="25.5" customHeight="1">
      <c r="B458" s="186"/>
      <c r="C458" s="220" t="s">
        <v>886</v>
      </c>
      <c r="D458" s="220" t="s">
        <v>185</v>
      </c>
      <c r="E458" s="221" t="s">
        <v>887</v>
      </c>
      <c r="F458" s="222" t="s">
        <v>888</v>
      </c>
      <c r="G458" s="222"/>
      <c r="H458" s="222"/>
      <c r="I458" s="222"/>
      <c r="J458" s="223" t="s">
        <v>206</v>
      </c>
      <c r="K458" s="224">
        <v>1183.4000000000001</v>
      </c>
      <c r="L458" s="225">
        <v>0</v>
      </c>
      <c r="M458" s="225"/>
      <c r="N458" s="226">
        <f>ROUND(L458*K458,2)</f>
        <v>0</v>
      </c>
      <c r="O458" s="226"/>
      <c r="P458" s="226"/>
      <c r="Q458" s="226"/>
      <c r="R458" s="190"/>
      <c r="T458" s="227" t="s">
        <v>5</v>
      </c>
      <c r="U458" s="59" t="s">
        <v>44</v>
      </c>
      <c r="V458" s="50"/>
      <c r="W458" s="228">
        <f>V458*K458</f>
        <v>0</v>
      </c>
      <c r="X458" s="228">
        <v>8.0000000000000007E-05</v>
      </c>
      <c r="Y458" s="228">
        <f>X458*K458</f>
        <v>0.09467200000000002</v>
      </c>
      <c r="Z458" s="228">
        <v>0</v>
      </c>
      <c r="AA458" s="229">
        <f>Z458*K458</f>
        <v>0</v>
      </c>
      <c r="AR458" s="25" t="s">
        <v>278</v>
      </c>
      <c r="AT458" s="25" t="s">
        <v>185</v>
      </c>
      <c r="AU458" s="25" t="s">
        <v>89</v>
      </c>
      <c r="AY458" s="25" t="s">
        <v>184</v>
      </c>
      <c r="BE458" s="149">
        <f>IF(U458="základná",N458,0)</f>
        <v>0</v>
      </c>
      <c r="BF458" s="149">
        <f>IF(U458="znížená",N458,0)</f>
        <v>0</v>
      </c>
      <c r="BG458" s="149">
        <f>IF(U458="zákl. prenesená",N458,0)</f>
        <v>0</v>
      </c>
      <c r="BH458" s="149">
        <f>IF(U458="zníž. prenesená",N458,0)</f>
        <v>0</v>
      </c>
      <c r="BI458" s="149">
        <f>IF(U458="nulová",N458,0)</f>
        <v>0</v>
      </c>
      <c r="BJ458" s="25" t="s">
        <v>89</v>
      </c>
      <c r="BK458" s="149">
        <f>ROUND(L458*K458,2)</f>
        <v>0</v>
      </c>
      <c r="BL458" s="25" t="s">
        <v>278</v>
      </c>
      <c r="BM458" s="25" t="s">
        <v>889</v>
      </c>
    </row>
    <row r="459" s="1" customFormat="1" ht="25.5" customHeight="1">
      <c r="B459" s="186"/>
      <c r="C459" s="220" t="s">
        <v>890</v>
      </c>
      <c r="D459" s="220" t="s">
        <v>185</v>
      </c>
      <c r="E459" s="221" t="s">
        <v>891</v>
      </c>
      <c r="F459" s="222" t="s">
        <v>892</v>
      </c>
      <c r="G459" s="222"/>
      <c r="H459" s="222"/>
      <c r="I459" s="222"/>
      <c r="J459" s="223" t="s">
        <v>206</v>
      </c>
      <c r="K459" s="224">
        <v>1183.4000000000001</v>
      </c>
      <c r="L459" s="225">
        <v>0</v>
      </c>
      <c r="M459" s="225"/>
      <c r="N459" s="226">
        <f>ROUND(L459*K459,2)</f>
        <v>0</v>
      </c>
      <c r="O459" s="226"/>
      <c r="P459" s="226"/>
      <c r="Q459" s="226"/>
      <c r="R459" s="190"/>
      <c r="T459" s="227" t="s">
        <v>5</v>
      </c>
      <c r="U459" s="59" t="s">
        <v>44</v>
      </c>
      <c r="V459" s="50"/>
      <c r="W459" s="228">
        <f>V459*K459</f>
        <v>0</v>
      </c>
      <c r="X459" s="228">
        <v>0</v>
      </c>
      <c r="Y459" s="228">
        <f>X459*K459</f>
        <v>0</v>
      </c>
      <c r="Z459" s="228">
        <v>0</v>
      </c>
      <c r="AA459" s="229">
        <f>Z459*K459</f>
        <v>0</v>
      </c>
      <c r="AR459" s="25" t="s">
        <v>278</v>
      </c>
      <c r="AT459" s="25" t="s">
        <v>185</v>
      </c>
      <c r="AU459" s="25" t="s">
        <v>89</v>
      </c>
      <c r="AY459" s="25" t="s">
        <v>184</v>
      </c>
      <c r="BE459" s="149">
        <f>IF(U459="základná",N459,0)</f>
        <v>0</v>
      </c>
      <c r="BF459" s="149">
        <f>IF(U459="znížená",N459,0)</f>
        <v>0</v>
      </c>
      <c r="BG459" s="149">
        <f>IF(U459="zákl. prenesená",N459,0)</f>
        <v>0</v>
      </c>
      <c r="BH459" s="149">
        <f>IF(U459="zníž. prenesená",N459,0)</f>
        <v>0</v>
      </c>
      <c r="BI459" s="149">
        <f>IF(U459="nulová",N459,0)</f>
        <v>0</v>
      </c>
      <c r="BJ459" s="25" t="s">
        <v>89</v>
      </c>
      <c r="BK459" s="149">
        <f>ROUND(L459*K459,2)</f>
        <v>0</v>
      </c>
      <c r="BL459" s="25" t="s">
        <v>278</v>
      </c>
      <c r="BM459" s="25" t="s">
        <v>893</v>
      </c>
    </row>
    <row r="460" s="1" customFormat="1" ht="25.5" customHeight="1">
      <c r="B460" s="186"/>
      <c r="C460" s="220" t="s">
        <v>775</v>
      </c>
      <c r="D460" s="220" t="s">
        <v>185</v>
      </c>
      <c r="E460" s="221" t="s">
        <v>894</v>
      </c>
      <c r="F460" s="222" t="s">
        <v>895</v>
      </c>
      <c r="G460" s="222"/>
      <c r="H460" s="222"/>
      <c r="I460" s="222"/>
      <c r="J460" s="223" t="s">
        <v>321</v>
      </c>
      <c r="K460" s="224">
        <v>5.2519999999999998</v>
      </c>
      <c r="L460" s="225">
        <v>0</v>
      </c>
      <c r="M460" s="225"/>
      <c r="N460" s="226">
        <f>ROUND(L460*K460,2)</f>
        <v>0</v>
      </c>
      <c r="O460" s="226"/>
      <c r="P460" s="226"/>
      <c r="Q460" s="226"/>
      <c r="R460" s="190"/>
      <c r="T460" s="227" t="s">
        <v>5</v>
      </c>
      <c r="U460" s="59" t="s">
        <v>44</v>
      </c>
      <c r="V460" s="50"/>
      <c r="W460" s="228">
        <f>V460*K460</f>
        <v>0</v>
      </c>
      <c r="X460" s="228">
        <v>0</v>
      </c>
      <c r="Y460" s="228">
        <f>X460*K460</f>
        <v>0</v>
      </c>
      <c r="Z460" s="228">
        <v>0</v>
      </c>
      <c r="AA460" s="229">
        <f>Z460*K460</f>
        <v>0</v>
      </c>
      <c r="AR460" s="25" t="s">
        <v>278</v>
      </c>
      <c r="AT460" s="25" t="s">
        <v>185</v>
      </c>
      <c r="AU460" s="25" t="s">
        <v>89</v>
      </c>
      <c r="AY460" s="25" t="s">
        <v>184</v>
      </c>
      <c r="BE460" s="149">
        <f>IF(U460="základná",N460,0)</f>
        <v>0</v>
      </c>
      <c r="BF460" s="149">
        <f>IF(U460="znížená",N460,0)</f>
        <v>0</v>
      </c>
      <c r="BG460" s="149">
        <f>IF(U460="zákl. prenesená",N460,0)</f>
        <v>0</v>
      </c>
      <c r="BH460" s="149">
        <f>IF(U460="zníž. prenesená",N460,0)</f>
        <v>0</v>
      </c>
      <c r="BI460" s="149">
        <f>IF(U460="nulová",N460,0)</f>
        <v>0</v>
      </c>
      <c r="BJ460" s="25" t="s">
        <v>89</v>
      </c>
      <c r="BK460" s="149">
        <f>ROUND(L460*K460,2)</f>
        <v>0</v>
      </c>
      <c r="BL460" s="25" t="s">
        <v>278</v>
      </c>
      <c r="BM460" s="25" t="s">
        <v>896</v>
      </c>
    </row>
    <row r="461" s="10" customFormat="1" ht="29.88" customHeight="1">
      <c r="B461" s="208"/>
      <c r="C461" s="209"/>
      <c r="D461" s="250" t="s">
        <v>429</v>
      </c>
      <c r="E461" s="250"/>
      <c r="F461" s="250"/>
      <c r="G461" s="250"/>
      <c r="H461" s="250"/>
      <c r="I461" s="250"/>
      <c r="J461" s="250"/>
      <c r="K461" s="250"/>
      <c r="L461" s="250"/>
      <c r="M461" s="250"/>
      <c r="N461" s="253">
        <f>BK461</f>
        <v>0</v>
      </c>
      <c r="O461" s="254"/>
      <c r="P461" s="254"/>
      <c r="Q461" s="254"/>
      <c r="R461" s="213"/>
      <c r="T461" s="214"/>
      <c r="U461" s="209"/>
      <c r="V461" s="209"/>
      <c r="W461" s="215">
        <f>SUM(W462:W467)</f>
        <v>0</v>
      </c>
      <c r="X461" s="209"/>
      <c r="Y461" s="215">
        <f>SUM(Y462:Y467)</f>
        <v>25.775905800000004</v>
      </c>
      <c r="Z461" s="209"/>
      <c r="AA461" s="216">
        <f>SUM(AA462:AA467)</f>
        <v>0</v>
      </c>
      <c r="AR461" s="217" t="s">
        <v>89</v>
      </c>
      <c r="AT461" s="218" t="s">
        <v>76</v>
      </c>
      <c r="AU461" s="218" t="s">
        <v>84</v>
      </c>
      <c r="AY461" s="217" t="s">
        <v>184</v>
      </c>
      <c r="BK461" s="219">
        <f>SUM(BK462:BK467)</f>
        <v>0</v>
      </c>
    </row>
    <row r="462" s="1" customFormat="1" ht="38.25" customHeight="1">
      <c r="B462" s="186"/>
      <c r="C462" s="220" t="s">
        <v>897</v>
      </c>
      <c r="D462" s="220" t="s">
        <v>185</v>
      </c>
      <c r="E462" s="221" t="s">
        <v>898</v>
      </c>
      <c r="F462" s="222" t="s">
        <v>899</v>
      </c>
      <c r="G462" s="222"/>
      <c r="H462" s="222"/>
      <c r="I462" s="222"/>
      <c r="J462" s="223" t="s">
        <v>206</v>
      </c>
      <c r="K462" s="224">
        <v>1062.048</v>
      </c>
      <c r="L462" s="225">
        <v>0</v>
      </c>
      <c r="M462" s="225"/>
      <c r="N462" s="226">
        <f>ROUND(L462*K462,2)</f>
        <v>0</v>
      </c>
      <c r="O462" s="226"/>
      <c r="P462" s="226"/>
      <c r="Q462" s="226"/>
      <c r="R462" s="190"/>
      <c r="T462" s="227" t="s">
        <v>5</v>
      </c>
      <c r="U462" s="59" t="s">
        <v>44</v>
      </c>
      <c r="V462" s="50"/>
      <c r="W462" s="228">
        <f>V462*K462</f>
        <v>0</v>
      </c>
      <c r="X462" s="228">
        <v>0.0028500000000000001</v>
      </c>
      <c r="Y462" s="228">
        <f>X462*K462</f>
        <v>3.0268368000000003</v>
      </c>
      <c r="Z462" s="228">
        <v>0</v>
      </c>
      <c r="AA462" s="229">
        <f>Z462*K462</f>
        <v>0</v>
      </c>
      <c r="AR462" s="25" t="s">
        <v>278</v>
      </c>
      <c r="AT462" s="25" t="s">
        <v>185</v>
      </c>
      <c r="AU462" s="25" t="s">
        <v>89</v>
      </c>
      <c r="AY462" s="25" t="s">
        <v>184</v>
      </c>
      <c r="BE462" s="149">
        <f>IF(U462="základná",N462,0)</f>
        <v>0</v>
      </c>
      <c r="BF462" s="149">
        <f>IF(U462="znížená",N462,0)</f>
        <v>0</v>
      </c>
      <c r="BG462" s="149">
        <f>IF(U462="zákl. prenesená",N462,0)</f>
        <v>0</v>
      </c>
      <c r="BH462" s="149">
        <f>IF(U462="zníž. prenesená",N462,0)</f>
        <v>0</v>
      </c>
      <c r="BI462" s="149">
        <f>IF(U462="nulová",N462,0)</f>
        <v>0</v>
      </c>
      <c r="BJ462" s="25" t="s">
        <v>89</v>
      </c>
      <c r="BK462" s="149">
        <f>ROUND(L462*K462,2)</f>
        <v>0</v>
      </c>
      <c r="BL462" s="25" t="s">
        <v>278</v>
      </c>
      <c r="BM462" s="25" t="s">
        <v>900</v>
      </c>
    </row>
    <row r="463" s="11" customFormat="1" ht="16.5" customHeight="1">
      <c r="B463" s="230"/>
      <c r="C463" s="231"/>
      <c r="D463" s="231"/>
      <c r="E463" s="232" t="s">
        <v>5</v>
      </c>
      <c r="F463" s="233" t="s">
        <v>513</v>
      </c>
      <c r="G463" s="234"/>
      <c r="H463" s="234"/>
      <c r="I463" s="234"/>
      <c r="J463" s="231"/>
      <c r="K463" s="235">
        <v>2336.98</v>
      </c>
      <c r="L463" s="231"/>
      <c r="M463" s="231"/>
      <c r="N463" s="231"/>
      <c r="O463" s="231"/>
      <c r="P463" s="231"/>
      <c r="Q463" s="231"/>
      <c r="R463" s="236"/>
      <c r="T463" s="237"/>
      <c r="U463" s="231"/>
      <c r="V463" s="231"/>
      <c r="W463" s="231"/>
      <c r="X463" s="231"/>
      <c r="Y463" s="231"/>
      <c r="Z463" s="231"/>
      <c r="AA463" s="238"/>
      <c r="AT463" s="239" t="s">
        <v>192</v>
      </c>
      <c r="AU463" s="239" t="s">
        <v>89</v>
      </c>
      <c r="AV463" s="11" t="s">
        <v>89</v>
      </c>
      <c r="AW463" s="11" t="s">
        <v>34</v>
      </c>
      <c r="AX463" s="11" t="s">
        <v>77</v>
      </c>
      <c r="AY463" s="239" t="s">
        <v>184</v>
      </c>
    </row>
    <row r="464" s="11" customFormat="1" ht="16.5" customHeight="1">
      <c r="B464" s="230"/>
      <c r="C464" s="231"/>
      <c r="D464" s="231"/>
      <c r="E464" s="232" t="s">
        <v>5</v>
      </c>
      <c r="F464" s="240" t="s">
        <v>901</v>
      </c>
      <c r="G464" s="231"/>
      <c r="H464" s="231"/>
      <c r="I464" s="231"/>
      <c r="J464" s="231"/>
      <c r="K464" s="235">
        <v>-1274.932</v>
      </c>
      <c r="L464" s="231"/>
      <c r="M464" s="231"/>
      <c r="N464" s="231"/>
      <c r="O464" s="231"/>
      <c r="P464" s="231"/>
      <c r="Q464" s="231"/>
      <c r="R464" s="236"/>
      <c r="T464" s="237"/>
      <c r="U464" s="231"/>
      <c r="V464" s="231"/>
      <c r="W464" s="231"/>
      <c r="X464" s="231"/>
      <c r="Y464" s="231"/>
      <c r="Z464" s="231"/>
      <c r="AA464" s="238"/>
      <c r="AT464" s="239" t="s">
        <v>192</v>
      </c>
      <c r="AU464" s="239" t="s">
        <v>89</v>
      </c>
      <c r="AV464" s="11" t="s">
        <v>89</v>
      </c>
      <c r="AW464" s="11" t="s">
        <v>34</v>
      </c>
      <c r="AX464" s="11" t="s">
        <v>77</v>
      </c>
      <c r="AY464" s="239" t="s">
        <v>184</v>
      </c>
    </row>
    <row r="465" s="12" customFormat="1" ht="16.5" customHeight="1">
      <c r="B465" s="241"/>
      <c r="C465" s="242"/>
      <c r="D465" s="242"/>
      <c r="E465" s="243" t="s">
        <v>5</v>
      </c>
      <c r="F465" s="244" t="s">
        <v>197</v>
      </c>
      <c r="G465" s="242"/>
      <c r="H465" s="242"/>
      <c r="I465" s="242"/>
      <c r="J465" s="242"/>
      <c r="K465" s="245">
        <v>1062.048</v>
      </c>
      <c r="L465" s="242"/>
      <c r="M465" s="242"/>
      <c r="N465" s="242"/>
      <c r="O465" s="242"/>
      <c r="P465" s="242"/>
      <c r="Q465" s="242"/>
      <c r="R465" s="246"/>
      <c r="T465" s="247"/>
      <c r="U465" s="242"/>
      <c r="V465" s="242"/>
      <c r="W465" s="242"/>
      <c r="X465" s="242"/>
      <c r="Y465" s="242"/>
      <c r="Z465" s="242"/>
      <c r="AA465" s="248"/>
      <c r="AT465" s="249" t="s">
        <v>192</v>
      </c>
      <c r="AU465" s="249" t="s">
        <v>89</v>
      </c>
      <c r="AV465" s="12" t="s">
        <v>189</v>
      </c>
      <c r="AW465" s="12" t="s">
        <v>34</v>
      </c>
      <c r="AX465" s="12" t="s">
        <v>84</v>
      </c>
      <c r="AY465" s="249" t="s">
        <v>184</v>
      </c>
    </row>
    <row r="466" s="1" customFormat="1" ht="25.5" customHeight="1">
      <c r="B466" s="186"/>
      <c r="C466" s="270" t="s">
        <v>902</v>
      </c>
      <c r="D466" s="270" t="s">
        <v>563</v>
      </c>
      <c r="E466" s="271" t="s">
        <v>903</v>
      </c>
      <c r="F466" s="272" t="s">
        <v>904</v>
      </c>
      <c r="G466" s="272"/>
      <c r="H466" s="272"/>
      <c r="I466" s="272"/>
      <c r="J466" s="273" t="s">
        <v>206</v>
      </c>
      <c r="K466" s="274">
        <v>1083.289</v>
      </c>
      <c r="L466" s="275">
        <v>0</v>
      </c>
      <c r="M466" s="275"/>
      <c r="N466" s="276">
        <f>ROUND(L466*K466,2)</f>
        <v>0</v>
      </c>
      <c r="O466" s="226"/>
      <c r="P466" s="226"/>
      <c r="Q466" s="226"/>
      <c r="R466" s="190"/>
      <c r="T466" s="227" t="s">
        <v>5</v>
      </c>
      <c r="U466" s="59" t="s">
        <v>44</v>
      </c>
      <c r="V466" s="50"/>
      <c r="W466" s="228">
        <f>V466*K466</f>
        <v>0</v>
      </c>
      <c r="X466" s="228">
        <v>0.021000000000000001</v>
      </c>
      <c r="Y466" s="228">
        <f>X466*K466</f>
        <v>22.749069000000002</v>
      </c>
      <c r="Z466" s="228">
        <v>0</v>
      </c>
      <c r="AA466" s="229">
        <f>Z466*K466</f>
        <v>0</v>
      </c>
      <c r="AR466" s="25" t="s">
        <v>351</v>
      </c>
      <c r="AT466" s="25" t="s">
        <v>563</v>
      </c>
      <c r="AU466" s="25" t="s">
        <v>89</v>
      </c>
      <c r="AY466" s="25" t="s">
        <v>184</v>
      </c>
      <c r="BE466" s="149">
        <f>IF(U466="základná",N466,0)</f>
        <v>0</v>
      </c>
      <c r="BF466" s="149">
        <f>IF(U466="znížená",N466,0)</f>
        <v>0</v>
      </c>
      <c r="BG466" s="149">
        <f>IF(U466="zákl. prenesená",N466,0)</f>
        <v>0</v>
      </c>
      <c r="BH466" s="149">
        <f>IF(U466="zníž. prenesená",N466,0)</f>
        <v>0</v>
      </c>
      <c r="BI466" s="149">
        <f>IF(U466="nulová",N466,0)</f>
        <v>0</v>
      </c>
      <c r="BJ466" s="25" t="s">
        <v>89</v>
      </c>
      <c r="BK466" s="149">
        <f>ROUND(L466*K466,2)</f>
        <v>0</v>
      </c>
      <c r="BL466" s="25" t="s">
        <v>278</v>
      </c>
      <c r="BM466" s="25" t="s">
        <v>905</v>
      </c>
    </row>
    <row r="467" s="1" customFormat="1" ht="25.5" customHeight="1">
      <c r="B467" s="186"/>
      <c r="C467" s="220" t="s">
        <v>906</v>
      </c>
      <c r="D467" s="220" t="s">
        <v>185</v>
      </c>
      <c r="E467" s="221" t="s">
        <v>907</v>
      </c>
      <c r="F467" s="222" t="s">
        <v>908</v>
      </c>
      <c r="G467" s="222"/>
      <c r="H467" s="222"/>
      <c r="I467" s="222"/>
      <c r="J467" s="223" t="s">
        <v>321</v>
      </c>
      <c r="K467" s="224">
        <v>25.776</v>
      </c>
      <c r="L467" s="225">
        <v>0</v>
      </c>
      <c r="M467" s="225"/>
      <c r="N467" s="226">
        <f>ROUND(L467*K467,2)</f>
        <v>0</v>
      </c>
      <c r="O467" s="226"/>
      <c r="P467" s="226"/>
      <c r="Q467" s="226"/>
      <c r="R467" s="190"/>
      <c r="T467" s="227" t="s">
        <v>5</v>
      </c>
      <c r="U467" s="59" t="s">
        <v>44</v>
      </c>
      <c r="V467" s="50"/>
      <c r="W467" s="228">
        <f>V467*K467</f>
        <v>0</v>
      </c>
      <c r="X467" s="228">
        <v>0</v>
      </c>
      <c r="Y467" s="228">
        <f>X467*K467</f>
        <v>0</v>
      </c>
      <c r="Z467" s="228">
        <v>0</v>
      </c>
      <c r="AA467" s="229">
        <f>Z467*K467</f>
        <v>0</v>
      </c>
      <c r="AR467" s="25" t="s">
        <v>278</v>
      </c>
      <c r="AT467" s="25" t="s">
        <v>185</v>
      </c>
      <c r="AU467" s="25" t="s">
        <v>89</v>
      </c>
      <c r="AY467" s="25" t="s">
        <v>184</v>
      </c>
      <c r="BE467" s="149">
        <f>IF(U467="základná",N467,0)</f>
        <v>0</v>
      </c>
      <c r="BF467" s="149">
        <f>IF(U467="znížená",N467,0)</f>
        <v>0</v>
      </c>
      <c r="BG467" s="149">
        <f>IF(U467="zákl. prenesená",N467,0)</f>
        <v>0</v>
      </c>
      <c r="BH467" s="149">
        <f>IF(U467="zníž. prenesená",N467,0)</f>
        <v>0</v>
      </c>
      <c r="BI467" s="149">
        <f>IF(U467="nulová",N467,0)</f>
        <v>0</v>
      </c>
      <c r="BJ467" s="25" t="s">
        <v>89</v>
      </c>
      <c r="BK467" s="149">
        <f>ROUND(L467*K467,2)</f>
        <v>0</v>
      </c>
      <c r="BL467" s="25" t="s">
        <v>278</v>
      </c>
      <c r="BM467" s="25" t="s">
        <v>909</v>
      </c>
    </row>
    <row r="468" s="10" customFormat="1" ht="29.88" customHeight="1">
      <c r="B468" s="208"/>
      <c r="C468" s="209"/>
      <c r="D468" s="250" t="s">
        <v>430</v>
      </c>
      <c r="E468" s="250"/>
      <c r="F468" s="250"/>
      <c r="G468" s="250"/>
      <c r="H468" s="250"/>
      <c r="I468" s="250"/>
      <c r="J468" s="250"/>
      <c r="K468" s="250"/>
      <c r="L468" s="250"/>
      <c r="M468" s="250"/>
      <c r="N468" s="253">
        <f>BK468</f>
        <v>0</v>
      </c>
      <c r="O468" s="254"/>
      <c r="P468" s="254"/>
      <c r="Q468" s="254"/>
      <c r="R468" s="213"/>
      <c r="T468" s="214"/>
      <c r="U468" s="209"/>
      <c r="V468" s="209"/>
      <c r="W468" s="215">
        <f>SUM(W469:W474)</f>
        <v>0</v>
      </c>
      <c r="X468" s="209"/>
      <c r="Y468" s="215">
        <f>SUM(Y469:Y474)</f>
        <v>1.8502596</v>
      </c>
      <c r="Z468" s="209"/>
      <c r="AA468" s="216">
        <f>SUM(AA469:AA474)</f>
        <v>0</v>
      </c>
      <c r="AR468" s="217" t="s">
        <v>89</v>
      </c>
      <c r="AT468" s="218" t="s">
        <v>76</v>
      </c>
      <c r="AU468" s="218" t="s">
        <v>84</v>
      </c>
      <c r="AY468" s="217" t="s">
        <v>184</v>
      </c>
      <c r="BK468" s="219">
        <f>SUM(BK469:BK474)</f>
        <v>0</v>
      </c>
    </row>
    <row r="469" s="1" customFormat="1" ht="25.5" customHeight="1">
      <c r="B469" s="186"/>
      <c r="C469" s="220" t="s">
        <v>910</v>
      </c>
      <c r="D469" s="220" t="s">
        <v>185</v>
      </c>
      <c r="E469" s="221" t="s">
        <v>911</v>
      </c>
      <c r="F469" s="222" t="s">
        <v>912</v>
      </c>
      <c r="G469" s="222"/>
      <c r="H469" s="222"/>
      <c r="I469" s="222"/>
      <c r="J469" s="223" t="s">
        <v>206</v>
      </c>
      <c r="K469" s="224">
        <v>398.04000000000002</v>
      </c>
      <c r="L469" s="225">
        <v>0</v>
      </c>
      <c r="M469" s="225"/>
      <c r="N469" s="226">
        <f>ROUND(L469*K469,2)</f>
        <v>0</v>
      </c>
      <c r="O469" s="226"/>
      <c r="P469" s="226"/>
      <c r="Q469" s="226"/>
      <c r="R469" s="190"/>
      <c r="T469" s="227" t="s">
        <v>5</v>
      </c>
      <c r="U469" s="59" t="s">
        <v>44</v>
      </c>
      <c r="V469" s="50"/>
      <c r="W469" s="228">
        <f>V469*K469</f>
        <v>0</v>
      </c>
      <c r="X469" s="228">
        <v>0.001</v>
      </c>
      <c r="Y469" s="228">
        <f>X469*K469</f>
        <v>0.39804</v>
      </c>
      <c r="Z469" s="228">
        <v>0</v>
      </c>
      <c r="AA469" s="229">
        <f>Z469*K469</f>
        <v>0</v>
      </c>
      <c r="AR469" s="25" t="s">
        <v>278</v>
      </c>
      <c r="AT469" s="25" t="s">
        <v>185</v>
      </c>
      <c r="AU469" s="25" t="s">
        <v>89</v>
      </c>
      <c r="AY469" s="25" t="s">
        <v>184</v>
      </c>
      <c r="BE469" s="149">
        <f>IF(U469="základná",N469,0)</f>
        <v>0</v>
      </c>
      <c r="BF469" s="149">
        <f>IF(U469="znížená",N469,0)</f>
        <v>0</v>
      </c>
      <c r="BG469" s="149">
        <f>IF(U469="zákl. prenesená",N469,0)</f>
        <v>0</v>
      </c>
      <c r="BH469" s="149">
        <f>IF(U469="zníž. prenesená",N469,0)</f>
        <v>0</v>
      </c>
      <c r="BI469" s="149">
        <f>IF(U469="nulová",N469,0)</f>
        <v>0</v>
      </c>
      <c r="BJ469" s="25" t="s">
        <v>89</v>
      </c>
      <c r="BK469" s="149">
        <f>ROUND(L469*K469,2)</f>
        <v>0</v>
      </c>
      <c r="BL469" s="25" t="s">
        <v>278</v>
      </c>
      <c r="BM469" s="25" t="s">
        <v>913</v>
      </c>
    </row>
    <row r="470" s="1" customFormat="1" ht="16.5" customHeight="1">
      <c r="B470" s="186"/>
      <c r="C470" s="220" t="s">
        <v>914</v>
      </c>
      <c r="D470" s="220" t="s">
        <v>185</v>
      </c>
      <c r="E470" s="221" t="s">
        <v>915</v>
      </c>
      <c r="F470" s="222" t="s">
        <v>916</v>
      </c>
      <c r="G470" s="222"/>
      <c r="H470" s="222"/>
      <c r="I470" s="222"/>
      <c r="J470" s="223" t="s">
        <v>206</v>
      </c>
      <c r="K470" s="224">
        <v>398.04000000000002</v>
      </c>
      <c r="L470" s="225">
        <v>0</v>
      </c>
      <c r="M470" s="225"/>
      <c r="N470" s="226">
        <f>ROUND(L470*K470,2)</f>
        <v>0</v>
      </c>
      <c r="O470" s="226"/>
      <c r="P470" s="226"/>
      <c r="Q470" s="226"/>
      <c r="R470" s="190"/>
      <c r="T470" s="227" t="s">
        <v>5</v>
      </c>
      <c r="U470" s="59" t="s">
        <v>44</v>
      </c>
      <c r="V470" s="50"/>
      <c r="W470" s="228">
        <f>V470*K470</f>
        <v>0</v>
      </c>
      <c r="X470" s="228">
        <v>0.00019000000000000001</v>
      </c>
      <c r="Y470" s="228">
        <f>X470*K470</f>
        <v>0.075627600000000003</v>
      </c>
      <c r="Z470" s="228">
        <v>0</v>
      </c>
      <c r="AA470" s="229">
        <f>Z470*K470</f>
        <v>0</v>
      </c>
      <c r="AR470" s="25" t="s">
        <v>278</v>
      </c>
      <c r="AT470" s="25" t="s">
        <v>185</v>
      </c>
      <c r="AU470" s="25" t="s">
        <v>89</v>
      </c>
      <c r="AY470" s="25" t="s">
        <v>184</v>
      </c>
      <c r="BE470" s="149">
        <f>IF(U470="základná",N470,0)</f>
        <v>0</v>
      </c>
      <c r="BF470" s="149">
        <f>IF(U470="znížená",N470,0)</f>
        <v>0</v>
      </c>
      <c r="BG470" s="149">
        <f>IF(U470="zákl. prenesená",N470,0)</f>
        <v>0</v>
      </c>
      <c r="BH470" s="149">
        <f>IF(U470="zníž. prenesená",N470,0)</f>
        <v>0</v>
      </c>
      <c r="BI470" s="149">
        <f>IF(U470="nulová",N470,0)</f>
        <v>0</v>
      </c>
      <c r="BJ470" s="25" t="s">
        <v>89</v>
      </c>
      <c r="BK470" s="149">
        <f>ROUND(L470*K470,2)</f>
        <v>0</v>
      </c>
      <c r="BL470" s="25" t="s">
        <v>278</v>
      </c>
      <c r="BM470" s="25" t="s">
        <v>917</v>
      </c>
    </row>
    <row r="471" s="1" customFormat="1" ht="38.25" customHeight="1">
      <c r="B471" s="186"/>
      <c r="C471" s="220" t="s">
        <v>918</v>
      </c>
      <c r="D471" s="220" t="s">
        <v>185</v>
      </c>
      <c r="E471" s="221" t="s">
        <v>919</v>
      </c>
      <c r="F471" s="222" t="s">
        <v>920</v>
      </c>
      <c r="G471" s="222"/>
      <c r="H471" s="222"/>
      <c r="I471" s="222"/>
      <c r="J471" s="223" t="s">
        <v>206</v>
      </c>
      <c r="K471" s="224">
        <v>1720.74</v>
      </c>
      <c r="L471" s="225">
        <v>0</v>
      </c>
      <c r="M471" s="225"/>
      <c r="N471" s="226">
        <f>ROUND(L471*K471,2)</f>
        <v>0</v>
      </c>
      <c r="O471" s="226"/>
      <c r="P471" s="226"/>
      <c r="Q471" s="226"/>
      <c r="R471" s="190"/>
      <c r="T471" s="227" t="s">
        <v>5</v>
      </c>
      <c r="U471" s="59" t="s">
        <v>44</v>
      </c>
      <c r="V471" s="50"/>
      <c r="W471" s="228">
        <f>V471*K471</f>
        <v>0</v>
      </c>
      <c r="X471" s="228">
        <v>0.00080000000000000004</v>
      </c>
      <c r="Y471" s="228">
        <f>X471*K471</f>
        <v>1.376592</v>
      </c>
      <c r="Z471" s="228">
        <v>0</v>
      </c>
      <c r="AA471" s="229">
        <f>Z471*K471</f>
        <v>0</v>
      </c>
      <c r="AR471" s="25" t="s">
        <v>278</v>
      </c>
      <c r="AT471" s="25" t="s">
        <v>185</v>
      </c>
      <c r="AU471" s="25" t="s">
        <v>89</v>
      </c>
      <c r="AY471" s="25" t="s">
        <v>184</v>
      </c>
      <c r="BE471" s="149">
        <f>IF(U471="základná",N471,0)</f>
        <v>0</v>
      </c>
      <c r="BF471" s="149">
        <f>IF(U471="znížená",N471,0)</f>
        <v>0</v>
      </c>
      <c r="BG471" s="149">
        <f>IF(U471="zákl. prenesená",N471,0)</f>
        <v>0</v>
      </c>
      <c r="BH471" s="149">
        <f>IF(U471="zníž. prenesená",N471,0)</f>
        <v>0</v>
      </c>
      <c r="BI471" s="149">
        <f>IF(U471="nulová",N471,0)</f>
        <v>0</v>
      </c>
      <c r="BJ471" s="25" t="s">
        <v>89</v>
      </c>
      <c r="BK471" s="149">
        <f>ROUND(L471*K471,2)</f>
        <v>0</v>
      </c>
      <c r="BL471" s="25" t="s">
        <v>278</v>
      </c>
      <c r="BM471" s="25" t="s">
        <v>921</v>
      </c>
    </row>
    <row r="472" s="11" customFormat="1" ht="16.5" customHeight="1">
      <c r="B472" s="230"/>
      <c r="C472" s="231"/>
      <c r="D472" s="231"/>
      <c r="E472" s="232" t="s">
        <v>5</v>
      </c>
      <c r="F472" s="233" t="s">
        <v>922</v>
      </c>
      <c r="G472" s="234"/>
      <c r="H472" s="234"/>
      <c r="I472" s="234"/>
      <c r="J472" s="231"/>
      <c r="K472" s="235">
        <v>1544.96</v>
      </c>
      <c r="L472" s="231"/>
      <c r="M472" s="231"/>
      <c r="N472" s="231"/>
      <c r="O472" s="231"/>
      <c r="P472" s="231"/>
      <c r="Q472" s="231"/>
      <c r="R472" s="236"/>
      <c r="T472" s="237"/>
      <c r="U472" s="231"/>
      <c r="V472" s="231"/>
      <c r="W472" s="231"/>
      <c r="X472" s="231"/>
      <c r="Y472" s="231"/>
      <c r="Z472" s="231"/>
      <c r="AA472" s="238"/>
      <c r="AT472" s="239" t="s">
        <v>192</v>
      </c>
      <c r="AU472" s="239" t="s">
        <v>89</v>
      </c>
      <c r="AV472" s="11" t="s">
        <v>89</v>
      </c>
      <c r="AW472" s="11" t="s">
        <v>34</v>
      </c>
      <c r="AX472" s="11" t="s">
        <v>77</v>
      </c>
      <c r="AY472" s="239" t="s">
        <v>184</v>
      </c>
    </row>
    <row r="473" s="11" customFormat="1" ht="16.5" customHeight="1">
      <c r="B473" s="230"/>
      <c r="C473" s="231"/>
      <c r="D473" s="231"/>
      <c r="E473" s="232" t="s">
        <v>5</v>
      </c>
      <c r="F473" s="240" t="s">
        <v>923</v>
      </c>
      <c r="G473" s="231"/>
      <c r="H473" s="231"/>
      <c r="I473" s="231"/>
      <c r="J473" s="231"/>
      <c r="K473" s="235">
        <v>175.78</v>
      </c>
      <c r="L473" s="231"/>
      <c r="M473" s="231"/>
      <c r="N473" s="231"/>
      <c r="O473" s="231"/>
      <c r="P473" s="231"/>
      <c r="Q473" s="231"/>
      <c r="R473" s="236"/>
      <c r="T473" s="237"/>
      <c r="U473" s="231"/>
      <c r="V473" s="231"/>
      <c r="W473" s="231"/>
      <c r="X473" s="231"/>
      <c r="Y473" s="231"/>
      <c r="Z473" s="231"/>
      <c r="AA473" s="238"/>
      <c r="AT473" s="239" t="s">
        <v>192</v>
      </c>
      <c r="AU473" s="239" t="s">
        <v>89</v>
      </c>
      <c r="AV473" s="11" t="s">
        <v>89</v>
      </c>
      <c r="AW473" s="11" t="s">
        <v>34</v>
      </c>
      <c r="AX473" s="11" t="s">
        <v>77</v>
      </c>
      <c r="AY473" s="239" t="s">
        <v>184</v>
      </c>
    </row>
    <row r="474" s="12" customFormat="1" ht="16.5" customHeight="1">
      <c r="B474" s="241"/>
      <c r="C474" s="242"/>
      <c r="D474" s="242"/>
      <c r="E474" s="243" t="s">
        <v>5</v>
      </c>
      <c r="F474" s="244" t="s">
        <v>197</v>
      </c>
      <c r="G474" s="242"/>
      <c r="H474" s="242"/>
      <c r="I474" s="242"/>
      <c r="J474" s="242"/>
      <c r="K474" s="245">
        <v>1720.74</v>
      </c>
      <c r="L474" s="242"/>
      <c r="M474" s="242"/>
      <c r="N474" s="242"/>
      <c r="O474" s="242"/>
      <c r="P474" s="242"/>
      <c r="Q474" s="242"/>
      <c r="R474" s="246"/>
      <c r="T474" s="247"/>
      <c r="U474" s="242"/>
      <c r="V474" s="242"/>
      <c r="W474" s="242"/>
      <c r="X474" s="242"/>
      <c r="Y474" s="242"/>
      <c r="Z474" s="242"/>
      <c r="AA474" s="248"/>
      <c r="AT474" s="249" t="s">
        <v>192</v>
      </c>
      <c r="AU474" s="249" t="s">
        <v>89</v>
      </c>
      <c r="AV474" s="12" t="s">
        <v>189</v>
      </c>
      <c r="AW474" s="12" t="s">
        <v>34</v>
      </c>
      <c r="AX474" s="12" t="s">
        <v>84</v>
      </c>
      <c r="AY474" s="249" t="s">
        <v>184</v>
      </c>
    </row>
    <row r="475" s="10" customFormat="1" ht="29.88" customHeight="1">
      <c r="B475" s="208"/>
      <c r="C475" s="209"/>
      <c r="D475" s="250" t="s">
        <v>431</v>
      </c>
      <c r="E475" s="250"/>
      <c r="F475" s="250"/>
      <c r="G475" s="250"/>
      <c r="H475" s="250"/>
      <c r="I475" s="250"/>
      <c r="J475" s="250"/>
      <c r="K475" s="250"/>
      <c r="L475" s="250"/>
      <c r="M475" s="250"/>
      <c r="N475" s="251">
        <f>BK475</f>
        <v>0</v>
      </c>
      <c r="O475" s="252"/>
      <c r="P475" s="252"/>
      <c r="Q475" s="252"/>
      <c r="R475" s="213"/>
      <c r="T475" s="214"/>
      <c r="U475" s="209"/>
      <c r="V475" s="209"/>
      <c r="W475" s="215">
        <f>SUM(W476:W483)</f>
        <v>0</v>
      </c>
      <c r="X475" s="209"/>
      <c r="Y475" s="215">
        <f>SUM(Y476:Y483)</f>
        <v>2.4808471600000002</v>
      </c>
      <c r="Z475" s="209"/>
      <c r="AA475" s="216">
        <f>SUM(AA476:AA483)</f>
        <v>0</v>
      </c>
      <c r="AR475" s="217" t="s">
        <v>89</v>
      </c>
      <c r="AT475" s="218" t="s">
        <v>76</v>
      </c>
      <c r="AU475" s="218" t="s">
        <v>84</v>
      </c>
      <c r="AY475" s="217" t="s">
        <v>184</v>
      </c>
      <c r="BK475" s="219">
        <f>SUM(BK476:BK483)</f>
        <v>0</v>
      </c>
    </row>
    <row r="476" s="1" customFormat="1" ht="25.5" customHeight="1">
      <c r="B476" s="186"/>
      <c r="C476" s="220" t="s">
        <v>924</v>
      </c>
      <c r="D476" s="220" t="s">
        <v>185</v>
      </c>
      <c r="E476" s="221" t="s">
        <v>925</v>
      </c>
      <c r="F476" s="222" t="s">
        <v>926</v>
      </c>
      <c r="G476" s="222"/>
      <c r="H476" s="222"/>
      <c r="I476" s="222"/>
      <c r="J476" s="223" t="s">
        <v>206</v>
      </c>
      <c r="K476" s="224">
        <v>5769.4120000000003</v>
      </c>
      <c r="L476" s="225">
        <v>0</v>
      </c>
      <c r="M476" s="225"/>
      <c r="N476" s="226">
        <f>ROUND(L476*K476,2)</f>
        <v>0</v>
      </c>
      <c r="O476" s="226"/>
      <c r="P476" s="226"/>
      <c r="Q476" s="226"/>
      <c r="R476" s="190"/>
      <c r="T476" s="227" t="s">
        <v>5</v>
      </c>
      <c r="U476" s="59" t="s">
        <v>44</v>
      </c>
      <c r="V476" s="50"/>
      <c r="W476" s="228">
        <f>V476*K476</f>
        <v>0</v>
      </c>
      <c r="X476" s="228">
        <v>0.00010000000000000001</v>
      </c>
      <c r="Y476" s="228">
        <f>X476*K476</f>
        <v>0.57694120000000004</v>
      </c>
      <c r="Z476" s="228">
        <v>0</v>
      </c>
      <c r="AA476" s="229">
        <f>Z476*K476</f>
        <v>0</v>
      </c>
      <c r="AR476" s="25" t="s">
        <v>278</v>
      </c>
      <c r="AT476" s="25" t="s">
        <v>185</v>
      </c>
      <c r="AU476" s="25" t="s">
        <v>89</v>
      </c>
      <c r="AY476" s="25" t="s">
        <v>184</v>
      </c>
      <c r="BE476" s="149">
        <f>IF(U476="základná",N476,0)</f>
        <v>0</v>
      </c>
      <c r="BF476" s="149">
        <f>IF(U476="znížená",N476,0)</f>
        <v>0</v>
      </c>
      <c r="BG476" s="149">
        <f>IF(U476="zákl. prenesená",N476,0)</f>
        <v>0</v>
      </c>
      <c r="BH476" s="149">
        <f>IF(U476="zníž. prenesená",N476,0)</f>
        <v>0</v>
      </c>
      <c r="BI476" s="149">
        <f>IF(U476="nulová",N476,0)</f>
        <v>0</v>
      </c>
      <c r="BJ476" s="25" t="s">
        <v>89</v>
      </c>
      <c r="BK476" s="149">
        <f>ROUND(L476*K476,2)</f>
        <v>0</v>
      </c>
      <c r="BL476" s="25" t="s">
        <v>278</v>
      </c>
      <c r="BM476" s="25" t="s">
        <v>927</v>
      </c>
    </row>
    <row r="477" s="11" customFormat="1" ht="16.5" customHeight="1">
      <c r="B477" s="230"/>
      <c r="C477" s="231"/>
      <c r="D477" s="231"/>
      <c r="E477" s="232" t="s">
        <v>5</v>
      </c>
      <c r="F477" s="233" t="s">
        <v>928</v>
      </c>
      <c r="G477" s="234"/>
      <c r="H477" s="234"/>
      <c r="I477" s="234"/>
      <c r="J477" s="231"/>
      <c r="K477" s="235">
        <v>1274.932</v>
      </c>
      <c r="L477" s="231"/>
      <c r="M477" s="231"/>
      <c r="N477" s="231"/>
      <c r="O477" s="231"/>
      <c r="P477" s="231"/>
      <c r="Q477" s="231"/>
      <c r="R477" s="236"/>
      <c r="T477" s="237"/>
      <c r="U477" s="231"/>
      <c r="V477" s="231"/>
      <c r="W477" s="231"/>
      <c r="X477" s="231"/>
      <c r="Y477" s="231"/>
      <c r="Z477" s="231"/>
      <c r="AA477" s="238"/>
      <c r="AT477" s="239" t="s">
        <v>192</v>
      </c>
      <c r="AU477" s="239" t="s">
        <v>89</v>
      </c>
      <c r="AV477" s="11" t="s">
        <v>89</v>
      </c>
      <c r="AW477" s="11" t="s">
        <v>34</v>
      </c>
      <c r="AX477" s="11" t="s">
        <v>77</v>
      </c>
      <c r="AY477" s="239" t="s">
        <v>184</v>
      </c>
    </row>
    <row r="478" s="11" customFormat="1" ht="16.5" customHeight="1">
      <c r="B478" s="230"/>
      <c r="C478" s="231"/>
      <c r="D478" s="231"/>
      <c r="E478" s="232" t="s">
        <v>5</v>
      </c>
      <c r="F478" s="240" t="s">
        <v>929</v>
      </c>
      <c r="G478" s="231"/>
      <c r="H478" s="231"/>
      <c r="I478" s="231"/>
      <c r="J478" s="231"/>
      <c r="K478" s="235">
        <v>858.24000000000001</v>
      </c>
      <c r="L478" s="231"/>
      <c r="M478" s="231"/>
      <c r="N478" s="231"/>
      <c r="O478" s="231"/>
      <c r="P478" s="231"/>
      <c r="Q478" s="231"/>
      <c r="R478" s="236"/>
      <c r="T478" s="237"/>
      <c r="U478" s="231"/>
      <c r="V478" s="231"/>
      <c r="W478" s="231"/>
      <c r="X478" s="231"/>
      <c r="Y478" s="231"/>
      <c r="Z478" s="231"/>
      <c r="AA478" s="238"/>
      <c r="AT478" s="239" t="s">
        <v>192</v>
      </c>
      <c r="AU478" s="239" t="s">
        <v>89</v>
      </c>
      <c r="AV478" s="11" t="s">
        <v>89</v>
      </c>
      <c r="AW478" s="11" t="s">
        <v>34</v>
      </c>
      <c r="AX478" s="11" t="s">
        <v>77</v>
      </c>
      <c r="AY478" s="239" t="s">
        <v>184</v>
      </c>
    </row>
    <row r="479" s="11" customFormat="1" ht="16.5" customHeight="1">
      <c r="B479" s="230"/>
      <c r="C479" s="231"/>
      <c r="D479" s="231"/>
      <c r="E479" s="232" t="s">
        <v>5</v>
      </c>
      <c r="F479" s="240" t="s">
        <v>930</v>
      </c>
      <c r="G479" s="231"/>
      <c r="H479" s="231"/>
      <c r="I479" s="231"/>
      <c r="J479" s="231"/>
      <c r="K479" s="235">
        <v>858.96000000000004</v>
      </c>
      <c r="L479" s="231"/>
      <c r="M479" s="231"/>
      <c r="N479" s="231"/>
      <c r="O479" s="231"/>
      <c r="P479" s="231"/>
      <c r="Q479" s="231"/>
      <c r="R479" s="236"/>
      <c r="T479" s="237"/>
      <c r="U479" s="231"/>
      <c r="V479" s="231"/>
      <c r="W479" s="231"/>
      <c r="X479" s="231"/>
      <c r="Y479" s="231"/>
      <c r="Z479" s="231"/>
      <c r="AA479" s="238"/>
      <c r="AT479" s="239" t="s">
        <v>192</v>
      </c>
      <c r="AU479" s="239" t="s">
        <v>89</v>
      </c>
      <c r="AV479" s="11" t="s">
        <v>89</v>
      </c>
      <c r="AW479" s="11" t="s">
        <v>34</v>
      </c>
      <c r="AX479" s="11" t="s">
        <v>77</v>
      </c>
      <c r="AY479" s="239" t="s">
        <v>184</v>
      </c>
    </row>
    <row r="480" s="11" customFormat="1" ht="16.5" customHeight="1">
      <c r="B480" s="230"/>
      <c r="C480" s="231"/>
      <c r="D480" s="231"/>
      <c r="E480" s="232" t="s">
        <v>5</v>
      </c>
      <c r="F480" s="240" t="s">
        <v>931</v>
      </c>
      <c r="G480" s="231"/>
      <c r="H480" s="231"/>
      <c r="I480" s="231"/>
      <c r="J480" s="231"/>
      <c r="K480" s="235">
        <v>2341.4400000000001</v>
      </c>
      <c r="L480" s="231"/>
      <c r="M480" s="231"/>
      <c r="N480" s="231"/>
      <c r="O480" s="231"/>
      <c r="P480" s="231"/>
      <c r="Q480" s="231"/>
      <c r="R480" s="236"/>
      <c r="T480" s="237"/>
      <c r="U480" s="231"/>
      <c r="V480" s="231"/>
      <c r="W480" s="231"/>
      <c r="X480" s="231"/>
      <c r="Y480" s="231"/>
      <c r="Z480" s="231"/>
      <c r="AA480" s="238"/>
      <c r="AT480" s="239" t="s">
        <v>192</v>
      </c>
      <c r="AU480" s="239" t="s">
        <v>89</v>
      </c>
      <c r="AV480" s="11" t="s">
        <v>89</v>
      </c>
      <c r="AW480" s="11" t="s">
        <v>34</v>
      </c>
      <c r="AX480" s="11" t="s">
        <v>77</v>
      </c>
      <c r="AY480" s="239" t="s">
        <v>184</v>
      </c>
    </row>
    <row r="481" s="11" customFormat="1" ht="16.5" customHeight="1">
      <c r="B481" s="230"/>
      <c r="C481" s="231"/>
      <c r="D481" s="231"/>
      <c r="E481" s="232" t="s">
        <v>5</v>
      </c>
      <c r="F481" s="240" t="s">
        <v>932</v>
      </c>
      <c r="G481" s="231"/>
      <c r="H481" s="231"/>
      <c r="I481" s="231"/>
      <c r="J481" s="231"/>
      <c r="K481" s="235">
        <v>435.83999999999998</v>
      </c>
      <c r="L481" s="231"/>
      <c r="M481" s="231"/>
      <c r="N481" s="231"/>
      <c r="O481" s="231"/>
      <c r="P481" s="231"/>
      <c r="Q481" s="231"/>
      <c r="R481" s="236"/>
      <c r="T481" s="237"/>
      <c r="U481" s="231"/>
      <c r="V481" s="231"/>
      <c r="W481" s="231"/>
      <c r="X481" s="231"/>
      <c r="Y481" s="231"/>
      <c r="Z481" s="231"/>
      <c r="AA481" s="238"/>
      <c r="AT481" s="239" t="s">
        <v>192</v>
      </c>
      <c r="AU481" s="239" t="s">
        <v>89</v>
      </c>
      <c r="AV481" s="11" t="s">
        <v>89</v>
      </c>
      <c r="AW481" s="11" t="s">
        <v>34</v>
      </c>
      <c r="AX481" s="11" t="s">
        <v>77</v>
      </c>
      <c r="AY481" s="239" t="s">
        <v>184</v>
      </c>
    </row>
    <row r="482" s="12" customFormat="1" ht="16.5" customHeight="1">
      <c r="B482" s="241"/>
      <c r="C482" s="242"/>
      <c r="D482" s="242"/>
      <c r="E482" s="243" t="s">
        <v>5</v>
      </c>
      <c r="F482" s="244" t="s">
        <v>197</v>
      </c>
      <c r="G482" s="242"/>
      <c r="H482" s="242"/>
      <c r="I482" s="242"/>
      <c r="J482" s="242"/>
      <c r="K482" s="245">
        <v>5769.4120000000003</v>
      </c>
      <c r="L482" s="242"/>
      <c r="M482" s="242"/>
      <c r="N482" s="242"/>
      <c r="O482" s="242"/>
      <c r="P482" s="242"/>
      <c r="Q482" s="242"/>
      <c r="R482" s="246"/>
      <c r="T482" s="247"/>
      <c r="U482" s="242"/>
      <c r="V482" s="242"/>
      <c r="W482" s="242"/>
      <c r="X482" s="242"/>
      <c r="Y482" s="242"/>
      <c r="Z482" s="242"/>
      <c r="AA482" s="248"/>
      <c r="AT482" s="249" t="s">
        <v>192</v>
      </c>
      <c r="AU482" s="249" t="s">
        <v>89</v>
      </c>
      <c r="AV482" s="12" t="s">
        <v>189</v>
      </c>
      <c r="AW482" s="12" t="s">
        <v>34</v>
      </c>
      <c r="AX482" s="12" t="s">
        <v>84</v>
      </c>
      <c r="AY482" s="249" t="s">
        <v>184</v>
      </c>
    </row>
    <row r="483" s="1" customFormat="1" ht="51" customHeight="1">
      <c r="B483" s="186"/>
      <c r="C483" s="220" t="s">
        <v>933</v>
      </c>
      <c r="D483" s="220" t="s">
        <v>185</v>
      </c>
      <c r="E483" s="221" t="s">
        <v>934</v>
      </c>
      <c r="F483" s="222" t="s">
        <v>935</v>
      </c>
      <c r="G483" s="222"/>
      <c r="H483" s="222"/>
      <c r="I483" s="222"/>
      <c r="J483" s="223" t="s">
        <v>206</v>
      </c>
      <c r="K483" s="224">
        <v>5769.4120000000003</v>
      </c>
      <c r="L483" s="225">
        <v>0</v>
      </c>
      <c r="M483" s="225"/>
      <c r="N483" s="226">
        <f>ROUND(L483*K483,2)</f>
        <v>0</v>
      </c>
      <c r="O483" s="226"/>
      <c r="P483" s="226"/>
      <c r="Q483" s="226"/>
      <c r="R483" s="190"/>
      <c r="T483" s="227" t="s">
        <v>5</v>
      </c>
      <c r="U483" s="59" t="s">
        <v>44</v>
      </c>
      <c r="V483" s="50"/>
      <c r="W483" s="228">
        <f>V483*K483</f>
        <v>0</v>
      </c>
      <c r="X483" s="228">
        <v>0.00033</v>
      </c>
      <c r="Y483" s="228">
        <f>X483*K483</f>
        <v>1.9039059600000001</v>
      </c>
      <c r="Z483" s="228">
        <v>0</v>
      </c>
      <c r="AA483" s="229">
        <f>Z483*K483</f>
        <v>0</v>
      </c>
      <c r="AR483" s="25" t="s">
        <v>278</v>
      </c>
      <c r="AT483" s="25" t="s">
        <v>185</v>
      </c>
      <c r="AU483" s="25" t="s">
        <v>89</v>
      </c>
      <c r="AY483" s="25" t="s">
        <v>184</v>
      </c>
      <c r="BE483" s="149">
        <f>IF(U483="základná",N483,0)</f>
        <v>0</v>
      </c>
      <c r="BF483" s="149">
        <f>IF(U483="znížená",N483,0)</f>
        <v>0</v>
      </c>
      <c r="BG483" s="149">
        <f>IF(U483="zákl. prenesená",N483,0)</f>
        <v>0</v>
      </c>
      <c r="BH483" s="149">
        <f>IF(U483="zníž. prenesená",N483,0)</f>
        <v>0</v>
      </c>
      <c r="BI483" s="149">
        <f>IF(U483="nulová",N483,0)</f>
        <v>0</v>
      </c>
      <c r="BJ483" s="25" t="s">
        <v>89</v>
      </c>
      <c r="BK483" s="149">
        <f>ROUND(L483*K483,2)</f>
        <v>0</v>
      </c>
      <c r="BL483" s="25" t="s">
        <v>278</v>
      </c>
      <c r="BM483" s="25" t="s">
        <v>936</v>
      </c>
    </row>
    <row r="484" s="10" customFormat="1" ht="37.44" customHeight="1">
      <c r="B484" s="208"/>
      <c r="C484" s="209"/>
      <c r="D484" s="210" t="s">
        <v>432</v>
      </c>
      <c r="E484" s="210"/>
      <c r="F484" s="210"/>
      <c r="G484" s="210"/>
      <c r="H484" s="210"/>
      <c r="I484" s="210"/>
      <c r="J484" s="210"/>
      <c r="K484" s="210"/>
      <c r="L484" s="210"/>
      <c r="M484" s="210"/>
      <c r="N484" s="287">
        <f>BK484</f>
        <v>0</v>
      </c>
      <c r="O484" s="288"/>
      <c r="P484" s="288"/>
      <c r="Q484" s="288"/>
      <c r="R484" s="213"/>
      <c r="T484" s="214"/>
      <c r="U484" s="209"/>
      <c r="V484" s="209"/>
      <c r="W484" s="215">
        <f>SUM(W485:W486)</f>
        <v>0</v>
      </c>
      <c r="X484" s="209"/>
      <c r="Y484" s="215">
        <f>SUM(Y485:Y486)</f>
        <v>0</v>
      </c>
      <c r="Z484" s="209"/>
      <c r="AA484" s="216">
        <f>SUM(AA485:AA486)</f>
        <v>0</v>
      </c>
      <c r="AR484" s="217" t="s">
        <v>189</v>
      </c>
      <c r="AT484" s="218" t="s">
        <v>76</v>
      </c>
      <c r="AU484" s="218" t="s">
        <v>77</v>
      </c>
      <c r="AY484" s="217" t="s">
        <v>184</v>
      </c>
      <c r="BK484" s="219">
        <f>SUM(BK485:BK486)</f>
        <v>0</v>
      </c>
    </row>
    <row r="485" s="1" customFormat="1" ht="25.5" customHeight="1">
      <c r="B485" s="186"/>
      <c r="C485" s="220" t="s">
        <v>937</v>
      </c>
      <c r="D485" s="220" t="s">
        <v>185</v>
      </c>
      <c r="E485" s="221" t="s">
        <v>938</v>
      </c>
      <c r="F485" s="222" t="s">
        <v>939</v>
      </c>
      <c r="G485" s="222"/>
      <c r="H485" s="222"/>
      <c r="I485" s="222"/>
      <c r="J485" s="223" t="s">
        <v>200</v>
      </c>
      <c r="K485" s="224">
        <v>25</v>
      </c>
      <c r="L485" s="225">
        <v>0</v>
      </c>
      <c r="M485" s="225"/>
      <c r="N485" s="226">
        <f>ROUND(L485*K485,2)</f>
        <v>0</v>
      </c>
      <c r="O485" s="226"/>
      <c r="P485" s="226"/>
      <c r="Q485" s="226"/>
      <c r="R485" s="190"/>
      <c r="T485" s="227" t="s">
        <v>5</v>
      </c>
      <c r="U485" s="59" t="s">
        <v>44</v>
      </c>
      <c r="V485" s="50"/>
      <c r="W485" s="228">
        <f>V485*K485</f>
        <v>0</v>
      </c>
      <c r="X485" s="228">
        <v>0</v>
      </c>
      <c r="Y485" s="228">
        <f>X485*K485</f>
        <v>0</v>
      </c>
      <c r="Z485" s="228">
        <v>0</v>
      </c>
      <c r="AA485" s="229">
        <f>Z485*K485</f>
        <v>0</v>
      </c>
      <c r="AR485" s="25" t="s">
        <v>940</v>
      </c>
      <c r="AT485" s="25" t="s">
        <v>185</v>
      </c>
      <c r="AU485" s="25" t="s">
        <v>84</v>
      </c>
      <c r="AY485" s="25" t="s">
        <v>184</v>
      </c>
      <c r="BE485" s="149">
        <f>IF(U485="základná",N485,0)</f>
        <v>0</v>
      </c>
      <c r="BF485" s="149">
        <f>IF(U485="znížená",N485,0)</f>
        <v>0</v>
      </c>
      <c r="BG485" s="149">
        <f>IF(U485="zákl. prenesená",N485,0)</f>
        <v>0</v>
      </c>
      <c r="BH485" s="149">
        <f>IF(U485="zníž. prenesená",N485,0)</f>
        <v>0</v>
      </c>
      <c r="BI485" s="149">
        <f>IF(U485="nulová",N485,0)</f>
        <v>0</v>
      </c>
      <c r="BJ485" s="25" t="s">
        <v>89</v>
      </c>
      <c r="BK485" s="149">
        <f>ROUND(L485*K485,2)</f>
        <v>0</v>
      </c>
      <c r="BL485" s="25" t="s">
        <v>940</v>
      </c>
      <c r="BM485" s="25" t="s">
        <v>941</v>
      </c>
    </row>
    <row r="486" s="1" customFormat="1" ht="25.5" customHeight="1">
      <c r="B486" s="186"/>
      <c r="C486" s="220" t="s">
        <v>942</v>
      </c>
      <c r="D486" s="220" t="s">
        <v>185</v>
      </c>
      <c r="E486" s="221" t="s">
        <v>943</v>
      </c>
      <c r="F486" s="222" t="s">
        <v>944</v>
      </c>
      <c r="G486" s="222"/>
      <c r="H486" s="222"/>
      <c r="I486" s="222"/>
      <c r="J486" s="223" t="s">
        <v>789</v>
      </c>
      <c r="K486" s="224">
        <v>1</v>
      </c>
      <c r="L486" s="225">
        <v>0</v>
      </c>
      <c r="M486" s="225"/>
      <c r="N486" s="226">
        <f>ROUND(L486*K486,2)</f>
        <v>0</v>
      </c>
      <c r="O486" s="226"/>
      <c r="P486" s="226"/>
      <c r="Q486" s="226"/>
      <c r="R486" s="190"/>
      <c r="T486" s="227" t="s">
        <v>5</v>
      </c>
      <c r="U486" s="59" t="s">
        <v>44</v>
      </c>
      <c r="V486" s="50"/>
      <c r="W486" s="228">
        <f>V486*K486</f>
        <v>0</v>
      </c>
      <c r="X486" s="228">
        <v>0</v>
      </c>
      <c r="Y486" s="228">
        <f>X486*K486</f>
        <v>0</v>
      </c>
      <c r="Z486" s="228">
        <v>0</v>
      </c>
      <c r="AA486" s="229">
        <f>Z486*K486</f>
        <v>0</v>
      </c>
      <c r="AR486" s="25" t="s">
        <v>940</v>
      </c>
      <c r="AT486" s="25" t="s">
        <v>185</v>
      </c>
      <c r="AU486" s="25" t="s">
        <v>84</v>
      </c>
      <c r="AY486" s="25" t="s">
        <v>184</v>
      </c>
      <c r="BE486" s="149">
        <f>IF(U486="základná",N486,0)</f>
        <v>0</v>
      </c>
      <c r="BF486" s="149">
        <f>IF(U486="znížená",N486,0)</f>
        <v>0</v>
      </c>
      <c r="BG486" s="149">
        <f>IF(U486="zákl. prenesená",N486,0)</f>
        <v>0</v>
      </c>
      <c r="BH486" s="149">
        <f>IF(U486="zníž. prenesená",N486,0)</f>
        <v>0</v>
      </c>
      <c r="BI486" s="149">
        <f>IF(U486="nulová",N486,0)</f>
        <v>0</v>
      </c>
      <c r="BJ486" s="25" t="s">
        <v>89</v>
      </c>
      <c r="BK486" s="149">
        <f>ROUND(L486*K486,2)</f>
        <v>0</v>
      </c>
      <c r="BL486" s="25" t="s">
        <v>940</v>
      </c>
      <c r="BM486" s="25" t="s">
        <v>945</v>
      </c>
    </row>
    <row r="487" s="10" customFormat="1" ht="37.44" customHeight="1">
      <c r="B487" s="208"/>
      <c r="C487" s="209"/>
      <c r="D487" s="210" t="s">
        <v>433</v>
      </c>
      <c r="E487" s="210"/>
      <c r="F487" s="210"/>
      <c r="G487" s="210"/>
      <c r="H487" s="210"/>
      <c r="I487" s="210"/>
      <c r="J487" s="210"/>
      <c r="K487" s="210"/>
      <c r="L487" s="210"/>
      <c r="M487" s="210"/>
      <c r="N487" s="287">
        <f>BK487</f>
        <v>0</v>
      </c>
      <c r="O487" s="288"/>
      <c r="P487" s="288"/>
      <c r="Q487" s="288"/>
      <c r="R487" s="213"/>
      <c r="T487" s="214"/>
      <c r="U487" s="209"/>
      <c r="V487" s="209"/>
      <c r="W487" s="215">
        <f>W488+SUM(W489:W491)</f>
        <v>0</v>
      </c>
      <c r="X487" s="209"/>
      <c r="Y487" s="215">
        <f>Y488+SUM(Y489:Y491)</f>
        <v>0</v>
      </c>
      <c r="Z487" s="209"/>
      <c r="AA487" s="216">
        <f>AA488+SUM(AA489:AA491)</f>
        <v>0</v>
      </c>
      <c r="AR487" s="217" t="s">
        <v>211</v>
      </c>
      <c r="AT487" s="218" t="s">
        <v>76</v>
      </c>
      <c r="AU487" s="218" t="s">
        <v>77</v>
      </c>
      <c r="AY487" s="217" t="s">
        <v>184</v>
      </c>
      <c r="BK487" s="219">
        <f>BK488+SUM(BK489:BK491)</f>
        <v>0</v>
      </c>
    </row>
    <row r="488" s="1" customFormat="1" ht="51" customHeight="1">
      <c r="B488" s="186"/>
      <c r="C488" s="220" t="s">
        <v>946</v>
      </c>
      <c r="D488" s="220" t="s">
        <v>185</v>
      </c>
      <c r="E488" s="221" t="s">
        <v>947</v>
      </c>
      <c r="F488" s="222" t="s">
        <v>948</v>
      </c>
      <c r="G488" s="222"/>
      <c r="H488" s="222"/>
      <c r="I488" s="222"/>
      <c r="J488" s="223" t="s">
        <v>949</v>
      </c>
      <c r="K488" s="224">
        <v>1</v>
      </c>
      <c r="L488" s="225">
        <v>0</v>
      </c>
      <c r="M488" s="225"/>
      <c r="N488" s="226">
        <f>ROUND(L488*K488,2)</f>
        <v>0</v>
      </c>
      <c r="O488" s="226"/>
      <c r="P488" s="226"/>
      <c r="Q488" s="226"/>
      <c r="R488" s="190"/>
      <c r="T488" s="227" t="s">
        <v>5</v>
      </c>
      <c r="U488" s="59" t="s">
        <v>44</v>
      </c>
      <c r="V488" s="50"/>
      <c r="W488" s="228">
        <f>V488*K488</f>
        <v>0</v>
      </c>
      <c r="X488" s="228">
        <v>0</v>
      </c>
      <c r="Y488" s="228">
        <f>X488*K488</f>
        <v>0</v>
      </c>
      <c r="Z488" s="228">
        <v>0</v>
      </c>
      <c r="AA488" s="229">
        <f>Z488*K488</f>
        <v>0</v>
      </c>
      <c r="AR488" s="25" t="s">
        <v>950</v>
      </c>
      <c r="AT488" s="25" t="s">
        <v>185</v>
      </c>
      <c r="AU488" s="25" t="s">
        <v>84</v>
      </c>
      <c r="AY488" s="25" t="s">
        <v>184</v>
      </c>
      <c r="BE488" s="149">
        <f>IF(U488="základná",N488,0)</f>
        <v>0</v>
      </c>
      <c r="BF488" s="149">
        <f>IF(U488="znížená",N488,0)</f>
        <v>0</v>
      </c>
      <c r="BG488" s="149">
        <f>IF(U488="zákl. prenesená",N488,0)</f>
        <v>0</v>
      </c>
      <c r="BH488" s="149">
        <f>IF(U488="zníž. prenesená",N488,0)</f>
        <v>0</v>
      </c>
      <c r="BI488" s="149">
        <f>IF(U488="nulová",N488,0)</f>
        <v>0</v>
      </c>
      <c r="BJ488" s="25" t="s">
        <v>89</v>
      </c>
      <c r="BK488" s="149">
        <f>ROUND(L488*K488,2)</f>
        <v>0</v>
      </c>
      <c r="BL488" s="25" t="s">
        <v>950</v>
      </c>
      <c r="BM488" s="25" t="s">
        <v>951</v>
      </c>
    </row>
    <row r="489" s="11" customFormat="1" ht="16.5" customHeight="1">
      <c r="B489" s="230"/>
      <c r="C489" s="231"/>
      <c r="D489" s="231"/>
      <c r="E489" s="232" t="s">
        <v>5</v>
      </c>
      <c r="F489" s="233" t="s">
        <v>84</v>
      </c>
      <c r="G489" s="234"/>
      <c r="H489" s="234"/>
      <c r="I489" s="234"/>
      <c r="J489" s="231"/>
      <c r="K489" s="235">
        <v>1</v>
      </c>
      <c r="L489" s="231"/>
      <c r="M489" s="231"/>
      <c r="N489" s="231"/>
      <c r="O489" s="231"/>
      <c r="P489" s="231"/>
      <c r="Q489" s="231"/>
      <c r="R489" s="236"/>
      <c r="T489" s="237"/>
      <c r="U489" s="231"/>
      <c r="V489" s="231"/>
      <c r="W489" s="231"/>
      <c r="X489" s="231"/>
      <c r="Y489" s="231"/>
      <c r="Z489" s="231"/>
      <c r="AA489" s="238"/>
      <c r="AT489" s="239" t="s">
        <v>192</v>
      </c>
      <c r="AU489" s="239" t="s">
        <v>84</v>
      </c>
      <c r="AV489" s="11" t="s">
        <v>89</v>
      </c>
      <c r="AW489" s="11" t="s">
        <v>34</v>
      </c>
      <c r="AX489" s="11" t="s">
        <v>77</v>
      </c>
      <c r="AY489" s="239" t="s">
        <v>184</v>
      </c>
    </row>
    <row r="490" s="12" customFormat="1" ht="16.5" customHeight="1">
      <c r="B490" s="241"/>
      <c r="C490" s="242"/>
      <c r="D490" s="242"/>
      <c r="E490" s="243" t="s">
        <v>5</v>
      </c>
      <c r="F490" s="244" t="s">
        <v>197</v>
      </c>
      <c r="G490" s="242"/>
      <c r="H490" s="242"/>
      <c r="I490" s="242"/>
      <c r="J490" s="242"/>
      <c r="K490" s="245">
        <v>1</v>
      </c>
      <c r="L490" s="242"/>
      <c r="M490" s="242"/>
      <c r="N490" s="242"/>
      <c r="O490" s="242"/>
      <c r="P490" s="242"/>
      <c r="Q490" s="242"/>
      <c r="R490" s="246"/>
      <c r="T490" s="247"/>
      <c r="U490" s="242"/>
      <c r="V490" s="242"/>
      <c r="W490" s="242"/>
      <c r="X490" s="242"/>
      <c r="Y490" s="242"/>
      <c r="Z490" s="242"/>
      <c r="AA490" s="248"/>
      <c r="AT490" s="249" t="s">
        <v>192</v>
      </c>
      <c r="AU490" s="249" t="s">
        <v>84</v>
      </c>
      <c r="AV490" s="12" t="s">
        <v>189</v>
      </c>
      <c r="AW490" s="12" t="s">
        <v>34</v>
      </c>
      <c r="AX490" s="12" t="s">
        <v>84</v>
      </c>
      <c r="AY490" s="249" t="s">
        <v>184</v>
      </c>
    </row>
    <row r="491" s="10" customFormat="1" ht="29.88" customHeight="1">
      <c r="B491" s="208"/>
      <c r="C491" s="209"/>
      <c r="D491" s="250" t="s">
        <v>434</v>
      </c>
      <c r="E491" s="250"/>
      <c r="F491" s="250"/>
      <c r="G491" s="250"/>
      <c r="H491" s="250"/>
      <c r="I491" s="250"/>
      <c r="J491" s="250"/>
      <c r="K491" s="250"/>
      <c r="L491" s="250"/>
      <c r="M491" s="250"/>
      <c r="N491" s="251">
        <f>BK491</f>
        <v>0</v>
      </c>
      <c r="O491" s="252"/>
      <c r="P491" s="252"/>
      <c r="Q491" s="252"/>
      <c r="R491" s="213"/>
      <c r="T491" s="214"/>
      <c r="U491" s="209"/>
      <c r="V491" s="209"/>
      <c r="W491" s="215">
        <f>W492</f>
        <v>0</v>
      </c>
      <c r="X491" s="209"/>
      <c r="Y491" s="215">
        <f>Y492</f>
        <v>0</v>
      </c>
      <c r="Z491" s="209"/>
      <c r="AA491" s="216">
        <f>AA492</f>
        <v>0</v>
      </c>
      <c r="AR491" s="217" t="s">
        <v>211</v>
      </c>
      <c r="AT491" s="218" t="s">
        <v>76</v>
      </c>
      <c r="AU491" s="218" t="s">
        <v>84</v>
      </c>
      <c r="AY491" s="217" t="s">
        <v>184</v>
      </c>
      <c r="BK491" s="219">
        <f>BK492</f>
        <v>0</v>
      </c>
    </row>
    <row r="492" s="1" customFormat="1" ht="38.25" customHeight="1">
      <c r="B492" s="186"/>
      <c r="C492" s="220" t="s">
        <v>952</v>
      </c>
      <c r="D492" s="220" t="s">
        <v>185</v>
      </c>
      <c r="E492" s="221" t="s">
        <v>953</v>
      </c>
      <c r="F492" s="222" t="s">
        <v>954</v>
      </c>
      <c r="G492" s="222"/>
      <c r="H492" s="222"/>
      <c r="I492" s="222"/>
      <c r="J492" s="223" t="s">
        <v>949</v>
      </c>
      <c r="K492" s="224">
        <v>1</v>
      </c>
      <c r="L492" s="225">
        <v>0</v>
      </c>
      <c r="M492" s="225"/>
      <c r="N492" s="226">
        <f>ROUND(L492*K492,2)</f>
        <v>0</v>
      </c>
      <c r="O492" s="226"/>
      <c r="P492" s="226"/>
      <c r="Q492" s="226"/>
      <c r="R492" s="190"/>
      <c r="T492" s="227" t="s">
        <v>5</v>
      </c>
      <c r="U492" s="59" t="s">
        <v>44</v>
      </c>
      <c r="V492" s="50"/>
      <c r="W492" s="228">
        <f>V492*K492</f>
        <v>0</v>
      </c>
      <c r="X492" s="228">
        <v>0</v>
      </c>
      <c r="Y492" s="228">
        <f>X492*K492</f>
        <v>0</v>
      </c>
      <c r="Z492" s="228">
        <v>0</v>
      </c>
      <c r="AA492" s="229">
        <f>Z492*K492</f>
        <v>0</v>
      </c>
      <c r="AR492" s="25" t="s">
        <v>950</v>
      </c>
      <c r="AT492" s="25" t="s">
        <v>185</v>
      </c>
      <c r="AU492" s="25" t="s">
        <v>89</v>
      </c>
      <c r="AY492" s="25" t="s">
        <v>184</v>
      </c>
      <c r="BE492" s="149">
        <f>IF(U492="základná",N492,0)</f>
        <v>0</v>
      </c>
      <c r="BF492" s="149">
        <f>IF(U492="znížená",N492,0)</f>
        <v>0</v>
      </c>
      <c r="BG492" s="149">
        <f>IF(U492="zákl. prenesená",N492,0)</f>
        <v>0</v>
      </c>
      <c r="BH492" s="149">
        <f>IF(U492="zníž. prenesená",N492,0)</f>
        <v>0</v>
      </c>
      <c r="BI492" s="149">
        <f>IF(U492="nulová",N492,0)</f>
        <v>0</v>
      </c>
      <c r="BJ492" s="25" t="s">
        <v>89</v>
      </c>
      <c r="BK492" s="149">
        <f>ROUND(L492*K492,2)</f>
        <v>0</v>
      </c>
      <c r="BL492" s="25" t="s">
        <v>950</v>
      </c>
      <c r="BM492" s="25" t="s">
        <v>955</v>
      </c>
    </row>
    <row r="493" s="1" customFormat="1" ht="49.92" customHeight="1">
      <c r="B493" s="49"/>
      <c r="C493" s="50"/>
      <c r="D493" s="210" t="s">
        <v>411</v>
      </c>
      <c r="E493" s="50"/>
      <c r="F493" s="50"/>
      <c r="G493" s="50"/>
      <c r="H493" s="50"/>
      <c r="I493" s="50"/>
      <c r="J493" s="50"/>
      <c r="K493" s="50"/>
      <c r="L493" s="50"/>
      <c r="M493" s="50"/>
      <c r="N493" s="264">
        <f>BK493</f>
        <v>0</v>
      </c>
      <c r="O493" s="265"/>
      <c r="P493" s="265"/>
      <c r="Q493" s="265"/>
      <c r="R493" s="51"/>
      <c r="T493" s="267"/>
      <c r="U493" s="75"/>
      <c r="V493" s="75"/>
      <c r="W493" s="75"/>
      <c r="X493" s="75"/>
      <c r="Y493" s="75"/>
      <c r="Z493" s="75"/>
      <c r="AA493" s="77"/>
      <c r="AT493" s="25" t="s">
        <v>76</v>
      </c>
      <c r="AU493" s="25" t="s">
        <v>77</v>
      </c>
      <c r="AY493" s="25" t="s">
        <v>412</v>
      </c>
      <c r="BK493" s="149">
        <v>0</v>
      </c>
    </row>
    <row r="494" s="1" customFormat="1" ht="6.96" customHeight="1">
      <c r="B494" s="78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80"/>
    </row>
  </sheetData>
  <mergeCells count="662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4:Q114"/>
    <mergeCell ref="D115:H115"/>
    <mergeCell ref="N115:Q115"/>
    <mergeCell ref="D116:H116"/>
    <mergeCell ref="N116:Q116"/>
    <mergeCell ref="D117:H117"/>
    <mergeCell ref="N117:Q117"/>
    <mergeCell ref="D118:H118"/>
    <mergeCell ref="N118:Q118"/>
    <mergeCell ref="D119:H119"/>
    <mergeCell ref="N119:Q119"/>
    <mergeCell ref="N120:Q120"/>
    <mergeCell ref="L122:Q122"/>
    <mergeCell ref="C128:Q128"/>
    <mergeCell ref="F130:P130"/>
    <mergeCell ref="F131:P131"/>
    <mergeCell ref="F132:P132"/>
    <mergeCell ref="M134:P134"/>
    <mergeCell ref="M136:Q136"/>
    <mergeCell ref="M137:Q137"/>
    <mergeCell ref="F139:I139"/>
    <mergeCell ref="L139:M139"/>
    <mergeCell ref="N139:Q139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L169:M169"/>
    <mergeCell ref="N169:Q169"/>
    <mergeCell ref="F170:I170"/>
    <mergeCell ref="F171:I171"/>
    <mergeCell ref="F172:I172"/>
    <mergeCell ref="F174:I174"/>
    <mergeCell ref="L174:M174"/>
    <mergeCell ref="N174:Q174"/>
    <mergeCell ref="F175:I175"/>
    <mergeCell ref="F176:I176"/>
    <mergeCell ref="F177:I177"/>
    <mergeCell ref="L177:M177"/>
    <mergeCell ref="N177:Q177"/>
    <mergeCell ref="F178:I178"/>
    <mergeCell ref="F179:I179"/>
    <mergeCell ref="F180:I180"/>
    <mergeCell ref="F181:I181"/>
    <mergeCell ref="F182:I182"/>
    <mergeCell ref="L182:M182"/>
    <mergeCell ref="N182:Q182"/>
    <mergeCell ref="F183:I183"/>
    <mergeCell ref="L183:M183"/>
    <mergeCell ref="N183:Q183"/>
    <mergeCell ref="F184:I184"/>
    <mergeCell ref="F185:I185"/>
    <mergeCell ref="F186:I186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L195:M195"/>
    <mergeCell ref="N195:Q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L212:M212"/>
    <mergeCell ref="N212:Q212"/>
    <mergeCell ref="F213:I213"/>
    <mergeCell ref="F214:I214"/>
    <mergeCell ref="F215:I215"/>
    <mergeCell ref="F216:I216"/>
    <mergeCell ref="F217:I217"/>
    <mergeCell ref="F218:I218"/>
    <mergeCell ref="L218:M218"/>
    <mergeCell ref="N218:Q218"/>
    <mergeCell ref="F219:I219"/>
    <mergeCell ref="F220:I220"/>
    <mergeCell ref="L220:M220"/>
    <mergeCell ref="N220:Q220"/>
    <mergeCell ref="F221:I221"/>
    <mergeCell ref="F222:I222"/>
    <mergeCell ref="F223:I223"/>
    <mergeCell ref="L223:M223"/>
    <mergeCell ref="N223:Q223"/>
    <mergeCell ref="F224:I224"/>
    <mergeCell ref="F225:I225"/>
    <mergeCell ref="F226:I226"/>
    <mergeCell ref="F227:I227"/>
    <mergeCell ref="L227:M227"/>
    <mergeCell ref="N227:Q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L235:M235"/>
    <mergeCell ref="N235:Q235"/>
    <mergeCell ref="F236:I236"/>
    <mergeCell ref="L236:M236"/>
    <mergeCell ref="N236:Q236"/>
    <mergeCell ref="F237:I237"/>
    <mergeCell ref="F238:I238"/>
    <mergeCell ref="F239:I239"/>
    <mergeCell ref="F240:I240"/>
    <mergeCell ref="F241:I241"/>
    <mergeCell ref="L241:M241"/>
    <mergeCell ref="N241:Q241"/>
    <mergeCell ref="F242:I242"/>
    <mergeCell ref="F243:I243"/>
    <mergeCell ref="F244:I244"/>
    <mergeCell ref="F245:I245"/>
    <mergeCell ref="L245:M245"/>
    <mergeCell ref="N245:Q245"/>
    <mergeCell ref="F246:I246"/>
    <mergeCell ref="F247:I247"/>
    <mergeCell ref="F248:I248"/>
    <mergeCell ref="L248:M248"/>
    <mergeCell ref="N248:Q248"/>
    <mergeCell ref="F249:I249"/>
    <mergeCell ref="F250:I250"/>
    <mergeCell ref="F251:I251"/>
    <mergeCell ref="L251:M251"/>
    <mergeCell ref="N251:Q251"/>
    <mergeCell ref="F252:I252"/>
    <mergeCell ref="F253:I253"/>
    <mergeCell ref="F254:I254"/>
    <mergeCell ref="L254:M254"/>
    <mergeCell ref="N254:Q254"/>
    <mergeCell ref="F255:I255"/>
    <mergeCell ref="F256:I256"/>
    <mergeCell ref="F257:I257"/>
    <mergeCell ref="L257:M257"/>
    <mergeCell ref="N257:Q257"/>
    <mergeCell ref="F258:I258"/>
    <mergeCell ref="F259:I259"/>
    <mergeCell ref="F260:I260"/>
    <mergeCell ref="L260:M260"/>
    <mergeCell ref="N260:Q260"/>
    <mergeCell ref="F261:I261"/>
    <mergeCell ref="F262:I262"/>
    <mergeCell ref="F264:I264"/>
    <mergeCell ref="L264:M264"/>
    <mergeCell ref="N264:Q264"/>
    <mergeCell ref="F265:I265"/>
    <mergeCell ref="L265:M265"/>
    <mergeCell ref="N265:Q265"/>
    <mergeCell ref="F267:I267"/>
    <mergeCell ref="L267:M267"/>
    <mergeCell ref="N267:Q267"/>
    <mergeCell ref="F270:I270"/>
    <mergeCell ref="L270:M270"/>
    <mergeCell ref="N270:Q270"/>
    <mergeCell ref="F271:I271"/>
    <mergeCell ref="F272:I272"/>
    <mergeCell ref="L272:M272"/>
    <mergeCell ref="N272:Q272"/>
    <mergeCell ref="F273:I273"/>
    <mergeCell ref="F274:I274"/>
    <mergeCell ref="L274:M274"/>
    <mergeCell ref="N274:Q274"/>
    <mergeCell ref="F275:I275"/>
    <mergeCell ref="F276:I276"/>
    <mergeCell ref="F277:I277"/>
    <mergeCell ref="F278:I278"/>
    <mergeCell ref="L278:M278"/>
    <mergeCell ref="N278:Q278"/>
    <mergeCell ref="F280:I280"/>
    <mergeCell ref="L280:M280"/>
    <mergeCell ref="N280:Q280"/>
    <mergeCell ref="F281:I281"/>
    <mergeCell ref="F282:I282"/>
    <mergeCell ref="F283:I283"/>
    <mergeCell ref="F284:I284"/>
    <mergeCell ref="L284:M284"/>
    <mergeCell ref="N284:Q284"/>
    <mergeCell ref="F285:I285"/>
    <mergeCell ref="L285:M285"/>
    <mergeCell ref="N285:Q285"/>
    <mergeCell ref="F286:I286"/>
    <mergeCell ref="F287:I287"/>
    <mergeCell ref="F288:I288"/>
    <mergeCell ref="L288:M288"/>
    <mergeCell ref="N288:Q288"/>
    <mergeCell ref="F289:I289"/>
    <mergeCell ref="L289:M289"/>
    <mergeCell ref="N289:Q289"/>
    <mergeCell ref="F290:I290"/>
    <mergeCell ref="F291:I291"/>
    <mergeCell ref="F292:I292"/>
    <mergeCell ref="F293:I293"/>
    <mergeCell ref="L293:M293"/>
    <mergeCell ref="N293:Q293"/>
    <mergeCell ref="F294:I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300:I300"/>
    <mergeCell ref="L300:M300"/>
    <mergeCell ref="N300:Q300"/>
    <mergeCell ref="F301:I301"/>
    <mergeCell ref="F302:I302"/>
    <mergeCell ref="F303:I303"/>
    <mergeCell ref="F304:I304"/>
    <mergeCell ref="L304:M304"/>
    <mergeCell ref="N304:Q304"/>
    <mergeCell ref="F305:I305"/>
    <mergeCell ref="F306:I306"/>
    <mergeCell ref="F307:I307"/>
    <mergeCell ref="F308:I308"/>
    <mergeCell ref="F309:I309"/>
    <mergeCell ref="L309:M309"/>
    <mergeCell ref="N309:Q309"/>
    <mergeCell ref="F311:I311"/>
    <mergeCell ref="L311:M311"/>
    <mergeCell ref="N311:Q311"/>
    <mergeCell ref="F312:I312"/>
    <mergeCell ref="F313:I313"/>
    <mergeCell ref="L313:M313"/>
    <mergeCell ref="N313:Q313"/>
    <mergeCell ref="F314:I314"/>
    <mergeCell ref="F315:I315"/>
    <mergeCell ref="F316:I316"/>
    <mergeCell ref="F317:I317"/>
    <mergeCell ref="F318:I318"/>
    <mergeCell ref="L318:M318"/>
    <mergeCell ref="N318:Q318"/>
    <mergeCell ref="F319:I319"/>
    <mergeCell ref="L319:M319"/>
    <mergeCell ref="N319:Q319"/>
    <mergeCell ref="F321:I321"/>
    <mergeCell ref="L321:M321"/>
    <mergeCell ref="N321:Q321"/>
    <mergeCell ref="F322:I322"/>
    <mergeCell ref="L322:M322"/>
    <mergeCell ref="N322:Q322"/>
    <mergeCell ref="F323:I323"/>
    <mergeCell ref="F324:I324"/>
    <mergeCell ref="L324:M324"/>
    <mergeCell ref="N324:Q324"/>
    <mergeCell ref="F325:I325"/>
    <mergeCell ref="F326:I326"/>
    <mergeCell ref="F327:I327"/>
    <mergeCell ref="F328:I328"/>
    <mergeCell ref="F329:I329"/>
    <mergeCell ref="L329:M329"/>
    <mergeCell ref="N329:Q329"/>
    <mergeCell ref="F330:I330"/>
    <mergeCell ref="F331:I331"/>
    <mergeCell ref="F332:I332"/>
    <mergeCell ref="L332:M332"/>
    <mergeCell ref="N332:Q332"/>
    <mergeCell ref="F333:I333"/>
    <mergeCell ref="F334:I334"/>
    <mergeCell ref="L334:M334"/>
    <mergeCell ref="N334:Q334"/>
    <mergeCell ref="F335:I335"/>
    <mergeCell ref="F336:I336"/>
    <mergeCell ref="F337:I337"/>
    <mergeCell ref="F338:I338"/>
    <mergeCell ref="F339:I339"/>
    <mergeCell ref="F340:I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7:I347"/>
    <mergeCell ref="L347:M347"/>
    <mergeCell ref="N347:Q347"/>
    <mergeCell ref="F348:I348"/>
    <mergeCell ref="F349:I349"/>
    <mergeCell ref="F350:I350"/>
    <mergeCell ref="F351:I351"/>
    <mergeCell ref="L351:M351"/>
    <mergeCell ref="N351:Q351"/>
    <mergeCell ref="F352:I352"/>
    <mergeCell ref="F353:I353"/>
    <mergeCell ref="F354:I354"/>
    <mergeCell ref="F355:I355"/>
    <mergeCell ref="F356:I356"/>
    <mergeCell ref="L356:M356"/>
    <mergeCell ref="N356:Q356"/>
    <mergeCell ref="F358:I358"/>
    <mergeCell ref="L358:M358"/>
    <mergeCell ref="N358:Q358"/>
    <mergeCell ref="F359:I359"/>
    <mergeCell ref="F360:I360"/>
    <mergeCell ref="F361:I361"/>
    <mergeCell ref="F362:I362"/>
    <mergeCell ref="F363:I363"/>
    <mergeCell ref="F364:I364"/>
    <mergeCell ref="F365:I365"/>
    <mergeCell ref="F366:I366"/>
    <mergeCell ref="L366:M366"/>
    <mergeCell ref="N366:Q366"/>
    <mergeCell ref="F367:I367"/>
    <mergeCell ref="F368:I368"/>
    <mergeCell ref="F369:I369"/>
    <mergeCell ref="F370:I370"/>
    <mergeCell ref="L370:M370"/>
    <mergeCell ref="N370:Q370"/>
    <mergeCell ref="F371:I371"/>
    <mergeCell ref="F372:I372"/>
    <mergeCell ref="F373:I373"/>
    <mergeCell ref="F375:I375"/>
    <mergeCell ref="L375:M375"/>
    <mergeCell ref="N375:Q375"/>
    <mergeCell ref="F376:I376"/>
    <mergeCell ref="F377:I377"/>
    <mergeCell ref="F378:I378"/>
    <mergeCell ref="L378:M378"/>
    <mergeCell ref="N378:Q378"/>
    <mergeCell ref="F379:I379"/>
    <mergeCell ref="F380:I380"/>
    <mergeCell ref="F381:I381"/>
    <mergeCell ref="F382:I382"/>
    <mergeCell ref="F383:I383"/>
    <mergeCell ref="F384:I384"/>
    <mergeCell ref="F385:I385"/>
    <mergeCell ref="F386:I386"/>
    <mergeCell ref="L386:M386"/>
    <mergeCell ref="N386:Q386"/>
    <mergeCell ref="F387:I387"/>
    <mergeCell ref="F388:I388"/>
    <mergeCell ref="F390:I390"/>
    <mergeCell ref="L390:M390"/>
    <mergeCell ref="N390:Q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L400:M400"/>
    <mergeCell ref="N400:Q400"/>
    <mergeCell ref="F401:I401"/>
    <mergeCell ref="F402:I402"/>
    <mergeCell ref="F403:I403"/>
    <mergeCell ref="L403:M403"/>
    <mergeCell ref="N403:Q403"/>
    <mergeCell ref="F404:I404"/>
    <mergeCell ref="F405:I405"/>
    <mergeCell ref="F406:I406"/>
    <mergeCell ref="L406:M406"/>
    <mergeCell ref="N406:Q406"/>
    <mergeCell ref="F407:I407"/>
    <mergeCell ref="F408:I408"/>
    <mergeCell ref="F409:I409"/>
    <mergeCell ref="L409:M409"/>
    <mergeCell ref="N409:Q409"/>
    <mergeCell ref="F410:I410"/>
    <mergeCell ref="F411:I411"/>
    <mergeCell ref="F412:I412"/>
    <mergeCell ref="L412:M412"/>
    <mergeCell ref="N412:Q412"/>
    <mergeCell ref="F413:I413"/>
    <mergeCell ref="F414:I414"/>
    <mergeCell ref="F415:I415"/>
    <mergeCell ref="L415:M415"/>
    <mergeCell ref="N415:Q415"/>
    <mergeCell ref="F416:I416"/>
    <mergeCell ref="F417:I417"/>
    <mergeCell ref="F418:I418"/>
    <mergeCell ref="L418:M418"/>
    <mergeCell ref="N418:Q418"/>
    <mergeCell ref="F419:I419"/>
    <mergeCell ref="F420:I420"/>
    <mergeCell ref="F421:I421"/>
    <mergeCell ref="F422:I422"/>
    <mergeCell ref="F423:I423"/>
    <mergeCell ref="L423:M423"/>
    <mergeCell ref="N423:Q423"/>
    <mergeCell ref="F424:I424"/>
    <mergeCell ref="F425:I425"/>
    <mergeCell ref="F427:I427"/>
    <mergeCell ref="L427:M427"/>
    <mergeCell ref="N427:Q427"/>
    <mergeCell ref="F428:I428"/>
    <mergeCell ref="F429:I429"/>
    <mergeCell ref="F430:I430"/>
    <mergeCell ref="F431:I431"/>
    <mergeCell ref="L431:M431"/>
    <mergeCell ref="N431:Q431"/>
    <mergeCell ref="F432:I432"/>
    <mergeCell ref="F433:I433"/>
    <mergeCell ref="F434:I434"/>
    <mergeCell ref="L434:M434"/>
    <mergeCell ref="N434:Q434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L442:M442"/>
    <mergeCell ref="N442:Q442"/>
    <mergeCell ref="F443:I443"/>
    <mergeCell ref="F444:I444"/>
    <mergeCell ref="F445:I445"/>
    <mergeCell ref="L445:M445"/>
    <mergeCell ref="N445:Q445"/>
    <mergeCell ref="F446:I446"/>
    <mergeCell ref="F447:I447"/>
    <mergeCell ref="F448:I448"/>
    <mergeCell ref="L448:M448"/>
    <mergeCell ref="N448:Q448"/>
    <mergeCell ref="F450:I450"/>
    <mergeCell ref="L450:M450"/>
    <mergeCell ref="N450:Q450"/>
    <mergeCell ref="F451:I451"/>
    <mergeCell ref="F452:I452"/>
    <mergeCell ref="L452:M452"/>
    <mergeCell ref="N452:Q452"/>
    <mergeCell ref="F453:I453"/>
    <mergeCell ref="L453:M453"/>
    <mergeCell ref="N453:Q453"/>
    <mergeCell ref="F454:I454"/>
    <mergeCell ref="F455:I455"/>
    <mergeCell ref="F456:I456"/>
    <mergeCell ref="F457:I457"/>
    <mergeCell ref="L457:M457"/>
    <mergeCell ref="N457:Q457"/>
    <mergeCell ref="F458:I458"/>
    <mergeCell ref="L458:M458"/>
    <mergeCell ref="N458:Q458"/>
    <mergeCell ref="F459:I459"/>
    <mergeCell ref="L459:M459"/>
    <mergeCell ref="N459:Q459"/>
    <mergeCell ref="F460:I460"/>
    <mergeCell ref="L460:M460"/>
    <mergeCell ref="N460:Q460"/>
    <mergeCell ref="F462:I462"/>
    <mergeCell ref="L462:M462"/>
    <mergeCell ref="N462:Q462"/>
    <mergeCell ref="F463:I463"/>
    <mergeCell ref="F464:I464"/>
    <mergeCell ref="F465:I465"/>
    <mergeCell ref="F466:I466"/>
    <mergeCell ref="L466:M466"/>
    <mergeCell ref="N466:Q466"/>
    <mergeCell ref="F467:I467"/>
    <mergeCell ref="L467:M467"/>
    <mergeCell ref="N467:Q467"/>
    <mergeCell ref="F469:I469"/>
    <mergeCell ref="L469:M469"/>
    <mergeCell ref="N469:Q469"/>
    <mergeCell ref="F470:I470"/>
    <mergeCell ref="L470:M470"/>
    <mergeCell ref="N470:Q470"/>
    <mergeCell ref="F471:I471"/>
    <mergeCell ref="L471:M471"/>
    <mergeCell ref="N471:Q471"/>
    <mergeCell ref="F472:I472"/>
    <mergeCell ref="F473:I473"/>
    <mergeCell ref="F474:I474"/>
    <mergeCell ref="F476:I476"/>
    <mergeCell ref="L476:M476"/>
    <mergeCell ref="N476:Q476"/>
    <mergeCell ref="F477:I477"/>
    <mergeCell ref="F478:I478"/>
    <mergeCell ref="F479:I479"/>
    <mergeCell ref="F480:I480"/>
    <mergeCell ref="F481:I481"/>
    <mergeCell ref="F482:I482"/>
    <mergeCell ref="F483:I483"/>
    <mergeCell ref="L483:M483"/>
    <mergeCell ref="N483:Q483"/>
    <mergeCell ref="F485:I485"/>
    <mergeCell ref="L485:M485"/>
    <mergeCell ref="N485:Q485"/>
    <mergeCell ref="F486:I486"/>
    <mergeCell ref="L486:M486"/>
    <mergeCell ref="N486:Q486"/>
    <mergeCell ref="F488:I488"/>
    <mergeCell ref="L488:M488"/>
    <mergeCell ref="N488:Q488"/>
    <mergeCell ref="F489:I489"/>
    <mergeCell ref="F490:I490"/>
    <mergeCell ref="F492:I492"/>
    <mergeCell ref="L492:M492"/>
    <mergeCell ref="N492:Q492"/>
    <mergeCell ref="N140:Q140"/>
    <mergeCell ref="N141:Q141"/>
    <mergeCell ref="N142:Q142"/>
    <mergeCell ref="N173:Q173"/>
    <mergeCell ref="N263:Q263"/>
    <mergeCell ref="N266:Q266"/>
    <mergeCell ref="N268:Q268"/>
    <mergeCell ref="N269:Q269"/>
    <mergeCell ref="N279:Q279"/>
    <mergeCell ref="N299:Q299"/>
    <mergeCell ref="N310:Q310"/>
    <mergeCell ref="N320:Q320"/>
    <mergeCell ref="N346:Q346"/>
    <mergeCell ref="N357:Q357"/>
    <mergeCell ref="N374:Q374"/>
    <mergeCell ref="N389:Q389"/>
    <mergeCell ref="N426:Q426"/>
    <mergeCell ref="N449:Q449"/>
    <mergeCell ref="N461:Q461"/>
    <mergeCell ref="N468:Q468"/>
    <mergeCell ref="N475:Q475"/>
    <mergeCell ref="N484:Q484"/>
    <mergeCell ref="N487:Q487"/>
    <mergeCell ref="N491:Q491"/>
    <mergeCell ref="N493:Q493"/>
    <mergeCell ref="H1:K1"/>
    <mergeCell ref="S2:AC2"/>
  </mergeCells>
  <hyperlinks>
    <hyperlink ref="F1:G1" location="C2" display="1) Krycí list rozpočtu"/>
    <hyperlink ref="H1:K1" location="C87" display="2) Rekapitulácia rozpočtu"/>
    <hyperlink ref="L1" location="C139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8"/>
      <c r="B1" s="16"/>
      <c r="C1" s="16"/>
      <c r="D1" s="17" t="s">
        <v>1</v>
      </c>
      <c r="E1" s="16"/>
      <c r="F1" s="18" t="s">
        <v>133</v>
      </c>
      <c r="G1" s="18"/>
      <c r="H1" s="159" t="s">
        <v>134</v>
      </c>
      <c r="I1" s="159"/>
      <c r="J1" s="159"/>
      <c r="K1" s="159"/>
      <c r="L1" s="18" t="s">
        <v>135</v>
      </c>
      <c r="M1" s="16"/>
      <c r="N1" s="16"/>
      <c r="O1" s="17" t="s">
        <v>136</v>
      </c>
      <c r="P1" s="16"/>
      <c r="Q1" s="16"/>
      <c r="R1" s="16"/>
      <c r="S1" s="18" t="s">
        <v>137</v>
      </c>
      <c r="T1" s="18"/>
      <c r="U1" s="158"/>
      <c r="V1" s="15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ht="36.96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8</v>
      </c>
      <c r="AT2" s="25" t="s">
        <v>96</v>
      </c>
    </row>
    <row r="3" ht="6.96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AT3" s="25" t="s">
        <v>77</v>
      </c>
    </row>
    <row r="4" ht="36.96" customHeight="1">
      <c r="B4" s="29"/>
      <c r="C4" s="30" t="s">
        <v>138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T4" s="23" t="s">
        <v>12</v>
      </c>
      <c r="AT4" s="25" t="s">
        <v>6</v>
      </c>
    </row>
    <row r="5" ht="6.96" customHeight="1">
      <c r="B5" s="2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</row>
    <row r="6" ht="25.44" customHeight="1">
      <c r="B6" s="29"/>
      <c r="C6" s="34"/>
      <c r="D6" s="41" t="s">
        <v>18</v>
      </c>
      <c r="E6" s="34"/>
      <c r="F6" s="160" t="str">
        <f>'Rekapitulácia stavby'!K6</f>
        <v xml:space="preserve">REKONŠTRUKCIA ŠD HORSKÝ PARK  EU BRATISLAVA , BLOK A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2"/>
    </row>
    <row r="7" ht="25.44" customHeight="1">
      <c r="B7" s="29"/>
      <c r="C7" s="34"/>
      <c r="D7" s="41" t="s">
        <v>139</v>
      </c>
      <c r="E7" s="34"/>
      <c r="F7" s="160" t="s">
        <v>140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</row>
    <row r="8" s="1" customFormat="1" ht="32.88" customHeight="1">
      <c r="B8" s="49"/>
      <c r="C8" s="50"/>
      <c r="D8" s="38" t="s">
        <v>141</v>
      </c>
      <c r="E8" s="50"/>
      <c r="F8" s="39" t="s">
        <v>956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</row>
    <row r="9" s="1" customFormat="1" ht="14.4" customHeight="1">
      <c r="B9" s="49"/>
      <c r="C9" s="50"/>
      <c r="D9" s="41" t="s">
        <v>20</v>
      </c>
      <c r="E9" s="50"/>
      <c r="F9" s="36" t="s">
        <v>5</v>
      </c>
      <c r="G9" s="50"/>
      <c r="H9" s="50"/>
      <c r="I9" s="50"/>
      <c r="J9" s="50"/>
      <c r="K9" s="50"/>
      <c r="L9" s="50"/>
      <c r="M9" s="41" t="s">
        <v>21</v>
      </c>
      <c r="N9" s="50"/>
      <c r="O9" s="36" t="s">
        <v>5</v>
      </c>
      <c r="P9" s="50"/>
      <c r="Q9" s="50"/>
      <c r="R9" s="51"/>
    </row>
    <row r="10" s="1" customFormat="1" ht="14.4" customHeight="1">
      <c r="B10" s="49"/>
      <c r="C10" s="50"/>
      <c r="D10" s="41" t="s">
        <v>22</v>
      </c>
      <c r="E10" s="50"/>
      <c r="F10" s="36" t="s">
        <v>23</v>
      </c>
      <c r="G10" s="50"/>
      <c r="H10" s="50"/>
      <c r="I10" s="50"/>
      <c r="J10" s="50"/>
      <c r="K10" s="50"/>
      <c r="L10" s="50"/>
      <c r="M10" s="41" t="s">
        <v>24</v>
      </c>
      <c r="N10" s="50"/>
      <c r="O10" s="161" t="str">
        <f>'Rekapitulácia stavby'!AN8</f>
        <v>11. 6. 2018</v>
      </c>
      <c r="P10" s="93"/>
      <c r="Q10" s="50"/>
      <c r="R10" s="51"/>
    </row>
    <row r="11" s="1" customFormat="1" ht="10.8" customHeight="1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</row>
    <row r="12" s="1" customFormat="1" ht="14.4" customHeight="1">
      <c r="B12" s="49"/>
      <c r="C12" s="50"/>
      <c r="D12" s="41" t="s">
        <v>26</v>
      </c>
      <c r="E12" s="50"/>
      <c r="F12" s="50"/>
      <c r="G12" s="50"/>
      <c r="H12" s="50"/>
      <c r="I12" s="50"/>
      <c r="J12" s="50"/>
      <c r="K12" s="50"/>
      <c r="L12" s="50"/>
      <c r="M12" s="41" t="s">
        <v>27</v>
      </c>
      <c r="N12" s="50"/>
      <c r="O12" s="36" t="s">
        <v>5</v>
      </c>
      <c r="P12" s="36"/>
      <c r="Q12" s="50"/>
      <c r="R12" s="51"/>
    </row>
    <row r="13" s="1" customFormat="1" ht="18" customHeight="1">
      <c r="B13" s="49"/>
      <c r="C13" s="50"/>
      <c r="D13" s="50"/>
      <c r="E13" s="36" t="s">
        <v>28</v>
      </c>
      <c r="F13" s="50"/>
      <c r="G13" s="50"/>
      <c r="H13" s="50"/>
      <c r="I13" s="50"/>
      <c r="J13" s="50"/>
      <c r="K13" s="50"/>
      <c r="L13" s="50"/>
      <c r="M13" s="41" t="s">
        <v>29</v>
      </c>
      <c r="N13" s="50"/>
      <c r="O13" s="36" t="s">
        <v>5</v>
      </c>
      <c r="P13" s="36"/>
      <c r="Q13" s="50"/>
      <c r="R13" s="51"/>
    </row>
    <row r="14" s="1" customFormat="1" ht="6.96" customHeight="1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</row>
    <row r="15" s="1" customFormat="1" ht="14.4" customHeight="1">
      <c r="B15" s="49"/>
      <c r="C15" s="50"/>
      <c r="D15" s="41" t="s">
        <v>30</v>
      </c>
      <c r="E15" s="50"/>
      <c r="F15" s="50"/>
      <c r="G15" s="50"/>
      <c r="H15" s="50"/>
      <c r="I15" s="50"/>
      <c r="J15" s="50"/>
      <c r="K15" s="50"/>
      <c r="L15" s="50"/>
      <c r="M15" s="41" t="s">
        <v>27</v>
      </c>
      <c r="N15" s="50"/>
      <c r="O15" s="42" t="s">
        <v>5</v>
      </c>
      <c r="P15" s="36"/>
      <c r="Q15" s="50"/>
      <c r="R15" s="51"/>
    </row>
    <row r="16" s="1" customFormat="1" ht="18" customHeight="1">
      <c r="B16" s="49"/>
      <c r="C16" s="50"/>
      <c r="D16" s="50"/>
      <c r="E16" s="42" t="s">
        <v>143</v>
      </c>
      <c r="F16" s="162"/>
      <c r="G16" s="162"/>
      <c r="H16" s="162"/>
      <c r="I16" s="162"/>
      <c r="J16" s="162"/>
      <c r="K16" s="162"/>
      <c r="L16" s="162"/>
      <c r="M16" s="41" t="s">
        <v>29</v>
      </c>
      <c r="N16" s="50"/>
      <c r="O16" s="42" t="s">
        <v>5</v>
      </c>
      <c r="P16" s="36"/>
      <c r="Q16" s="50"/>
      <c r="R16" s="51"/>
    </row>
    <row r="17" s="1" customFormat="1" ht="6.96" customHeight="1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="1" customFormat="1" ht="14.4" customHeight="1">
      <c r="B18" s="49"/>
      <c r="C18" s="50"/>
      <c r="D18" s="41" t="s">
        <v>32</v>
      </c>
      <c r="E18" s="50"/>
      <c r="F18" s="50"/>
      <c r="G18" s="50"/>
      <c r="H18" s="50"/>
      <c r="I18" s="50"/>
      <c r="J18" s="50"/>
      <c r="K18" s="50"/>
      <c r="L18" s="50"/>
      <c r="M18" s="41" t="s">
        <v>27</v>
      </c>
      <c r="N18" s="50"/>
      <c r="O18" s="36" t="s">
        <v>5</v>
      </c>
      <c r="P18" s="36"/>
      <c r="Q18" s="50"/>
      <c r="R18" s="51"/>
    </row>
    <row r="19" s="1" customFormat="1" ht="18" customHeight="1">
      <c r="B19" s="49"/>
      <c r="C19" s="50"/>
      <c r="D19" s="50"/>
      <c r="E19" s="36" t="s">
        <v>33</v>
      </c>
      <c r="F19" s="50"/>
      <c r="G19" s="50"/>
      <c r="H19" s="50"/>
      <c r="I19" s="50"/>
      <c r="J19" s="50"/>
      <c r="K19" s="50"/>
      <c r="L19" s="50"/>
      <c r="M19" s="41" t="s">
        <v>29</v>
      </c>
      <c r="N19" s="50"/>
      <c r="O19" s="36" t="s">
        <v>5</v>
      </c>
      <c r="P19" s="36"/>
      <c r="Q19" s="50"/>
      <c r="R19" s="51"/>
    </row>
    <row r="20" s="1" customFormat="1" ht="6.96" customHeight="1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</row>
    <row r="21" s="1" customFormat="1" ht="14.4" customHeight="1">
      <c r="B21" s="49"/>
      <c r="C21" s="50"/>
      <c r="D21" s="41" t="s">
        <v>35</v>
      </c>
      <c r="E21" s="50"/>
      <c r="F21" s="50"/>
      <c r="G21" s="50"/>
      <c r="H21" s="50"/>
      <c r="I21" s="50"/>
      <c r="J21" s="50"/>
      <c r="K21" s="50"/>
      <c r="L21" s="50"/>
      <c r="M21" s="41" t="s">
        <v>27</v>
      </c>
      <c r="N21" s="50"/>
      <c r="O21" s="36" t="s">
        <v>5</v>
      </c>
      <c r="P21" s="36"/>
      <c r="Q21" s="50"/>
      <c r="R21" s="51"/>
    </row>
    <row r="22" s="1" customFormat="1" ht="18" customHeight="1">
      <c r="B22" s="49"/>
      <c r="C22" s="50"/>
      <c r="D22" s="50"/>
      <c r="E22" s="36" t="s">
        <v>957</v>
      </c>
      <c r="F22" s="50"/>
      <c r="G22" s="50"/>
      <c r="H22" s="50"/>
      <c r="I22" s="50"/>
      <c r="J22" s="50"/>
      <c r="K22" s="50"/>
      <c r="L22" s="50"/>
      <c r="M22" s="41" t="s">
        <v>29</v>
      </c>
      <c r="N22" s="50"/>
      <c r="O22" s="36" t="s">
        <v>5</v>
      </c>
      <c r="P22" s="36"/>
      <c r="Q22" s="50"/>
      <c r="R22" s="51"/>
    </row>
    <row r="23" s="1" customFormat="1" ht="6.96" customHeigh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="1" customFormat="1" ht="14.4" customHeight="1">
      <c r="B24" s="49"/>
      <c r="C24" s="50"/>
      <c r="D24" s="41" t="s">
        <v>37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="1" customFormat="1" ht="16.5" customHeight="1">
      <c r="B25" s="49"/>
      <c r="C25" s="50"/>
      <c r="D25" s="50"/>
      <c r="E25" s="45" t="s">
        <v>5</v>
      </c>
      <c r="F25" s="45"/>
      <c r="G25" s="45"/>
      <c r="H25" s="45"/>
      <c r="I25" s="45"/>
      <c r="J25" s="45"/>
      <c r="K25" s="45"/>
      <c r="L25" s="45"/>
      <c r="M25" s="50"/>
      <c r="N25" s="50"/>
      <c r="O25" s="50"/>
      <c r="P25" s="50"/>
      <c r="Q25" s="50"/>
      <c r="R25" s="51"/>
    </row>
    <row r="26" s="1" customFormat="1" ht="6.96" customHeight="1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s="1" customFormat="1" ht="6.96" customHeight="1">
      <c r="B27" s="49"/>
      <c r="C27" s="5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50"/>
      <c r="R27" s="51"/>
    </row>
    <row r="28" s="1" customFormat="1" ht="14.4" customHeight="1">
      <c r="B28" s="49"/>
      <c r="C28" s="50"/>
      <c r="D28" s="163" t="s">
        <v>145</v>
      </c>
      <c r="E28" s="50"/>
      <c r="F28" s="50"/>
      <c r="G28" s="50"/>
      <c r="H28" s="50"/>
      <c r="I28" s="50"/>
      <c r="J28" s="50"/>
      <c r="K28" s="50"/>
      <c r="L28" s="50"/>
      <c r="M28" s="48">
        <f>N89</f>
        <v>0</v>
      </c>
      <c r="N28" s="48"/>
      <c r="O28" s="48"/>
      <c r="P28" s="48"/>
      <c r="Q28" s="50"/>
      <c r="R28" s="51"/>
    </row>
    <row r="29" s="1" customFormat="1" ht="14.4" customHeight="1">
      <c r="B29" s="49"/>
      <c r="C29" s="50"/>
      <c r="D29" s="47" t="s">
        <v>127</v>
      </c>
      <c r="E29" s="50"/>
      <c r="F29" s="50"/>
      <c r="G29" s="50"/>
      <c r="H29" s="50"/>
      <c r="I29" s="50"/>
      <c r="J29" s="50"/>
      <c r="K29" s="50"/>
      <c r="L29" s="50"/>
      <c r="M29" s="48">
        <f>N98</f>
        <v>0</v>
      </c>
      <c r="N29" s="48"/>
      <c r="O29" s="48"/>
      <c r="P29" s="48"/>
      <c r="Q29" s="50"/>
      <c r="R29" s="51"/>
    </row>
    <row r="30" s="1" customFormat="1" ht="6.96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="1" customFormat="1" ht="25.44" customHeight="1">
      <c r="B31" s="49"/>
      <c r="C31" s="50"/>
      <c r="D31" s="164" t="s">
        <v>40</v>
      </c>
      <c r="E31" s="50"/>
      <c r="F31" s="50"/>
      <c r="G31" s="50"/>
      <c r="H31" s="50"/>
      <c r="I31" s="50"/>
      <c r="J31" s="50"/>
      <c r="K31" s="50"/>
      <c r="L31" s="50"/>
      <c r="M31" s="165">
        <f>ROUND(M28+M29,2)</f>
        <v>0</v>
      </c>
      <c r="N31" s="50"/>
      <c r="O31" s="50"/>
      <c r="P31" s="50"/>
      <c r="Q31" s="50"/>
      <c r="R31" s="51"/>
    </row>
    <row r="32" s="1" customFormat="1" ht="6.96" customHeight="1">
      <c r="B32" s="49"/>
      <c r="C32" s="5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50"/>
      <c r="R32" s="51"/>
    </row>
    <row r="33" s="1" customFormat="1" ht="14.4" customHeight="1">
      <c r="B33" s="49"/>
      <c r="C33" s="50"/>
      <c r="D33" s="57" t="s">
        <v>41</v>
      </c>
      <c r="E33" s="57" t="s">
        <v>42</v>
      </c>
      <c r="F33" s="58">
        <v>0.20000000000000001</v>
      </c>
      <c r="G33" s="166" t="s">
        <v>43</v>
      </c>
      <c r="H33" s="167">
        <f>(SUM(BE98:BE105)+SUM(BE124:BE158))</f>
        <v>0</v>
      </c>
      <c r="I33" s="50"/>
      <c r="J33" s="50"/>
      <c r="K33" s="50"/>
      <c r="L33" s="50"/>
      <c r="M33" s="167">
        <f>ROUND((SUM(BE98:BE105)+SUM(BE124:BE158)), 2)*F33</f>
        <v>0</v>
      </c>
      <c r="N33" s="50"/>
      <c r="O33" s="50"/>
      <c r="P33" s="50"/>
      <c r="Q33" s="50"/>
      <c r="R33" s="51"/>
    </row>
    <row r="34" s="1" customFormat="1" ht="14.4" customHeight="1">
      <c r="B34" s="49"/>
      <c r="C34" s="50"/>
      <c r="D34" s="50"/>
      <c r="E34" s="57" t="s">
        <v>44</v>
      </c>
      <c r="F34" s="58">
        <v>0.20000000000000001</v>
      </c>
      <c r="G34" s="166" t="s">
        <v>43</v>
      </c>
      <c r="H34" s="167">
        <f>(SUM(BF98:BF105)+SUM(BF124:BF158))</f>
        <v>0</v>
      </c>
      <c r="I34" s="50"/>
      <c r="J34" s="50"/>
      <c r="K34" s="50"/>
      <c r="L34" s="50"/>
      <c r="M34" s="167">
        <f>ROUND((SUM(BF98:BF105)+SUM(BF124:BF158)), 2)*F34</f>
        <v>0</v>
      </c>
      <c r="N34" s="50"/>
      <c r="O34" s="50"/>
      <c r="P34" s="50"/>
      <c r="Q34" s="50"/>
      <c r="R34" s="51"/>
    </row>
    <row r="35" hidden="1" s="1" customFormat="1" ht="14.4" customHeight="1">
      <c r="B35" s="49"/>
      <c r="C35" s="50"/>
      <c r="D35" s="50"/>
      <c r="E35" s="57" t="s">
        <v>45</v>
      </c>
      <c r="F35" s="58">
        <v>0.20000000000000001</v>
      </c>
      <c r="G35" s="166" t="s">
        <v>43</v>
      </c>
      <c r="H35" s="167">
        <f>(SUM(BG98:BG105)+SUM(BG124:BG158))</f>
        <v>0</v>
      </c>
      <c r="I35" s="50"/>
      <c r="J35" s="50"/>
      <c r="K35" s="50"/>
      <c r="L35" s="50"/>
      <c r="M35" s="167">
        <v>0</v>
      </c>
      <c r="N35" s="50"/>
      <c r="O35" s="50"/>
      <c r="P35" s="50"/>
      <c r="Q35" s="50"/>
      <c r="R35" s="51"/>
    </row>
    <row r="36" hidden="1" s="1" customFormat="1" ht="14.4" customHeight="1">
      <c r="B36" s="49"/>
      <c r="C36" s="50"/>
      <c r="D36" s="50"/>
      <c r="E36" s="57" t="s">
        <v>46</v>
      </c>
      <c r="F36" s="58">
        <v>0.20000000000000001</v>
      </c>
      <c r="G36" s="166" t="s">
        <v>43</v>
      </c>
      <c r="H36" s="167">
        <f>(SUM(BH98:BH105)+SUM(BH124:BH158))</f>
        <v>0</v>
      </c>
      <c r="I36" s="50"/>
      <c r="J36" s="50"/>
      <c r="K36" s="50"/>
      <c r="L36" s="50"/>
      <c r="M36" s="167">
        <v>0</v>
      </c>
      <c r="N36" s="50"/>
      <c r="O36" s="50"/>
      <c r="P36" s="50"/>
      <c r="Q36" s="50"/>
      <c r="R36" s="51"/>
    </row>
    <row r="37" hidden="1" s="1" customFormat="1" ht="14.4" customHeight="1">
      <c r="B37" s="49"/>
      <c r="C37" s="50"/>
      <c r="D37" s="50"/>
      <c r="E37" s="57" t="s">
        <v>47</v>
      </c>
      <c r="F37" s="58">
        <v>0</v>
      </c>
      <c r="G37" s="166" t="s">
        <v>43</v>
      </c>
      <c r="H37" s="167">
        <f>(SUM(BI98:BI105)+SUM(BI124:BI158))</f>
        <v>0</v>
      </c>
      <c r="I37" s="50"/>
      <c r="J37" s="50"/>
      <c r="K37" s="50"/>
      <c r="L37" s="50"/>
      <c r="M37" s="167">
        <v>0</v>
      </c>
      <c r="N37" s="50"/>
      <c r="O37" s="50"/>
      <c r="P37" s="50"/>
      <c r="Q37" s="50"/>
      <c r="R37" s="51"/>
    </row>
    <row r="38" s="1" customFormat="1" ht="6.96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</row>
    <row r="39" s="1" customFormat="1" ht="25.44" customHeight="1">
      <c r="B39" s="49"/>
      <c r="C39" s="156"/>
      <c r="D39" s="168" t="s">
        <v>48</v>
      </c>
      <c r="E39" s="100"/>
      <c r="F39" s="100"/>
      <c r="G39" s="169" t="s">
        <v>49</v>
      </c>
      <c r="H39" s="170" t="s">
        <v>50</v>
      </c>
      <c r="I39" s="100"/>
      <c r="J39" s="100"/>
      <c r="K39" s="100"/>
      <c r="L39" s="171">
        <f>SUM(M31:M37)</f>
        <v>0</v>
      </c>
      <c r="M39" s="171"/>
      <c r="N39" s="171"/>
      <c r="O39" s="171"/>
      <c r="P39" s="172"/>
      <c r="Q39" s="156"/>
      <c r="R39" s="51"/>
    </row>
    <row r="40" s="1" customFormat="1" ht="14.4" customHeight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="1" customFormat="1" ht="14.4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>
      <c r="B42" s="29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2"/>
    </row>
    <row r="43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2"/>
    </row>
    <row r="44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2"/>
    </row>
    <row r="4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</row>
    <row r="46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</row>
    <row r="50" s="1" customFormat="1">
      <c r="B50" s="49"/>
      <c r="C50" s="50"/>
      <c r="D50" s="69" t="s">
        <v>51</v>
      </c>
      <c r="E50" s="70"/>
      <c r="F50" s="70"/>
      <c r="G50" s="70"/>
      <c r="H50" s="71"/>
      <c r="I50" s="50"/>
      <c r="J50" s="69" t="s">
        <v>52</v>
      </c>
      <c r="K50" s="70"/>
      <c r="L50" s="70"/>
      <c r="M50" s="70"/>
      <c r="N50" s="70"/>
      <c r="O50" s="70"/>
      <c r="P50" s="71"/>
      <c r="Q50" s="50"/>
      <c r="R50" s="51"/>
    </row>
    <row r="51">
      <c r="B51" s="29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2"/>
    </row>
    <row r="52">
      <c r="B52" s="29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2"/>
    </row>
    <row r="53">
      <c r="B53" s="29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2"/>
    </row>
    <row r="54">
      <c r="B54" s="29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2"/>
    </row>
    <row r="55">
      <c r="B55" s="29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2"/>
    </row>
    <row r="56">
      <c r="B56" s="29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2"/>
    </row>
    <row r="57">
      <c r="B57" s="29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2"/>
    </row>
    <row r="58">
      <c r="B58" s="29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2"/>
    </row>
    <row r="59" s="1" customFormat="1">
      <c r="B59" s="49"/>
      <c r="C59" s="50"/>
      <c r="D59" s="74" t="s">
        <v>53</v>
      </c>
      <c r="E59" s="75"/>
      <c r="F59" s="75"/>
      <c r="G59" s="76" t="s">
        <v>54</v>
      </c>
      <c r="H59" s="77"/>
      <c r="I59" s="50"/>
      <c r="J59" s="74" t="s">
        <v>53</v>
      </c>
      <c r="K59" s="75"/>
      <c r="L59" s="75"/>
      <c r="M59" s="75"/>
      <c r="N59" s="76" t="s">
        <v>54</v>
      </c>
      <c r="O59" s="75"/>
      <c r="P59" s="77"/>
      <c r="Q59" s="50"/>
      <c r="R59" s="51"/>
    </row>
    <row r="60"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="1" customFormat="1">
      <c r="B61" s="49"/>
      <c r="C61" s="50"/>
      <c r="D61" s="69" t="s">
        <v>55</v>
      </c>
      <c r="E61" s="70"/>
      <c r="F61" s="70"/>
      <c r="G61" s="70"/>
      <c r="H61" s="71"/>
      <c r="I61" s="50"/>
      <c r="J61" s="69" t="s">
        <v>56</v>
      </c>
      <c r="K61" s="70"/>
      <c r="L61" s="70"/>
      <c r="M61" s="70"/>
      <c r="N61" s="70"/>
      <c r="O61" s="70"/>
      <c r="P61" s="71"/>
      <c r="Q61" s="50"/>
      <c r="R61" s="51"/>
    </row>
    <row r="62">
      <c r="B62" s="29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2"/>
    </row>
    <row r="63">
      <c r="B63" s="29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2"/>
    </row>
    <row r="64">
      <c r="B64" s="29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2"/>
    </row>
    <row r="65">
      <c r="B65" s="29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2"/>
    </row>
    <row r="66">
      <c r="B66" s="29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2"/>
    </row>
    <row r="67">
      <c r="B67" s="29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2"/>
    </row>
    <row r="68">
      <c r="B68" s="29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2"/>
    </row>
    <row r="69">
      <c r="B69" s="29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2"/>
    </row>
    <row r="70" s="1" customFormat="1">
      <c r="B70" s="49"/>
      <c r="C70" s="50"/>
      <c r="D70" s="74" t="s">
        <v>53</v>
      </c>
      <c r="E70" s="75"/>
      <c r="F70" s="75"/>
      <c r="G70" s="76" t="s">
        <v>54</v>
      </c>
      <c r="H70" s="77"/>
      <c r="I70" s="50"/>
      <c r="J70" s="74" t="s">
        <v>53</v>
      </c>
      <c r="K70" s="75"/>
      <c r="L70" s="75"/>
      <c r="M70" s="75"/>
      <c r="N70" s="76" t="s">
        <v>54</v>
      </c>
      <c r="O70" s="75"/>
      <c r="P70" s="77"/>
      <c r="Q70" s="50"/>
      <c r="R70" s="51"/>
    </row>
    <row r="71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="1" customFormat="1" ht="6.96" customHeight="1"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3"/>
    </row>
    <row r="76" s="1" customFormat="1" ht="36.96" customHeight="1">
      <c r="B76" s="49"/>
      <c r="C76" s="30" t="s">
        <v>146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1"/>
    </row>
    <row r="77" s="1" customFormat="1" ht="6.96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</row>
    <row r="78" s="1" customFormat="1" ht="30" customHeight="1">
      <c r="B78" s="49"/>
      <c r="C78" s="41" t="s">
        <v>18</v>
      </c>
      <c r="D78" s="50"/>
      <c r="E78" s="50"/>
      <c r="F78" s="160" t="str">
        <f>F6</f>
        <v xml:space="preserve">REKONŠTRUKCIA ŠD HORSKÝ PARK  EU BRATISLAVA , BLOK A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</row>
    <row r="79" ht="30" customHeight="1">
      <c r="B79" s="29"/>
      <c r="C79" s="41" t="s">
        <v>139</v>
      </c>
      <c r="D79" s="34"/>
      <c r="E79" s="34"/>
      <c r="F79" s="160" t="s">
        <v>140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2"/>
    </row>
    <row r="80" s="1" customFormat="1" ht="36.96" customHeight="1">
      <c r="B80" s="49"/>
      <c r="C80" s="88" t="s">
        <v>141</v>
      </c>
      <c r="D80" s="50"/>
      <c r="E80" s="50"/>
      <c r="F80" s="90" t="str">
        <f>F8</f>
        <v>SO01.2B - SO01.B Zdravotechnika - buracie práce A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1"/>
    </row>
    <row r="81" s="1" customFormat="1" ht="6.96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="1" customFormat="1" ht="18" customHeight="1">
      <c r="B82" s="49"/>
      <c r="C82" s="41" t="s">
        <v>22</v>
      </c>
      <c r="D82" s="50"/>
      <c r="E82" s="50"/>
      <c r="F82" s="36" t="str">
        <f>F10</f>
        <v>Prokopa Veľkého 41,Bratislava</v>
      </c>
      <c r="G82" s="50"/>
      <c r="H82" s="50"/>
      <c r="I82" s="50"/>
      <c r="J82" s="50"/>
      <c r="K82" s="41" t="s">
        <v>24</v>
      </c>
      <c r="L82" s="50"/>
      <c r="M82" s="93" t="str">
        <f>IF(O10="","",O10)</f>
        <v>11. 6. 2018</v>
      </c>
      <c r="N82" s="93"/>
      <c r="O82" s="93"/>
      <c r="P82" s="93"/>
      <c r="Q82" s="50"/>
      <c r="R82" s="51"/>
    </row>
    <row r="83" s="1" customFormat="1" ht="6.96" customHeight="1"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1"/>
    </row>
    <row r="84" s="1" customFormat="1">
      <c r="B84" s="49"/>
      <c r="C84" s="41" t="s">
        <v>26</v>
      </c>
      <c r="D84" s="50"/>
      <c r="E84" s="50"/>
      <c r="F84" s="36" t="str">
        <f>E13</f>
        <v xml:space="preserve">EU,Dolnozemská  cesta 1,Bratislava</v>
      </c>
      <c r="G84" s="50"/>
      <c r="H84" s="50"/>
      <c r="I84" s="50"/>
      <c r="J84" s="50"/>
      <c r="K84" s="41" t="s">
        <v>32</v>
      </c>
      <c r="L84" s="50"/>
      <c r="M84" s="36" t="str">
        <f>E19</f>
        <v>Ing.Arch.Fukatsová G.,Atelier Modulor,Bratislava</v>
      </c>
      <c r="N84" s="36"/>
      <c r="O84" s="36"/>
      <c r="P84" s="36"/>
      <c r="Q84" s="36"/>
      <c r="R84" s="51"/>
    </row>
    <row r="85" s="1" customFormat="1" ht="14.4" customHeight="1">
      <c r="B85" s="49"/>
      <c r="C85" s="41" t="s">
        <v>30</v>
      </c>
      <c r="D85" s="50"/>
      <c r="E85" s="50"/>
      <c r="F85" s="36" t="str">
        <f>IF(E16="","",E16)</f>
        <v>Orintačný rozpočet</v>
      </c>
      <c r="G85" s="50"/>
      <c r="H85" s="50"/>
      <c r="I85" s="50"/>
      <c r="J85" s="50"/>
      <c r="K85" s="41" t="s">
        <v>35</v>
      </c>
      <c r="L85" s="50"/>
      <c r="M85" s="36" t="str">
        <f>E22</f>
        <v>Ing.Kalina</v>
      </c>
      <c r="N85" s="36"/>
      <c r="O85" s="36"/>
      <c r="P85" s="36"/>
      <c r="Q85" s="36"/>
      <c r="R85" s="51"/>
    </row>
    <row r="86" s="1" customFormat="1" ht="10.32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1"/>
    </row>
    <row r="87" s="1" customFormat="1" ht="29.28" customHeight="1">
      <c r="B87" s="49"/>
      <c r="C87" s="173" t="s">
        <v>147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73" t="s">
        <v>148</v>
      </c>
      <c r="O87" s="156"/>
      <c r="P87" s="156"/>
      <c r="Q87" s="156"/>
      <c r="R87" s="51"/>
    </row>
    <row r="88" s="1" customFormat="1" ht="10.32" customHeight="1"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1"/>
    </row>
    <row r="89" s="1" customFormat="1" ht="29.28" customHeight="1">
      <c r="B89" s="49"/>
      <c r="C89" s="174" t="s">
        <v>149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110">
        <f>N124</f>
        <v>0</v>
      </c>
      <c r="O89" s="175"/>
      <c r="P89" s="175"/>
      <c r="Q89" s="175"/>
      <c r="R89" s="51"/>
      <c r="AU89" s="25" t="s">
        <v>150</v>
      </c>
    </row>
    <row r="90" s="7" customFormat="1" ht="24.96" customHeight="1">
      <c r="B90" s="176"/>
      <c r="C90" s="177"/>
      <c r="D90" s="178" t="s">
        <v>151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N125</f>
        <v>0</v>
      </c>
      <c r="O90" s="177"/>
      <c r="P90" s="177"/>
      <c r="Q90" s="177"/>
      <c r="R90" s="180"/>
    </row>
    <row r="91" s="8" customFormat="1" ht="19.92" customHeight="1">
      <c r="B91" s="181"/>
      <c r="C91" s="131"/>
      <c r="D91" s="144" t="s">
        <v>152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33">
        <f>N126</f>
        <v>0</v>
      </c>
      <c r="O91" s="131"/>
      <c r="P91" s="131"/>
      <c r="Q91" s="131"/>
      <c r="R91" s="182"/>
    </row>
    <row r="92" s="8" customFormat="1" ht="19.92" customHeight="1">
      <c r="B92" s="181"/>
      <c r="C92" s="131"/>
      <c r="D92" s="144" t="s">
        <v>153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33">
        <f>N130</f>
        <v>0</v>
      </c>
      <c r="O92" s="131"/>
      <c r="P92" s="131"/>
      <c r="Q92" s="131"/>
      <c r="R92" s="182"/>
    </row>
    <row r="93" s="7" customFormat="1" ht="24.96" customHeight="1">
      <c r="B93" s="176"/>
      <c r="C93" s="177"/>
      <c r="D93" s="178" t="s">
        <v>154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9">
        <f>N134</f>
        <v>0</v>
      </c>
      <c r="O93" s="177"/>
      <c r="P93" s="177"/>
      <c r="Q93" s="177"/>
      <c r="R93" s="180"/>
    </row>
    <row r="94" s="8" customFormat="1" ht="19.92" customHeight="1">
      <c r="B94" s="181"/>
      <c r="C94" s="131"/>
      <c r="D94" s="144" t="s">
        <v>421</v>
      </c>
      <c r="E94" s="131"/>
      <c r="F94" s="131"/>
      <c r="G94" s="131"/>
      <c r="H94" s="131"/>
      <c r="I94" s="131"/>
      <c r="J94" s="131"/>
      <c r="K94" s="131"/>
      <c r="L94" s="131"/>
      <c r="M94" s="131"/>
      <c r="N94" s="133">
        <f>N135</f>
        <v>0</v>
      </c>
      <c r="O94" s="131"/>
      <c r="P94" s="131"/>
      <c r="Q94" s="131"/>
      <c r="R94" s="182"/>
    </row>
    <row r="95" s="8" customFormat="1" ht="19.92" customHeight="1">
      <c r="B95" s="181"/>
      <c r="C95" s="131"/>
      <c r="D95" s="144" t="s">
        <v>958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3">
        <f>N137</f>
        <v>0</v>
      </c>
      <c r="O95" s="131"/>
      <c r="P95" s="131"/>
      <c r="Q95" s="131"/>
      <c r="R95" s="182"/>
    </row>
    <row r="96" s="8" customFormat="1" ht="19.92" customHeight="1">
      <c r="B96" s="181"/>
      <c r="C96" s="131"/>
      <c r="D96" s="144" t="s">
        <v>959</v>
      </c>
      <c r="E96" s="131"/>
      <c r="F96" s="131"/>
      <c r="G96" s="131"/>
      <c r="H96" s="131"/>
      <c r="I96" s="131"/>
      <c r="J96" s="131"/>
      <c r="K96" s="131"/>
      <c r="L96" s="131"/>
      <c r="M96" s="131"/>
      <c r="N96" s="133">
        <f>N143</f>
        <v>0</v>
      </c>
      <c r="O96" s="131"/>
      <c r="P96" s="131"/>
      <c r="Q96" s="131"/>
      <c r="R96" s="182"/>
    </row>
    <row r="97" s="1" customFormat="1" ht="21.84" customHeight="1"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="1" customFormat="1" ht="29.28" customHeight="1">
      <c r="B98" s="49"/>
      <c r="C98" s="174" t="s">
        <v>161</v>
      </c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175">
        <f>ROUND(N99+N100+N101+N102+N103+N104,2)</f>
        <v>0</v>
      </c>
      <c r="O98" s="183"/>
      <c r="P98" s="183"/>
      <c r="Q98" s="183"/>
      <c r="R98" s="51"/>
      <c r="T98" s="184"/>
      <c r="U98" s="185" t="s">
        <v>41</v>
      </c>
    </row>
    <row r="99" s="1" customFormat="1" ht="18" customHeight="1">
      <c r="B99" s="186"/>
      <c r="C99" s="187"/>
      <c r="D99" s="150" t="s">
        <v>162</v>
      </c>
      <c r="E99" s="188"/>
      <c r="F99" s="188"/>
      <c r="G99" s="188"/>
      <c r="H99" s="188"/>
      <c r="I99" s="187"/>
      <c r="J99" s="187"/>
      <c r="K99" s="187"/>
      <c r="L99" s="187"/>
      <c r="M99" s="187"/>
      <c r="N99" s="145">
        <f>ROUND(N89*T99,2)</f>
        <v>0</v>
      </c>
      <c r="O99" s="189"/>
      <c r="P99" s="189"/>
      <c r="Q99" s="189"/>
      <c r="R99" s="190"/>
      <c r="S99" s="191"/>
      <c r="T99" s="192"/>
      <c r="U99" s="193" t="s">
        <v>44</v>
      </c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4" t="s">
        <v>163</v>
      </c>
      <c r="AZ99" s="191"/>
      <c r="BA99" s="191"/>
      <c r="BB99" s="191"/>
      <c r="BC99" s="191"/>
      <c r="BD99" s="191"/>
      <c r="BE99" s="195">
        <f>IF(U99="základná",N99,0)</f>
        <v>0</v>
      </c>
      <c r="BF99" s="195">
        <f>IF(U99="znížená",N99,0)</f>
        <v>0</v>
      </c>
      <c r="BG99" s="195">
        <f>IF(U99="zákl. prenesená",N99,0)</f>
        <v>0</v>
      </c>
      <c r="BH99" s="195">
        <f>IF(U99="zníž. prenesená",N99,0)</f>
        <v>0</v>
      </c>
      <c r="BI99" s="195">
        <f>IF(U99="nulová",N99,0)</f>
        <v>0</v>
      </c>
      <c r="BJ99" s="194" t="s">
        <v>89</v>
      </c>
      <c r="BK99" s="191"/>
      <c r="BL99" s="191"/>
      <c r="BM99" s="191"/>
    </row>
    <row r="100" s="1" customFormat="1" ht="18" customHeight="1">
      <c r="B100" s="186"/>
      <c r="C100" s="187"/>
      <c r="D100" s="150" t="s">
        <v>164</v>
      </c>
      <c r="E100" s="188"/>
      <c r="F100" s="188"/>
      <c r="G100" s="188"/>
      <c r="H100" s="188"/>
      <c r="I100" s="187"/>
      <c r="J100" s="187"/>
      <c r="K100" s="187"/>
      <c r="L100" s="187"/>
      <c r="M100" s="187"/>
      <c r="N100" s="145">
        <f>ROUND(N89*T100,2)</f>
        <v>0</v>
      </c>
      <c r="O100" s="189"/>
      <c r="P100" s="189"/>
      <c r="Q100" s="189"/>
      <c r="R100" s="190"/>
      <c r="S100" s="191"/>
      <c r="T100" s="192"/>
      <c r="U100" s="193" t="s">
        <v>44</v>
      </c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4" t="s">
        <v>163</v>
      </c>
      <c r="AZ100" s="191"/>
      <c r="BA100" s="191"/>
      <c r="BB100" s="191"/>
      <c r="BC100" s="191"/>
      <c r="BD100" s="191"/>
      <c r="BE100" s="195">
        <f>IF(U100="základná",N100,0)</f>
        <v>0</v>
      </c>
      <c r="BF100" s="195">
        <f>IF(U100="znížená",N100,0)</f>
        <v>0</v>
      </c>
      <c r="BG100" s="195">
        <f>IF(U100="zákl. prenesená",N100,0)</f>
        <v>0</v>
      </c>
      <c r="BH100" s="195">
        <f>IF(U100="zníž. prenesená",N100,0)</f>
        <v>0</v>
      </c>
      <c r="BI100" s="195">
        <f>IF(U100="nulová",N100,0)</f>
        <v>0</v>
      </c>
      <c r="BJ100" s="194" t="s">
        <v>89</v>
      </c>
      <c r="BK100" s="191"/>
      <c r="BL100" s="191"/>
      <c r="BM100" s="191"/>
    </row>
    <row r="101" s="1" customFormat="1" ht="18" customHeight="1">
      <c r="B101" s="186"/>
      <c r="C101" s="187"/>
      <c r="D101" s="150" t="s">
        <v>165</v>
      </c>
      <c r="E101" s="188"/>
      <c r="F101" s="188"/>
      <c r="G101" s="188"/>
      <c r="H101" s="188"/>
      <c r="I101" s="187"/>
      <c r="J101" s="187"/>
      <c r="K101" s="187"/>
      <c r="L101" s="187"/>
      <c r="M101" s="187"/>
      <c r="N101" s="145">
        <f>ROUND(N89*T101,2)</f>
        <v>0</v>
      </c>
      <c r="O101" s="189"/>
      <c r="P101" s="189"/>
      <c r="Q101" s="189"/>
      <c r="R101" s="190"/>
      <c r="S101" s="191"/>
      <c r="T101" s="192"/>
      <c r="U101" s="193" t="s">
        <v>44</v>
      </c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4" t="s">
        <v>163</v>
      </c>
      <c r="AZ101" s="191"/>
      <c r="BA101" s="191"/>
      <c r="BB101" s="191"/>
      <c r="BC101" s="191"/>
      <c r="BD101" s="191"/>
      <c r="BE101" s="195">
        <f>IF(U101="základná",N101,0)</f>
        <v>0</v>
      </c>
      <c r="BF101" s="195">
        <f>IF(U101="znížená",N101,0)</f>
        <v>0</v>
      </c>
      <c r="BG101" s="195">
        <f>IF(U101="zákl. prenesená",N101,0)</f>
        <v>0</v>
      </c>
      <c r="BH101" s="195">
        <f>IF(U101="zníž. prenesená",N101,0)</f>
        <v>0</v>
      </c>
      <c r="BI101" s="195">
        <f>IF(U101="nulová",N101,0)</f>
        <v>0</v>
      </c>
      <c r="BJ101" s="194" t="s">
        <v>89</v>
      </c>
      <c r="BK101" s="191"/>
      <c r="BL101" s="191"/>
      <c r="BM101" s="191"/>
    </row>
    <row r="102" s="1" customFormat="1" ht="18" customHeight="1">
      <c r="B102" s="186"/>
      <c r="C102" s="187"/>
      <c r="D102" s="150" t="s">
        <v>166</v>
      </c>
      <c r="E102" s="188"/>
      <c r="F102" s="188"/>
      <c r="G102" s="188"/>
      <c r="H102" s="188"/>
      <c r="I102" s="187"/>
      <c r="J102" s="187"/>
      <c r="K102" s="187"/>
      <c r="L102" s="187"/>
      <c r="M102" s="187"/>
      <c r="N102" s="145">
        <f>ROUND(N89*T102,2)</f>
        <v>0</v>
      </c>
      <c r="O102" s="189"/>
      <c r="P102" s="189"/>
      <c r="Q102" s="189"/>
      <c r="R102" s="190"/>
      <c r="S102" s="191"/>
      <c r="T102" s="192"/>
      <c r="U102" s="193" t="s">
        <v>44</v>
      </c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4" t="s">
        <v>163</v>
      </c>
      <c r="AZ102" s="191"/>
      <c r="BA102" s="191"/>
      <c r="BB102" s="191"/>
      <c r="BC102" s="191"/>
      <c r="BD102" s="191"/>
      <c r="BE102" s="195">
        <f>IF(U102="základná",N102,0)</f>
        <v>0</v>
      </c>
      <c r="BF102" s="195">
        <f>IF(U102="znížená",N102,0)</f>
        <v>0</v>
      </c>
      <c r="BG102" s="195">
        <f>IF(U102="zákl. prenesená",N102,0)</f>
        <v>0</v>
      </c>
      <c r="BH102" s="195">
        <f>IF(U102="zníž. prenesená",N102,0)</f>
        <v>0</v>
      </c>
      <c r="BI102" s="195">
        <f>IF(U102="nulová",N102,0)</f>
        <v>0</v>
      </c>
      <c r="BJ102" s="194" t="s">
        <v>89</v>
      </c>
      <c r="BK102" s="191"/>
      <c r="BL102" s="191"/>
      <c r="BM102" s="191"/>
    </row>
    <row r="103" s="1" customFormat="1" ht="18" customHeight="1">
      <c r="B103" s="186"/>
      <c r="C103" s="187"/>
      <c r="D103" s="150" t="s">
        <v>167</v>
      </c>
      <c r="E103" s="188"/>
      <c r="F103" s="188"/>
      <c r="G103" s="188"/>
      <c r="H103" s="188"/>
      <c r="I103" s="187"/>
      <c r="J103" s="187"/>
      <c r="K103" s="187"/>
      <c r="L103" s="187"/>
      <c r="M103" s="187"/>
      <c r="N103" s="145">
        <f>ROUND(N89*T103,2)</f>
        <v>0</v>
      </c>
      <c r="O103" s="189"/>
      <c r="P103" s="189"/>
      <c r="Q103" s="189"/>
      <c r="R103" s="190"/>
      <c r="S103" s="191"/>
      <c r="T103" s="192"/>
      <c r="U103" s="193" t="s">
        <v>44</v>
      </c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4" t="s">
        <v>163</v>
      </c>
      <c r="AZ103" s="191"/>
      <c r="BA103" s="191"/>
      <c r="BB103" s="191"/>
      <c r="BC103" s="191"/>
      <c r="BD103" s="191"/>
      <c r="BE103" s="195">
        <f>IF(U103="základná",N103,0)</f>
        <v>0</v>
      </c>
      <c r="BF103" s="195">
        <f>IF(U103="znížená",N103,0)</f>
        <v>0</v>
      </c>
      <c r="BG103" s="195">
        <f>IF(U103="zákl. prenesená",N103,0)</f>
        <v>0</v>
      </c>
      <c r="BH103" s="195">
        <f>IF(U103="zníž. prenesená",N103,0)</f>
        <v>0</v>
      </c>
      <c r="BI103" s="195">
        <f>IF(U103="nulová",N103,0)</f>
        <v>0</v>
      </c>
      <c r="BJ103" s="194" t="s">
        <v>89</v>
      </c>
      <c r="BK103" s="191"/>
      <c r="BL103" s="191"/>
      <c r="BM103" s="191"/>
    </row>
    <row r="104" s="1" customFormat="1" ht="18" customHeight="1">
      <c r="B104" s="186"/>
      <c r="C104" s="187"/>
      <c r="D104" s="188" t="s">
        <v>168</v>
      </c>
      <c r="E104" s="187"/>
      <c r="F104" s="187"/>
      <c r="G104" s="187"/>
      <c r="H104" s="187"/>
      <c r="I104" s="187"/>
      <c r="J104" s="187"/>
      <c r="K104" s="187"/>
      <c r="L104" s="187"/>
      <c r="M104" s="187"/>
      <c r="N104" s="145">
        <f>ROUND(N89*T104,2)</f>
        <v>0</v>
      </c>
      <c r="O104" s="189"/>
      <c r="P104" s="189"/>
      <c r="Q104" s="189"/>
      <c r="R104" s="190"/>
      <c r="S104" s="191"/>
      <c r="T104" s="196"/>
      <c r="U104" s="197" t="s">
        <v>44</v>
      </c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4" t="s">
        <v>169</v>
      </c>
      <c r="AZ104" s="191"/>
      <c r="BA104" s="191"/>
      <c r="BB104" s="191"/>
      <c r="BC104" s="191"/>
      <c r="BD104" s="191"/>
      <c r="BE104" s="195">
        <f>IF(U104="základná",N104,0)</f>
        <v>0</v>
      </c>
      <c r="BF104" s="195">
        <f>IF(U104="znížená",N104,0)</f>
        <v>0</v>
      </c>
      <c r="BG104" s="195">
        <f>IF(U104="zákl. prenesená",N104,0)</f>
        <v>0</v>
      </c>
      <c r="BH104" s="195">
        <f>IF(U104="zníž. prenesená",N104,0)</f>
        <v>0</v>
      </c>
      <c r="BI104" s="195">
        <f>IF(U104="nulová",N104,0)</f>
        <v>0</v>
      </c>
      <c r="BJ104" s="194" t="s">
        <v>89</v>
      </c>
      <c r="BK104" s="191"/>
      <c r="BL104" s="191"/>
      <c r="BM104" s="191"/>
    </row>
    <row r="105" s="1" customFormat="1"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="1" customFormat="1" ht="29.28" customHeight="1">
      <c r="B106" s="49"/>
      <c r="C106" s="155" t="s">
        <v>132</v>
      </c>
      <c r="D106" s="156"/>
      <c r="E106" s="156"/>
      <c r="F106" s="156"/>
      <c r="G106" s="156"/>
      <c r="H106" s="156"/>
      <c r="I106" s="156"/>
      <c r="J106" s="156"/>
      <c r="K106" s="156"/>
      <c r="L106" s="157">
        <f>ROUND(SUM(N89+N98),2)</f>
        <v>0</v>
      </c>
      <c r="M106" s="157"/>
      <c r="N106" s="157"/>
      <c r="O106" s="157"/>
      <c r="P106" s="157"/>
      <c r="Q106" s="157"/>
      <c r="R106" s="51"/>
    </row>
    <row r="107" s="1" customFormat="1" ht="6.96" customHeight="1"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</row>
    <row r="111" s="1" customFormat="1" ht="6.96" customHeight="1">
      <c r="B111" s="81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3"/>
    </row>
    <row r="112" s="1" customFormat="1" ht="36.96" customHeight="1">
      <c r="B112" s="49"/>
      <c r="C112" s="30" t="s">
        <v>170</v>
      </c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s="1" customFormat="1" ht="6.96" customHeight="1"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="1" customFormat="1" ht="30" customHeight="1">
      <c r="B114" s="49"/>
      <c r="C114" s="41" t="s">
        <v>18</v>
      </c>
      <c r="D114" s="50"/>
      <c r="E114" s="50"/>
      <c r="F114" s="160" t="str">
        <f>F6</f>
        <v xml:space="preserve">REKONŠTRUKCIA ŠD HORSKÝ PARK  EU BRATISLAVA , BLOK A</v>
      </c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50"/>
      <c r="R114" s="51"/>
    </row>
    <row r="115" ht="30" customHeight="1">
      <c r="B115" s="29"/>
      <c r="C115" s="41" t="s">
        <v>139</v>
      </c>
      <c r="D115" s="34"/>
      <c r="E115" s="34"/>
      <c r="F115" s="160" t="s">
        <v>140</v>
      </c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2"/>
    </row>
    <row r="116" s="1" customFormat="1" ht="36.96" customHeight="1">
      <c r="B116" s="49"/>
      <c r="C116" s="88" t="s">
        <v>141</v>
      </c>
      <c r="D116" s="50"/>
      <c r="E116" s="50"/>
      <c r="F116" s="90" t="str">
        <f>F8</f>
        <v>SO01.2B - SO01.B Zdravotechnika - buracie práce A</v>
      </c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</row>
    <row r="117" s="1" customFormat="1" ht="6.96" customHeight="1"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1"/>
    </row>
    <row r="118" s="1" customFormat="1" ht="18" customHeight="1">
      <c r="B118" s="49"/>
      <c r="C118" s="41" t="s">
        <v>22</v>
      </c>
      <c r="D118" s="50"/>
      <c r="E118" s="50"/>
      <c r="F118" s="36" t="str">
        <f>F10</f>
        <v>Prokopa Veľkého 41,Bratislava</v>
      </c>
      <c r="G118" s="50"/>
      <c r="H118" s="50"/>
      <c r="I118" s="50"/>
      <c r="J118" s="50"/>
      <c r="K118" s="41" t="s">
        <v>24</v>
      </c>
      <c r="L118" s="50"/>
      <c r="M118" s="93" t="str">
        <f>IF(O10="","",O10)</f>
        <v>11. 6. 2018</v>
      </c>
      <c r="N118" s="93"/>
      <c r="O118" s="93"/>
      <c r="P118" s="93"/>
      <c r="Q118" s="50"/>
      <c r="R118" s="51"/>
    </row>
    <row r="119" s="1" customFormat="1" ht="6.96" customHeight="1"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1"/>
    </row>
    <row r="120" s="1" customFormat="1">
      <c r="B120" s="49"/>
      <c r="C120" s="41" t="s">
        <v>26</v>
      </c>
      <c r="D120" s="50"/>
      <c r="E120" s="50"/>
      <c r="F120" s="36" t="str">
        <f>E13</f>
        <v xml:space="preserve">EU,Dolnozemská  cesta 1,Bratislava</v>
      </c>
      <c r="G120" s="50"/>
      <c r="H120" s="50"/>
      <c r="I120" s="50"/>
      <c r="J120" s="50"/>
      <c r="K120" s="41" t="s">
        <v>32</v>
      </c>
      <c r="L120" s="50"/>
      <c r="M120" s="36" t="str">
        <f>E19</f>
        <v>Ing.Arch.Fukatsová G.,Atelier Modulor,Bratislava</v>
      </c>
      <c r="N120" s="36"/>
      <c r="O120" s="36"/>
      <c r="P120" s="36"/>
      <c r="Q120" s="36"/>
      <c r="R120" s="51"/>
    </row>
    <row r="121" s="1" customFormat="1" ht="14.4" customHeight="1">
      <c r="B121" s="49"/>
      <c r="C121" s="41" t="s">
        <v>30</v>
      </c>
      <c r="D121" s="50"/>
      <c r="E121" s="50"/>
      <c r="F121" s="36" t="str">
        <f>IF(E16="","",E16)</f>
        <v>Orintačný rozpočet</v>
      </c>
      <c r="G121" s="50"/>
      <c r="H121" s="50"/>
      <c r="I121" s="50"/>
      <c r="J121" s="50"/>
      <c r="K121" s="41" t="s">
        <v>35</v>
      </c>
      <c r="L121" s="50"/>
      <c r="M121" s="36" t="str">
        <f>E22</f>
        <v>Ing.Kalina</v>
      </c>
      <c r="N121" s="36"/>
      <c r="O121" s="36"/>
      <c r="P121" s="36"/>
      <c r="Q121" s="36"/>
      <c r="R121" s="51"/>
    </row>
    <row r="122" s="1" customFormat="1" ht="10.32" customHeight="1"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1"/>
    </row>
    <row r="123" s="9" customFormat="1" ht="29.28" customHeight="1">
      <c r="B123" s="198"/>
      <c r="C123" s="199" t="s">
        <v>171</v>
      </c>
      <c r="D123" s="200" t="s">
        <v>172</v>
      </c>
      <c r="E123" s="200" t="s">
        <v>59</v>
      </c>
      <c r="F123" s="200" t="s">
        <v>173</v>
      </c>
      <c r="G123" s="200"/>
      <c r="H123" s="200"/>
      <c r="I123" s="200"/>
      <c r="J123" s="200" t="s">
        <v>174</v>
      </c>
      <c r="K123" s="200" t="s">
        <v>175</v>
      </c>
      <c r="L123" s="200" t="s">
        <v>176</v>
      </c>
      <c r="M123" s="200"/>
      <c r="N123" s="200" t="s">
        <v>148</v>
      </c>
      <c r="O123" s="200"/>
      <c r="P123" s="200"/>
      <c r="Q123" s="201"/>
      <c r="R123" s="202"/>
      <c r="T123" s="103" t="s">
        <v>177</v>
      </c>
      <c r="U123" s="104" t="s">
        <v>41</v>
      </c>
      <c r="V123" s="104" t="s">
        <v>178</v>
      </c>
      <c r="W123" s="104" t="s">
        <v>179</v>
      </c>
      <c r="X123" s="104" t="s">
        <v>180</v>
      </c>
      <c r="Y123" s="104" t="s">
        <v>181</v>
      </c>
      <c r="Z123" s="104" t="s">
        <v>182</v>
      </c>
      <c r="AA123" s="105" t="s">
        <v>183</v>
      </c>
    </row>
    <row r="124" s="1" customFormat="1" ht="29.28" customHeight="1">
      <c r="B124" s="49"/>
      <c r="C124" s="107" t="s">
        <v>145</v>
      </c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203">
        <f>BK124</f>
        <v>0</v>
      </c>
      <c r="O124" s="204"/>
      <c r="P124" s="204"/>
      <c r="Q124" s="204"/>
      <c r="R124" s="51"/>
      <c r="T124" s="106"/>
      <c r="U124" s="70"/>
      <c r="V124" s="70"/>
      <c r="W124" s="205">
        <f>W125+W134+W159</f>
        <v>0</v>
      </c>
      <c r="X124" s="70"/>
      <c r="Y124" s="205">
        <f>Y125+Y134+Y159</f>
        <v>0</v>
      </c>
      <c r="Z124" s="70"/>
      <c r="AA124" s="206">
        <f>AA125+AA134+AA159</f>
        <v>6.5922000000000001</v>
      </c>
      <c r="AT124" s="25" t="s">
        <v>76</v>
      </c>
      <c r="AU124" s="25" t="s">
        <v>150</v>
      </c>
      <c r="BK124" s="207">
        <f>BK125+BK134+BK159</f>
        <v>0</v>
      </c>
    </row>
    <row r="125" s="10" customFormat="1" ht="37.44" customHeight="1">
      <c r="B125" s="208"/>
      <c r="C125" s="209"/>
      <c r="D125" s="210" t="s">
        <v>151</v>
      </c>
      <c r="E125" s="210"/>
      <c r="F125" s="210"/>
      <c r="G125" s="210"/>
      <c r="H125" s="210"/>
      <c r="I125" s="210"/>
      <c r="J125" s="210"/>
      <c r="K125" s="210"/>
      <c r="L125" s="210"/>
      <c r="M125" s="210"/>
      <c r="N125" s="269">
        <f>BK125</f>
        <v>0</v>
      </c>
      <c r="O125" s="179"/>
      <c r="P125" s="179"/>
      <c r="Q125" s="179"/>
      <c r="R125" s="213"/>
      <c r="T125" s="214"/>
      <c r="U125" s="209"/>
      <c r="V125" s="209"/>
      <c r="W125" s="215">
        <f>W126+W130</f>
        <v>0</v>
      </c>
      <c r="X125" s="209"/>
      <c r="Y125" s="215">
        <f>Y126+Y130</f>
        <v>0</v>
      </c>
      <c r="Z125" s="209"/>
      <c r="AA125" s="216">
        <f>AA126+AA130</f>
        <v>0</v>
      </c>
      <c r="AR125" s="217" t="s">
        <v>84</v>
      </c>
      <c r="AT125" s="218" t="s">
        <v>76</v>
      </c>
      <c r="AU125" s="218" t="s">
        <v>77</v>
      </c>
      <c r="AY125" s="217" t="s">
        <v>184</v>
      </c>
      <c r="BK125" s="219">
        <f>BK126+BK130</f>
        <v>0</v>
      </c>
    </row>
    <row r="126" s="10" customFormat="1" ht="19.92" customHeight="1">
      <c r="B126" s="208"/>
      <c r="C126" s="209"/>
      <c r="D126" s="250" t="s">
        <v>152</v>
      </c>
      <c r="E126" s="250"/>
      <c r="F126" s="250"/>
      <c r="G126" s="250"/>
      <c r="H126" s="250"/>
      <c r="I126" s="250"/>
      <c r="J126" s="250"/>
      <c r="K126" s="250"/>
      <c r="L126" s="250"/>
      <c r="M126" s="250"/>
      <c r="N126" s="251">
        <f>BK126</f>
        <v>0</v>
      </c>
      <c r="O126" s="252"/>
      <c r="P126" s="252"/>
      <c r="Q126" s="252"/>
      <c r="R126" s="213"/>
      <c r="T126" s="214"/>
      <c r="U126" s="209"/>
      <c r="V126" s="209"/>
      <c r="W126" s="215">
        <f>SUM(W127:W129)</f>
        <v>0</v>
      </c>
      <c r="X126" s="209"/>
      <c r="Y126" s="215">
        <f>SUM(Y127:Y129)</f>
        <v>0</v>
      </c>
      <c r="Z126" s="209"/>
      <c r="AA126" s="216">
        <f>SUM(AA127:AA129)</f>
        <v>0</v>
      </c>
      <c r="AR126" s="217" t="s">
        <v>84</v>
      </c>
      <c r="AT126" s="218" t="s">
        <v>76</v>
      </c>
      <c r="AU126" s="218" t="s">
        <v>84</v>
      </c>
      <c r="AY126" s="217" t="s">
        <v>184</v>
      </c>
      <c r="BK126" s="219">
        <f>SUM(BK127:BK129)</f>
        <v>0</v>
      </c>
    </row>
    <row r="127" s="1" customFormat="1" ht="38.25" customHeight="1">
      <c r="B127" s="186"/>
      <c r="C127" s="220" t="s">
        <v>84</v>
      </c>
      <c r="D127" s="220" t="s">
        <v>185</v>
      </c>
      <c r="E127" s="221" t="s">
        <v>204</v>
      </c>
      <c r="F127" s="222" t="s">
        <v>205</v>
      </c>
      <c r="G127" s="222"/>
      <c r="H127" s="222"/>
      <c r="I127" s="222"/>
      <c r="J127" s="223" t="s">
        <v>206</v>
      </c>
      <c r="K127" s="224">
        <v>16</v>
      </c>
      <c r="L127" s="225">
        <v>0</v>
      </c>
      <c r="M127" s="225"/>
      <c r="N127" s="226">
        <f>ROUND(L127*K127,2)</f>
        <v>0</v>
      </c>
      <c r="O127" s="226"/>
      <c r="P127" s="226"/>
      <c r="Q127" s="226"/>
      <c r="R127" s="190"/>
      <c r="T127" s="227" t="s">
        <v>5</v>
      </c>
      <c r="U127" s="59" t="s">
        <v>44</v>
      </c>
      <c r="V127" s="50"/>
      <c r="W127" s="228">
        <f>V127*K127</f>
        <v>0</v>
      </c>
      <c r="X127" s="228">
        <v>0</v>
      </c>
      <c r="Y127" s="228">
        <f>X127*K127</f>
        <v>0</v>
      </c>
      <c r="Z127" s="228">
        <v>0</v>
      </c>
      <c r="AA127" s="229">
        <f>Z127*K127</f>
        <v>0</v>
      </c>
      <c r="AR127" s="25" t="s">
        <v>189</v>
      </c>
      <c r="AT127" s="25" t="s">
        <v>185</v>
      </c>
      <c r="AU127" s="25" t="s">
        <v>89</v>
      </c>
      <c r="AY127" s="25" t="s">
        <v>184</v>
      </c>
      <c r="BE127" s="149">
        <f>IF(U127="základná",N127,0)</f>
        <v>0</v>
      </c>
      <c r="BF127" s="149">
        <f>IF(U127="znížená",N127,0)</f>
        <v>0</v>
      </c>
      <c r="BG127" s="149">
        <f>IF(U127="zákl. prenesená",N127,0)</f>
        <v>0</v>
      </c>
      <c r="BH127" s="149">
        <f>IF(U127="zníž. prenesená",N127,0)</f>
        <v>0</v>
      </c>
      <c r="BI127" s="149">
        <f>IF(U127="nulová",N127,0)</f>
        <v>0</v>
      </c>
      <c r="BJ127" s="25" t="s">
        <v>89</v>
      </c>
      <c r="BK127" s="149">
        <f>ROUND(L127*K127,2)</f>
        <v>0</v>
      </c>
      <c r="BL127" s="25" t="s">
        <v>189</v>
      </c>
      <c r="BM127" s="25" t="s">
        <v>960</v>
      </c>
    </row>
    <row r="128" s="1" customFormat="1" ht="38.25" customHeight="1">
      <c r="B128" s="186"/>
      <c r="C128" s="220" t="s">
        <v>89</v>
      </c>
      <c r="D128" s="220" t="s">
        <v>185</v>
      </c>
      <c r="E128" s="221" t="s">
        <v>208</v>
      </c>
      <c r="F128" s="222" t="s">
        <v>209</v>
      </c>
      <c r="G128" s="222"/>
      <c r="H128" s="222"/>
      <c r="I128" s="222"/>
      <c r="J128" s="223" t="s">
        <v>206</v>
      </c>
      <c r="K128" s="224">
        <v>16</v>
      </c>
      <c r="L128" s="225">
        <v>0</v>
      </c>
      <c r="M128" s="225"/>
      <c r="N128" s="226">
        <f>ROUND(L128*K128,2)</f>
        <v>0</v>
      </c>
      <c r="O128" s="226"/>
      <c r="P128" s="226"/>
      <c r="Q128" s="226"/>
      <c r="R128" s="190"/>
      <c r="T128" s="227" t="s">
        <v>5</v>
      </c>
      <c r="U128" s="59" t="s">
        <v>44</v>
      </c>
      <c r="V128" s="50"/>
      <c r="W128" s="228">
        <f>V128*K128</f>
        <v>0</v>
      </c>
      <c r="X128" s="228">
        <v>0</v>
      </c>
      <c r="Y128" s="228">
        <f>X128*K128</f>
        <v>0</v>
      </c>
      <c r="Z128" s="228">
        <v>0</v>
      </c>
      <c r="AA128" s="229">
        <f>Z128*K128</f>
        <v>0</v>
      </c>
      <c r="AR128" s="25" t="s">
        <v>189</v>
      </c>
      <c r="AT128" s="25" t="s">
        <v>185</v>
      </c>
      <c r="AU128" s="25" t="s">
        <v>89</v>
      </c>
      <c r="AY128" s="25" t="s">
        <v>184</v>
      </c>
      <c r="BE128" s="149">
        <f>IF(U128="základná",N128,0)</f>
        <v>0</v>
      </c>
      <c r="BF128" s="149">
        <f>IF(U128="znížená",N128,0)</f>
        <v>0</v>
      </c>
      <c r="BG128" s="149">
        <f>IF(U128="zákl. prenesená",N128,0)</f>
        <v>0</v>
      </c>
      <c r="BH128" s="149">
        <f>IF(U128="zníž. prenesená",N128,0)</f>
        <v>0</v>
      </c>
      <c r="BI128" s="149">
        <f>IF(U128="nulová",N128,0)</f>
        <v>0</v>
      </c>
      <c r="BJ128" s="25" t="s">
        <v>89</v>
      </c>
      <c r="BK128" s="149">
        <f>ROUND(L128*K128,2)</f>
        <v>0</v>
      </c>
      <c r="BL128" s="25" t="s">
        <v>189</v>
      </c>
      <c r="BM128" s="25" t="s">
        <v>961</v>
      </c>
    </row>
    <row r="129" s="1" customFormat="1" ht="38.25" customHeight="1">
      <c r="B129" s="186"/>
      <c r="C129" s="220" t="s">
        <v>203</v>
      </c>
      <c r="D129" s="220" t="s">
        <v>185</v>
      </c>
      <c r="E129" s="221" t="s">
        <v>212</v>
      </c>
      <c r="F129" s="222" t="s">
        <v>213</v>
      </c>
      <c r="G129" s="222"/>
      <c r="H129" s="222"/>
      <c r="I129" s="222"/>
      <c r="J129" s="223" t="s">
        <v>206</v>
      </c>
      <c r="K129" s="224">
        <v>16</v>
      </c>
      <c r="L129" s="225">
        <v>0</v>
      </c>
      <c r="M129" s="225"/>
      <c r="N129" s="226">
        <f>ROUND(L129*K129,2)</f>
        <v>0</v>
      </c>
      <c r="O129" s="226"/>
      <c r="P129" s="226"/>
      <c r="Q129" s="226"/>
      <c r="R129" s="190"/>
      <c r="T129" s="227" t="s">
        <v>5</v>
      </c>
      <c r="U129" s="59" t="s">
        <v>44</v>
      </c>
      <c r="V129" s="50"/>
      <c r="W129" s="228">
        <f>V129*K129</f>
        <v>0</v>
      </c>
      <c r="X129" s="228">
        <v>0</v>
      </c>
      <c r="Y129" s="228">
        <f>X129*K129</f>
        <v>0</v>
      </c>
      <c r="Z129" s="228">
        <v>0</v>
      </c>
      <c r="AA129" s="229">
        <f>Z129*K129</f>
        <v>0</v>
      </c>
      <c r="AR129" s="25" t="s">
        <v>189</v>
      </c>
      <c r="AT129" s="25" t="s">
        <v>185</v>
      </c>
      <c r="AU129" s="25" t="s">
        <v>89</v>
      </c>
      <c r="AY129" s="25" t="s">
        <v>184</v>
      </c>
      <c r="BE129" s="149">
        <f>IF(U129="základná",N129,0)</f>
        <v>0</v>
      </c>
      <c r="BF129" s="149">
        <f>IF(U129="znížená",N129,0)</f>
        <v>0</v>
      </c>
      <c r="BG129" s="149">
        <f>IF(U129="zákl. prenesená",N129,0)</f>
        <v>0</v>
      </c>
      <c r="BH129" s="149">
        <f>IF(U129="zníž. prenesená",N129,0)</f>
        <v>0</v>
      </c>
      <c r="BI129" s="149">
        <f>IF(U129="nulová",N129,0)</f>
        <v>0</v>
      </c>
      <c r="BJ129" s="25" t="s">
        <v>89</v>
      </c>
      <c r="BK129" s="149">
        <f>ROUND(L129*K129,2)</f>
        <v>0</v>
      </c>
      <c r="BL129" s="25" t="s">
        <v>189</v>
      </c>
      <c r="BM129" s="25" t="s">
        <v>962</v>
      </c>
    </row>
    <row r="130" s="10" customFormat="1" ht="29.88" customHeight="1">
      <c r="B130" s="208"/>
      <c r="C130" s="209"/>
      <c r="D130" s="250" t="s">
        <v>153</v>
      </c>
      <c r="E130" s="250"/>
      <c r="F130" s="250"/>
      <c r="G130" s="250"/>
      <c r="H130" s="250"/>
      <c r="I130" s="250"/>
      <c r="J130" s="250"/>
      <c r="K130" s="250"/>
      <c r="L130" s="250"/>
      <c r="M130" s="250"/>
      <c r="N130" s="253">
        <f>BK130</f>
        <v>0</v>
      </c>
      <c r="O130" s="254"/>
      <c r="P130" s="254"/>
      <c r="Q130" s="254"/>
      <c r="R130" s="213"/>
      <c r="T130" s="214"/>
      <c r="U130" s="209"/>
      <c r="V130" s="209"/>
      <c r="W130" s="215">
        <f>SUM(W131:W133)</f>
        <v>0</v>
      </c>
      <c r="X130" s="209"/>
      <c r="Y130" s="215">
        <f>SUM(Y131:Y133)</f>
        <v>0</v>
      </c>
      <c r="Z130" s="209"/>
      <c r="AA130" s="216">
        <f>SUM(AA131:AA133)</f>
        <v>0</v>
      </c>
      <c r="AR130" s="217" t="s">
        <v>84</v>
      </c>
      <c r="AT130" s="218" t="s">
        <v>76</v>
      </c>
      <c r="AU130" s="218" t="s">
        <v>84</v>
      </c>
      <c r="AY130" s="217" t="s">
        <v>184</v>
      </c>
      <c r="BK130" s="219">
        <f>SUM(BK131:BK133)</f>
        <v>0</v>
      </c>
    </row>
    <row r="131" s="1" customFormat="1" ht="25.5" customHeight="1">
      <c r="B131" s="186"/>
      <c r="C131" s="220" t="s">
        <v>189</v>
      </c>
      <c r="D131" s="220" t="s">
        <v>185</v>
      </c>
      <c r="E131" s="221" t="s">
        <v>216</v>
      </c>
      <c r="F131" s="222" t="s">
        <v>217</v>
      </c>
      <c r="G131" s="222"/>
      <c r="H131" s="222"/>
      <c r="I131" s="222"/>
      <c r="J131" s="223" t="s">
        <v>218</v>
      </c>
      <c r="K131" s="224">
        <v>16</v>
      </c>
      <c r="L131" s="225">
        <v>0</v>
      </c>
      <c r="M131" s="225"/>
      <c r="N131" s="226">
        <f>ROUND(L131*K131,2)</f>
        <v>0</v>
      </c>
      <c r="O131" s="226"/>
      <c r="P131" s="226"/>
      <c r="Q131" s="226"/>
      <c r="R131" s="190"/>
      <c r="T131" s="227" t="s">
        <v>5</v>
      </c>
      <c r="U131" s="59" t="s">
        <v>44</v>
      </c>
      <c r="V131" s="50"/>
      <c r="W131" s="228">
        <f>V131*K131</f>
        <v>0</v>
      </c>
      <c r="X131" s="228">
        <v>0</v>
      </c>
      <c r="Y131" s="228">
        <f>X131*K131</f>
        <v>0</v>
      </c>
      <c r="Z131" s="228">
        <v>0</v>
      </c>
      <c r="AA131" s="229">
        <f>Z131*K131</f>
        <v>0</v>
      </c>
      <c r="AR131" s="25" t="s">
        <v>189</v>
      </c>
      <c r="AT131" s="25" t="s">
        <v>185</v>
      </c>
      <c r="AU131" s="25" t="s">
        <v>89</v>
      </c>
      <c r="AY131" s="25" t="s">
        <v>184</v>
      </c>
      <c r="BE131" s="149">
        <f>IF(U131="základná",N131,0)</f>
        <v>0</v>
      </c>
      <c r="BF131" s="149">
        <f>IF(U131="znížená",N131,0)</f>
        <v>0</v>
      </c>
      <c r="BG131" s="149">
        <f>IF(U131="zákl. prenesená",N131,0)</f>
        <v>0</v>
      </c>
      <c r="BH131" s="149">
        <f>IF(U131="zníž. prenesená",N131,0)</f>
        <v>0</v>
      </c>
      <c r="BI131" s="149">
        <f>IF(U131="nulová",N131,0)</f>
        <v>0</v>
      </c>
      <c r="BJ131" s="25" t="s">
        <v>89</v>
      </c>
      <c r="BK131" s="149">
        <f>ROUND(L131*K131,2)</f>
        <v>0</v>
      </c>
      <c r="BL131" s="25" t="s">
        <v>189</v>
      </c>
      <c r="BM131" s="25" t="s">
        <v>963</v>
      </c>
    </row>
    <row r="132" s="1" customFormat="1" ht="25.5" customHeight="1">
      <c r="B132" s="186"/>
      <c r="C132" s="220" t="s">
        <v>211</v>
      </c>
      <c r="D132" s="220" t="s">
        <v>185</v>
      </c>
      <c r="E132" s="221" t="s">
        <v>964</v>
      </c>
      <c r="F132" s="222" t="s">
        <v>965</v>
      </c>
      <c r="G132" s="222"/>
      <c r="H132" s="222"/>
      <c r="I132" s="222"/>
      <c r="J132" s="223" t="s">
        <v>218</v>
      </c>
      <c r="K132" s="224">
        <v>487</v>
      </c>
      <c r="L132" s="225">
        <v>0</v>
      </c>
      <c r="M132" s="225"/>
      <c r="N132" s="226">
        <f>ROUND(L132*K132,2)</f>
        <v>0</v>
      </c>
      <c r="O132" s="226"/>
      <c r="P132" s="226"/>
      <c r="Q132" s="226"/>
      <c r="R132" s="190"/>
      <c r="T132" s="227" t="s">
        <v>5</v>
      </c>
      <c r="U132" s="59" t="s">
        <v>44</v>
      </c>
      <c r="V132" s="50"/>
      <c r="W132" s="228">
        <f>V132*K132</f>
        <v>0</v>
      </c>
      <c r="X132" s="228">
        <v>0</v>
      </c>
      <c r="Y132" s="228">
        <f>X132*K132</f>
        <v>0</v>
      </c>
      <c r="Z132" s="228">
        <v>0</v>
      </c>
      <c r="AA132" s="229">
        <f>Z132*K132</f>
        <v>0</v>
      </c>
      <c r="AR132" s="25" t="s">
        <v>189</v>
      </c>
      <c r="AT132" s="25" t="s">
        <v>185</v>
      </c>
      <c r="AU132" s="25" t="s">
        <v>89</v>
      </c>
      <c r="AY132" s="25" t="s">
        <v>184</v>
      </c>
      <c r="BE132" s="149">
        <f>IF(U132="základná",N132,0)</f>
        <v>0</v>
      </c>
      <c r="BF132" s="149">
        <f>IF(U132="znížená",N132,0)</f>
        <v>0</v>
      </c>
      <c r="BG132" s="149">
        <f>IF(U132="zákl. prenesená",N132,0)</f>
        <v>0</v>
      </c>
      <c r="BH132" s="149">
        <f>IF(U132="zníž. prenesená",N132,0)</f>
        <v>0</v>
      </c>
      <c r="BI132" s="149">
        <f>IF(U132="nulová",N132,0)</f>
        <v>0</v>
      </c>
      <c r="BJ132" s="25" t="s">
        <v>89</v>
      </c>
      <c r="BK132" s="149">
        <f>ROUND(L132*K132,2)</f>
        <v>0</v>
      </c>
      <c r="BL132" s="25" t="s">
        <v>189</v>
      </c>
      <c r="BM132" s="25" t="s">
        <v>966</v>
      </c>
    </row>
    <row r="133" s="1" customFormat="1" ht="25.5" customHeight="1">
      <c r="B133" s="186"/>
      <c r="C133" s="220" t="s">
        <v>215</v>
      </c>
      <c r="D133" s="220" t="s">
        <v>185</v>
      </c>
      <c r="E133" s="221" t="s">
        <v>967</v>
      </c>
      <c r="F133" s="222" t="s">
        <v>968</v>
      </c>
      <c r="G133" s="222"/>
      <c r="H133" s="222"/>
      <c r="I133" s="222"/>
      <c r="J133" s="223" t="s">
        <v>218</v>
      </c>
      <c r="K133" s="224">
        <v>85</v>
      </c>
      <c r="L133" s="225">
        <v>0</v>
      </c>
      <c r="M133" s="225"/>
      <c r="N133" s="226">
        <f>ROUND(L133*K133,2)</f>
        <v>0</v>
      </c>
      <c r="O133" s="226"/>
      <c r="P133" s="226"/>
      <c r="Q133" s="226"/>
      <c r="R133" s="190"/>
      <c r="T133" s="227" t="s">
        <v>5</v>
      </c>
      <c r="U133" s="59" t="s">
        <v>44</v>
      </c>
      <c r="V133" s="50"/>
      <c r="W133" s="228">
        <f>V133*K133</f>
        <v>0</v>
      </c>
      <c r="X133" s="228">
        <v>0</v>
      </c>
      <c r="Y133" s="228">
        <f>X133*K133</f>
        <v>0</v>
      </c>
      <c r="Z133" s="228">
        <v>0</v>
      </c>
      <c r="AA133" s="229">
        <f>Z133*K133</f>
        <v>0</v>
      </c>
      <c r="AR133" s="25" t="s">
        <v>189</v>
      </c>
      <c r="AT133" s="25" t="s">
        <v>185</v>
      </c>
      <c r="AU133" s="25" t="s">
        <v>89</v>
      </c>
      <c r="AY133" s="25" t="s">
        <v>184</v>
      </c>
      <c r="BE133" s="149">
        <f>IF(U133="základná",N133,0)</f>
        <v>0</v>
      </c>
      <c r="BF133" s="149">
        <f>IF(U133="znížená",N133,0)</f>
        <v>0</v>
      </c>
      <c r="BG133" s="149">
        <f>IF(U133="zákl. prenesená",N133,0)</f>
        <v>0</v>
      </c>
      <c r="BH133" s="149">
        <f>IF(U133="zníž. prenesená",N133,0)</f>
        <v>0</v>
      </c>
      <c r="BI133" s="149">
        <f>IF(U133="nulová",N133,0)</f>
        <v>0</v>
      </c>
      <c r="BJ133" s="25" t="s">
        <v>89</v>
      </c>
      <c r="BK133" s="149">
        <f>ROUND(L133*K133,2)</f>
        <v>0</v>
      </c>
      <c r="BL133" s="25" t="s">
        <v>189</v>
      </c>
      <c r="BM133" s="25" t="s">
        <v>969</v>
      </c>
    </row>
    <row r="134" s="10" customFormat="1" ht="37.44" customHeight="1">
      <c r="B134" s="208"/>
      <c r="C134" s="209"/>
      <c r="D134" s="210" t="s">
        <v>154</v>
      </c>
      <c r="E134" s="210"/>
      <c r="F134" s="210"/>
      <c r="G134" s="210"/>
      <c r="H134" s="210"/>
      <c r="I134" s="210"/>
      <c r="J134" s="210"/>
      <c r="K134" s="210"/>
      <c r="L134" s="210"/>
      <c r="M134" s="210"/>
      <c r="N134" s="264">
        <f>BK134</f>
        <v>0</v>
      </c>
      <c r="O134" s="265"/>
      <c r="P134" s="265"/>
      <c r="Q134" s="265"/>
      <c r="R134" s="213"/>
      <c r="T134" s="214"/>
      <c r="U134" s="209"/>
      <c r="V134" s="209"/>
      <c r="W134" s="215">
        <f>W135+W137+W143</f>
        <v>0</v>
      </c>
      <c r="X134" s="209"/>
      <c r="Y134" s="215">
        <f>Y135+Y137+Y143</f>
        <v>0</v>
      </c>
      <c r="Z134" s="209"/>
      <c r="AA134" s="216">
        <f>AA135+AA137+AA143</f>
        <v>6.5922000000000001</v>
      </c>
      <c r="AR134" s="217" t="s">
        <v>89</v>
      </c>
      <c r="AT134" s="218" t="s">
        <v>76</v>
      </c>
      <c r="AU134" s="218" t="s">
        <v>77</v>
      </c>
      <c r="AY134" s="217" t="s">
        <v>184</v>
      </c>
      <c r="BK134" s="219">
        <f>BK135+BK137+BK143</f>
        <v>0</v>
      </c>
    </row>
    <row r="135" s="10" customFormat="1" ht="19.92" customHeight="1">
      <c r="B135" s="208"/>
      <c r="C135" s="209"/>
      <c r="D135" s="250" t="s">
        <v>421</v>
      </c>
      <c r="E135" s="250"/>
      <c r="F135" s="250"/>
      <c r="G135" s="250"/>
      <c r="H135" s="250"/>
      <c r="I135" s="250"/>
      <c r="J135" s="250"/>
      <c r="K135" s="250"/>
      <c r="L135" s="250"/>
      <c r="M135" s="250"/>
      <c r="N135" s="251">
        <f>BK135</f>
        <v>0</v>
      </c>
      <c r="O135" s="252"/>
      <c r="P135" s="252"/>
      <c r="Q135" s="252"/>
      <c r="R135" s="213"/>
      <c r="T135" s="214"/>
      <c r="U135" s="209"/>
      <c r="V135" s="209"/>
      <c r="W135" s="215">
        <f>W136</f>
        <v>0</v>
      </c>
      <c r="X135" s="209"/>
      <c r="Y135" s="215">
        <f>Y136</f>
        <v>0</v>
      </c>
      <c r="Z135" s="209"/>
      <c r="AA135" s="216">
        <f>AA136</f>
        <v>0</v>
      </c>
      <c r="AR135" s="217" t="s">
        <v>89</v>
      </c>
      <c r="AT135" s="218" t="s">
        <v>76</v>
      </c>
      <c r="AU135" s="218" t="s">
        <v>84</v>
      </c>
      <c r="AY135" s="217" t="s">
        <v>184</v>
      </c>
      <c r="BK135" s="219">
        <f>BK136</f>
        <v>0</v>
      </c>
    </row>
    <row r="136" s="1" customFormat="1" ht="38.25" customHeight="1">
      <c r="B136" s="186"/>
      <c r="C136" s="220" t="s">
        <v>202</v>
      </c>
      <c r="D136" s="220" t="s">
        <v>185</v>
      </c>
      <c r="E136" s="221" t="s">
        <v>970</v>
      </c>
      <c r="F136" s="222" t="s">
        <v>971</v>
      </c>
      <c r="G136" s="222"/>
      <c r="H136" s="222"/>
      <c r="I136" s="222"/>
      <c r="J136" s="223" t="s">
        <v>206</v>
      </c>
      <c r="K136" s="224">
        <v>58</v>
      </c>
      <c r="L136" s="225">
        <v>0</v>
      </c>
      <c r="M136" s="225"/>
      <c r="N136" s="226">
        <f>ROUND(L136*K136,2)</f>
        <v>0</v>
      </c>
      <c r="O136" s="226"/>
      <c r="P136" s="226"/>
      <c r="Q136" s="226"/>
      <c r="R136" s="190"/>
      <c r="T136" s="227" t="s">
        <v>5</v>
      </c>
      <c r="U136" s="59" t="s">
        <v>44</v>
      </c>
      <c r="V136" s="50"/>
      <c r="W136" s="228">
        <f>V136*K136</f>
        <v>0</v>
      </c>
      <c r="X136" s="228">
        <v>0</v>
      </c>
      <c r="Y136" s="228">
        <f>X136*K136</f>
        <v>0</v>
      </c>
      <c r="Z136" s="228">
        <v>0</v>
      </c>
      <c r="AA136" s="229">
        <f>Z136*K136</f>
        <v>0</v>
      </c>
      <c r="AR136" s="25" t="s">
        <v>278</v>
      </c>
      <c r="AT136" s="25" t="s">
        <v>185</v>
      </c>
      <c r="AU136" s="25" t="s">
        <v>89</v>
      </c>
      <c r="AY136" s="25" t="s">
        <v>184</v>
      </c>
      <c r="BE136" s="149">
        <f>IF(U136="základná",N136,0)</f>
        <v>0</v>
      </c>
      <c r="BF136" s="149">
        <f>IF(U136="znížená",N136,0)</f>
        <v>0</v>
      </c>
      <c r="BG136" s="149">
        <f>IF(U136="zákl. prenesená",N136,0)</f>
        <v>0</v>
      </c>
      <c r="BH136" s="149">
        <f>IF(U136="zníž. prenesená",N136,0)</f>
        <v>0</v>
      </c>
      <c r="BI136" s="149">
        <f>IF(U136="nulová",N136,0)</f>
        <v>0</v>
      </c>
      <c r="BJ136" s="25" t="s">
        <v>89</v>
      </c>
      <c r="BK136" s="149">
        <f>ROUND(L136*K136,2)</f>
        <v>0</v>
      </c>
      <c r="BL136" s="25" t="s">
        <v>278</v>
      </c>
      <c r="BM136" s="25" t="s">
        <v>972</v>
      </c>
    </row>
    <row r="137" s="10" customFormat="1" ht="29.88" customHeight="1">
      <c r="B137" s="208"/>
      <c r="C137" s="209"/>
      <c r="D137" s="250" t="s">
        <v>958</v>
      </c>
      <c r="E137" s="250"/>
      <c r="F137" s="250"/>
      <c r="G137" s="250"/>
      <c r="H137" s="250"/>
      <c r="I137" s="250"/>
      <c r="J137" s="250"/>
      <c r="K137" s="250"/>
      <c r="L137" s="250"/>
      <c r="M137" s="250"/>
      <c r="N137" s="253">
        <f>BK137</f>
        <v>0</v>
      </c>
      <c r="O137" s="254"/>
      <c r="P137" s="254"/>
      <c r="Q137" s="254"/>
      <c r="R137" s="213"/>
      <c r="T137" s="214"/>
      <c r="U137" s="209"/>
      <c r="V137" s="209"/>
      <c r="W137" s="215">
        <f>SUM(W138:W142)</f>
        <v>0</v>
      </c>
      <c r="X137" s="209"/>
      <c r="Y137" s="215">
        <f>SUM(Y138:Y142)</f>
        <v>0</v>
      </c>
      <c r="Z137" s="209"/>
      <c r="AA137" s="216">
        <f>SUM(AA138:AA142)</f>
        <v>4.3646400000000005</v>
      </c>
      <c r="AR137" s="217" t="s">
        <v>89</v>
      </c>
      <c r="AT137" s="218" t="s">
        <v>76</v>
      </c>
      <c r="AU137" s="218" t="s">
        <v>84</v>
      </c>
      <c r="AY137" s="217" t="s">
        <v>184</v>
      </c>
      <c r="BK137" s="219">
        <f>SUM(BK138:BK142)</f>
        <v>0</v>
      </c>
    </row>
    <row r="138" s="1" customFormat="1" ht="38.25" customHeight="1">
      <c r="B138" s="186"/>
      <c r="C138" s="220" t="s">
        <v>231</v>
      </c>
      <c r="D138" s="220" t="s">
        <v>185</v>
      </c>
      <c r="E138" s="221" t="s">
        <v>973</v>
      </c>
      <c r="F138" s="222" t="s">
        <v>974</v>
      </c>
      <c r="G138" s="222"/>
      <c r="H138" s="222"/>
      <c r="I138" s="222"/>
      <c r="J138" s="223" t="s">
        <v>218</v>
      </c>
      <c r="K138" s="224">
        <v>85</v>
      </c>
      <c r="L138" s="225">
        <v>0</v>
      </c>
      <c r="M138" s="225"/>
      <c r="N138" s="226">
        <f>ROUND(L138*K138,2)</f>
        <v>0</v>
      </c>
      <c r="O138" s="226"/>
      <c r="P138" s="226"/>
      <c r="Q138" s="226"/>
      <c r="R138" s="190"/>
      <c r="T138" s="227" t="s">
        <v>5</v>
      </c>
      <c r="U138" s="59" t="s">
        <v>44</v>
      </c>
      <c r="V138" s="50"/>
      <c r="W138" s="228">
        <f>V138*K138</f>
        <v>0</v>
      </c>
      <c r="X138" s="228">
        <v>0</v>
      </c>
      <c r="Y138" s="228">
        <f>X138*K138</f>
        <v>0</v>
      </c>
      <c r="Z138" s="228">
        <v>0</v>
      </c>
      <c r="AA138" s="229">
        <f>Z138*K138</f>
        <v>0</v>
      </c>
      <c r="AR138" s="25" t="s">
        <v>278</v>
      </c>
      <c r="AT138" s="25" t="s">
        <v>185</v>
      </c>
      <c r="AU138" s="25" t="s">
        <v>89</v>
      </c>
      <c r="AY138" s="25" t="s">
        <v>184</v>
      </c>
      <c r="BE138" s="149">
        <f>IF(U138="základná",N138,0)</f>
        <v>0</v>
      </c>
      <c r="BF138" s="149">
        <f>IF(U138="znížená",N138,0)</f>
        <v>0</v>
      </c>
      <c r="BG138" s="149">
        <f>IF(U138="zákl. prenesená",N138,0)</f>
        <v>0</v>
      </c>
      <c r="BH138" s="149">
        <f>IF(U138="zníž. prenesená",N138,0)</f>
        <v>0</v>
      </c>
      <c r="BI138" s="149">
        <f>IF(U138="nulová",N138,0)</f>
        <v>0</v>
      </c>
      <c r="BJ138" s="25" t="s">
        <v>89</v>
      </c>
      <c r="BK138" s="149">
        <f>ROUND(L138*K138,2)</f>
        <v>0</v>
      </c>
      <c r="BL138" s="25" t="s">
        <v>278</v>
      </c>
      <c r="BM138" s="25" t="s">
        <v>975</v>
      </c>
    </row>
    <row r="139" s="1" customFormat="1" ht="38.25" customHeight="1">
      <c r="B139" s="186"/>
      <c r="C139" s="220" t="s">
        <v>236</v>
      </c>
      <c r="D139" s="220" t="s">
        <v>185</v>
      </c>
      <c r="E139" s="221" t="s">
        <v>976</v>
      </c>
      <c r="F139" s="222" t="s">
        <v>977</v>
      </c>
      <c r="G139" s="222"/>
      <c r="H139" s="222"/>
      <c r="I139" s="222"/>
      <c r="J139" s="223" t="s">
        <v>218</v>
      </c>
      <c r="K139" s="224">
        <v>140</v>
      </c>
      <c r="L139" s="225">
        <v>0</v>
      </c>
      <c r="M139" s="225"/>
      <c r="N139" s="226">
        <f>ROUND(L139*K139,2)</f>
        <v>0</v>
      </c>
      <c r="O139" s="226"/>
      <c r="P139" s="226"/>
      <c r="Q139" s="226"/>
      <c r="R139" s="190"/>
      <c r="T139" s="227" t="s">
        <v>5</v>
      </c>
      <c r="U139" s="59" t="s">
        <v>44</v>
      </c>
      <c r="V139" s="50"/>
      <c r="W139" s="228">
        <f>V139*K139</f>
        <v>0</v>
      </c>
      <c r="X139" s="228">
        <v>0</v>
      </c>
      <c r="Y139" s="228">
        <f>X139*K139</f>
        <v>0</v>
      </c>
      <c r="Z139" s="228">
        <v>0.03065</v>
      </c>
      <c r="AA139" s="229">
        <f>Z139*K139</f>
        <v>4.2910000000000004</v>
      </c>
      <c r="AR139" s="25" t="s">
        <v>278</v>
      </c>
      <c r="AT139" s="25" t="s">
        <v>185</v>
      </c>
      <c r="AU139" s="25" t="s">
        <v>89</v>
      </c>
      <c r="AY139" s="25" t="s">
        <v>184</v>
      </c>
      <c r="BE139" s="149">
        <f>IF(U139="základná",N139,0)</f>
        <v>0</v>
      </c>
      <c r="BF139" s="149">
        <f>IF(U139="znížená",N139,0)</f>
        <v>0</v>
      </c>
      <c r="BG139" s="149">
        <f>IF(U139="zákl. prenesená",N139,0)</f>
        <v>0</v>
      </c>
      <c r="BH139" s="149">
        <f>IF(U139="zníž. prenesená",N139,0)</f>
        <v>0</v>
      </c>
      <c r="BI139" s="149">
        <f>IF(U139="nulová",N139,0)</f>
        <v>0</v>
      </c>
      <c r="BJ139" s="25" t="s">
        <v>89</v>
      </c>
      <c r="BK139" s="149">
        <f>ROUND(L139*K139,2)</f>
        <v>0</v>
      </c>
      <c r="BL139" s="25" t="s">
        <v>278</v>
      </c>
      <c r="BM139" s="25" t="s">
        <v>978</v>
      </c>
    </row>
    <row r="140" s="11" customFormat="1" ht="16.5" customHeight="1">
      <c r="B140" s="230"/>
      <c r="C140" s="231"/>
      <c r="D140" s="231"/>
      <c r="E140" s="232" t="s">
        <v>5</v>
      </c>
      <c r="F140" s="233" t="s">
        <v>979</v>
      </c>
      <c r="G140" s="234"/>
      <c r="H140" s="234"/>
      <c r="I140" s="234"/>
      <c r="J140" s="231"/>
      <c r="K140" s="235">
        <v>140</v>
      </c>
      <c r="L140" s="231"/>
      <c r="M140" s="231"/>
      <c r="N140" s="231"/>
      <c r="O140" s="231"/>
      <c r="P140" s="231"/>
      <c r="Q140" s="231"/>
      <c r="R140" s="236"/>
      <c r="T140" s="237"/>
      <c r="U140" s="231"/>
      <c r="V140" s="231"/>
      <c r="W140" s="231"/>
      <c r="X140" s="231"/>
      <c r="Y140" s="231"/>
      <c r="Z140" s="231"/>
      <c r="AA140" s="238"/>
      <c r="AT140" s="239" t="s">
        <v>192</v>
      </c>
      <c r="AU140" s="239" t="s">
        <v>89</v>
      </c>
      <c r="AV140" s="11" t="s">
        <v>89</v>
      </c>
      <c r="AW140" s="11" t="s">
        <v>34</v>
      </c>
      <c r="AX140" s="11" t="s">
        <v>84</v>
      </c>
      <c r="AY140" s="239" t="s">
        <v>184</v>
      </c>
    </row>
    <row r="141" s="1" customFormat="1" ht="38.25" customHeight="1">
      <c r="B141" s="186"/>
      <c r="C141" s="220" t="s">
        <v>243</v>
      </c>
      <c r="D141" s="220" t="s">
        <v>185</v>
      </c>
      <c r="E141" s="221" t="s">
        <v>980</v>
      </c>
      <c r="F141" s="222" t="s">
        <v>981</v>
      </c>
      <c r="G141" s="222"/>
      <c r="H141" s="222"/>
      <c r="I141" s="222"/>
      <c r="J141" s="223" t="s">
        <v>218</v>
      </c>
      <c r="K141" s="224">
        <v>28</v>
      </c>
      <c r="L141" s="225">
        <v>0</v>
      </c>
      <c r="M141" s="225"/>
      <c r="N141" s="226">
        <f>ROUND(L141*K141,2)</f>
        <v>0</v>
      </c>
      <c r="O141" s="226"/>
      <c r="P141" s="226"/>
      <c r="Q141" s="226"/>
      <c r="R141" s="190"/>
      <c r="T141" s="227" t="s">
        <v>5</v>
      </c>
      <c r="U141" s="59" t="s">
        <v>44</v>
      </c>
      <c r="V141" s="50"/>
      <c r="W141" s="228">
        <f>V141*K141</f>
        <v>0</v>
      </c>
      <c r="X141" s="228">
        <v>0</v>
      </c>
      <c r="Y141" s="228">
        <f>X141*K141</f>
        <v>0</v>
      </c>
      <c r="Z141" s="228">
        <v>0.00263</v>
      </c>
      <c r="AA141" s="229">
        <f>Z141*K141</f>
        <v>0.073639999999999997</v>
      </c>
      <c r="AR141" s="25" t="s">
        <v>278</v>
      </c>
      <c r="AT141" s="25" t="s">
        <v>185</v>
      </c>
      <c r="AU141" s="25" t="s">
        <v>89</v>
      </c>
      <c r="AY141" s="25" t="s">
        <v>184</v>
      </c>
      <c r="BE141" s="149">
        <f>IF(U141="základná",N141,0)</f>
        <v>0</v>
      </c>
      <c r="BF141" s="149">
        <f>IF(U141="znížená",N141,0)</f>
        <v>0</v>
      </c>
      <c r="BG141" s="149">
        <f>IF(U141="zákl. prenesená",N141,0)</f>
        <v>0</v>
      </c>
      <c r="BH141" s="149">
        <f>IF(U141="zníž. prenesená",N141,0)</f>
        <v>0</v>
      </c>
      <c r="BI141" s="149">
        <f>IF(U141="nulová",N141,0)</f>
        <v>0</v>
      </c>
      <c r="BJ141" s="25" t="s">
        <v>89</v>
      </c>
      <c r="BK141" s="149">
        <f>ROUND(L141*K141,2)</f>
        <v>0</v>
      </c>
      <c r="BL141" s="25" t="s">
        <v>278</v>
      </c>
      <c r="BM141" s="25" t="s">
        <v>982</v>
      </c>
    </row>
    <row r="142" s="11" customFormat="1" ht="16.5" customHeight="1">
      <c r="B142" s="230"/>
      <c r="C142" s="231"/>
      <c r="D142" s="231"/>
      <c r="E142" s="232" t="s">
        <v>5</v>
      </c>
      <c r="F142" s="233" t="s">
        <v>983</v>
      </c>
      <c r="G142" s="234"/>
      <c r="H142" s="234"/>
      <c r="I142" s="234"/>
      <c r="J142" s="231"/>
      <c r="K142" s="235">
        <v>28</v>
      </c>
      <c r="L142" s="231"/>
      <c r="M142" s="231"/>
      <c r="N142" s="231"/>
      <c r="O142" s="231"/>
      <c r="P142" s="231"/>
      <c r="Q142" s="231"/>
      <c r="R142" s="236"/>
      <c r="T142" s="237"/>
      <c r="U142" s="231"/>
      <c r="V142" s="231"/>
      <c r="W142" s="231"/>
      <c r="X142" s="231"/>
      <c r="Y142" s="231"/>
      <c r="Z142" s="231"/>
      <c r="AA142" s="238"/>
      <c r="AT142" s="239" t="s">
        <v>192</v>
      </c>
      <c r="AU142" s="239" t="s">
        <v>89</v>
      </c>
      <c r="AV142" s="11" t="s">
        <v>89</v>
      </c>
      <c r="AW142" s="11" t="s">
        <v>34</v>
      </c>
      <c r="AX142" s="11" t="s">
        <v>84</v>
      </c>
      <c r="AY142" s="239" t="s">
        <v>184</v>
      </c>
    </row>
    <row r="143" s="10" customFormat="1" ht="29.88" customHeight="1">
      <c r="B143" s="208"/>
      <c r="C143" s="209"/>
      <c r="D143" s="250" t="s">
        <v>959</v>
      </c>
      <c r="E143" s="250"/>
      <c r="F143" s="250"/>
      <c r="G143" s="250"/>
      <c r="H143" s="250"/>
      <c r="I143" s="250"/>
      <c r="J143" s="250"/>
      <c r="K143" s="250"/>
      <c r="L143" s="250"/>
      <c r="M143" s="250"/>
      <c r="N143" s="251">
        <f>BK143</f>
        <v>0</v>
      </c>
      <c r="O143" s="252"/>
      <c r="P143" s="252"/>
      <c r="Q143" s="252"/>
      <c r="R143" s="213"/>
      <c r="T143" s="214"/>
      <c r="U143" s="209"/>
      <c r="V143" s="209"/>
      <c r="W143" s="215">
        <f>SUM(W144:W158)</f>
        <v>0</v>
      </c>
      <c r="X143" s="209"/>
      <c r="Y143" s="215">
        <f>SUM(Y144:Y158)</f>
        <v>0</v>
      </c>
      <c r="Z143" s="209"/>
      <c r="AA143" s="216">
        <f>SUM(AA144:AA158)</f>
        <v>2.22756</v>
      </c>
      <c r="AR143" s="217" t="s">
        <v>89</v>
      </c>
      <c r="AT143" s="218" t="s">
        <v>76</v>
      </c>
      <c r="AU143" s="218" t="s">
        <v>84</v>
      </c>
      <c r="AY143" s="217" t="s">
        <v>184</v>
      </c>
      <c r="BK143" s="219">
        <f>SUM(BK144:BK158)</f>
        <v>0</v>
      </c>
    </row>
    <row r="144" s="1" customFormat="1" ht="25.5" customHeight="1">
      <c r="B144" s="186"/>
      <c r="C144" s="220" t="s">
        <v>251</v>
      </c>
      <c r="D144" s="220" t="s">
        <v>185</v>
      </c>
      <c r="E144" s="221" t="s">
        <v>984</v>
      </c>
      <c r="F144" s="222" t="s">
        <v>985</v>
      </c>
      <c r="G144" s="222"/>
      <c r="H144" s="222"/>
      <c r="I144" s="222"/>
      <c r="J144" s="223" t="s">
        <v>986</v>
      </c>
      <c r="K144" s="224">
        <v>24</v>
      </c>
      <c r="L144" s="225">
        <v>0</v>
      </c>
      <c r="M144" s="225"/>
      <c r="N144" s="226">
        <f>ROUND(L144*K144,2)</f>
        <v>0</v>
      </c>
      <c r="O144" s="226"/>
      <c r="P144" s="226"/>
      <c r="Q144" s="226"/>
      <c r="R144" s="190"/>
      <c r="T144" s="227" t="s">
        <v>5</v>
      </c>
      <c r="U144" s="59" t="s">
        <v>44</v>
      </c>
      <c r="V144" s="50"/>
      <c r="W144" s="228">
        <f>V144*K144</f>
        <v>0</v>
      </c>
      <c r="X144" s="228">
        <v>0</v>
      </c>
      <c r="Y144" s="228">
        <f>X144*K144</f>
        <v>0</v>
      </c>
      <c r="Z144" s="228">
        <v>0.034200000000000001</v>
      </c>
      <c r="AA144" s="229">
        <f>Z144*K144</f>
        <v>0.82079999999999997</v>
      </c>
      <c r="AR144" s="25" t="s">
        <v>278</v>
      </c>
      <c r="AT144" s="25" t="s">
        <v>185</v>
      </c>
      <c r="AU144" s="25" t="s">
        <v>89</v>
      </c>
      <c r="AY144" s="25" t="s">
        <v>184</v>
      </c>
      <c r="BE144" s="149">
        <f>IF(U144="základná",N144,0)</f>
        <v>0</v>
      </c>
      <c r="BF144" s="149">
        <f>IF(U144="znížená",N144,0)</f>
        <v>0</v>
      </c>
      <c r="BG144" s="149">
        <f>IF(U144="zákl. prenesená",N144,0)</f>
        <v>0</v>
      </c>
      <c r="BH144" s="149">
        <f>IF(U144="zníž. prenesená",N144,0)</f>
        <v>0</v>
      </c>
      <c r="BI144" s="149">
        <f>IF(U144="nulová",N144,0)</f>
        <v>0</v>
      </c>
      <c r="BJ144" s="25" t="s">
        <v>89</v>
      </c>
      <c r="BK144" s="149">
        <f>ROUND(L144*K144,2)</f>
        <v>0</v>
      </c>
      <c r="BL144" s="25" t="s">
        <v>278</v>
      </c>
      <c r="BM144" s="25" t="s">
        <v>987</v>
      </c>
    </row>
    <row r="145" s="11" customFormat="1" ht="16.5" customHeight="1">
      <c r="B145" s="230"/>
      <c r="C145" s="231"/>
      <c r="D145" s="231"/>
      <c r="E145" s="232" t="s">
        <v>5</v>
      </c>
      <c r="F145" s="233" t="s">
        <v>988</v>
      </c>
      <c r="G145" s="234"/>
      <c r="H145" s="234"/>
      <c r="I145" s="234"/>
      <c r="J145" s="231"/>
      <c r="K145" s="235">
        <v>24</v>
      </c>
      <c r="L145" s="231"/>
      <c r="M145" s="231"/>
      <c r="N145" s="231"/>
      <c r="O145" s="231"/>
      <c r="P145" s="231"/>
      <c r="Q145" s="231"/>
      <c r="R145" s="236"/>
      <c r="T145" s="237"/>
      <c r="U145" s="231"/>
      <c r="V145" s="231"/>
      <c r="W145" s="231"/>
      <c r="X145" s="231"/>
      <c r="Y145" s="231"/>
      <c r="Z145" s="231"/>
      <c r="AA145" s="238"/>
      <c r="AT145" s="239" t="s">
        <v>192</v>
      </c>
      <c r="AU145" s="239" t="s">
        <v>89</v>
      </c>
      <c r="AV145" s="11" t="s">
        <v>89</v>
      </c>
      <c r="AW145" s="11" t="s">
        <v>34</v>
      </c>
      <c r="AX145" s="11" t="s">
        <v>84</v>
      </c>
      <c r="AY145" s="239" t="s">
        <v>184</v>
      </c>
    </row>
    <row r="146" s="1" customFormat="1" ht="25.5" customHeight="1">
      <c r="B146" s="186"/>
      <c r="C146" s="220" t="s">
        <v>257</v>
      </c>
      <c r="D146" s="220" t="s">
        <v>185</v>
      </c>
      <c r="E146" s="221" t="s">
        <v>989</v>
      </c>
      <c r="F146" s="222" t="s">
        <v>990</v>
      </c>
      <c r="G146" s="222"/>
      <c r="H146" s="222"/>
      <c r="I146" s="222"/>
      <c r="J146" s="223" t="s">
        <v>986</v>
      </c>
      <c r="K146" s="224">
        <v>36</v>
      </c>
      <c r="L146" s="225">
        <v>0</v>
      </c>
      <c r="M146" s="225"/>
      <c r="N146" s="226">
        <f>ROUND(L146*K146,2)</f>
        <v>0</v>
      </c>
      <c r="O146" s="226"/>
      <c r="P146" s="226"/>
      <c r="Q146" s="226"/>
      <c r="R146" s="190"/>
      <c r="T146" s="227" t="s">
        <v>5</v>
      </c>
      <c r="U146" s="59" t="s">
        <v>44</v>
      </c>
      <c r="V146" s="50"/>
      <c r="W146" s="228">
        <f>V146*K146</f>
        <v>0</v>
      </c>
      <c r="X146" s="228">
        <v>0</v>
      </c>
      <c r="Y146" s="228">
        <f>X146*K146</f>
        <v>0</v>
      </c>
      <c r="Z146" s="228">
        <v>0.019460000000000002</v>
      </c>
      <c r="AA146" s="229">
        <f>Z146*K146</f>
        <v>0.70056000000000007</v>
      </c>
      <c r="AR146" s="25" t="s">
        <v>278</v>
      </c>
      <c r="AT146" s="25" t="s">
        <v>185</v>
      </c>
      <c r="AU146" s="25" t="s">
        <v>89</v>
      </c>
      <c r="AY146" s="25" t="s">
        <v>184</v>
      </c>
      <c r="BE146" s="149">
        <f>IF(U146="základná",N146,0)</f>
        <v>0</v>
      </c>
      <c r="BF146" s="149">
        <f>IF(U146="znížená",N146,0)</f>
        <v>0</v>
      </c>
      <c r="BG146" s="149">
        <f>IF(U146="zákl. prenesená",N146,0)</f>
        <v>0</v>
      </c>
      <c r="BH146" s="149">
        <f>IF(U146="zníž. prenesená",N146,0)</f>
        <v>0</v>
      </c>
      <c r="BI146" s="149">
        <f>IF(U146="nulová",N146,0)</f>
        <v>0</v>
      </c>
      <c r="BJ146" s="25" t="s">
        <v>89</v>
      </c>
      <c r="BK146" s="149">
        <f>ROUND(L146*K146,2)</f>
        <v>0</v>
      </c>
      <c r="BL146" s="25" t="s">
        <v>278</v>
      </c>
      <c r="BM146" s="25" t="s">
        <v>991</v>
      </c>
    </row>
    <row r="147" s="11" customFormat="1" ht="16.5" customHeight="1">
      <c r="B147" s="230"/>
      <c r="C147" s="231"/>
      <c r="D147" s="231"/>
      <c r="E147" s="232" t="s">
        <v>5</v>
      </c>
      <c r="F147" s="233" t="s">
        <v>992</v>
      </c>
      <c r="G147" s="234"/>
      <c r="H147" s="234"/>
      <c r="I147" s="234"/>
      <c r="J147" s="231"/>
      <c r="K147" s="235">
        <v>36</v>
      </c>
      <c r="L147" s="231"/>
      <c r="M147" s="231"/>
      <c r="N147" s="231"/>
      <c r="O147" s="231"/>
      <c r="P147" s="231"/>
      <c r="Q147" s="231"/>
      <c r="R147" s="236"/>
      <c r="T147" s="237"/>
      <c r="U147" s="231"/>
      <c r="V147" s="231"/>
      <c r="W147" s="231"/>
      <c r="X147" s="231"/>
      <c r="Y147" s="231"/>
      <c r="Z147" s="231"/>
      <c r="AA147" s="238"/>
      <c r="AT147" s="239" t="s">
        <v>192</v>
      </c>
      <c r="AU147" s="239" t="s">
        <v>89</v>
      </c>
      <c r="AV147" s="11" t="s">
        <v>89</v>
      </c>
      <c r="AW147" s="11" t="s">
        <v>34</v>
      </c>
      <c r="AX147" s="11" t="s">
        <v>84</v>
      </c>
      <c r="AY147" s="239" t="s">
        <v>184</v>
      </c>
    </row>
    <row r="148" s="1" customFormat="1" ht="25.5" customHeight="1">
      <c r="B148" s="186"/>
      <c r="C148" s="220" t="s">
        <v>262</v>
      </c>
      <c r="D148" s="220" t="s">
        <v>185</v>
      </c>
      <c r="E148" s="221" t="s">
        <v>993</v>
      </c>
      <c r="F148" s="222" t="s">
        <v>994</v>
      </c>
      <c r="G148" s="222"/>
      <c r="H148" s="222"/>
      <c r="I148" s="222"/>
      <c r="J148" s="223" t="s">
        <v>986</v>
      </c>
      <c r="K148" s="224">
        <v>20</v>
      </c>
      <c r="L148" s="225">
        <v>0</v>
      </c>
      <c r="M148" s="225"/>
      <c r="N148" s="226">
        <f>ROUND(L148*K148,2)</f>
        <v>0</v>
      </c>
      <c r="O148" s="226"/>
      <c r="P148" s="226"/>
      <c r="Q148" s="226"/>
      <c r="R148" s="190"/>
      <c r="T148" s="227" t="s">
        <v>5</v>
      </c>
      <c r="U148" s="59" t="s">
        <v>44</v>
      </c>
      <c r="V148" s="50"/>
      <c r="W148" s="228">
        <f>V148*K148</f>
        <v>0</v>
      </c>
      <c r="X148" s="228">
        <v>0</v>
      </c>
      <c r="Y148" s="228">
        <f>X148*K148</f>
        <v>0</v>
      </c>
      <c r="Z148" s="228">
        <v>0.024500000000000001</v>
      </c>
      <c r="AA148" s="229">
        <f>Z148*K148</f>
        <v>0.48999999999999999</v>
      </c>
      <c r="AR148" s="25" t="s">
        <v>278</v>
      </c>
      <c r="AT148" s="25" t="s">
        <v>185</v>
      </c>
      <c r="AU148" s="25" t="s">
        <v>89</v>
      </c>
      <c r="AY148" s="25" t="s">
        <v>184</v>
      </c>
      <c r="BE148" s="149">
        <f>IF(U148="základná",N148,0)</f>
        <v>0</v>
      </c>
      <c r="BF148" s="149">
        <f>IF(U148="znížená",N148,0)</f>
        <v>0</v>
      </c>
      <c r="BG148" s="149">
        <f>IF(U148="zákl. prenesená",N148,0)</f>
        <v>0</v>
      </c>
      <c r="BH148" s="149">
        <f>IF(U148="zníž. prenesená",N148,0)</f>
        <v>0</v>
      </c>
      <c r="BI148" s="149">
        <f>IF(U148="nulová",N148,0)</f>
        <v>0</v>
      </c>
      <c r="BJ148" s="25" t="s">
        <v>89</v>
      </c>
      <c r="BK148" s="149">
        <f>ROUND(L148*K148,2)</f>
        <v>0</v>
      </c>
      <c r="BL148" s="25" t="s">
        <v>278</v>
      </c>
      <c r="BM148" s="25" t="s">
        <v>995</v>
      </c>
    </row>
    <row r="149" s="11" customFormat="1" ht="16.5" customHeight="1">
      <c r="B149" s="230"/>
      <c r="C149" s="231"/>
      <c r="D149" s="231"/>
      <c r="E149" s="232" t="s">
        <v>5</v>
      </c>
      <c r="F149" s="233" t="s">
        <v>996</v>
      </c>
      <c r="G149" s="234"/>
      <c r="H149" s="234"/>
      <c r="I149" s="234"/>
      <c r="J149" s="231"/>
      <c r="K149" s="235">
        <v>20</v>
      </c>
      <c r="L149" s="231"/>
      <c r="M149" s="231"/>
      <c r="N149" s="231"/>
      <c r="O149" s="231"/>
      <c r="P149" s="231"/>
      <c r="Q149" s="231"/>
      <c r="R149" s="236"/>
      <c r="T149" s="237"/>
      <c r="U149" s="231"/>
      <c r="V149" s="231"/>
      <c r="W149" s="231"/>
      <c r="X149" s="231"/>
      <c r="Y149" s="231"/>
      <c r="Z149" s="231"/>
      <c r="AA149" s="238"/>
      <c r="AT149" s="239" t="s">
        <v>192</v>
      </c>
      <c r="AU149" s="239" t="s">
        <v>89</v>
      </c>
      <c r="AV149" s="11" t="s">
        <v>89</v>
      </c>
      <c r="AW149" s="11" t="s">
        <v>34</v>
      </c>
      <c r="AX149" s="11" t="s">
        <v>84</v>
      </c>
      <c r="AY149" s="239" t="s">
        <v>184</v>
      </c>
    </row>
    <row r="150" s="1" customFormat="1" ht="25.5" customHeight="1">
      <c r="B150" s="186"/>
      <c r="C150" s="220" t="s">
        <v>267</v>
      </c>
      <c r="D150" s="220" t="s">
        <v>185</v>
      </c>
      <c r="E150" s="221" t="s">
        <v>997</v>
      </c>
      <c r="F150" s="222" t="s">
        <v>998</v>
      </c>
      <c r="G150" s="222"/>
      <c r="H150" s="222"/>
      <c r="I150" s="222"/>
      <c r="J150" s="223" t="s">
        <v>986</v>
      </c>
      <c r="K150" s="224">
        <v>36</v>
      </c>
      <c r="L150" s="225">
        <v>0</v>
      </c>
      <c r="M150" s="225"/>
      <c r="N150" s="226">
        <f>ROUND(L150*K150,2)</f>
        <v>0</v>
      </c>
      <c r="O150" s="226"/>
      <c r="P150" s="226"/>
      <c r="Q150" s="226"/>
      <c r="R150" s="190"/>
      <c r="T150" s="227" t="s">
        <v>5</v>
      </c>
      <c r="U150" s="59" t="s">
        <v>44</v>
      </c>
      <c r="V150" s="50"/>
      <c r="W150" s="228">
        <f>V150*K150</f>
        <v>0</v>
      </c>
      <c r="X150" s="228">
        <v>0</v>
      </c>
      <c r="Y150" s="228">
        <f>X150*K150</f>
        <v>0</v>
      </c>
      <c r="Z150" s="228">
        <v>0.0025999999999999999</v>
      </c>
      <c r="AA150" s="229">
        <f>Z150*K150</f>
        <v>0.093599999999999989</v>
      </c>
      <c r="AR150" s="25" t="s">
        <v>278</v>
      </c>
      <c r="AT150" s="25" t="s">
        <v>185</v>
      </c>
      <c r="AU150" s="25" t="s">
        <v>89</v>
      </c>
      <c r="AY150" s="25" t="s">
        <v>184</v>
      </c>
      <c r="BE150" s="149">
        <f>IF(U150="základná",N150,0)</f>
        <v>0</v>
      </c>
      <c r="BF150" s="149">
        <f>IF(U150="znížená",N150,0)</f>
        <v>0</v>
      </c>
      <c r="BG150" s="149">
        <f>IF(U150="zákl. prenesená",N150,0)</f>
        <v>0</v>
      </c>
      <c r="BH150" s="149">
        <f>IF(U150="zníž. prenesená",N150,0)</f>
        <v>0</v>
      </c>
      <c r="BI150" s="149">
        <f>IF(U150="nulová",N150,0)</f>
        <v>0</v>
      </c>
      <c r="BJ150" s="25" t="s">
        <v>89</v>
      </c>
      <c r="BK150" s="149">
        <f>ROUND(L150*K150,2)</f>
        <v>0</v>
      </c>
      <c r="BL150" s="25" t="s">
        <v>278</v>
      </c>
      <c r="BM150" s="25" t="s">
        <v>999</v>
      </c>
    </row>
    <row r="151" s="11" customFormat="1" ht="16.5" customHeight="1">
      <c r="B151" s="230"/>
      <c r="C151" s="231"/>
      <c r="D151" s="231"/>
      <c r="E151" s="232" t="s">
        <v>5</v>
      </c>
      <c r="F151" s="233" t="s">
        <v>992</v>
      </c>
      <c r="G151" s="234"/>
      <c r="H151" s="234"/>
      <c r="I151" s="234"/>
      <c r="J151" s="231"/>
      <c r="K151" s="235">
        <v>36</v>
      </c>
      <c r="L151" s="231"/>
      <c r="M151" s="231"/>
      <c r="N151" s="231"/>
      <c r="O151" s="231"/>
      <c r="P151" s="231"/>
      <c r="Q151" s="231"/>
      <c r="R151" s="236"/>
      <c r="T151" s="237"/>
      <c r="U151" s="231"/>
      <c r="V151" s="231"/>
      <c r="W151" s="231"/>
      <c r="X151" s="231"/>
      <c r="Y151" s="231"/>
      <c r="Z151" s="231"/>
      <c r="AA151" s="238"/>
      <c r="AT151" s="239" t="s">
        <v>192</v>
      </c>
      <c r="AU151" s="239" t="s">
        <v>89</v>
      </c>
      <c r="AV151" s="11" t="s">
        <v>89</v>
      </c>
      <c r="AW151" s="11" t="s">
        <v>34</v>
      </c>
      <c r="AX151" s="11" t="s">
        <v>84</v>
      </c>
      <c r="AY151" s="239" t="s">
        <v>184</v>
      </c>
    </row>
    <row r="152" s="1" customFormat="1" ht="25.5" customHeight="1">
      <c r="B152" s="186"/>
      <c r="C152" s="220" t="s">
        <v>272</v>
      </c>
      <c r="D152" s="220" t="s">
        <v>185</v>
      </c>
      <c r="E152" s="221" t="s">
        <v>1000</v>
      </c>
      <c r="F152" s="222" t="s">
        <v>1001</v>
      </c>
      <c r="G152" s="222"/>
      <c r="H152" s="222"/>
      <c r="I152" s="222"/>
      <c r="J152" s="223" t="s">
        <v>200</v>
      </c>
      <c r="K152" s="224">
        <v>20</v>
      </c>
      <c r="L152" s="225">
        <v>0</v>
      </c>
      <c r="M152" s="225"/>
      <c r="N152" s="226">
        <f>ROUND(L152*K152,2)</f>
        <v>0</v>
      </c>
      <c r="O152" s="226"/>
      <c r="P152" s="226"/>
      <c r="Q152" s="226"/>
      <c r="R152" s="190"/>
      <c r="T152" s="227" t="s">
        <v>5</v>
      </c>
      <c r="U152" s="59" t="s">
        <v>44</v>
      </c>
      <c r="V152" s="50"/>
      <c r="W152" s="228">
        <f>V152*K152</f>
        <v>0</v>
      </c>
      <c r="X152" s="228">
        <v>0</v>
      </c>
      <c r="Y152" s="228">
        <f>X152*K152</f>
        <v>0</v>
      </c>
      <c r="Z152" s="228">
        <v>0.0022499999999999998</v>
      </c>
      <c r="AA152" s="229">
        <f>Z152*K152</f>
        <v>0.044999999999999998</v>
      </c>
      <c r="AR152" s="25" t="s">
        <v>278</v>
      </c>
      <c r="AT152" s="25" t="s">
        <v>185</v>
      </c>
      <c r="AU152" s="25" t="s">
        <v>89</v>
      </c>
      <c r="AY152" s="25" t="s">
        <v>184</v>
      </c>
      <c r="BE152" s="149">
        <f>IF(U152="základná",N152,0)</f>
        <v>0</v>
      </c>
      <c r="BF152" s="149">
        <f>IF(U152="znížená",N152,0)</f>
        <v>0</v>
      </c>
      <c r="BG152" s="149">
        <f>IF(U152="zákl. prenesená",N152,0)</f>
        <v>0</v>
      </c>
      <c r="BH152" s="149">
        <f>IF(U152="zníž. prenesená",N152,0)</f>
        <v>0</v>
      </c>
      <c r="BI152" s="149">
        <f>IF(U152="nulová",N152,0)</f>
        <v>0</v>
      </c>
      <c r="BJ152" s="25" t="s">
        <v>89</v>
      </c>
      <c r="BK152" s="149">
        <f>ROUND(L152*K152,2)</f>
        <v>0</v>
      </c>
      <c r="BL152" s="25" t="s">
        <v>278</v>
      </c>
      <c r="BM152" s="25" t="s">
        <v>1002</v>
      </c>
    </row>
    <row r="153" s="11" customFormat="1" ht="16.5" customHeight="1">
      <c r="B153" s="230"/>
      <c r="C153" s="231"/>
      <c r="D153" s="231"/>
      <c r="E153" s="232" t="s">
        <v>5</v>
      </c>
      <c r="F153" s="233" t="s">
        <v>996</v>
      </c>
      <c r="G153" s="234"/>
      <c r="H153" s="234"/>
      <c r="I153" s="234"/>
      <c r="J153" s="231"/>
      <c r="K153" s="235">
        <v>20</v>
      </c>
      <c r="L153" s="231"/>
      <c r="M153" s="231"/>
      <c r="N153" s="231"/>
      <c r="O153" s="231"/>
      <c r="P153" s="231"/>
      <c r="Q153" s="231"/>
      <c r="R153" s="236"/>
      <c r="T153" s="237"/>
      <c r="U153" s="231"/>
      <c r="V153" s="231"/>
      <c r="W153" s="231"/>
      <c r="X153" s="231"/>
      <c r="Y153" s="231"/>
      <c r="Z153" s="231"/>
      <c r="AA153" s="238"/>
      <c r="AT153" s="239" t="s">
        <v>192</v>
      </c>
      <c r="AU153" s="239" t="s">
        <v>89</v>
      </c>
      <c r="AV153" s="11" t="s">
        <v>89</v>
      </c>
      <c r="AW153" s="11" t="s">
        <v>34</v>
      </c>
      <c r="AX153" s="11" t="s">
        <v>84</v>
      </c>
      <c r="AY153" s="239" t="s">
        <v>184</v>
      </c>
    </row>
    <row r="154" s="1" customFormat="1" ht="25.5" customHeight="1">
      <c r="B154" s="186"/>
      <c r="C154" s="220" t="s">
        <v>278</v>
      </c>
      <c r="D154" s="220" t="s">
        <v>185</v>
      </c>
      <c r="E154" s="221" t="s">
        <v>1003</v>
      </c>
      <c r="F154" s="222" t="s">
        <v>1004</v>
      </c>
      <c r="G154" s="222"/>
      <c r="H154" s="222"/>
      <c r="I154" s="222"/>
      <c r="J154" s="223" t="s">
        <v>200</v>
      </c>
      <c r="K154" s="224">
        <v>20</v>
      </c>
      <c r="L154" s="225">
        <v>0</v>
      </c>
      <c r="M154" s="225"/>
      <c r="N154" s="226">
        <f>ROUND(L154*K154,2)</f>
        <v>0</v>
      </c>
      <c r="O154" s="226"/>
      <c r="P154" s="226"/>
      <c r="Q154" s="226"/>
      <c r="R154" s="190"/>
      <c r="T154" s="227" t="s">
        <v>5</v>
      </c>
      <c r="U154" s="59" t="s">
        <v>44</v>
      </c>
      <c r="V154" s="50"/>
      <c r="W154" s="228">
        <f>V154*K154</f>
        <v>0</v>
      </c>
      <c r="X154" s="228">
        <v>0</v>
      </c>
      <c r="Y154" s="228">
        <f>X154*K154</f>
        <v>0</v>
      </c>
      <c r="Z154" s="228">
        <v>0.0011299999999999999</v>
      </c>
      <c r="AA154" s="229">
        <f>Z154*K154</f>
        <v>0.022599999999999999</v>
      </c>
      <c r="AR154" s="25" t="s">
        <v>278</v>
      </c>
      <c r="AT154" s="25" t="s">
        <v>185</v>
      </c>
      <c r="AU154" s="25" t="s">
        <v>89</v>
      </c>
      <c r="AY154" s="25" t="s">
        <v>184</v>
      </c>
      <c r="BE154" s="149">
        <f>IF(U154="základná",N154,0)</f>
        <v>0</v>
      </c>
      <c r="BF154" s="149">
        <f>IF(U154="znížená",N154,0)</f>
        <v>0</v>
      </c>
      <c r="BG154" s="149">
        <f>IF(U154="zákl. prenesená",N154,0)</f>
        <v>0</v>
      </c>
      <c r="BH154" s="149">
        <f>IF(U154="zníž. prenesená",N154,0)</f>
        <v>0</v>
      </c>
      <c r="BI154" s="149">
        <f>IF(U154="nulová",N154,0)</f>
        <v>0</v>
      </c>
      <c r="BJ154" s="25" t="s">
        <v>89</v>
      </c>
      <c r="BK154" s="149">
        <f>ROUND(L154*K154,2)</f>
        <v>0</v>
      </c>
      <c r="BL154" s="25" t="s">
        <v>278</v>
      </c>
      <c r="BM154" s="25" t="s">
        <v>1005</v>
      </c>
    </row>
    <row r="155" s="1" customFormat="1" ht="38.25" customHeight="1">
      <c r="B155" s="186"/>
      <c r="C155" s="220" t="s">
        <v>282</v>
      </c>
      <c r="D155" s="220" t="s">
        <v>185</v>
      </c>
      <c r="E155" s="221" t="s">
        <v>1006</v>
      </c>
      <c r="F155" s="222" t="s">
        <v>1007</v>
      </c>
      <c r="G155" s="222"/>
      <c r="H155" s="222"/>
      <c r="I155" s="222"/>
      <c r="J155" s="223" t="s">
        <v>200</v>
      </c>
      <c r="K155" s="224">
        <v>36</v>
      </c>
      <c r="L155" s="225">
        <v>0</v>
      </c>
      <c r="M155" s="225"/>
      <c r="N155" s="226">
        <f>ROUND(L155*K155,2)</f>
        <v>0</v>
      </c>
      <c r="O155" s="226"/>
      <c r="P155" s="226"/>
      <c r="Q155" s="226"/>
      <c r="R155" s="190"/>
      <c r="T155" s="227" t="s">
        <v>5</v>
      </c>
      <c r="U155" s="59" t="s">
        <v>44</v>
      </c>
      <c r="V155" s="50"/>
      <c r="W155" s="228">
        <f>V155*K155</f>
        <v>0</v>
      </c>
      <c r="X155" s="228">
        <v>0</v>
      </c>
      <c r="Y155" s="228">
        <f>X155*K155</f>
        <v>0</v>
      </c>
      <c r="Z155" s="228">
        <v>0.00084999999999999995</v>
      </c>
      <c r="AA155" s="229">
        <f>Z155*K155</f>
        <v>0.030599999999999999</v>
      </c>
      <c r="AR155" s="25" t="s">
        <v>278</v>
      </c>
      <c r="AT155" s="25" t="s">
        <v>185</v>
      </c>
      <c r="AU155" s="25" t="s">
        <v>89</v>
      </c>
      <c r="AY155" s="25" t="s">
        <v>184</v>
      </c>
      <c r="BE155" s="149">
        <f>IF(U155="základná",N155,0)</f>
        <v>0</v>
      </c>
      <c r="BF155" s="149">
        <f>IF(U155="znížená",N155,0)</f>
        <v>0</v>
      </c>
      <c r="BG155" s="149">
        <f>IF(U155="zákl. prenesená",N155,0)</f>
        <v>0</v>
      </c>
      <c r="BH155" s="149">
        <f>IF(U155="zníž. prenesená",N155,0)</f>
        <v>0</v>
      </c>
      <c r="BI155" s="149">
        <f>IF(U155="nulová",N155,0)</f>
        <v>0</v>
      </c>
      <c r="BJ155" s="25" t="s">
        <v>89</v>
      </c>
      <c r="BK155" s="149">
        <f>ROUND(L155*K155,2)</f>
        <v>0</v>
      </c>
      <c r="BL155" s="25" t="s">
        <v>278</v>
      </c>
      <c r="BM155" s="25" t="s">
        <v>1008</v>
      </c>
    </row>
    <row r="156" s="11" customFormat="1" ht="16.5" customHeight="1">
      <c r="B156" s="230"/>
      <c r="C156" s="231"/>
      <c r="D156" s="231"/>
      <c r="E156" s="232" t="s">
        <v>5</v>
      </c>
      <c r="F156" s="233" t="s">
        <v>992</v>
      </c>
      <c r="G156" s="234"/>
      <c r="H156" s="234"/>
      <c r="I156" s="234"/>
      <c r="J156" s="231"/>
      <c r="K156" s="235">
        <v>36</v>
      </c>
      <c r="L156" s="231"/>
      <c r="M156" s="231"/>
      <c r="N156" s="231"/>
      <c r="O156" s="231"/>
      <c r="P156" s="231"/>
      <c r="Q156" s="231"/>
      <c r="R156" s="236"/>
      <c r="T156" s="237"/>
      <c r="U156" s="231"/>
      <c r="V156" s="231"/>
      <c r="W156" s="231"/>
      <c r="X156" s="231"/>
      <c r="Y156" s="231"/>
      <c r="Z156" s="231"/>
      <c r="AA156" s="238"/>
      <c r="AT156" s="239" t="s">
        <v>192</v>
      </c>
      <c r="AU156" s="239" t="s">
        <v>89</v>
      </c>
      <c r="AV156" s="11" t="s">
        <v>89</v>
      </c>
      <c r="AW156" s="11" t="s">
        <v>34</v>
      </c>
      <c r="AX156" s="11" t="s">
        <v>84</v>
      </c>
      <c r="AY156" s="239" t="s">
        <v>184</v>
      </c>
    </row>
    <row r="157" s="1" customFormat="1" ht="38.25" customHeight="1">
      <c r="B157" s="186"/>
      <c r="C157" s="220" t="s">
        <v>287</v>
      </c>
      <c r="D157" s="220" t="s">
        <v>185</v>
      </c>
      <c r="E157" s="221" t="s">
        <v>1009</v>
      </c>
      <c r="F157" s="222" t="s">
        <v>1010</v>
      </c>
      <c r="G157" s="222"/>
      <c r="H157" s="222"/>
      <c r="I157" s="222"/>
      <c r="J157" s="223" t="s">
        <v>200</v>
      </c>
      <c r="K157" s="224">
        <v>20</v>
      </c>
      <c r="L157" s="225">
        <v>0</v>
      </c>
      <c r="M157" s="225"/>
      <c r="N157" s="226">
        <f>ROUND(L157*K157,2)</f>
        <v>0</v>
      </c>
      <c r="O157" s="226"/>
      <c r="P157" s="226"/>
      <c r="Q157" s="226"/>
      <c r="R157" s="190"/>
      <c r="T157" s="227" t="s">
        <v>5</v>
      </c>
      <c r="U157" s="59" t="s">
        <v>44</v>
      </c>
      <c r="V157" s="50"/>
      <c r="W157" s="228">
        <f>V157*K157</f>
        <v>0</v>
      </c>
      <c r="X157" s="228">
        <v>0</v>
      </c>
      <c r="Y157" s="228">
        <f>X157*K157</f>
        <v>0</v>
      </c>
      <c r="Z157" s="228">
        <v>0.00122</v>
      </c>
      <c r="AA157" s="229">
        <f>Z157*K157</f>
        <v>0.024399999999999998</v>
      </c>
      <c r="AR157" s="25" t="s">
        <v>278</v>
      </c>
      <c r="AT157" s="25" t="s">
        <v>185</v>
      </c>
      <c r="AU157" s="25" t="s">
        <v>89</v>
      </c>
      <c r="AY157" s="25" t="s">
        <v>184</v>
      </c>
      <c r="BE157" s="149">
        <f>IF(U157="základná",N157,0)</f>
        <v>0</v>
      </c>
      <c r="BF157" s="149">
        <f>IF(U157="znížená",N157,0)</f>
        <v>0</v>
      </c>
      <c r="BG157" s="149">
        <f>IF(U157="zákl. prenesená",N157,0)</f>
        <v>0</v>
      </c>
      <c r="BH157" s="149">
        <f>IF(U157="zníž. prenesená",N157,0)</f>
        <v>0</v>
      </c>
      <c r="BI157" s="149">
        <f>IF(U157="nulová",N157,0)</f>
        <v>0</v>
      </c>
      <c r="BJ157" s="25" t="s">
        <v>89</v>
      </c>
      <c r="BK157" s="149">
        <f>ROUND(L157*K157,2)</f>
        <v>0</v>
      </c>
      <c r="BL157" s="25" t="s">
        <v>278</v>
      </c>
      <c r="BM157" s="25" t="s">
        <v>1011</v>
      </c>
    </row>
    <row r="158" s="11" customFormat="1" ht="16.5" customHeight="1">
      <c r="B158" s="230"/>
      <c r="C158" s="231"/>
      <c r="D158" s="231"/>
      <c r="E158" s="232" t="s">
        <v>5</v>
      </c>
      <c r="F158" s="233" t="s">
        <v>996</v>
      </c>
      <c r="G158" s="234"/>
      <c r="H158" s="234"/>
      <c r="I158" s="234"/>
      <c r="J158" s="231"/>
      <c r="K158" s="235">
        <v>20</v>
      </c>
      <c r="L158" s="231"/>
      <c r="M158" s="231"/>
      <c r="N158" s="231"/>
      <c r="O158" s="231"/>
      <c r="P158" s="231"/>
      <c r="Q158" s="231"/>
      <c r="R158" s="236"/>
      <c r="T158" s="237"/>
      <c r="U158" s="231"/>
      <c r="V158" s="231"/>
      <c r="W158" s="231"/>
      <c r="X158" s="231"/>
      <c r="Y158" s="231"/>
      <c r="Z158" s="231"/>
      <c r="AA158" s="238"/>
      <c r="AT158" s="239" t="s">
        <v>192</v>
      </c>
      <c r="AU158" s="239" t="s">
        <v>89</v>
      </c>
      <c r="AV158" s="11" t="s">
        <v>89</v>
      </c>
      <c r="AW158" s="11" t="s">
        <v>34</v>
      </c>
      <c r="AX158" s="11" t="s">
        <v>84</v>
      </c>
      <c r="AY158" s="239" t="s">
        <v>184</v>
      </c>
    </row>
    <row r="159" s="1" customFormat="1" ht="49.92" customHeight="1">
      <c r="B159" s="49"/>
      <c r="C159" s="50"/>
      <c r="D159" s="210" t="s">
        <v>411</v>
      </c>
      <c r="E159" s="50"/>
      <c r="F159" s="50"/>
      <c r="G159" s="50"/>
      <c r="H159" s="50"/>
      <c r="I159" s="50"/>
      <c r="J159" s="50"/>
      <c r="K159" s="50"/>
      <c r="L159" s="50"/>
      <c r="M159" s="50"/>
      <c r="N159" s="269">
        <f>BK159</f>
        <v>0</v>
      </c>
      <c r="O159" s="179"/>
      <c r="P159" s="179"/>
      <c r="Q159" s="179"/>
      <c r="R159" s="51"/>
      <c r="T159" s="267"/>
      <c r="U159" s="75"/>
      <c r="V159" s="75"/>
      <c r="W159" s="75"/>
      <c r="X159" s="75"/>
      <c r="Y159" s="75"/>
      <c r="Z159" s="75"/>
      <c r="AA159" s="77"/>
      <c r="AT159" s="25" t="s">
        <v>76</v>
      </c>
      <c r="AU159" s="25" t="s">
        <v>77</v>
      </c>
      <c r="AY159" s="25" t="s">
        <v>412</v>
      </c>
      <c r="BK159" s="149">
        <v>0</v>
      </c>
    </row>
    <row r="160" s="1" customFormat="1" ht="6.96" customHeight="1">
      <c r="B160" s="78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80"/>
    </row>
  </sheetData>
  <mergeCells count="144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N124:Q124"/>
    <mergeCell ref="N125:Q125"/>
    <mergeCell ref="N126:Q126"/>
    <mergeCell ref="N130:Q130"/>
    <mergeCell ref="N134:Q134"/>
    <mergeCell ref="N135:Q135"/>
    <mergeCell ref="N137:Q137"/>
    <mergeCell ref="N143:Q143"/>
    <mergeCell ref="N159:Q159"/>
    <mergeCell ref="H1:K1"/>
    <mergeCell ref="S2:AC2"/>
  </mergeCells>
  <hyperlinks>
    <hyperlink ref="F1:G1" location="C2" display="1) Krycí list rozpočtu"/>
    <hyperlink ref="H1:K1" location="C87" display="2) Rekapitulácia rozpočtu"/>
    <hyperlink ref="L1" location="C123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8"/>
      <c r="B1" s="16"/>
      <c r="C1" s="16"/>
      <c r="D1" s="17" t="s">
        <v>1</v>
      </c>
      <c r="E1" s="16"/>
      <c r="F1" s="18" t="s">
        <v>133</v>
      </c>
      <c r="G1" s="18"/>
      <c r="H1" s="159" t="s">
        <v>134</v>
      </c>
      <c r="I1" s="159"/>
      <c r="J1" s="159"/>
      <c r="K1" s="159"/>
      <c r="L1" s="18" t="s">
        <v>135</v>
      </c>
      <c r="M1" s="16"/>
      <c r="N1" s="16"/>
      <c r="O1" s="17" t="s">
        <v>136</v>
      </c>
      <c r="P1" s="16"/>
      <c r="Q1" s="16"/>
      <c r="R1" s="16"/>
      <c r="S1" s="18" t="s">
        <v>137</v>
      </c>
      <c r="T1" s="18"/>
      <c r="U1" s="158"/>
      <c r="V1" s="15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ht="36.96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8</v>
      </c>
      <c r="AT2" s="25" t="s">
        <v>99</v>
      </c>
    </row>
    <row r="3" ht="6.96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AT3" s="25" t="s">
        <v>77</v>
      </c>
    </row>
    <row r="4" ht="36.96" customHeight="1">
      <c r="B4" s="29"/>
      <c r="C4" s="30" t="s">
        <v>138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T4" s="23" t="s">
        <v>12</v>
      </c>
      <c r="AT4" s="25" t="s">
        <v>6</v>
      </c>
    </row>
    <row r="5" ht="6.96" customHeight="1">
      <c r="B5" s="2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</row>
    <row r="6" ht="25.44" customHeight="1">
      <c r="B6" s="29"/>
      <c r="C6" s="34"/>
      <c r="D6" s="41" t="s">
        <v>18</v>
      </c>
      <c r="E6" s="34"/>
      <c r="F6" s="160" t="str">
        <f>'Rekapitulácia stavby'!K6</f>
        <v xml:space="preserve">REKONŠTRUKCIA ŠD HORSKÝ PARK  EU BRATISLAVA , BLOK A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2"/>
    </row>
    <row r="7" ht="25.44" customHeight="1">
      <c r="B7" s="29"/>
      <c r="C7" s="34"/>
      <c r="D7" s="41" t="s">
        <v>139</v>
      </c>
      <c r="E7" s="34"/>
      <c r="F7" s="160" t="s">
        <v>140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</row>
    <row r="8" s="1" customFormat="1" ht="32.88" customHeight="1">
      <c r="B8" s="49"/>
      <c r="C8" s="50"/>
      <c r="D8" s="38" t="s">
        <v>141</v>
      </c>
      <c r="E8" s="50"/>
      <c r="F8" s="39" t="s">
        <v>1012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</row>
    <row r="9" s="1" customFormat="1" ht="14.4" customHeight="1">
      <c r="B9" s="49"/>
      <c r="C9" s="50"/>
      <c r="D9" s="41" t="s">
        <v>20</v>
      </c>
      <c r="E9" s="50"/>
      <c r="F9" s="36" t="s">
        <v>5</v>
      </c>
      <c r="G9" s="50"/>
      <c r="H9" s="50"/>
      <c r="I9" s="50"/>
      <c r="J9" s="50"/>
      <c r="K9" s="50"/>
      <c r="L9" s="50"/>
      <c r="M9" s="41" t="s">
        <v>21</v>
      </c>
      <c r="N9" s="50"/>
      <c r="O9" s="36" t="s">
        <v>5</v>
      </c>
      <c r="P9" s="50"/>
      <c r="Q9" s="50"/>
      <c r="R9" s="51"/>
    </row>
    <row r="10" s="1" customFormat="1" ht="14.4" customHeight="1">
      <c r="B10" s="49"/>
      <c r="C10" s="50"/>
      <c r="D10" s="41" t="s">
        <v>22</v>
      </c>
      <c r="E10" s="50"/>
      <c r="F10" s="36" t="s">
        <v>23</v>
      </c>
      <c r="G10" s="50"/>
      <c r="H10" s="50"/>
      <c r="I10" s="50"/>
      <c r="J10" s="50"/>
      <c r="K10" s="50"/>
      <c r="L10" s="50"/>
      <c r="M10" s="41" t="s">
        <v>24</v>
      </c>
      <c r="N10" s="50"/>
      <c r="O10" s="161" t="str">
        <f>'Rekapitulácia stavby'!AN8</f>
        <v>11. 6. 2018</v>
      </c>
      <c r="P10" s="93"/>
      <c r="Q10" s="50"/>
      <c r="R10" s="51"/>
    </row>
    <row r="11" s="1" customFormat="1" ht="10.8" customHeight="1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</row>
    <row r="12" s="1" customFormat="1" ht="14.4" customHeight="1">
      <c r="B12" s="49"/>
      <c r="C12" s="50"/>
      <c r="D12" s="41" t="s">
        <v>26</v>
      </c>
      <c r="E12" s="50"/>
      <c r="F12" s="50"/>
      <c r="G12" s="50"/>
      <c r="H12" s="50"/>
      <c r="I12" s="50"/>
      <c r="J12" s="50"/>
      <c r="K12" s="50"/>
      <c r="L12" s="50"/>
      <c r="M12" s="41" t="s">
        <v>27</v>
      </c>
      <c r="N12" s="50"/>
      <c r="O12" s="36" t="s">
        <v>5</v>
      </c>
      <c r="P12" s="36"/>
      <c r="Q12" s="50"/>
      <c r="R12" s="51"/>
    </row>
    <row r="13" s="1" customFormat="1" ht="18" customHeight="1">
      <c r="B13" s="49"/>
      <c r="C13" s="50"/>
      <c r="D13" s="50"/>
      <c r="E13" s="36" t="s">
        <v>28</v>
      </c>
      <c r="F13" s="50"/>
      <c r="G13" s="50"/>
      <c r="H13" s="50"/>
      <c r="I13" s="50"/>
      <c r="J13" s="50"/>
      <c r="K13" s="50"/>
      <c r="L13" s="50"/>
      <c r="M13" s="41" t="s">
        <v>29</v>
      </c>
      <c r="N13" s="50"/>
      <c r="O13" s="36" t="s">
        <v>5</v>
      </c>
      <c r="P13" s="36"/>
      <c r="Q13" s="50"/>
      <c r="R13" s="51"/>
    </row>
    <row r="14" s="1" customFormat="1" ht="6.96" customHeight="1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</row>
    <row r="15" s="1" customFormat="1" ht="14.4" customHeight="1">
      <c r="B15" s="49"/>
      <c r="C15" s="50"/>
      <c r="D15" s="41" t="s">
        <v>30</v>
      </c>
      <c r="E15" s="50"/>
      <c r="F15" s="50"/>
      <c r="G15" s="50"/>
      <c r="H15" s="50"/>
      <c r="I15" s="50"/>
      <c r="J15" s="50"/>
      <c r="K15" s="50"/>
      <c r="L15" s="50"/>
      <c r="M15" s="41" t="s">
        <v>27</v>
      </c>
      <c r="N15" s="50"/>
      <c r="O15" s="42" t="s">
        <v>5</v>
      </c>
      <c r="P15" s="36"/>
      <c r="Q15" s="50"/>
      <c r="R15" s="51"/>
    </row>
    <row r="16" s="1" customFormat="1" ht="18" customHeight="1">
      <c r="B16" s="49"/>
      <c r="C16" s="50"/>
      <c r="D16" s="50"/>
      <c r="E16" s="42" t="s">
        <v>143</v>
      </c>
      <c r="F16" s="162"/>
      <c r="G16" s="162"/>
      <c r="H16" s="162"/>
      <c r="I16" s="162"/>
      <c r="J16" s="162"/>
      <c r="K16" s="162"/>
      <c r="L16" s="162"/>
      <c r="M16" s="41" t="s">
        <v>29</v>
      </c>
      <c r="N16" s="50"/>
      <c r="O16" s="42" t="s">
        <v>5</v>
      </c>
      <c r="P16" s="36"/>
      <c r="Q16" s="50"/>
      <c r="R16" s="51"/>
    </row>
    <row r="17" s="1" customFormat="1" ht="6.96" customHeight="1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="1" customFormat="1" ht="14.4" customHeight="1">
      <c r="B18" s="49"/>
      <c r="C18" s="50"/>
      <c r="D18" s="41" t="s">
        <v>32</v>
      </c>
      <c r="E18" s="50"/>
      <c r="F18" s="50"/>
      <c r="G18" s="50"/>
      <c r="H18" s="50"/>
      <c r="I18" s="50"/>
      <c r="J18" s="50"/>
      <c r="K18" s="50"/>
      <c r="L18" s="50"/>
      <c r="M18" s="41" t="s">
        <v>27</v>
      </c>
      <c r="N18" s="50"/>
      <c r="O18" s="36" t="s">
        <v>5</v>
      </c>
      <c r="P18" s="36"/>
      <c r="Q18" s="50"/>
      <c r="R18" s="51"/>
    </row>
    <row r="19" s="1" customFormat="1" ht="18" customHeight="1">
      <c r="B19" s="49"/>
      <c r="C19" s="50"/>
      <c r="D19" s="50"/>
      <c r="E19" s="36" t="s">
        <v>33</v>
      </c>
      <c r="F19" s="50"/>
      <c r="G19" s="50"/>
      <c r="H19" s="50"/>
      <c r="I19" s="50"/>
      <c r="J19" s="50"/>
      <c r="K19" s="50"/>
      <c r="L19" s="50"/>
      <c r="M19" s="41" t="s">
        <v>29</v>
      </c>
      <c r="N19" s="50"/>
      <c r="O19" s="36" t="s">
        <v>5</v>
      </c>
      <c r="P19" s="36"/>
      <c r="Q19" s="50"/>
      <c r="R19" s="51"/>
    </row>
    <row r="20" s="1" customFormat="1" ht="6.96" customHeight="1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</row>
    <row r="21" s="1" customFormat="1" ht="14.4" customHeight="1">
      <c r="B21" s="49"/>
      <c r="C21" s="50"/>
      <c r="D21" s="41" t="s">
        <v>35</v>
      </c>
      <c r="E21" s="50"/>
      <c r="F21" s="50"/>
      <c r="G21" s="50"/>
      <c r="H21" s="50"/>
      <c r="I21" s="50"/>
      <c r="J21" s="50"/>
      <c r="K21" s="50"/>
      <c r="L21" s="50"/>
      <c r="M21" s="41" t="s">
        <v>27</v>
      </c>
      <c r="N21" s="50"/>
      <c r="O21" s="36" t="s">
        <v>5</v>
      </c>
      <c r="P21" s="36"/>
      <c r="Q21" s="50"/>
      <c r="R21" s="51"/>
    </row>
    <row r="22" s="1" customFormat="1" ht="18" customHeight="1">
      <c r="B22" s="49"/>
      <c r="C22" s="50"/>
      <c r="D22" s="50"/>
      <c r="E22" s="36" t="s">
        <v>957</v>
      </c>
      <c r="F22" s="50"/>
      <c r="G22" s="50"/>
      <c r="H22" s="50"/>
      <c r="I22" s="50"/>
      <c r="J22" s="50"/>
      <c r="K22" s="50"/>
      <c r="L22" s="50"/>
      <c r="M22" s="41" t="s">
        <v>29</v>
      </c>
      <c r="N22" s="50"/>
      <c r="O22" s="36" t="s">
        <v>5</v>
      </c>
      <c r="P22" s="36"/>
      <c r="Q22" s="50"/>
      <c r="R22" s="51"/>
    </row>
    <row r="23" s="1" customFormat="1" ht="6.96" customHeigh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="1" customFormat="1" ht="14.4" customHeight="1">
      <c r="B24" s="49"/>
      <c r="C24" s="50"/>
      <c r="D24" s="41" t="s">
        <v>37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="1" customFormat="1" ht="16.5" customHeight="1">
      <c r="B25" s="49"/>
      <c r="C25" s="50"/>
      <c r="D25" s="50"/>
      <c r="E25" s="45" t="s">
        <v>5</v>
      </c>
      <c r="F25" s="45"/>
      <c r="G25" s="45"/>
      <c r="H25" s="45"/>
      <c r="I25" s="45"/>
      <c r="J25" s="45"/>
      <c r="K25" s="45"/>
      <c r="L25" s="45"/>
      <c r="M25" s="50"/>
      <c r="N25" s="50"/>
      <c r="O25" s="50"/>
      <c r="P25" s="50"/>
      <c r="Q25" s="50"/>
      <c r="R25" s="51"/>
    </row>
    <row r="26" s="1" customFormat="1" ht="6.96" customHeight="1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s="1" customFormat="1" ht="6.96" customHeight="1">
      <c r="B27" s="49"/>
      <c r="C27" s="5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50"/>
      <c r="R27" s="51"/>
    </row>
    <row r="28" s="1" customFormat="1" ht="14.4" customHeight="1">
      <c r="B28" s="49"/>
      <c r="C28" s="50"/>
      <c r="D28" s="163" t="s">
        <v>145</v>
      </c>
      <c r="E28" s="50"/>
      <c r="F28" s="50"/>
      <c r="G28" s="50"/>
      <c r="H28" s="50"/>
      <c r="I28" s="50"/>
      <c r="J28" s="50"/>
      <c r="K28" s="50"/>
      <c r="L28" s="50"/>
      <c r="M28" s="48">
        <f>N89</f>
        <v>0</v>
      </c>
      <c r="N28" s="48"/>
      <c r="O28" s="48"/>
      <c r="P28" s="48"/>
      <c r="Q28" s="50"/>
      <c r="R28" s="51"/>
    </row>
    <row r="29" s="1" customFormat="1" ht="14.4" customHeight="1">
      <c r="B29" s="49"/>
      <c r="C29" s="50"/>
      <c r="D29" s="47" t="s">
        <v>127</v>
      </c>
      <c r="E29" s="50"/>
      <c r="F29" s="50"/>
      <c r="G29" s="50"/>
      <c r="H29" s="50"/>
      <c r="I29" s="50"/>
      <c r="J29" s="50"/>
      <c r="K29" s="50"/>
      <c r="L29" s="50"/>
      <c r="M29" s="48">
        <f>N104</f>
        <v>0</v>
      </c>
      <c r="N29" s="48"/>
      <c r="O29" s="48"/>
      <c r="P29" s="48"/>
      <c r="Q29" s="50"/>
      <c r="R29" s="51"/>
    </row>
    <row r="30" s="1" customFormat="1" ht="6.96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="1" customFormat="1" ht="25.44" customHeight="1">
      <c r="B31" s="49"/>
      <c r="C31" s="50"/>
      <c r="D31" s="164" t="s">
        <v>40</v>
      </c>
      <c r="E31" s="50"/>
      <c r="F31" s="50"/>
      <c r="G31" s="50"/>
      <c r="H31" s="50"/>
      <c r="I31" s="50"/>
      <c r="J31" s="50"/>
      <c r="K31" s="50"/>
      <c r="L31" s="50"/>
      <c r="M31" s="165">
        <f>ROUND(M28+M29,2)</f>
        <v>0</v>
      </c>
      <c r="N31" s="50"/>
      <c r="O31" s="50"/>
      <c r="P31" s="50"/>
      <c r="Q31" s="50"/>
      <c r="R31" s="51"/>
    </row>
    <row r="32" s="1" customFormat="1" ht="6.96" customHeight="1">
      <c r="B32" s="49"/>
      <c r="C32" s="5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50"/>
      <c r="R32" s="51"/>
    </row>
    <row r="33" s="1" customFormat="1" ht="14.4" customHeight="1">
      <c r="B33" s="49"/>
      <c r="C33" s="50"/>
      <c r="D33" s="57" t="s">
        <v>41</v>
      </c>
      <c r="E33" s="57" t="s">
        <v>42</v>
      </c>
      <c r="F33" s="58">
        <v>0.20000000000000001</v>
      </c>
      <c r="G33" s="166" t="s">
        <v>43</v>
      </c>
      <c r="H33" s="167">
        <f>(SUM(BE104:BE111)+SUM(BE130:BE333))</f>
        <v>0</v>
      </c>
      <c r="I33" s="50"/>
      <c r="J33" s="50"/>
      <c r="K33" s="50"/>
      <c r="L33" s="50"/>
      <c r="M33" s="167">
        <f>ROUND((SUM(BE104:BE111)+SUM(BE130:BE333)), 2)*F33</f>
        <v>0</v>
      </c>
      <c r="N33" s="50"/>
      <c r="O33" s="50"/>
      <c r="P33" s="50"/>
      <c r="Q33" s="50"/>
      <c r="R33" s="51"/>
    </row>
    <row r="34" s="1" customFormat="1" ht="14.4" customHeight="1">
      <c r="B34" s="49"/>
      <c r="C34" s="50"/>
      <c r="D34" s="50"/>
      <c r="E34" s="57" t="s">
        <v>44</v>
      </c>
      <c r="F34" s="58">
        <v>0.20000000000000001</v>
      </c>
      <c r="G34" s="166" t="s">
        <v>43</v>
      </c>
      <c r="H34" s="167">
        <f>(SUM(BF104:BF111)+SUM(BF130:BF333))</f>
        <v>0</v>
      </c>
      <c r="I34" s="50"/>
      <c r="J34" s="50"/>
      <c r="K34" s="50"/>
      <c r="L34" s="50"/>
      <c r="M34" s="167">
        <f>ROUND((SUM(BF104:BF111)+SUM(BF130:BF333)), 2)*F34</f>
        <v>0</v>
      </c>
      <c r="N34" s="50"/>
      <c r="O34" s="50"/>
      <c r="P34" s="50"/>
      <c r="Q34" s="50"/>
      <c r="R34" s="51"/>
    </row>
    <row r="35" hidden="1" s="1" customFormat="1" ht="14.4" customHeight="1">
      <c r="B35" s="49"/>
      <c r="C35" s="50"/>
      <c r="D35" s="50"/>
      <c r="E35" s="57" t="s">
        <v>45</v>
      </c>
      <c r="F35" s="58">
        <v>0.20000000000000001</v>
      </c>
      <c r="G35" s="166" t="s">
        <v>43</v>
      </c>
      <c r="H35" s="167">
        <f>(SUM(BG104:BG111)+SUM(BG130:BG333))</f>
        <v>0</v>
      </c>
      <c r="I35" s="50"/>
      <c r="J35" s="50"/>
      <c r="K35" s="50"/>
      <c r="L35" s="50"/>
      <c r="M35" s="167">
        <v>0</v>
      </c>
      <c r="N35" s="50"/>
      <c r="O35" s="50"/>
      <c r="P35" s="50"/>
      <c r="Q35" s="50"/>
      <c r="R35" s="51"/>
    </row>
    <row r="36" hidden="1" s="1" customFormat="1" ht="14.4" customHeight="1">
      <c r="B36" s="49"/>
      <c r="C36" s="50"/>
      <c r="D36" s="50"/>
      <c r="E36" s="57" t="s">
        <v>46</v>
      </c>
      <c r="F36" s="58">
        <v>0.20000000000000001</v>
      </c>
      <c r="G36" s="166" t="s">
        <v>43</v>
      </c>
      <c r="H36" s="167">
        <f>(SUM(BH104:BH111)+SUM(BH130:BH333))</f>
        <v>0</v>
      </c>
      <c r="I36" s="50"/>
      <c r="J36" s="50"/>
      <c r="K36" s="50"/>
      <c r="L36" s="50"/>
      <c r="M36" s="167">
        <v>0</v>
      </c>
      <c r="N36" s="50"/>
      <c r="O36" s="50"/>
      <c r="P36" s="50"/>
      <c r="Q36" s="50"/>
      <c r="R36" s="51"/>
    </row>
    <row r="37" hidden="1" s="1" customFormat="1" ht="14.4" customHeight="1">
      <c r="B37" s="49"/>
      <c r="C37" s="50"/>
      <c r="D37" s="50"/>
      <c r="E37" s="57" t="s">
        <v>47</v>
      </c>
      <c r="F37" s="58">
        <v>0</v>
      </c>
      <c r="G37" s="166" t="s">
        <v>43</v>
      </c>
      <c r="H37" s="167">
        <f>(SUM(BI104:BI111)+SUM(BI130:BI333))</f>
        <v>0</v>
      </c>
      <c r="I37" s="50"/>
      <c r="J37" s="50"/>
      <c r="K37" s="50"/>
      <c r="L37" s="50"/>
      <c r="M37" s="167">
        <v>0</v>
      </c>
      <c r="N37" s="50"/>
      <c r="O37" s="50"/>
      <c r="P37" s="50"/>
      <c r="Q37" s="50"/>
      <c r="R37" s="51"/>
    </row>
    <row r="38" s="1" customFormat="1" ht="6.96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</row>
    <row r="39" s="1" customFormat="1" ht="25.44" customHeight="1">
      <c r="B39" s="49"/>
      <c r="C39" s="156"/>
      <c r="D39" s="168" t="s">
        <v>48</v>
      </c>
      <c r="E39" s="100"/>
      <c r="F39" s="100"/>
      <c r="G39" s="169" t="s">
        <v>49</v>
      </c>
      <c r="H39" s="170" t="s">
        <v>50</v>
      </c>
      <c r="I39" s="100"/>
      <c r="J39" s="100"/>
      <c r="K39" s="100"/>
      <c r="L39" s="171">
        <f>SUM(M31:M37)</f>
        <v>0</v>
      </c>
      <c r="M39" s="171"/>
      <c r="N39" s="171"/>
      <c r="O39" s="171"/>
      <c r="P39" s="172"/>
      <c r="Q39" s="156"/>
      <c r="R39" s="51"/>
    </row>
    <row r="40" s="1" customFormat="1" ht="14.4" customHeight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="1" customFormat="1" ht="14.4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>
      <c r="B42" s="29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2"/>
    </row>
    <row r="43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2"/>
    </row>
    <row r="44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2"/>
    </row>
    <row r="4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</row>
    <row r="46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</row>
    <row r="50" s="1" customFormat="1">
      <c r="B50" s="49"/>
      <c r="C50" s="50"/>
      <c r="D50" s="69" t="s">
        <v>51</v>
      </c>
      <c r="E50" s="70"/>
      <c r="F50" s="70"/>
      <c r="G50" s="70"/>
      <c r="H50" s="71"/>
      <c r="I50" s="50"/>
      <c r="J50" s="69" t="s">
        <v>52</v>
      </c>
      <c r="K50" s="70"/>
      <c r="L50" s="70"/>
      <c r="M50" s="70"/>
      <c r="N50" s="70"/>
      <c r="O50" s="70"/>
      <c r="P50" s="71"/>
      <c r="Q50" s="50"/>
      <c r="R50" s="51"/>
    </row>
    <row r="51">
      <c r="B51" s="29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2"/>
    </row>
    <row r="52">
      <c r="B52" s="29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2"/>
    </row>
    <row r="53">
      <c r="B53" s="29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2"/>
    </row>
    <row r="54">
      <c r="B54" s="29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2"/>
    </row>
    <row r="55">
      <c r="B55" s="29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2"/>
    </row>
    <row r="56">
      <c r="B56" s="29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2"/>
    </row>
    <row r="57">
      <c r="B57" s="29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2"/>
    </row>
    <row r="58">
      <c r="B58" s="29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2"/>
    </row>
    <row r="59" s="1" customFormat="1">
      <c r="B59" s="49"/>
      <c r="C59" s="50"/>
      <c r="D59" s="74" t="s">
        <v>53</v>
      </c>
      <c r="E59" s="75"/>
      <c r="F59" s="75"/>
      <c r="G59" s="76" t="s">
        <v>54</v>
      </c>
      <c r="H59" s="77"/>
      <c r="I59" s="50"/>
      <c r="J59" s="74" t="s">
        <v>53</v>
      </c>
      <c r="K59" s="75"/>
      <c r="L59" s="75"/>
      <c r="M59" s="75"/>
      <c r="N59" s="76" t="s">
        <v>54</v>
      </c>
      <c r="O59" s="75"/>
      <c r="P59" s="77"/>
      <c r="Q59" s="50"/>
      <c r="R59" s="51"/>
    </row>
    <row r="60"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="1" customFormat="1">
      <c r="B61" s="49"/>
      <c r="C61" s="50"/>
      <c r="D61" s="69" t="s">
        <v>55</v>
      </c>
      <c r="E61" s="70"/>
      <c r="F61" s="70"/>
      <c r="G61" s="70"/>
      <c r="H61" s="71"/>
      <c r="I61" s="50"/>
      <c r="J61" s="69" t="s">
        <v>56</v>
      </c>
      <c r="K61" s="70"/>
      <c r="L61" s="70"/>
      <c r="M61" s="70"/>
      <c r="N61" s="70"/>
      <c r="O61" s="70"/>
      <c r="P61" s="71"/>
      <c r="Q61" s="50"/>
      <c r="R61" s="51"/>
    </row>
    <row r="62">
      <c r="B62" s="29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2"/>
    </row>
    <row r="63">
      <c r="B63" s="29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2"/>
    </row>
    <row r="64">
      <c r="B64" s="29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2"/>
    </row>
    <row r="65">
      <c r="B65" s="29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2"/>
    </row>
    <row r="66">
      <c r="B66" s="29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2"/>
    </row>
    <row r="67">
      <c r="B67" s="29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2"/>
    </row>
    <row r="68">
      <c r="B68" s="29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2"/>
    </row>
    <row r="69">
      <c r="B69" s="29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2"/>
    </row>
    <row r="70" s="1" customFormat="1">
      <c r="B70" s="49"/>
      <c r="C70" s="50"/>
      <c r="D70" s="74" t="s">
        <v>53</v>
      </c>
      <c r="E70" s="75"/>
      <c r="F70" s="75"/>
      <c r="G70" s="76" t="s">
        <v>54</v>
      </c>
      <c r="H70" s="77"/>
      <c r="I70" s="50"/>
      <c r="J70" s="74" t="s">
        <v>53</v>
      </c>
      <c r="K70" s="75"/>
      <c r="L70" s="75"/>
      <c r="M70" s="75"/>
      <c r="N70" s="76" t="s">
        <v>54</v>
      </c>
      <c r="O70" s="75"/>
      <c r="P70" s="77"/>
      <c r="Q70" s="50"/>
      <c r="R70" s="51"/>
    </row>
    <row r="71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="1" customFormat="1" ht="6.96" customHeight="1"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3"/>
    </row>
    <row r="76" s="1" customFormat="1" ht="36.96" customHeight="1">
      <c r="B76" s="49"/>
      <c r="C76" s="30" t="s">
        <v>146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1"/>
    </row>
    <row r="77" s="1" customFormat="1" ht="6.96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</row>
    <row r="78" s="1" customFormat="1" ht="30" customHeight="1">
      <c r="B78" s="49"/>
      <c r="C78" s="41" t="s">
        <v>18</v>
      </c>
      <c r="D78" s="50"/>
      <c r="E78" s="50"/>
      <c r="F78" s="160" t="str">
        <f>F6</f>
        <v xml:space="preserve">REKONŠTRUKCIA ŠD HORSKÝ PARK  EU BRATISLAVA , BLOK A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</row>
    <row r="79" ht="30" customHeight="1">
      <c r="B79" s="29"/>
      <c r="C79" s="41" t="s">
        <v>139</v>
      </c>
      <c r="D79" s="34"/>
      <c r="E79" s="34"/>
      <c r="F79" s="160" t="s">
        <v>140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2"/>
    </row>
    <row r="80" s="1" customFormat="1" ht="36.96" customHeight="1">
      <c r="B80" s="49"/>
      <c r="C80" s="88" t="s">
        <v>141</v>
      </c>
      <c r="D80" s="50"/>
      <c r="E80" s="50"/>
      <c r="F80" s="90" t="str">
        <f>F8</f>
        <v xml:space="preserve">SO01.2A - SO01.2  Zdravotechnika A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1"/>
    </row>
    <row r="81" s="1" customFormat="1" ht="6.96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="1" customFormat="1" ht="18" customHeight="1">
      <c r="B82" s="49"/>
      <c r="C82" s="41" t="s">
        <v>22</v>
      </c>
      <c r="D82" s="50"/>
      <c r="E82" s="50"/>
      <c r="F82" s="36" t="str">
        <f>F10</f>
        <v>Prokopa Veľkého 41,Bratislava</v>
      </c>
      <c r="G82" s="50"/>
      <c r="H82" s="50"/>
      <c r="I82" s="50"/>
      <c r="J82" s="50"/>
      <c r="K82" s="41" t="s">
        <v>24</v>
      </c>
      <c r="L82" s="50"/>
      <c r="M82" s="93" t="str">
        <f>IF(O10="","",O10)</f>
        <v>11. 6. 2018</v>
      </c>
      <c r="N82" s="93"/>
      <c r="O82" s="93"/>
      <c r="P82" s="93"/>
      <c r="Q82" s="50"/>
      <c r="R82" s="51"/>
    </row>
    <row r="83" s="1" customFormat="1" ht="6.96" customHeight="1"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1"/>
    </row>
    <row r="84" s="1" customFormat="1">
      <c r="B84" s="49"/>
      <c r="C84" s="41" t="s">
        <v>26</v>
      </c>
      <c r="D84" s="50"/>
      <c r="E84" s="50"/>
      <c r="F84" s="36" t="str">
        <f>E13</f>
        <v xml:space="preserve">EU,Dolnozemská  cesta 1,Bratislava</v>
      </c>
      <c r="G84" s="50"/>
      <c r="H84" s="50"/>
      <c r="I84" s="50"/>
      <c r="J84" s="50"/>
      <c r="K84" s="41" t="s">
        <v>32</v>
      </c>
      <c r="L84" s="50"/>
      <c r="M84" s="36" t="str">
        <f>E19</f>
        <v>Ing.Arch.Fukatsová G.,Atelier Modulor,Bratislava</v>
      </c>
      <c r="N84" s="36"/>
      <c r="O84" s="36"/>
      <c r="P84" s="36"/>
      <c r="Q84" s="36"/>
      <c r="R84" s="51"/>
    </row>
    <row r="85" s="1" customFormat="1" ht="14.4" customHeight="1">
      <c r="B85" s="49"/>
      <c r="C85" s="41" t="s">
        <v>30</v>
      </c>
      <c r="D85" s="50"/>
      <c r="E85" s="50"/>
      <c r="F85" s="36" t="str">
        <f>IF(E16="","",E16)</f>
        <v>Orintačný rozpočet</v>
      </c>
      <c r="G85" s="50"/>
      <c r="H85" s="50"/>
      <c r="I85" s="50"/>
      <c r="J85" s="50"/>
      <c r="K85" s="41" t="s">
        <v>35</v>
      </c>
      <c r="L85" s="50"/>
      <c r="M85" s="36" t="str">
        <f>E22</f>
        <v>Ing.Kalina</v>
      </c>
      <c r="N85" s="36"/>
      <c r="O85" s="36"/>
      <c r="P85" s="36"/>
      <c r="Q85" s="36"/>
      <c r="R85" s="51"/>
    </row>
    <row r="86" s="1" customFormat="1" ht="10.32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1"/>
    </row>
    <row r="87" s="1" customFormat="1" ht="29.28" customHeight="1">
      <c r="B87" s="49"/>
      <c r="C87" s="173" t="s">
        <v>147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73" t="s">
        <v>148</v>
      </c>
      <c r="O87" s="156"/>
      <c r="P87" s="156"/>
      <c r="Q87" s="156"/>
      <c r="R87" s="51"/>
    </row>
    <row r="88" s="1" customFormat="1" ht="10.32" customHeight="1"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1"/>
    </row>
    <row r="89" s="1" customFormat="1" ht="29.28" customHeight="1">
      <c r="B89" s="49"/>
      <c r="C89" s="174" t="s">
        <v>149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110">
        <f>N130</f>
        <v>0</v>
      </c>
      <c r="O89" s="175"/>
      <c r="P89" s="175"/>
      <c r="Q89" s="175"/>
      <c r="R89" s="51"/>
      <c r="AU89" s="25" t="s">
        <v>150</v>
      </c>
    </row>
    <row r="90" s="7" customFormat="1" ht="24.96" customHeight="1">
      <c r="B90" s="176"/>
      <c r="C90" s="177"/>
      <c r="D90" s="178" t="s">
        <v>1013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N131</f>
        <v>0</v>
      </c>
      <c r="O90" s="177"/>
      <c r="P90" s="177"/>
      <c r="Q90" s="177"/>
      <c r="R90" s="180"/>
    </row>
    <row r="91" s="8" customFormat="1" ht="19.92" customHeight="1">
      <c r="B91" s="181"/>
      <c r="C91" s="131"/>
      <c r="D91" s="144" t="s">
        <v>152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33">
        <f>N132</f>
        <v>0</v>
      </c>
      <c r="O91" s="131"/>
      <c r="P91" s="131"/>
      <c r="Q91" s="131"/>
      <c r="R91" s="182"/>
    </row>
    <row r="92" s="8" customFormat="1" ht="19.92" customHeight="1">
      <c r="B92" s="181"/>
      <c r="C92" s="131"/>
      <c r="D92" s="144" t="s">
        <v>1014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33">
        <f>N150</f>
        <v>0</v>
      </c>
      <c r="O92" s="131"/>
      <c r="P92" s="131"/>
      <c r="Q92" s="131"/>
      <c r="R92" s="182"/>
    </row>
    <row r="93" s="8" customFormat="1" ht="19.92" customHeight="1">
      <c r="B93" s="181"/>
      <c r="C93" s="131"/>
      <c r="D93" s="144" t="s">
        <v>1015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33">
        <f>N152</f>
        <v>0</v>
      </c>
      <c r="O93" s="131"/>
      <c r="P93" s="131"/>
      <c r="Q93" s="131"/>
      <c r="R93" s="182"/>
    </row>
    <row r="94" s="8" customFormat="1" ht="19.92" customHeight="1">
      <c r="B94" s="181"/>
      <c r="C94" s="131"/>
      <c r="D94" s="144" t="s">
        <v>1016</v>
      </c>
      <c r="E94" s="131"/>
      <c r="F94" s="131"/>
      <c r="G94" s="131"/>
      <c r="H94" s="131"/>
      <c r="I94" s="131"/>
      <c r="J94" s="131"/>
      <c r="K94" s="131"/>
      <c r="L94" s="131"/>
      <c r="M94" s="131"/>
      <c r="N94" s="133">
        <f>N158</f>
        <v>0</v>
      </c>
      <c r="O94" s="131"/>
      <c r="P94" s="131"/>
      <c r="Q94" s="131"/>
      <c r="R94" s="182"/>
    </row>
    <row r="95" s="8" customFormat="1" ht="19.92" customHeight="1">
      <c r="B95" s="181"/>
      <c r="C95" s="131"/>
      <c r="D95" s="144" t="s">
        <v>419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3">
        <f>N187</f>
        <v>0</v>
      </c>
      <c r="O95" s="131"/>
      <c r="P95" s="131"/>
      <c r="Q95" s="131"/>
      <c r="R95" s="182"/>
    </row>
    <row r="96" s="7" customFormat="1" ht="24.96" customHeight="1">
      <c r="B96" s="176"/>
      <c r="C96" s="177"/>
      <c r="D96" s="178" t="s">
        <v>154</v>
      </c>
      <c r="E96" s="177"/>
      <c r="F96" s="177"/>
      <c r="G96" s="177"/>
      <c r="H96" s="177"/>
      <c r="I96" s="177"/>
      <c r="J96" s="177"/>
      <c r="K96" s="177"/>
      <c r="L96" s="177"/>
      <c r="M96" s="177"/>
      <c r="N96" s="179">
        <f>N189</f>
        <v>0</v>
      </c>
      <c r="O96" s="177"/>
      <c r="P96" s="177"/>
      <c r="Q96" s="177"/>
      <c r="R96" s="180"/>
    </row>
    <row r="97" s="8" customFormat="1" ht="19.92" customHeight="1">
      <c r="B97" s="181"/>
      <c r="C97" s="131"/>
      <c r="D97" s="144" t="s">
        <v>421</v>
      </c>
      <c r="E97" s="131"/>
      <c r="F97" s="131"/>
      <c r="G97" s="131"/>
      <c r="H97" s="131"/>
      <c r="I97" s="131"/>
      <c r="J97" s="131"/>
      <c r="K97" s="131"/>
      <c r="L97" s="131"/>
      <c r="M97" s="131"/>
      <c r="N97" s="133">
        <f>N190</f>
        <v>0</v>
      </c>
      <c r="O97" s="131"/>
      <c r="P97" s="131"/>
      <c r="Q97" s="131"/>
      <c r="R97" s="182"/>
    </row>
    <row r="98" s="8" customFormat="1" ht="19.92" customHeight="1">
      <c r="B98" s="181"/>
      <c r="C98" s="131"/>
      <c r="D98" s="144" t="s">
        <v>958</v>
      </c>
      <c r="E98" s="131"/>
      <c r="F98" s="131"/>
      <c r="G98" s="131"/>
      <c r="H98" s="131"/>
      <c r="I98" s="131"/>
      <c r="J98" s="131"/>
      <c r="K98" s="131"/>
      <c r="L98" s="131"/>
      <c r="M98" s="131"/>
      <c r="N98" s="133">
        <f>N205</f>
        <v>0</v>
      </c>
      <c r="O98" s="131"/>
      <c r="P98" s="131"/>
      <c r="Q98" s="131"/>
      <c r="R98" s="182"/>
    </row>
    <row r="99" s="8" customFormat="1" ht="19.92" customHeight="1">
      <c r="B99" s="181"/>
      <c r="C99" s="131"/>
      <c r="D99" s="144" t="s">
        <v>1017</v>
      </c>
      <c r="E99" s="131"/>
      <c r="F99" s="131"/>
      <c r="G99" s="131"/>
      <c r="H99" s="131"/>
      <c r="I99" s="131"/>
      <c r="J99" s="131"/>
      <c r="K99" s="131"/>
      <c r="L99" s="131"/>
      <c r="M99" s="131"/>
      <c r="N99" s="133">
        <f>N230</f>
        <v>0</v>
      </c>
      <c r="O99" s="131"/>
      <c r="P99" s="131"/>
      <c r="Q99" s="131"/>
      <c r="R99" s="182"/>
    </row>
    <row r="100" s="8" customFormat="1" ht="19.92" customHeight="1">
      <c r="B100" s="181"/>
      <c r="C100" s="131"/>
      <c r="D100" s="144" t="s">
        <v>959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133">
        <f>N271</f>
        <v>0</v>
      </c>
      <c r="O100" s="131"/>
      <c r="P100" s="131"/>
      <c r="Q100" s="131"/>
      <c r="R100" s="182"/>
    </row>
    <row r="101" s="7" customFormat="1" ht="24.96" customHeight="1">
      <c r="B101" s="176"/>
      <c r="C101" s="177"/>
      <c r="D101" s="178" t="s">
        <v>432</v>
      </c>
      <c r="E101" s="177"/>
      <c r="F101" s="177"/>
      <c r="G101" s="177"/>
      <c r="H101" s="177"/>
      <c r="I101" s="177"/>
      <c r="J101" s="177"/>
      <c r="K101" s="177"/>
      <c r="L101" s="177"/>
      <c r="M101" s="177"/>
      <c r="N101" s="179">
        <f>N330</f>
        <v>0</v>
      </c>
      <c r="O101" s="177"/>
      <c r="P101" s="177"/>
      <c r="Q101" s="177"/>
      <c r="R101" s="180"/>
    </row>
    <row r="102" s="7" customFormat="1" ht="24.96" customHeight="1">
      <c r="B102" s="176"/>
      <c r="C102" s="177"/>
      <c r="D102" s="178" t="s">
        <v>433</v>
      </c>
      <c r="E102" s="177"/>
      <c r="F102" s="177"/>
      <c r="G102" s="177"/>
      <c r="H102" s="177"/>
      <c r="I102" s="177"/>
      <c r="J102" s="177"/>
      <c r="K102" s="177"/>
      <c r="L102" s="177"/>
      <c r="M102" s="177"/>
      <c r="N102" s="179">
        <f>N332</f>
        <v>0</v>
      </c>
      <c r="O102" s="177"/>
      <c r="P102" s="177"/>
      <c r="Q102" s="177"/>
      <c r="R102" s="180"/>
    </row>
    <row r="103" s="1" customFormat="1" ht="21.84" customHeight="1"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1"/>
    </row>
    <row r="104" s="1" customFormat="1" ht="29.28" customHeight="1">
      <c r="B104" s="49"/>
      <c r="C104" s="174" t="s">
        <v>161</v>
      </c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175">
        <f>ROUND(N105+N106+N107+N108+N109+N110,2)</f>
        <v>0</v>
      </c>
      <c r="O104" s="183"/>
      <c r="P104" s="183"/>
      <c r="Q104" s="183"/>
      <c r="R104" s="51"/>
      <c r="T104" s="184"/>
      <c r="U104" s="185" t="s">
        <v>41</v>
      </c>
    </row>
    <row r="105" s="1" customFormat="1" ht="18" customHeight="1">
      <c r="B105" s="186"/>
      <c r="C105" s="187"/>
      <c r="D105" s="150" t="s">
        <v>162</v>
      </c>
      <c r="E105" s="188"/>
      <c r="F105" s="188"/>
      <c r="G105" s="188"/>
      <c r="H105" s="188"/>
      <c r="I105" s="187"/>
      <c r="J105" s="187"/>
      <c r="K105" s="187"/>
      <c r="L105" s="187"/>
      <c r="M105" s="187"/>
      <c r="N105" s="145">
        <f>ROUND(N89*T105,2)</f>
        <v>0</v>
      </c>
      <c r="O105" s="189"/>
      <c r="P105" s="189"/>
      <c r="Q105" s="189"/>
      <c r="R105" s="190"/>
      <c r="S105" s="191"/>
      <c r="T105" s="192"/>
      <c r="U105" s="193" t="s">
        <v>44</v>
      </c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4" t="s">
        <v>163</v>
      </c>
      <c r="AZ105" s="191"/>
      <c r="BA105" s="191"/>
      <c r="BB105" s="191"/>
      <c r="BC105" s="191"/>
      <c r="BD105" s="191"/>
      <c r="BE105" s="195">
        <f>IF(U105="základná",N105,0)</f>
        <v>0</v>
      </c>
      <c r="BF105" s="195">
        <f>IF(U105="znížená",N105,0)</f>
        <v>0</v>
      </c>
      <c r="BG105" s="195">
        <f>IF(U105="zákl. prenesená",N105,0)</f>
        <v>0</v>
      </c>
      <c r="BH105" s="195">
        <f>IF(U105="zníž. prenesená",N105,0)</f>
        <v>0</v>
      </c>
      <c r="BI105" s="195">
        <f>IF(U105="nulová",N105,0)</f>
        <v>0</v>
      </c>
      <c r="BJ105" s="194" t="s">
        <v>89</v>
      </c>
      <c r="BK105" s="191"/>
      <c r="BL105" s="191"/>
      <c r="BM105" s="191"/>
    </row>
    <row r="106" s="1" customFormat="1" ht="18" customHeight="1">
      <c r="B106" s="186"/>
      <c r="C106" s="187"/>
      <c r="D106" s="150" t="s">
        <v>164</v>
      </c>
      <c r="E106" s="188"/>
      <c r="F106" s="188"/>
      <c r="G106" s="188"/>
      <c r="H106" s="188"/>
      <c r="I106" s="187"/>
      <c r="J106" s="187"/>
      <c r="K106" s="187"/>
      <c r="L106" s="187"/>
      <c r="M106" s="187"/>
      <c r="N106" s="145">
        <f>ROUND(N89*T106,2)</f>
        <v>0</v>
      </c>
      <c r="O106" s="189"/>
      <c r="P106" s="189"/>
      <c r="Q106" s="189"/>
      <c r="R106" s="190"/>
      <c r="S106" s="191"/>
      <c r="T106" s="192"/>
      <c r="U106" s="193" t="s">
        <v>44</v>
      </c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4" t="s">
        <v>163</v>
      </c>
      <c r="AZ106" s="191"/>
      <c r="BA106" s="191"/>
      <c r="BB106" s="191"/>
      <c r="BC106" s="191"/>
      <c r="BD106" s="191"/>
      <c r="BE106" s="195">
        <f>IF(U106="základná",N106,0)</f>
        <v>0</v>
      </c>
      <c r="BF106" s="195">
        <f>IF(U106="znížená",N106,0)</f>
        <v>0</v>
      </c>
      <c r="BG106" s="195">
        <f>IF(U106="zákl. prenesená",N106,0)</f>
        <v>0</v>
      </c>
      <c r="BH106" s="195">
        <f>IF(U106="zníž. prenesená",N106,0)</f>
        <v>0</v>
      </c>
      <c r="BI106" s="195">
        <f>IF(U106="nulová",N106,0)</f>
        <v>0</v>
      </c>
      <c r="BJ106" s="194" t="s">
        <v>89</v>
      </c>
      <c r="BK106" s="191"/>
      <c r="BL106" s="191"/>
      <c r="BM106" s="191"/>
    </row>
    <row r="107" s="1" customFormat="1" ht="18" customHeight="1">
      <c r="B107" s="186"/>
      <c r="C107" s="187"/>
      <c r="D107" s="150" t="s">
        <v>165</v>
      </c>
      <c r="E107" s="188"/>
      <c r="F107" s="188"/>
      <c r="G107" s="188"/>
      <c r="H107" s="188"/>
      <c r="I107" s="187"/>
      <c r="J107" s="187"/>
      <c r="K107" s="187"/>
      <c r="L107" s="187"/>
      <c r="M107" s="187"/>
      <c r="N107" s="145">
        <f>ROUND(N89*T107,2)</f>
        <v>0</v>
      </c>
      <c r="O107" s="189"/>
      <c r="P107" s="189"/>
      <c r="Q107" s="189"/>
      <c r="R107" s="190"/>
      <c r="S107" s="191"/>
      <c r="T107" s="192"/>
      <c r="U107" s="193" t="s">
        <v>44</v>
      </c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4" t="s">
        <v>163</v>
      </c>
      <c r="AZ107" s="191"/>
      <c r="BA107" s="191"/>
      <c r="BB107" s="191"/>
      <c r="BC107" s="191"/>
      <c r="BD107" s="191"/>
      <c r="BE107" s="195">
        <f>IF(U107="základná",N107,0)</f>
        <v>0</v>
      </c>
      <c r="BF107" s="195">
        <f>IF(U107="znížená",N107,0)</f>
        <v>0</v>
      </c>
      <c r="BG107" s="195">
        <f>IF(U107="zákl. prenesená",N107,0)</f>
        <v>0</v>
      </c>
      <c r="BH107" s="195">
        <f>IF(U107="zníž. prenesená",N107,0)</f>
        <v>0</v>
      </c>
      <c r="BI107" s="195">
        <f>IF(U107="nulová",N107,0)</f>
        <v>0</v>
      </c>
      <c r="BJ107" s="194" t="s">
        <v>89</v>
      </c>
      <c r="BK107" s="191"/>
      <c r="BL107" s="191"/>
      <c r="BM107" s="191"/>
    </row>
    <row r="108" s="1" customFormat="1" ht="18" customHeight="1">
      <c r="B108" s="186"/>
      <c r="C108" s="187"/>
      <c r="D108" s="150" t="s">
        <v>166</v>
      </c>
      <c r="E108" s="188"/>
      <c r="F108" s="188"/>
      <c r="G108" s="188"/>
      <c r="H108" s="188"/>
      <c r="I108" s="187"/>
      <c r="J108" s="187"/>
      <c r="K108" s="187"/>
      <c r="L108" s="187"/>
      <c r="M108" s="187"/>
      <c r="N108" s="145">
        <f>ROUND(N89*T108,2)</f>
        <v>0</v>
      </c>
      <c r="O108" s="189"/>
      <c r="P108" s="189"/>
      <c r="Q108" s="189"/>
      <c r="R108" s="190"/>
      <c r="S108" s="191"/>
      <c r="T108" s="192"/>
      <c r="U108" s="193" t="s">
        <v>44</v>
      </c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4" t="s">
        <v>163</v>
      </c>
      <c r="AZ108" s="191"/>
      <c r="BA108" s="191"/>
      <c r="BB108" s="191"/>
      <c r="BC108" s="191"/>
      <c r="BD108" s="191"/>
      <c r="BE108" s="195">
        <f>IF(U108="základná",N108,0)</f>
        <v>0</v>
      </c>
      <c r="BF108" s="195">
        <f>IF(U108="znížená",N108,0)</f>
        <v>0</v>
      </c>
      <c r="BG108" s="195">
        <f>IF(U108="zákl. prenesená",N108,0)</f>
        <v>0</v>
      </c>
      <c r="BH108" s="195">
        <f>IF(U108="zníž. prenesená",N108,0)</f>
        <v>0</v>
      </c>
      <c r="BI108" s="195">
        <f>IF(U108="nulová",N108,0)</f>
        <v>0</v>
      </c>
      <c r="BJ108" s="194" t="s">
        <v>89</v>
      </c>
      <c r="BK108" s="191"/>
      <c r="BL108" s="191"/>
      <c r="BM108" s="191"/>
    </row>
    <row r="109" s="1" customFormat="1" ht="18" customHeight="1">
      <c r="B109" s="186"/>
      <c r="C109" s="187"/>
      <c r="D109" s="150" t="s">
        <v>167</v>
      </c>
      <c r="E109" s="188"/>
      <c r="F109" s="188"/>
      <c r="G109" s="188"/>
      <c r="H109" s="188"/>
      <c r="I109" s="187"/>
      <c r="J109" s="187"/>
      <c r="K109" s="187"/>
      <c r="L109" s="187"/>
      <c r="M109" s="187"/>
      <c r="N109" s="145">
        <f>ROUND(N89*T109,2)</f>
        <v>0</v>
      </c>
      <c r="O109" s="189"/>
      <c r="P109" s="189"/>
      <c r="Q109" s="189"/>
      <c r="R109" s="190"/>
      <c r="S109" s="191"/>
      <c r="T109" s="192"/>
      <c r="U109" s="193" t="s">
        <v>44</v>
      </c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4" t="s">
        <v>163</v>
      </c>
      <c r="AZ109" s="191"/>
      <c r="BA109" s="191"/>
      <c r="BB109" s="191"/>
      <c r="BC109" s="191"/>
      <c r="BD109" s="191"/>
      <c r="BE109" s="195">
        <f>IF(U109="základná",N109,0)</f>
        <v>0</v>
      </c>
      <c r="BF109" s="195">
        <f>IF(U109="znížená",N109,0)</f>
        <v>0</v>
      </c>
      <c r="BG109" s="195">
        <f>IF(U109="zákl. prenesená",N109,0)</f>
        <v>0</v>
      </c>
      <c r="BH109" s="195">
        <f>IF(U109="zníž. prenesená",N109,0)</f>
        <v>0</v>
      </c>
      <c r="BI109" s="195">
        <f>IF(U109="nulová",N109,0)</f>
        <v>0</v>
      </c>
      <c r="BJ109" s="194" t="s">
        <v>89</v>
      </c>
      <c r="BK109" s="191"/>
      <c r="BL109" s="191"/>
      <c r="BM109" s="191"/>
    </row>
    <row r="110" s="1" customFormat="1" ht="18" customHeight="1">
      <c r="B110" s="186"/>
      <c r="C110" s="187"/>
      <c r="D110" s="188" t="s">
        <v>168</v>
      </c>
      <c r="E110" s="187"/>
      <c r="F110" s="187"/>
      <c r="G110" s="187"/>
      <c r="H110" s="187"/>
      <c r="I110" s="187"/>
      <c r="J110" s="187"/>
      <c r="K110" s="187"/>
      <c r="L110" s="187"/>
      <c r="M110" s="187"/>
      <c r="N110" s="145">
        <f>ROUND(N89*T110,2)</f>
        <v>0</v>
      </c>
      <c r="O110" s="189"/>
      <c r="P110" s="189"/>
      <c r="Q110" s="189"/>
      <c r="R110" s="190"/>
      <c r="S110" s="191"/>
      <c r="T110" s="196"/>
      <c r="U110" s="197" t="s">
        <v>44</v>
      </c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  <c r="AX110" s="191"/>
      <c r="AY110" s="194" t="s">
        <v>169</v>
      </c>
      <c r="AZ110" s="191"/>
      <c r="BA110" s="191"/>
      <c r="BB110" s="191"/>
      <c r="BC110" s="191"/>
      <c r="BD110" s="191"/>
      <c r="BE110" s="195">
        <f>IF(U110="základná",N110,0)</f>
        <v>0</v>
      </c>
      <c r="BF110" s="195">
        <f>IF(U110="znížená",N110,0)</f>
        <v>0</v>
      </c>
      <c r="BG110" s="195">
        <f>IF(U110="zákl. prenesená",N110,0)</f>
        <v>0</v>
      </c>
      <c r="BH110" s="195">
        <f>IF(U110="zníž. prenesená",N110,0)</f>
        <v>0</v>
      </c>
      <c r="BI110" s="195">
        <f>IF(U110="nulová",N110,0)</f>
        <v>0</v>
      </c>
      <c r="BJ110" s="194" t="s">
        <v>89</v>
      </c>
      <c r="BK110" s="191"/>
      <c r="BL110" s="191"/>
      <c r="BM110" s="191"/>
    </row>
    <row r="111" s="1" customFormat="1"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1"/>
    </row>
    <row r="112" s="1" customFormat="1" ht="29.28" customHeight="1">
      <c r="B112" s="49"/>
      <c r="C112" s="155" t="s">
        <v>132</v>
      </c>
      <c r="D112" s="156"/>
      <c r="E112" s="156"/>
      <c r="F112" s="156"/>
      <c r="G112" s="156"/>
      <c r="H112" s="156"/>
      <c r="I112" s="156"/>
      <c r="J112" s="156"/>
      <c r="K112" s="156"/>
      <c r="L112" s="157">
        <f>ROUND(SUM(N89+N104),2)</f>
        <v>0</v>
      </c>
      <c r="M112" s="157"/>
      <c r="N112" s="157"/>
      <c r="O112" s="157"/>
      <c r="P112" s="157"/>
      <c r="Q112" s="157"/>
      <c r="R112" s="51"/>
    </row>
    <row r="113" s="1" customFormat="1" ht="6.96" customHeight="1"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80"/>
    </row>
    <row r="117" s="1" customFormat="1" ht="6.96" customHeight="1">
      <c r="B117" s="81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3"/>
    </row>
    <row r="118" s="1" customFormat="1" ht="36.96" customHeight="1">
      <c r="B118" s="49"/>
      <c r="C118" s="30" t="s">
        <v>170</v>
      </c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1"/>
    </row>
    <row r="119" s="1" customFormat="1" ht="6.96" customHeight="1"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1"/>
    </row>
    <row r="120" s="1" customFormat="1" ht="30" customHeight="1">
      <c r="B120" s="49"/>
      <c r="C120" s="41" t="s">
        <v>18</v>
      </c>
      <c r="D120" s="50"/>
      <c r="E120" s="50"/>
      <c r="F120" s="160" t="str">
        <f>F6</f>
        <v xml:space="preserve">REKONŠTRUKCIA ŠD HORSKÝ PARK  EU BRATISLAVA , BLOK A</v>
      </c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50"/>
      <c r="R120" s="51"/>
    </row>
    <row r="121" ht="30" customHeight="1">
      <c r="B121" s="29"/>
      <c r="C121" s="41" t="s">
        <v>139</v>
      </c>
      <c r="D121" s="34"/>
      <c r="E121" s="34"/>
      <c r="F121" s="160" t="s">
        <v>140</v>
      </c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2"/>
    </row>
    <row r="122" s="1" customFormat="1" ht="36.96" customHeight="1">
      <c r="B122" s="49"/>
      <c r="C122" s="88" t="s">
        <v>141</v>
      </c>
      <c r="D122" s="50"/>
      <c r="E122" s="50"/>
      <c r="F122" s="90" t="str">
        <f>F8</f>
        <v xml:space="preserve">SO01.2A - SO01.2  Zdravotechnika A</v>
      </c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1"/>
    </row>
    <row r="123" s="1" customFormat="1" ht="6.96" customHeight="1"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1"/>
    </row>
    <row r="124" s="1" customFormat="1" ht="18" customHeight="1">
      <c r="B124" s="49"/>
      <c r="C124" s="41" t="s">
        <v>22</v>
      </c>
      <c r="D124" s="50"/>
      <c r="E124" s="50"/>
      <c r="F124" s="36" t="str">
        <f>F10</f>
        <v>Prokopa Veľkého 41,Bratislava</v>
      </c>
      <c r="G124" s="50"/>
      <c r="H124" s="50"/>
      <c r="I124" s="50"/>
      <c r="J124" s="50"/>
      <c r="K124" s="41" t="s">
        <v>24</v>
      </c>
      <c r="L124" s="50"/>
      <c r="M124" s="93" t="str">
        <f>IF(O10="","",O10)</f>
        <v>11. 6. 2018</v>
      </c>
      <c r="N124" s="93"/>
      <c r="O124" s="93"/>
      <c r="P124" s="93"/>
      <c r="Q124" s="50"/>
      <c r="R124" s="51"/>
    </row>
    <row r="125" s="1" customFormat="1" ht="6.96" customHeight="1"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1"/>
    </row>
    <row r="126" s="1" customFormat="1">
      <c r="B126" s="49"/>
      <c r="C126" s="41" t="s">
        <v>26</v>
      </c>
      <c r="D126" s="50"/>
      <c r="E126" s="50"/>
      <c r="F126" s="36" t="str">
        <f>E13</f>
        <v xml:space="preserve">EU,Dolnozemská  cesta 1,Bratislava</v>
      </c>
      <c r="G126" s="50"/>
      <c r="H126" s="50"/>
      <c r="I126" s="50"/>
      <c r="J126" s="50"/>
      <c r="K126" s="41" t="s">
        <v>32</v>
      </c>
      <c r="L126" s="50"/>
      <c r="M126" s="36" t="str">
        <f>E19</f>
        <v>Ing.Arch.Fukatsová G.,Atelier Modulor,Bratislava</v>
      </c>
      <c r="N126" s="36"/>
      <c r="O126" s="36"/>
      <c r="P126" s="36"/>
      <c r="Q126" s="36"/>
      <c r="R126" s="51"/>
    </row>
    <row r="127" s="1" customFormat="1" ht="14.4" customHeight="1">
      <c r="B127" s="49"/>
      <c r="C127" s="41" t="s">
        <v>30</v>
      </c>
      <c r="D127" s="50"/>
      <c r="E127" s="50"/>
      <c r="F127" s="36" t="str">
        <f>IF(E16="","",E16)</f>
        <v>Orintačný rozpočet</v>
      </c>
      <c r="G127" s="50"/>
      <c r="H127" s="50"/>
      <c r="I127" s="50"/>
      <c r="J127" s="50"/>
      <c r="K127" s="41" t="s">
        <v>35</v>
      </c>
      <c r="L127" s="50"/>
      <c r="M127" s="36" t="str">
        <f>E22</f>
        <v>Ing.Kalina</v>
      </c>
      <c r="N127" s="36"/>
      <c r="O127" s="36"/>
      <c r="P127" s="36"/>
      <c r="Q127" s="36"/>
      <c r="R127" s="51"/>
    </row>
    <row r="128" s="1" customFormat="1" ht="10.32" customHeight="1"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1"/>
    </row>
    <row r="129" s="9" customFormat="1" ht="29.28" customHeight="1">
      <c r="B129" s="198"/>
      <c r="C129" s="199" t="s">
        <v>171</v>
      </c>
      <c r="D129" s="200" t="s">
        <v>172</v>
      </c>
      <c r="E129" s="200" t="s">
        <v>59</v>
      </c>
      <c r="F129" s="200" t="s">
        <v>173</v>
      </c>
      <c r="G129" s="200"/>
      <c r="H129" s="200"/>
      <c r="I129" s="200"/>
      <c r="J129" s="200" t="s">
        <v>174</v>
      </c>
      <c r="K129" s="200" t="s">
        <v>175</v>
      </c>
      <c r="L129" s="200" t="s">
        <v>176</v>
      </c>
      <c r="M129" s="200"/>
      <c r="N129" s="200" t="s">
        <v>148</v>
      </c>
      <c r="O129" s="200"/>
      <c r="P129" s="200"/>
      <c r="Q129" s="201"/>
      <c r="R129" s="202"/>
      <c r="T129" s="103" t="s">
        <v>177</v>
      </c>
      <c r="U129" s="104" t="s">
        <v>41</v>
      </c>
      <c r="V129" s="104" t="s">
        <v>178</v>
      </c>
      <c r="W129" s="104" t="s">
        <v>179</v>
      </c>
      <c r="X129" s="104" t="s">
        <v>180</v>
      </c>
      <c r="Y129" s="104" t="s">
        <v>181</v>
      </c>
      <c r="Z129" s="104" t="s">
        <v>182</v>
      </c>
      <c r="AA129" s="105" t="s">
        <v>183</v>
      </c>
    </row>
    <row r="130" s="1" customFormat="1" ht="29.28" customHeight="1">
      <c r="B130" s="49"/>
      <c r="C130" s="107" t="s">
        <v>145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203">
        <f>BK130</f>
        <v>0</v>
      </c>
      <c r="O130" s="204"/>
      <c r="P130" s="204"/>
      <c r="Q130" s="204"/>
      <c r="R130" s="51"/>
      <c r="T130" s="106"/>
      <c r="U130" s="70"/>
      <c r="V130" s="70"/>
      <c r="W130" s="205">
        <f>W131+W189+W330+W332+W334</f>
        <v>0</v>
      </c>
      <c r="X130" s="70"/>
      <c r="Y130" s="205">
        <f>Y131+Y189+Y330+Y332+Y334</f>
        <v>0.027159999999999997</v>
      </c>
      <c r="Z130" s="70"/>
      <c r="AA130" s="206">
        <f>AA131+AA189+AA330+AA332+AA334</f>
        <v>0</v>
      </c>
      <c r="AT130" s="25" t="s">
        <v>76</v>
      </c>
      <c r="AU130" s="25" t="s">
        <v>150</v>
      </c>
      <c r="BK130" s="207">
        <f>BK131+BK189+BK330+BK332+BK334</f>
        <v>0</v>
      </c>
    </row>
    <row r="131" s="10" customFormat="1" ht="37.44" customHeight="1">
      <c r="B131" s="208"/>
      <c r="C131" s="209"/>
      <c r="D131" s="210" t="s">
        <v>1013</v>
      </c>
      <c r="E131" s="210"/>
      <c r="F131" s="210"/>
      <c r="G131" s="210"/>
      <c r="H131" s="210"/>
      <c r="I131" s="210"/>
      <c r="J131" s="210"/>
      <c r="K131" s="210"/>
      <c r="L131" s="210"/>
      <c r="M131" s="210"/>
      <c r="N131" s="269">
        <f>BK131</f>
        <v>0</v>
      </c>
      <c r="O131" s="179"/>
      <c r="P131" s="179"/>
      <c r="Q131" s="179"/>
      <c r="R131" s="213"/>
      <c r="T131" s="214"/>
      <c r="U131" s="209"/>
      <c r="V131" s="209"/>
      <c r="W131" s="215">
        <f>W132+W150+W152+W158+W187</f>
        <v>0</v>
      </c>
      <c r="X131" s="209"/>
      <c r="Y131" s="215">
        <f>Y132+Y150+Y152+Y158+Y187</f>
        <v>0</v>
      </c>
      <c r="Z131" s="209"/>
      <c r="AA131" s="216">
        <f>AA132+AA150+AA152+AA158+AA187</f>
        <v>0</v>
      </c>
      <c r="AR131" s="217" t="s">
        <v>84</v>
      </c>
      <c r="AT131" s="218" t="s">
        <v>76</v>
      </c>
      <c r="AU131" s="218" t="s">
        <v>77</v>
      </c>
      <c r="AY131" s="217" t="s">
        <v>184</v>
      </c>
      <c r="BK131" s="219">
        <f>BK132+BK150+BK152+BK158+BK187</f>
        <v>0</v>
      </c>
    </row>
    <row r="132" s="10" customFormat="1" ht="19.92" customHeight="1">
      <c r="B132" s="208"/>
      <c r="C132" s="209"/>
      <c r="D132" s="250" t="s">
        <v>152</v>
      </c>
      <c r="E132" s="250"/>
      <c r="F132" s="250"/>
      <c r="G132" s="250"/>
      <c r="H132" s="250"/>
      <c r="I132" s="250"/>
      <c r="J132" s="250"/>
      <c r="K132" s="250"/>
      <c r="L132" s="250"/>
      <c r="M132" s="250"/>
      <c r="N132" s="251">
        <f>BK132</f>
        <v>0</v>
      </c>
      <c r="O132" s="252"/>
      <c r="P132" s="252"/>
      <c r="Q132" s="252"/>
      <c r="R132" s="213"/>
      <c r="T132" s="214"/>
      <c r="U132" s="209"/>
      <c r="V132" s="209"/>
      <c r="W132" s="215">
        <f>SUM(W133:W149)</f>
        <v>0</v>
      </c>
      <c r="X132" s="209"/>
      <c r="Y132" s="215">
        <f>SUM(Y133:Y149)</f>
        <v>0</v>
      </c>
      <c r="Z132" s="209"/>
      <c r="AA132" s="216">
        <f>SUM(AA133:AA149)</f>
        <v>0</v>
      </c>
      <c r="AR132" s="217" t="s">
        <v>84</v>
      </c>
      <c r="AT132" s="218" t="s">
        <v>76</v>
      </c>
      <c r="AU132" s="218" t="s">
        <v>84</v>
      </c>
      <c r="AY132" s="217" t="s">
        <v>184</v>
      </c>
      <c r="BK132" s="219">
        <f>SUM(BK133:BK149)</f>
        <v>0</v>
      </c>
    </row>
    <row r="133" s="1" customFormat="1" ht="25.5" customHeight="1">
      <c r="B133" s="186"/>
      <c r="C133" s="220" t="s">
        <v>84</v>
      </c>
      <c r="D133" s="220" t="s">
        <v>185</v>
      </c>
      <c r="E133" s="221" t="s">
        <v>1018</v>
      </c>
      <c r="F133" s="222" t="s">
        <v>1019</v>
      </c>
      <c r="G133" s="222"/>
      <c r="H133" s="222"/>
      <c r="I133" s="222"/>
      <c r="J133" s="223" t="s">
        <v>239</v>
      </c>
      <c r="K133" s="224">
        <v>92.5</v>
      </c>
      <c r="L133" s="225">
        <v>0</v>
      </c>
      <c r="M133" s="225"/>
      <c r="N133" s="226">
        <f>ROUND(L133*K133,2)</f>
        <v>0</v>
      </c>
      <c r="O133" s="226"/>
      <c r="P133" s="226"/>
      <c r="Q133" s="226"/>
      <c r="R133" s="190"/>
      <c r="T133" s="227" t="s">
        <v>5</v>
      </c>
      <c r="U133" s="59" t="s">
        <v>44</v>
      </c>
      <c r="V133" s="50"/>
      <c r="W133" s="228">
        <f>V133*K133</f>
        <v>0</v>
      </c>
      <c r="X133" s="228">
        <v>0</v>
      </c>
      <c r="Y133" s="228">
        <f>X133*K133</f>
        <v>0</v>
      </c>
      <c r="Z133" s="228">
        <v>0</v>
      </c>
      <c r="AA133" s="229">
        <f>Z133*K133</f>
        <v>0</v>
      </c>
      <c r="AR133" s="25" t="s">
        <v>189</v>
      </c>
      <c r="AT133" s="25" t="s">
        <v>185</v>
      </c>
      <c r="AU133" s="25" t="s">
        <v>89</v>
      </c>
      <c r="AY133" s="25" t="s">
        <v>184</v>
      </c>
      <c r="BE133" s="149">
        <f>IF(U133="základná",N133,0)</f>
        <v>0</v>
      </c>
      <c r="BF133" s="149">
        <f>IF(U133="znížená",N133,0)</f>
        <v>0</v>
      </c>
      <c r="BG133" s="149">
        <f>IF(U133="zákl. prenesená",N133,0)</f>
        <v>0</v>
      </c>
      <c r="BH133" s="149">
        <f>IF(U133="zníž. prenesená",N133,0)</f>
        <v>0</v>
      </c>
      <c r="BI133" s="149">
        <f>IF(U133="nulová",N133,0)</f>
        <v>0</v>
      </c>
      <c r="BJ133" s="25" t="s">
        <v>89</v>
      </c>
      <c r="BK133" s="149">
        <f>ROUND(L133*K133,2)</f>
        <v>0</v>
      </c>
      <c r="BL133" s="25" t="s">
        <v>189</v>
      </c>
      <c r="BM133" s="25" t="s">
        <v>1020</v>
      </c>
    </row>
    <row r="134" s="11" customFormat="1" ht="16.5" customHeight="1">
      <c r="B134" s="230"/>
      <c r="C134" s="231"/>
      <c r="D134" s="231"/>
      <c r="E134" s="232" t="s">
        <v>5</v>
      </c>
      <c r="F134" s="233" t="s">
        <v>1021</v>
      </c>
      <c r="G134" s="234"/>
      <c r="H134" s="234"/>
      <c r="I134" s="234"/>
      <c r="J134" s="231"/>
      <c r="K134" s="235">
        <v>92.5</v>
      </c>
      <c r="L134" s="231"/>
      <c r="M134" s="231"/>
      <c r="N134" s="231"/>
      <c r="O134" s="231"/>
      <c r="P134" s="231"/>
      <c r="Q134" s="231"/>
      <c r="R134" s="236"/>
      <c r="T134" s="237"/>
      <c r="U134" s="231"/>
      <c r="V134" s="231"/>
      <c r="W134" s="231"/>
      <c r="X134" s="231"/>
      <c r="Y134" s="231"/>
      <c r="Z134" s="231"/>
      <c r="AA134" s="238"/>
      <c r="AT134" s="239" t="s">
        <v>192</v>
      </c>
      <c r="AU134" s="239" t="s">
        <v>89</v>
      </c>
      <c r="AV134" s="11" t="s">
        <v>89</v>
      </c>
      <c r="AW134" s="11" t="s">
        <v>34</v>
      </c>
      <c r="AX134" s="11" t="s">
        <v>77</v>
      </c>
      <c r="AY134" s="239" t="s">
        <v>184</v>
      </c>
    </row>
    <row r="135" s="12" customFormat="1" ht="16.5" customHeight="1">
      <c r="B135" s="241"/>
      <c r="C135" s="242"/>
      <c r="D135" s="242"/>
      <c r="E135" s="243" t="s">
        <v>5</v>
      </c>
      <c r="F135" s="244" t="s">
        <v>197</v>
      </c>
      <c r="G135" s="242"/>
      <c r="H135" s="242"/>
      <c r="I135" s="242"/>
      <c r="J135" s="242"/>
      <c r="K135" s="245">
        <v>92.5</v>
      </c>
      <c r="L135" s="242"/>
      <c r="M135" s="242"/>
      <c r="N135" s="242"/>
      <c r="O135" s="242"/>
      <c r="P135" s="242"/>
      <c r="Q135" s="242"/>
      <c r="R135" s="246"/>
      <c r="T135" s="247"/>
      <c r="U135" s="242"/>
      <c r="V135" s="242"/>
      <c r="W135" s="242"/>
      <c r="X135" s="242"/>
      <c r="Y135" s="242"/>
      <c r="Z135" s="242"/>
      <c r="AA135" s="248"/>
      <c r="AT135" s="249" t="s">
        <v>192</v>
      </c>
      <c r="AU135" s="249" t="s">
        <v>89</v>
      </c>
      <c r="AV135" s="12" t="s">
        <v>189</v>
      </c>
      <c r="AW135" s="12" t="s">
        <v>34</v>
      </c>
      <c r="AX135" s="12" t="s">
        <v>84</v>
      </c>
      <c r="AY135" s="249" t="s">
        <v>184</v>
      </c>
    </row>
    <row r="136" s="1" customFormat="1" ht="16.5" customHeight="1">
      <c r="B136" s="186"/>
      <c r="C136" s="220" t="s">
        <v>89</v>
      </c>
      <c r="D136" s="220" t="s">
        <v>185</v>
      </c>
      <c r="E136" s="221" t="s">
        <v>1022</v>
      </c>
      <c r="F136" s="222" t="s">
        <v>1023</v>
      </c>
      <c r="G136" s="222"/>
      <c r="H136" s="222"/>
      <c r="I136" s="222"/>
      <c r="J136" s="223" t="s">
        <v>239</v>
      </c>
      <c r="K136" s="224">
        <v>27.75</v>
      </c>
      <c r="L136" s="225">
        <v>0</v>
      </c>
      <c r="M136" s="225"/>
      <c r="N136" s="226">
        <f>ROUND(L136*K136,2)</f>
        <v>0</v>
      </c>
      <c r="O136" s="226"/>
      <c r="P136" s="226"/>
      <c r="Q136" s="226"/>
      <c r="R136" s="190"/>
      <c r="T136" s="227" t="s">
        <v>5</v>
      </c>
      <c r="U136" s="59" t="s">
        <v>44</v>
      </c>
      <c r="V136" s="50"/>
      <c r="W136" s="228">
        <f>V136*K136</f>
        <v>0</v>
      </c>
      <c r="X136" s="228">
        <v>0</v>
      </c>
      <c r="Y136" s="228">
        <f>X136*K136</f>
        <v>0</v>
      </c>
      <c r="Z136" s="228">
        <v>0</v>
      </c>
      <c r="AA136" s="229">
        <f>Z136*K136</f>
        <v>0</v>
      </c>
      <c r="AR136" s="25" t="s">
        <v>189</v>
      </c>
      <c r="AT136" s="25" t="s">
        <v>185</v>
      </c>
      <c r="AU136" s="25" t="s">
        <v>89</v>
      </c>
      <c r="AY136" s="25" t="s">
        <v>184</v>
      </c>
      <c r="BE136" s="149">
        <f>IF(U136="základná",N136,0)</f>
        <v>0</v>
      </c>
      <c r="BF136" s="149">
        <f>IF(U136="znížená",N136,0)</f>
        <v>0</v>
      </c>
      <c r="BG136" s="149">
        <f>IF(U136="zákl. prenesená",N136,0)</f>
        <v>0</v>
      </c>
      <c r="BH136" s="149">
        <f>IF(U136="zníž. prenesená",N136,0)</f>
        <v>0</v>
      </c>
      <c r="BI136" s="149">
        <f>IF(U136="nulová",N136,0)</f>
        <v>0</v>
      </c>
      <c r="BJ136" s="25" t="s">
        <v>89</v>
      </c>
      <c r="BK136" s="149">
        <f>ROUND(L136*K136,2)</f>
        <v>0</v>
      </c>
      <c r="BL136" s="25" t="s">
        <v>189</v>
      </c>
      <c r="BM136" s="25" t="s">
        <v>1024</v>
      </c>
    </row>
    <row r="137" s="11" customFormat="1" ht="16.5" customHeight="1">
      <c r="B137" s="230"/>
      <c r="C137" s="231"/>
      <c r="D137" s="231"/>
      <c r="E137" s="232" t="s">
        <v>5</v>
      </c>
      <c r="F137" s="233" t="s">
        <v>1025</v>
      </c>
      <c r="G137" s="234"/>
      <c r="H137" s="234"/>
      <c r="I137" s="234"/>
      <c r="J137" s="231"/>
      <c r="K137" s="235">
        <v>27.75</v>
      </c>
      <c r="L137" s="231"/>
      <c r="M137" s="231"/>
      <c r="N137" s="231"/>
      <c r="O137" s="231"/>
      <c r="P137" s="231"/>
      <c r="Q137" s="231"/>
      <c r="R137" s="236"/>
      <c r="T137" s="237"/>
      <c r="U137" s="231"/>
      <c r="V137" s="231"/>
      <c r="W137" s="231"/>
      <c r="X137" s="231"/>
      <c r="Y137" s="231"/>
      <c r="Z137" s="231"/>
      <c r="AA137" s="238"/>
      <c r="AT137" s="239" t="s">
        <v>192</v>
      </c>
      <c r="AU137" s="239" t="s">
        <v>89</v>
      </c>
      <c r="AV137" s="11" t="s">
        <v>89</v>
      </c>
      <c r="AW137" s="11" t="s">
        <v>34</v>
      </c>
      <c r="AX137" s="11" t="s">
        <v>77</v>
      </c>
      <c r="AY137" s="239" t="s">
        <v>184</v>
      </c>
    </row>
    <row r="138" s="12" customFormat="1" ht="16.5" customHeight="1">
      <c r="B138" s="241"/>
      <c r="C138" s="242"/>
      <c r="D138" s="242"/>
      <c r="E138" s="243" t="s">
        <v>5</v>
      </c>
      <c r="F138" s="244" t="s">
        <v>197</v>
      </c>
      <c r="G138" s="242"/>
      <c r="H138" s="242"/>
      <c r="I138" s="242"/>
      <c r="J138" s="242"/>
      <c r="K138" s="245">
        <v>27.75</v>
      </c>
      <c r="L138" s="242"/>
      <c r="M138" s="242"/>
      <c r="N138" s="242"/>
      <c r="O138" s="242"/>
      <c r="P138" s="242"/>
      <c r="Q138" s="242"/>
      <c r="R138" s="246"/>
      <c r="T138" s="247"/>
      <c r="U138" s="242"/>
      <c r="V138" s="242"/>
      <c r="W138" s="242"/>
      <c r="X138" s="242"/>
      <c r="Y138" s="242"/>
      <c r="Z138" s="242"/>
      <c r="AA138" s="248"/>
      <c r="AT138" s="249" t="s">
        <v>192</v>
      </c>
      <c r="AU138" s="249" t="s">
        <v>89</v>
      </c>
      <c r="AV138" s="12" t="s">
        <v>189</v>
      </c>
      <c r="AW138" s="12" t="s">
        <v>34</v>
      </c>
      <c r="AX138" s="12" t="s">
        <v>84</v>
      </c>
      <c r="AY138" s="249" t="s">
        <v>184</v>
      </c>
    </row>
    <row r="139" s="1" customFormat="1" ht="25.5" customHeight="1">
      <c r="B139" s="186"/>
      <c r="C139" s="220" t="s">
        <v>203</v>
      </c>
      <c r="D139" s="220" t="s">
        <v>185</v>
      </c>
      <c r="E139" s="221" t="s">
        <v>1026</v>
      </c>
      <c r="F139" s="222" t="s">
        <v>1027</v>
      </c>
      <c r="G139" s="222"/>
      <c r="H139" s="222"/>
      <c r="I139" s="222"/>
      <c r="J139" s="223" t="s">
        <v>239</v>
      </c>
      <c r="K139" s="224">
        <v>92.5</v>
      </c>
      <c r="L139" s="225">
        <v>0</v>
      </c>
      <c r="M139" s="225"/>
      <c r="N139" s="226">
        <f>ROUND(L139*K139,2)</f>
        <v>0</v>
      </c>
      <c r="O139" s="226"/>
      <c r="P139" s="226"/>
      <c r="Q139" s="226"/>
      <c r="R139" s="190"/>
      <c r="T139" s="227" t="s">
        <v>5</v>
      </c>
      <c r="U139" s="59" t="s">
        <v>44</v>
      </c>
      <c r="V139" s="50"/>
      <c r="W139" s="228">
        <f>V139*K139</f>
        <v>0</v>
      </c>
      <c r="X139" s="228">
        <v>0</v>
      </c>
      <c r="Y139" s="228">
        <f>X139*K139</f>
        <v>0</v>
      </c>
      <c r="Z139" s="228">
        <v>0</v>
      </c>
      <c r="AA139" s="229">
        <f>Z139*K139</f>
        <v>0</v>
      </c>
      <c r="AR139" s="25" t="s">
        <v>189</v>
      </c>
      <c r="AT139" s="25" t="s">
        <v>185</v>
      </c>
      <c r="AU139" s="25" t="s">
        <v>89</v>
      </c>
      <c r="AY139" s="25" t="s">
        <v>184</v>
      </c>
      <c r="BE139" s="149">
        <f>IF(U139="základná",N139,0)</f>
        <v>0</v>
      </c>
      <c r="BF139" s="149">
        <f>IF(U139="znížená",N139,0)</f>
        <v>0</v>
      </c>
      <c r="BG139" s="149">
        <f>IF(U139="zákl. prenesená",N139,0)</f>
        <v>0</v>
      </c>
      <c r="BH139" s="149">
        <f>IF(U139="zníž. prenesená",N139,0)</f>
        <v>0</v>
      </c>
      <c r="BI139" s="149">
        <f>IF(U139="nulová",N139,0)</f>
        <v>0</v>
      </c>
      <c r="BJ139" s="25" t="s">
        <v>89</v>
      </c>
      <c r="BK139" s="149">
        <f>ROUND(L139*K139,2)</f>
        <v>0</v>
      </c>
      <c r="BL139" s="25" t="s">
        <v>189</v>
      </c>
      <c r="BM139" s="25" t="s">
        <v>1028</v>
      </c>
    </row>
    <row r="140" s="11" customFormat="1" ht="16.5" customHeight="1">
      <c r="B140" s="230"/>
      <c r="C140" s="231"/>
      <c r="D140" s="231"/>
      <c r="E140" s="232" t="s">
        <v>5</v>
      </c>
      <c r="F140" s="233" t="s">
        <v>1021</v>
      </c>
      <c r="G140" s="234"/>
      <c r="H140" s="234"/>
      <c r="I140" s="234"/>
      <c r="J140" s="231"/>
      <c r="K140" s="235">
        <v>92.5</v>
      </c>
      <c r="L140" s="231"/>
      <c r="M140" s="231"/>
      <c r="N140" s="231"/>
      <c r="O140" s="231"/>
      <c r="P140" s="231"/>
      <c r="Q140" s="231"/>
      <c r="R140" s="236"/>
      <c r="T140" s="237"/>
      <c r="U140" s="231"/>
      <c r="V140" s="231"/>
      <c r="W140" s="231"/>
      <c r="X140" s="231"/>
      <c r="Y140" s="231"/>
      <c r="Z140" s="231"/>
      <c r="AA140" s="238"/>
      <c r="AT140" s="239" t="s">
        <v>192</v>
      </c>
      <c r="AU140" s="239" t="s">
        <v>89</v>
      </c>
      <c r="AV140" s="11" t="s">
        <v>89</v>
      </c>
      <c r="AW140" s="11" t="s">
        <v>34</v>
      </c>
      <c r="AX140" s="11" t="s">
        <v>77</v>
      </c>
      <c r="AY140" s="239" t="s">
        <v>184</v>
      </c>
    </row>
    <row r="141" s="12" customFormat="1" ht="16.5" customHeight="1">
      <c r="B141" s="241"/>
      <c r="C141" s="242"/>
      <c r="D141" s="242"/>
      <c r="E141" s="243" t="s">
        <v>5</v>
      </c>
      <c r="F141" s="244" t="s">
        <v>197</v>
      </c>
      <c r="G141" s="242"/>
      <c r="H141" s="242"/>
      <c r="I141" s="242"/>
      <c r="J141" s="242"/>
      <c r="K141" s="245">
        <v>92.5</v>
      </c>
      <c r="L141" s="242"/>
      <c r="M141" s="242"/>
      <c r="N141" s="242"/>
      <c r="O141" s="242"/>
      <c r="P141" s="242"/>
      <c r="Q141" s="242"/>
      <c r="R141" s="246"/>
      <c r="T141" s="247"/>
      <c r="U141" s="242"/>
      <c r="V141" s="242"/>
      <c r="W141" s="242"/>
      <c r="X141" s="242"/>
      <c r="Y141" s="242"/>
      <c r="Z141" s="242"/>
      <c r="AA141" s="248"/>
      <c r="AT141" s="249" t="s">
        <v>192</v>
      </c>
      <c r="AU141" s="249" t="s">
        <v>89</v>
      </c>
      <c r="AV141" s="12" t="s">
        <v>189</v>
      </c>
      <c r="AW141" s="12" t="s">
        <v>34</v>
      </c>
      <c r="AX141" s="12" t="s">
        <v>84</v>
      </c>
      <c r="AY141" s="249" t="s">
        <v>184</v>
      </c>
    </row>
    <row r="142" s="1" customFormat="1" ht="16.5" customHeight="1">
      <c r="B142" s="186"/>
      <c r="C142" s="220" t="s">
        <v>189</v>
      </c>
      <c r="D142" s="220" t="s">
        <v>185</v>
      </c>
      <c r="E142" s="221" t="s">
        <v>1029</v>
      </c>
      <c r="F142" s="222" t="s">
        <v>1030</v>
      </c>
      <c r="G142" s="222"/>
      <c r="H142" s="222"/>
      <c r="I142" s="222"/>
      <c r="J142" s="223" t="s">
        <v>239</v>
      </c>
      <c r="K142" s="224">
        <v>54.299999999999997</v>
      </c>
      <c r="L142" s="225">
        <v>0</v>
      </c>
      <c r="M142" s="225"/>
      <c r="N142" s="226">
        <f>ROUND(L142*K142,2)</f>
        <v>0</v>
      </c>
      <c r="O142" s="226"/>
      <c r="P142" s="226"/>
      <c r="Q142" s="226"/>
      <c r="R142" s="190"/>
      <c r="T142" s="227" t="s">
        <v>5</v>
      </c>
      <c r="U142" s="59" t="s">
        <v>44</v>
      </c>
      <c r="V142" s="50"/>
      <c r="W142" s="228">
        <f>V142*K142</f>
        <v>0</v>
      </c>
      <c r="X142" s="228">
        <v>0</v>
      </c>
      <c r="Y142" s="228">
        <f>X142*K142</f>
        <v>0</v>
      </c>
      <c r="Z142" s="228">
        <v>0</v>
      </c>
      <c r="AA142" s="229">
        <f>Z142*K142</f>
        <v>0</v>
      </c>
      <c r="AR142" s="25" t="s">
        <v>189</v>
      </c>
      <c r="AT142" s="25" t="s">
        <v>185</v>
      </c>
      <c r="AU142" s="25" t="s">
        <v>89</v>
      </c>
      <c r="AY142" s="25" t="s">
        <v>184</v>
      </c>
      <c r="BE142" s="149">
        <f>IF(U142="základná",N142,0)</f>
        <v>0</v>
      </c>
      <c r="BF142" s="149">
        <f>IF(U142="znížená",N142,0)</f>
        <v>0</v>
      </c>
      <c r="BG142" s="149">
        <f>IF(U142="zákl. prenesená",N142,0)</f>
        <v>0</v>
      </c>
      <c r="BH142" s="149">
        <f>IF(U142="zníž. prenesená",N142,0)</f>
        <v>0</v>
      </c>
      <c r="BI142" s="149">
        <f>IF(U142="nulová",N142,0)</f>
        <v>0</v>
      </c>
      <c r="BJ142" s="25" t="s">
        <v>89</v>
      </c>
      <c r="BK142" s="149">
        <f>ROUND(L142*K142,2)</f>
        <v>0</v>
      </c>
      <c r="BL142" s="25" t="s">
        <v>189</v>
      </c>
      <c r="BM142" s="25" t="s">
        <v>1031</v>
      </c>
    </row>
    <row r="143" s="1" customFormat="1" ht="38.25" customHeight="1">
      <c r="B143" s="186"/>
      <c r="C143" s="220" t="s">
        <v>211</v>
      </c>
      <c r="D143" s="220" t="s">
        <v>185</v>
      </c>
      <c r="E143" s="221" t="s">
        <v>1032</v>
      </c>
      <c r="F143" s="222" t="s">
        <v>1033</v>
      </c>
      <c r="G143" s="222"/>
      <c r="H143" s="222"/>
      <c r="I143" s="222"/>
      <c r="J143" s="223" t="s">
        <v>1034</v>
      </c>
      <c r="K143" s="224">
        <v>91</v>
      </c>
      <c r="L143" s="225">
        <v>0</v>
      </c>
      <c r="M143" s="225"/>
      <c r="N143" s="226">
        <f>ROUND(L143*K143,2)</f>
        <v>0</v>
      </c>
      <c r="O143" s="226"/>
      <c r="P143" s="226"/>
      <c r="Q143" s="226"/>
      <c r="R143" s="190"/>
      <c r="T143" s="227" t="s">
        <v>5</v>
      </c>
      <c r="U143" s="59" t="s">
        <v>44</v>
      </c>
      <c r="V143" s="50"/>
      <c r="W143" s="228">
        <f>V143*K143</f>
        <v>0</v>
      </c>
      <c r="X143" s="228">
        <v>0</v>
      </c>
      <c r="Y143" s="228">
        <f>X143*K143</f>
        <v>0</v>
      </c>
      <c r="Z143" s="228">
        <v>0</v>
      </c>
      <c r="AA143" s="229">
        <f>Z143*K143</f>
        <v>0</v>
      </c>
      <c r="AR143" s="25" t="s">
        <v>189</v>
      </c>
      <c r="AT143" s="25" t="s">
        <v>185</v>
      </c>
      <c r="AU143" s="25" t="s">
        <v>89</v>
      </c>
      <c r="AY143" s="25" t="s">
        <v>184</v>
      </c>
      <c r="BE143" s="149">
        <f>IF(U143="základná",N143,0)</f>
        <v>0</v>
      </c>
      <c r="BF143" s="149">
        <f>IF(U143="znížená",N143,0)</f>
        <v>0</v>
      </c>
      <c r="BG143" s="149">
        <f>IF(U143="zákl. prenesená",N143,0)</f>
        <v>0</v>
      </c>
      <c r="BH143" s="149">
        <f>IF(U143="zníž. prenesená",N143,0)</f>
        <v>0</v>
      </c>
      <c r="BI143" s="149">
        <f>IF(U143="nulová",N143,0)</f>
        <v>0</v>
      </c>
      <c r="BJ143" s="25" t="s">
        <v>89</v>
      </c>
      <c r="BK143" s="149">
        <f>ROUND(L143*K143,2)</f>
        <v>0</v>
      </c>
      <c r="BL143" s="25" t="s">
        <v>189</v>
      </c>
      <c r="BM143" s="25" t="s">
        <v>1035</v>
      </c>
    </row>
    <row r="144" s="1" customFormat="1" ht="25.5" customHeight="1">
      <c r="B144" s="186"/>
      <c r="C144" s="270" t="s">
        <v>215</v>
      </c>
      <c r="D144" s="270" t="s">
        <v>563</v>
      </c>
      <c r="E144" s="271" t="s">
        <v>1036</v>
      </c>
      <c r="F144" s="272" t="s">
        <v>1037</v>
      </c>
      <c r="G144" s="272"/>
      <c r="H144" s="272"/>
      <c r="I144" s="272"/>
      <c r="J144" s="273" t="s">
        <v>239</v>
      </c>
      <c r="K144" s="274">
        <v>36.299999999999997</v>
      </c>
      <c r="L144" s="275">
        <v>0</v>
      </c>
      <c r="M144" s="275"/>
      <c r="N144" s="276">
        <f>ROUND(L144*K144,2)</f>
        <v>0</v>
      </c>
      <c r="O144" s="226"/>
      <c r="P144" s="226"/>
      <c r="Q144" s="226"/>
      <c r="R144" s="190"/>
      <c r="T144" s="227" t="s">
        <v>5</v>
      </c>
      <c r="U144" s="59" t="s">
        <v>44</v>
      </c>
      <c r="V144" s="50"/>
      <c r="W144" s="228">
        <f>V144*K144</f>
        <v>0</v>
      </c>
      <c r="X144" s="228">
        <v>0</v>
      </c>
      <c r="Y144" s="228">
        <f>X144*K144</f>
        <v>0</v>
      </c>
      <c r="Z144" s="228">
        <v>0</v>
      </c>
      <c r="AA144" s="229">
        <f>Z144*K144</f>
        <v>0</v>
      </c>
      <c r="AR144" s="25" t="s">
        <v>231</v>
      </c>
      <c r="AT144" s="25" t="s">
        <v>563</v>
      </c>
      <c r="AU144" s="25" t="s">
        <v>89</v>
      </c>
      <c r="AY144" s="25" t="s">
        <v>184</v>
      </c>
      <c r="BE144" s="149">
        <f>IF(U144="základná",N144,0)</f>
        <v>0</v>
      </c>
      <c r="BF144" s="149">
        <f>IF(U144="znížená",N144,0)</f>
        <v>0</v>
      </c>
      <c r="BG144" s="149">
        <f>IF(U144="zákl. prenesená",N144,0)</f>
        <v>0</v>
      </c>
      <c r="BH144" s="149">
        <f>IF(U144="zníž. prenesená",N144,0)</f>
        <v>0</v>
      </c>
      <c r="BI144" s="149">
        <f>IF(U144="nulová",N144,0)</f>
        <v>0</v>
      </c>
      <c r="BJ144" s="25" t="s">
        <v>89</v>
      </c>
      <c r="BK144" s="149">
        <f>ROUND(L144*K144,2)</f>
        <v>0</v>
      </c>
      <c r="BL144" s="25" t="s">
        <v>189</v>
      </c>
      <c r="BM144" s="25" t="s">
        <v>1038</v>
      </c>
    </row>
    <row r="145" s="1" customFormat="1" ht="25.5" customHeight="1">
      <c r="B145" s="186"/>
      <c r="C145" s="220" t="s">
        <v>202</v>
      </c>
      <c r="D145" s="220" t="s">
        <v>185</v>
      </c>
      <c r="E145" s="221" t="s">
        <v>1039</v>
      </c>
      <c r="F145" s="222" t="s">
        <v>1040</v>
      </c>
      <c r="G145" s="222"/>
      <c r="H145" s="222"/>
      <c r="I145" s="222"/>
      <c r="J145" s="223" t="s">
        <v>239</v>
      </c>
      <c r="K145" s="224">
        <v>40.799999999999997</v>
      </c>
      <c r="L145" s="225">
        <v>0</v>
      </c>
      <c r="M145" s="225"/>
      <c r="N145" s="226">
        <f>ROUND(L145*K145,2)</f>
        <v>0</v>
      </c>
      <c r="O145" s="226"/>
      <c r="P145" s="226"/>
      <c r="Q145" s="226"/>
      <c r="R145" s="190"/>
      <c r="T145" s="227" t="s">
        <v>5</v>
      </c>
      <c r="U145" s="59" t="s">
        <v>44</v>
      </c>
      <c r="V145" s="50"/>
      <c r="W145" s="228">
        <f>V145*K145</f>
        <v>0</v>
      </c>
      <c r="X145" s="228">
        <v>0</v>
      </c>
      <c r="Y145" s="228">
        <f>X145*K145</f>
        <v>0</v>
      </c>
      <c r="Z145" s="228">
        <v>0</v>
      </c>
      <c r="AA145" s="229">
        <f>Z145*K145</f>
        <v>0</v>
      </c>
      <c r="AR145" s="25" t="s">
        <v>189</v>
      </c>
      <c r="AT145" s="25" t="s">
        <v>185</v>
      </c>
      <c r="AU145" s="25" t="s">
        <v>89</v>
      </c>
      <c r="AY145" s="25" t="s">
        <v>184</v>
      </c>
      <c r="BE145" s="149">
        <f>IF(U145="základná",N145,0)</f>
        <v>0</v>
      </c>
      <c r="BF145" s="149">
        <f>IF(U145="znížená",N145,0)</f>
        <v>0</v>
      </c>
      <c r="BG145" s="149">
        <f>IF(U145="zákl. prenesená",N145,0)</f>
        <v>0</v>
      </c>
      <c r="BH145" s="149">
        <f>IF(U145="zníž. prenesená",N145,0)</f>
        <v>0</v>
      </c>
      <c r="BI145" s="149">
        <f>IF(U145="nulová",N145,0)</f>
        <v>0</v>
      </c>
      <c r="BJ145" s="25" t="s">
        <v>89</v>
      </c>
      <c r="BK145" s="149">
        <f>ROUND(L145*K145,2)</f>
        <v>0</v>
      </c>
      <c r="BL145" s="25" t="s">
        <v>189</v>
      </c>
      <c r="BM145" s="25" t="s">
        <v>1041</v>
      </c>
    </row>
    <row r="146" s="1" customFormat="1" ht="16.5" customHeight="1">
      <c r="B146" s="186"/>
      <c r="C146" s="270" t="s">
        <v>231</v>
      </c>
      <c r="D146" s="270" t="s">
        <v>563</v>
      </c>
      <c r="E146" s="271" t="s">
        <v>1042</v>
      </c>
      <c r="F146" s="272" t="s">
        <v>1043</v>
      </c>
      <c r="G146" s="272"/>
      <c r="H146" s="272"/>
      <c r="I146" s="272"/>
      <c r="J146" s="273" t="s">
        <v>239</v>
      </c>
      <c r="K146" s="274">
        <v>40.799999999999997</v>
      </c>
      <c r="L146" s="275">
        <v>0</v>
      </c>
      <c r="M146" s="275"/>
      <c r="N146" s="276">
        <f>ROUND(L146*K146,2)</f>
        <v>0</v>
      </c>
      <c r="O146" s="226"/>
      <c r="P146" s="226"/>
      <c r="Q146" s="226"/>
      <c r="R146" s="190"/>
      <c r="T146" s="227" t="s">
        <v>5</v>
      </c>
      <c r="U146" s="59" t="s">
        <v>44</v>
      </c>
      <c r="V146" s="50"/>
      <c r="W146" s="228">
        <f>V146*K146</f>
        <v>0</v>
      </c>
      <c r="X146" s="228">
        <v>0</v>
      </c>
      <c r="Y146" s="228">
        <f>X146*K146</f>
        <v>0</v>
      </c>
      <c r="Z146" s="228">
        <v>0</v>
      </c>
      <c r="AA146" s="229">
        <f>Z146*K146</f>
        <v>0</v>
      </c>
      <c r="AR146" s="25" t="s">
        <v>231</v>
      </c>
      <c r="AT146" s="25" t="s">
        <v>563</v>
      </c>
      <c r="AU146" s="25" t="s">
        <v>89</v>
      </c>
      <c r="AY146" s="25" t="s">
        <v>184</v>
      </c>
      <c r="BE146" s="149">
        <f>IF(U146="základná",N146,0)</f>
        <v>0</v>
      </c>
      <c r="BF146" s="149">
        <f>IF(U146="znížená",N146,0)</f>
        <v>0</v>
      </c>
      <c r="BG146" s="149">
        <f>IF(U146="zákl. prenesená",N146,0)</f>
        <v>0</v>
      </c>
      <c r="BH146" s="149">
        <f>IF(U146="zníž. prenesená",N146,0)</f>
        <v>0</v>
      </c>
      <c r="BI146" s="149">
        <f>IF(U146="nulová",N146,0)</f>
        <v>0</v>
      </c>
      <c r="BJ146" s="25" t="s">
        <v>89</v>
      </c>
      <c r="BK146" s="149">
        <f>ROUND(L146*K146,2)</f>
        <v>0</v>
      </c>
      <c r="BL146" s="25" t="s">
        <v>189</v>
      </c>
      <c r="BM146" s="25" t="s">
        <v>1044</v>
      </c>
    </row>
    <row r="147" s="1" customFormat="1" ht="16.5" customHeight="1">
      <c r="B147" s="186"/>
      <c r="C147" s="220" t="s">
        <v>236</v>
      </c>
      <c r="D147" s="220" t="s">
        <v>185</v>
      </c>
      <c r="E147" s="221" t="s">
        <v>1045</v>
      </c>
      <c r="F147" s="222" t="s">
        <v>1046</v>
      </c>
      <c r="G147" s="222"/>
      <c r="H147" s="222"/>
      <c r="I147" s="222"/>
      <c r="J147" s="223" t="s">
        <v>321</v>
      </c>
      <c r="K147" s="224">
        <v>168.34999999999999</v>
      </c>
      <c r="L147" s="225">
        <v>0</v>
      </c>
      <c r="M147" s="225"/>
      <c r="N147" s="226">
        <f>ROUND(L147*K147,2)</f>
        <v>0</v>
      </c>
      <c r="O147" s="226"/>
      <c r="P147" s="226"/>
      <c r="Q147" s="226"/>
      <c r="R147" s="190"/>
      <c r="T147" s="227" t="s">
        <v>5</v>
      </c>
      <c r="U147" s="59" t="s">
        <v>44</v>
      </c>
      <c r="V147" s="50"/>
      <c r="W147" s="228">
        <f>V147*K147</f>
        <v>0</v>
      </c>
      <c r="X147" s="228">
        <v>0</v>
      </c>
      <c r="Y147" s="228">
        <f>X147*K147</f>
        <v>0</v>
      </c>
      <c r="Z147" s="228">
        <v>0</v>
      </c>
      <c r="AA147" s="229">
        <f>Z147*K147</f>
        <v>0</v>
      </c>
      <c r="AR147" s="25" t="s">
        <v>189</v>
      </c>
      <c r="AT147" s="25" t="s">
        <v>185</v>
      </c>
      <c r="AU147" s="25" t="s">
        <v>89</v>
      </c>
      <c r="AY147" s="25" t="s">
        <v>184</v>
      </c>
      <c r="BE147" s="149">
        <f>IF(U147="základná",N147,0)</f>
        <v>0</v>
      </c>
      <c r="BF147" s="149">
        <f>IF(U147="znížená",N147,0)</f>
        <v>0</v>
      </c>
      <c r="BG147" s="149">
        <f>IF(U147="zákl. prenesená",N147,0)</f>
        <v>0</v>
      </c>
      <c r="BH147" s="149">
        <f>IF(U147="zníž. prenesená",N147,0)</f>
        <v>0</v>
      </c>
      <c r="BI147" s="149">
        <f>IF(U147="nulová",N147,0)</f>
        <v>0</v>
      </c>
      <c r="BJ147" s="25" t="s">
        <v>89</v>
      </c>
      <c r="BK147" s="149">
        <f>ROUND(L147*K147,2)</f>
        <v>0</v>
      </c>
      <c r="BL147" s="25" t="s">
        <v>189</v>
      </c>
      <c r="BM147" s="25" t="s">
        <v>1047</v>
      </c>
    </row>
    <row r="148" s="11" customFormat="1" ht="16.5" customHeight="1">
      <c r="B148" s="230"/>
      <c r="C148" s="231"/>
      <c r="D148" s="231"/>
      <c r="E148" s="232" t="s">
        <v>5</v>
      </c>
      <c r="F148" s="233" t="s">
        <v>1048</v>
      </c>
      <c r="G148" s="234"/>
      <c r="H148" s="234"/>
      <c r="I148" s="234"/>
      <c r="J148" s="231"/>
      <c r="K148" s="235">
        <v>168.34999999999999</v>
      </c>
      <c r="L148" s="231"/>
      <c r="M148" s="231"/>
      <c r="N148" s="231"/>
      <c r="O148" s="231"/>
      <c r="P148" s="231"/>
      <c r="Q148" s="231"/>
      <c r="R148" s="236"/>
      <c r="T148" s="237"/>
      <c r="U148" s="231"/>
      <c r="V148" s="231"/>
      <c r="W148" s="231"/>
      <c r="X148" s="231"/>
      <c r="Y148" s="231"/>
      <c r="Z148" s="231"/>
      <c r="AA148" s="238"/>
      <c r="AT148" s="239" t="s">
        <v>192</v>
      </c>
      <c r="AU148" s="239" t="s">
        <v>89</v>
      </c>
      <c r="AV148" s="11" t="s">
        <v>89</v>
      </c>
      <c r="AW148" s="11" t="s">
        <v>34</v>
      </c>
      <c r="AX148" s="11" t="s">
        <v>77</v>
      </c>
      <c r="AY148" s="239" t="s">
        <v>184</v>
      </c>
    </row>
    <row r="149" s="12" customFormat="1" ht="16.5" customHeight="1">
      <c r="B149" s="241"/>
      <c r="C149" s="242"/>
      <c r="D149" s="242"/>
      <c r="E149" s="243" t="s">
        <v>5</v>
      </c>
      <c r="F149" s="244" t="s">
        <v>197</v>
      </c>
      <c r="G149" s="242"/>
      <c r="H149" s="242"/>
      <c r="I149" s="242"/>
      <c r="J149" s="242"/>
      <c r="K149" s="245">
        <v>168.34999999999999</v>
      </c>
      <c r="L149" s="242"/>
      <c r="M149" s="242"/>
      <c r="N149" s="242"/>
      <c r="O149" s="242"/>
      <c r="P149" s="242"/>
      <c r="Q149" s="242"/>
      <c r="R149" s="246"/>
      <c r="T149" s="247"/>
      <c r="U149" s="242"/>
      <c r="V149" s="242"/>
      <c r="W149" s="242"/>
      <c r="X149" s="242"/>
      <c r="Y149" s="242"/>
      <c r="Z149" s="242"/>
      <c r="AA149" s="248"/>
      <c r="AT149" s="249" t="s">
        <v>192</v>
      </c>
      <c r="AU149" s="249" t="s">
        <v>89</v>
      </c>
      <c r="AV149" s="12" t="s">
        <v>189</v>
      </c>
      <c r="AW149" s="12" t="s">
        <v>34</v>
      </c>
      <c r="AX149" s="12" t="s">
        <v>84</v>
      </c>
      <c r="AY149" s="249" t="s">
        <v>184</v>
      </c>
    </row>
    <row r="150" s="10" customFormat="1" ht="29.88" customHeight="1">
      <c r="B150" s="208"/>
      <c r="C150" s="209"/>
      <c r="D150" s="250" t="s">
        <v>1014</v>
      </c>
      <c r="E150" s="250"/>
      <c r="F150" s="250"/>
      <c r="G150" s="250"/>
      <c r="H150" s="250"/>
      <c r="I150" s="250"/>
      <c r="J150" s="250"/>
      <c r="K150" s="250"/>
      <c r="L150" s="250"/>
      <c r="M150" s="250"/>
      <c r="N150" s="251">
        <f>BK150</f>
        <v>0</v>
      </c>
      <c r="O150" s="252"/>
      <c r="P150" s="252"/>
      <c r="Q150" s="252"/>
      <c r="R150" s="213"/>
      <c r="T150" s="214"/>
      <c r="U150" s="209"/>
      <c r="V150" s="209"/>
      <c r="W150" s="215">
        <f>W151</f>
        <v>0</v>
      </c>
      <c r="X150" s="209"/>
      <c r="Y150" s="215">
        <f>Y151</f>
        <v>0</v>
      </c>
      <c r="Z150" s="209"/>
      <c r="AA150" s="216">
        <f>AA151</f>
        <v>0</v>
      </c>
      <c r="AR150" s="217" t="s">
        <v>84</v>
      </c>
      <c r="AT150" s="218" t="s">
        <v>76</v>
      </c>
      <c r="AU150" s="218" t="s">
        <v>84</v>
      </c>
      <c r="AY150" s="217" t="s">
        <v>184</v>
      </c>
      <c r="BK150" s="219">
        <f>BK151</f>
        <v>0</v>
      </c>
    </row>
    <row r="151" s="1" customFormat="1" ht="38.25" customHeight="1">
      <c r="B151" s="186"/>
      <c r="C151" s="220" t="s">
        <v>243</v>
      </c>
      <c r="D151" s="220" t="s">
        <v>185</v>
      </c>
      <c r="E151" s="221" t="s">
        <v>1049</v>
      </c>
      <c r="F151" s="222" t="s">
        <v>1050</v>
      </c>
      <c r="G151" s="222"/>
      <c r="H151" s="222"/>
      <c r="I151" s="222"/>
      <c r="J151" s="223" t="s">
        <v>239</v>
      </c>
      <c r="K151" s="224">
        <v>16.890000000000001</v>
      </c>
      <c r="L151" s="225">
        <v>0</v>
      </c>
      <c r="M151" s="225"/>
      <c r="N151" s="226">
        <f>ROUND(L151*K151,2)</f>
        <v>0</v>
      </c>
      <c r="O151" s="226"/>
      <c r="P151" s="226"/>
      <c r="Q151" s="226"/>
      <c r="R151" s="190"/>
      <c r="T151" s="227" t="s">
        <v>5</v>
      </c>
      <c r="U151" s="59" t="s">
        <v>44</v>
      </c>
      <c r="V151" s="50"/>
      <c r="W151" s="228">
        <f>V151*K151</f>
        <v>0</v>
      </c>
      <c r="X151" s="228">
        <v>0</v>
      </c>
      <c r="Y151" s="228">
        <f>X151*K151</f>
        <v>0</v>
      </c>
      <c r="Z151" s="228">
        <v>0</v>
      </c>
      <c r="AA151" s="229">
        <f>Z151*K151</f>
        <v>0</v>
      </c>
      <c r="AR151" s="25" t="s">
        <v>189</v>
      </c>
      <c r="AT151" s="25" t="s">
        <v>185</v>
      </c>
      <c r="AU151" s="25" t="s">
        <v>89</v>
      </c>
      <c r="AY151" s="25" t="s">
        <v>184</v>
      </c>
      <c r="BE151" s="149">
        <f>IF(U151="základná",N151,0)</f>
        <v>0</v>
      </c>
      <c r="BF151" s="149">
        <f>IF(U151="znížená",N151,0)</f>
        <v>0</v>
      </c>
      <c r="BG151" s="149">
        <f>IF(U151="zákl. prenesená",N151,0)</f>
        <v>0</v>
      </c>
      <c r="BH151" s="149">
        <f>IF(U151="zníž. prenesená",N151,0)</f>
        <v>0</v>
      </c>
      <c r="BI151" s="149">
        <f>IF(U151="nulová",N151,0)</f>
        <v>0</v>
      </c>
      <c r="BJ151" s="25" t="s">
        <v>89</v>
      </c>
      <c r="BK151" s="149">
        <f>ROUND(L151*K151,2)</f>
        <v>0</v>
      </c>
      <c r="BL151" s="25" t="s">
        <v>189</v>
      </c>
      <c r="BM151" s="25" t="s">
        <v>1051</v>
      </c>
    </row>
    <row r="152" s="10" customFormat="1" ht="29.88" customHeight="1">
      <c r="B152" s="208"/>
      <c r="C152" s="209"/>
      <c r="D152" s="250" t="s">
        <v>1015</v>
      </c>
      <c r="E152" s="250"/>
      <c r="F152" s="250"/>
      <c r="G152" s="250"/>
      <c r="H152" s="250"/>
      <c r="I152" s="250"/>
      <c r="J152" s="250"/>
      <c r="K152" s="250"/>
      <c r="L152" s="250"/>
      <c r="M152" s="250"/>
      <c r="N152" s="253">
        <f>BK152</f>
        <v>0</v>
      </c>
      <c r="O152" s="254"/>
      <c r="P152" s="254"/>
      <c r="Q152" s="254"/>
      <c r="R152" s="213"/>
      <c r="T152" s="214"/>
      <c r="U152" s="209"/>
      <c r="V152" s="209"/>
      <c r="W152" s="215">
        <f>SUM(W153:W157)</f>
        <v>0</v>
      </c>
      <c r="X152" s="209"/>
      <c r="Y152" s="215">
        <f>SUM(Y153:Y157)</f>
        <v>0</v>
      </c>
      <c r="Z152" s="209"/>
      <c r="AA152" s="216">
        <f>SUM(AA153:AA157)</f>
        <v>0</v>
      </c>
      <c r="AR152" s="217" t="s">
        <v>84</v>
      </c>
      <c r="AT152" s="218" t="s">
        <v>76</v>
      </c>
      <c r="AU152" s="218" t="s">
        <v>84</v>
      </c>
      <c r="AY152" s="217" t="s">
        <v>184</v>
      </c>
      <c r="BK152" s="219">
        <f>SUM(BK153:BK157)</f>
        <v>0</v>
      </c>
    </row>
    <row r="153" s="1" customFormat="1" ht="25.5" customHeight="1">
      <c r="B153" s="186"/>
      <c r="C153" s="220" t="s">
        <v>251</v>
      </c>
      <c r="D153" s="220" t="s">
        <v>185</v>
      </c>
      <c r="E153" s="221" t="s">
        <v>1052</v>
      </c>
      <c r="F153" s="222" t="s">
        <v>1053</v>
      </c>
      <c r="G153" s="222"/>
      <c r="H153" s="222"/>
      <c r="I153" s="222"/>
      <c r="J153" s="223" t="s">
        <v>206</v>
      </c>
      <c r="K153" s="224">
        <v>16</v>
      </c>
      <c r="L153" s="225">
        <v>0</v>
      </c>
      <c r="M153" s="225"/>
      <c r="N153" s="226">
        <f>ROUND(L153*K153,2)</f>
        <v>0</v>
      </c>
      <c r="O153" s="226"/>
      <c r="P153" s="226"/>
      <c r="Q153" s="226"/>
      <c r="R153" s="190"/>
      <c r="T153" s="227" t="s">
        <v>5</v>
      </c>
      <c r="U153" s="59" t="s">
        <v>44</v>
      </c>
      <c r="V153" s="50"/>
      <c r="W153" s="228">
        <f>V153*K153</f>
        <v>0</v>
      </c>
      <c r="X153" s="228">
        <v>0</v>
      </c>
      <c r="Y153" s="228">
        <f>X153*K153</f>
        <v>0</v>
      </c>
      <c r="Z153" s="228">
        <v>0</v>
      </c>
      <c r="AA153" s="229">
        <f>Z153*K153</f>
        <v>0</v>
      </c>
      <c r="AR153" s="25" t="s">
        <v>189</v>
      </c>
      <c r="AT153" s="25" t="s">
        <v>185</v>
      </c>
      <c r="AU153" s="25" t="s">
        <v>89</v>
      </c>
      <c r="AY153" s="25" t="s">
        <v>184</v>
      </c>
      <c r="BE153" s="149">
        <f>IF(U153="základná",N153,0)</f>
        <v>0</v>
      </c>
      <c r="BF153" s="149">
        <f>IF(U153="znížená",N153,0)</f>
        <v>0</v>
      </c>
      <c r="BG153" s="149">
        <f>IF(U153="zákl. prenesená",N153,0)</f>
        <v>0</v>
      </c>
      <c r="BH153" s="149">
        <f>IF(U153="zníž. prenesená",N153,0)</f>
        <v>0</v>
      </c>
      <c r="BI153" s="149">
        <f>IF(U153="nulová",N153,0)</f>
        <v>0</v>
      </c>
      <c r="BJ153" s="25" t="s">
        <v>89</v>
      </c>
      <c r="BK153" s="149">
        <f>ROUND(L153*K153,2)</f>
        <v>0</v>
      </c>
      <c r="BL153" s="25" t="s">
        <v>189</v>
      </c>
      <c r="BM153" s="25" t="s">
        <v>1054</v>
      </c>
    </row>
    <row r="154" s="1" customFormat="1" ht="25.5" customHeight="1">
      <c r="B154" s="186"/>
      <c r="C154" s="220" t="s">
        <v>257</v>
      </c>
      <c r="D154" s="220" t="s">
        <v>185</v>
      </c>
      <c r="E154" s="221" t="s">
        <v>1055</v>
      </c>
      <c r="F154" s="222" t="s">
        <v>1056</v>
      </c>
      <c r="G154" s="222"/>
      <c r="H154" s="222"/>
      <c r="I154" s="222"/>
      <c r="J154" s="223" t="s">
        <v>206</v>
      </c>
      <c r="K154" s="224">
        <v>16</v>
      </c>
      <c r="L154" s="225">
        <v>0</v>
      </c>
      <c r="M154" s="225"/>
      <c r="N154" s="226">
        <f>ROUND(L154*K154,2)</f>
        <v>0</v>
      </c>
      <c r="O154" s="226"/>
      <c r="P154" s="226"/>
      <c r="Q154" s="226"/>
      <c r="R154" s="190"/>
      <c r="T154" s="227" t="s">
        <v>5</v>
      </c>
      <c r="U154" s="59" t="s">
        <v>44</v>
      </c>
      <c r="V154" s="50"/>
      <c r="W154" s="228">
        <f>V154*K154</f>
        <v>0</v>
      </c>
      <c r="X154" s="228">
        <v>0</v>
      </c>
      <c r="Y154" s="228">
        <f>X154*K154</f>
        <v>0</v>
      </c>
      <c r="Z154" s="228">
        <v>0</v>
      </c>
      <c r="AA154" s="229">
        <f>Z154*K154</f>
        <v>0</v>
      </c>
      <c r="AR154" s="25" t="s">
        <v>189</v>
      </c>
      <c r="AT154" s="25" t="s">
        <v>185</v>
      </c>
      <c r="AU154" s="25" t="s">
        <v>89</v>
      </c>
      <c r="AY154" s="25" t="s">
        <v>184</v>
      </c>
      <c r="BE154" s="149">
        <f>IF(U154="základná",N154,0)</f>
        <v>0</v>
      </c>
      <c r="BF154" s="149">
        <f>IF(U154="znížená",N154,0)</f>
        <v>0</v>
      </c>
      <c r="BG154" s="149">
        <f>IF(U154="zákl. prenesená",N154,0)</f>
        <v>0</v>
      </c>
      <c r="BH154" s="149">
        <f>IF(U154="zníž. prenesená",N154,0)</f>
        <v>0</v>
      </c>
      <c r="BI154" s="149">
        <f>IF(U154="nulová",N154,0)</f>
        <v>0</v>
      </c>
      <c r="BJ154" s="25" t="s">
        <v>89</v>
      </c>
      <c r="BK154" s="149">
        <f>ROUND(L154*K154,2)</f>
        <v>0</v>
      </c>
      <c r="BL154" s="25" t="s">
        <v>189</v>
      </c>
      <c r="BM154" s="25" t="s">
        <v>1057</v>
      </c>
    </row>
    <row r="155" s="1" customFormat="1" ht="38.25" customHeight="1">
      <c r="B155" s="186"/>
      <c r="C155" s="220" t="s">
        <v>262</v>
      </c>
      <c r="D155" s="220" t="s">
        <v>185</v>
      </c>
      <c r="E155" s="221" t="s">
        <v>1058</v>
      </c>
      <c r="F155" s="222" t="s">
        <v>1059</v>
      </c>
      <c r="G155" s="222"/>
      <c r="H155" s="222"/>
      <c r="I155" s="222"/>
      <c r="J155" s="223" t="s">
        <v>1060</v>
      </c>
      <c r="K155" s="224">
        <v>16</v>
      </c>
      <c r="L155" s="225">
        <v>0</v>
      </c>
      <c r="M155" s="225"/>
      <c r="N155" s="226">
        <f>ROUND(L155*K155,2)</f>
        <v>0</v>
      </c>
      <c r="O155" s="226"/>
      <c r="P155" s="226"/>
      <c r="Q155" s="226"/>
      <c r="R155" s="190"/>
      <c r="T155" s="227" t="s">
        <v>5</v>
      </c>
      <c r="U155" s="59" t="s">
        <v>44</v>
      </c>
      <c r="V155" s="50"/>
      <c r="W155" s="228">
        <f>V155*K155</f>
        <v>0</v>
      </c>
      <c r="X155" s="228">
        <v>0</v>
      </c>
      <c r="Y155" s="228">
        <f>X155*K155</f>
        <v>0</v>
      </c>
      <c r="Z155" s="228">
        <v>0</v>
      </c>
      <c r="AA155" s="229">
        <f>Z155*K155</f>
        <v>0</v>
      </c>
      <c r="AR155" s="25" t="s">
        <v>189</v>
      </c>
      <c r="AT155" s="25" t="s">
        <v>185</v>
      </c>
      <c r="AU155" s="25" t="s">
        <v>89</v>
      </c>
      <c r="AY155" s="25" t="s">
        <v>184</v>
      </c>
      <c r="BE155" s="149">
        <f>IF(U155="základná",N155,0)</f>
        <v>0</v>
      </c>
      <c r="BF155" s="149">
        <f>IF(U155="znížená",N155,0)</f>
        <v>0</v>
      </c>
      <c r="BG155" s="149">
        <f>IF(U155="zákl. prenesená",N155,0)</f>
        <v>0</v>
      </c>
      <c r="BH155" s="149">
        <f>IF(U155="zníž. prenesená",N155,0)</f>
        <v>0</v>
      </c>
      <c r="BI155" s="149">
        <f>IF(U155="nulová",N155,0)</f>
        <v>0</v>
      </c>
      <c r="BJ155" s="25" t="s">
        <v>89</v>
      </c>
      <c r="BK155" s="149">
        <f>ROUND(L155*K155,2)</f>
        <v>0</v>
      </c>
      <c r="BL155" s="25" t="s">
        <v>189</v>
      </c>
      <c r="BM155" s="25" t="s">
        <v>1061</v>
      </c>
    </row>
    <row r="156" s="1" customFormat="1" ht="25.5" customHeight="1">
      <c r="B156" s="186"/>
      <c r="C156" s="220" t="s">
        <v>267</v>
      </c>
      <c r="D156" s="220" t="s">
        <v>185</v>
      </c>
      <c r="E156" s="221" t="s">
        <v>1062</v>
      </c>
      <c r="F156" s="222" t="s">
        <v>1063</v>
      </c>
      <c r="G156" s="222"/>
      <c r="H156" s="222"/>
      <c r="I156" s="222"/>
      <c r="J156" s="223" t="s">
        <v>206</v>
      </c>
      <c r="K156" s="224">
        <v>16</v>
      </c>
      <c r="L156" s="225">
        <v>0</v>
      </c>
      <c r="M156" s="225"/>
      <c r="N156" s="226">
        <f>ROUND(L156*K156,2)</f>
        <v>0</v>
      </c>
      <c r="O156" s="226"/>
      <c r="P156" s="226"/>
      <c r="Q156" s="226"/>
      <c r="R156" s="190"/>
      <c r="T156" s="227" t="s">
        <v>5</v>
      </c>
      <c r="U156" s="59" t="s">
        <v>44</v>
      </c>
      <c r="V156" s="50"/>
      <c r="W156" s="228">
        <f>V156*K156</f>
        <v>0</v>
      </c>
      <c r="X156" s="228">
        <v>0</v>
      </c>
      <c r="Y156" s="228">
        <f>X156*K156</f>
        <v>0</v>
      </c>
      <c r="Z156" s="228">
        <v>0</v>
      </c>
      <c r="AA156" s="229">
        <f>Z156*K156</f>
        <v>0</v>
      </c>
      <c r="AR156" s="25" t="s">
        <v>189</v>
      </c>
      <c r="AT156" s="25" t="s">
        <v>185</v>
      </c>
      <c r="AU156" s="25" t="s">
        <v>89</v>
      </c>
      <c r="AY156" s="25" t="s">
        <v>184</v>
      </c>
      <c r="BE156" s="149">
        <f>IF(U156="základná",N156,0)</f>
        <v>0</v>
      </c>
      <c r="BF156" s="149">
        <f>IF(U156="znížená",N156,0)</f>
        <v>0</v>
      </c>
      <c r="BG156" s="149">
        <f>IF(U156="zákl. prenesená",N156,0)</f>
        <v>0</v>
      </c>
      <c r="BH156" s="149">
        <f>IF(U156="zníž. prenesená",N156,0)</f>
        <v>0</v>
      </c>
      <c r="BI156" s="149">
        <f>IF(U156="nulová",N156,0)</f>
        <v>0</v>
      </c>
      <c r="BJ156" s="25" t="s">
        <v>89</v>
      </c>
      <c r="BK156" s="149">
        <f>ROUND(L156*K156,2)</f>
        <v>0</v>
      </c>
      <c r="BL156" s="25" t="s">
        <v>189</v>
      </c>
      <c r="BM156" s="25" t="s">
        <v>1064</v>
      </c>
    </row>
    <row r="157" s="1" customFormat="1" ht="38.25" customHeight="1">
      <c r="B157" s="186"/>
      <c r="C157" s="220" t="s">
        <v>272</v>
      </c>
      <c r="D157" s="220" t="s">
        <v>185</v>
      </c>
      <c r="E157" s="221" t="s">
        <v>1065</v>
      </c>
      <c r="F157" s="222" t="s">
        <v>1066</v>
      </c>
      <c r="G157" s="222"/>
      <c r="H157" s="222"/>
      <c r="I157" s="222"/>
      <c r="J157" s="223" t="s">
        <v>206</v>
      </c>
      <c r="K157" s="224">
        <v>16</v>
      </c>
      <c r="L157" s="225">
        <v>0</v>
      </c>
      <c r="M157" s="225"/>
      <c r="N157" s="226">
        <f>ROUND(L157*K157,2)</f>
        <v>0</v>
      </c>
      <c r="O157" s="226"/>
      <c r="P157" s="226"/>
      <c r="Q157" s="226"/>
      <c r="R157" s="190"/>
      <c r="T157" s="227" t="s">
        <v>5</v>
      </c>
      <c r="U157" s="59" t="s">
        <v>44</v>
      </c>
      <c r="V157" s="50"/>
      <c r="W157" s="228">
        <f>V157*K157</f>
        <v>0</v>
      </c>
      <c r="X157" s="228">
        <v>0</v>
      </c>
      <c r="Y157" s="228">
        <f>X157*K157</f>
        <v>0</v>
      </c>
      <c r="Z157" s="228">
        <v>0</v>
      </c>
      <c r="AA157" s="229">
        <f>Z157*K157</f>
        <v>0</v>
      </c>
      <c r="AR157" s="25" t="s">
        <v>189</v>
      </c>
      <c r="AT157" s="25" t="s">
        <v>185</v>
      </c>
      <c r="AU157" s="25" t="s">
        <v>89</v>
      </c>
      <c r="AY157" s="25" t="s">
        <v>184</v>
      </c>
      <c r="BE157" s="149">
        <f>IF(U157="základná",N157,0)</f>
        <v>0</v>
      </c>
      <c r="BF157" s="149">
        <f>IF(U157="znížená",N157,0)</f>
        <v>0</v>
      </c>
      <c r="BG157" s="149">
        <f>IF(U157="zákl. prenesená",N157,0)</f>
        <v>0</v>
      </c>
      <c r="BH157" s="149">
        <f>IF(U157="zníž. prenesená",N157,0)</f>
        <v>0</v>
      </c>
      <c r="BI157" s="149">
        <f>IF(U157="nulová",N157,0)</f>
        <v>0</v>
      </c>
      <c r="BJ157" s="25" t="s">
        <v>89</v>
      </c>
      <c r="BK157" s="149">
        <f>ROUND(L157*K157,2)</f>
        <v>0</v>
      </c>
      <c r="BL157" s="25" t="s">
        <v>189</v>
      </c>
      <c r="BM157" s="25" t="s">
        <v>1067</v>
      </c>
    </row>
    <row r="158" s="10" customFormat="1" ht="29.88" customHeight="1">
      <c r="B158" s="208"/>
      <c r="C158" s="209"/>
      <c r="D158" s="250" t="s">
        <v>1016</v>
      </c>
      <c r="E158" s="250"/>
      <c r="F158" s="250"/>
      <c r="G158" s="250"/>
      <c r="H158" s="250"/>
      <c r="I158" s="250"/>
      <c r="J158" s="250"/>
      <c r="K158" s="250"/>
      <c r="L158" s="250"/>
      <c r="M158" s="250"/>
      <c r="N158" s="253">
        <f>BK158</f>
        <v>0</v>
      </c>
      <c r="O158" s="254"/>
      <c r="P158" s="254"/>
      <c r="Q158" s="254"/>
      <c r="R158" s="213"/>
      <c r="T158" s="214"/>
      <c r="U158" s="209"/>
      <c r="V158" s="209"/>
      <c r="W158" s="215">
        <f>SUM(W159:W186)</f>
        <v>0</v>
      </c>
      <c r="X158" s="209"/>
      <c r="Y158" s="215">
        <f>SUM(Y159:Y186)</f>
        <v>0</v>
      </c>
      <c r="Z158" s="209"/>
      <c r="AA158" s="216">
        <f>SUM(AA159:AA186)</f>
        <v>0</v>
      </c>
      <c r="AR158" s="217" t="s">
        <v>84</v>
      </c>
      <c r="AT158" s="218" t="s">
        <v>76</v>
      </c>
      <c r="AU158" s="218" t="s">
        <v>84</v>
      </c>
      <c r="AY158" s="217" t="s">
        <v>184</v>
      </c>
      <c r="BK158" s="219">
        <f>SUM(BK159:BK186)</f>
        <v>0</v>
      </c>
    </row>
    <row r="159" s="1" customFormat="1" ht="38.25" customHeight="1">
      <c r="B159" s="186"/>
      <c r="C159" s="220" t="s">
        <v>278</v>
      </c>
      <c r="D159" s="220" t="s">
        <v>185</v>
      </c>
      <c r="E159" s="221" t="s">
        <v>1068</v>
      </c>
      <c r="F159" s="222" t="s">
        <v>1069</v>
      </c>
      <c r="G159" s="222"/>
      <c r="H159" s="222"/>
      <c r="I159" s="222"/>
      <c r="J159" s="223" t="s">
        <v>200</v>
      </c>
      <c r="K159" s="224">
        <v>1</v>
      </c>
      <c r="L159" s="225">
        <v>0</v>
      </c>
      <c r="M159" s="225"/>
      <c r="N159" s="226">
        <f>ROUND(L159*K159,2)</f>
        <v>0</v>
      </c>
      <c r="O159" s="226"/>
      <c r="P159" s="226"/>
      <c r="Q159" s="226"/>
      <c r="R159" s="190"/>
      <c r="T159" s="227" t="s">
        <v>5</v>
      </c>
      <c r="U159" s="59" t="s">
        <v>44</v>
      </c>
      <c r="V159" s="50"/>
      <c r="W159" s="228">
        <f>V159*K159</f>
        <v>0</v>
      </c>
      <c r="X159" s="228">
        <v>0</v>
      </c>
      <c r="Y159" s="228">
        <f>X159*K159</f>
        <v>0</v>
      </c>
      <c r="Z159" s="228">
        <v>0</v>
      </c>
      <c r="AA159" s="229">
        <f>Z159*K159</f>
        <v>0</v>
      </c>
      <c r="AR159" s="25" t="s">
        <v>189</v>
      </c>
      <c r="AT159" s="25" t="s">
        <v>185</v>
      </c>
      <c r="AU159" s="25" t="s">
        <v>89</v>
      </c>
      <c r="AY159" s="25" t="s">
        <v>184</v>
      </c>
      <c r="BE159" s="149">
        <f>IF(U159="základná",N159,0)</f>
        <v>0</v>
      </c>
      <c r="BF159" s="149">
        <f>IF(U159="znížená",N159,0)</f>
        <v>0</v>
      </c>
      <c r="BG159" s="149">
        <f>IF(U159="zákl. prenesená",N159,0)</f>
        <v>0</v>
      </c>
      <c r="BH159" s="149">
        <f>IF(U159="zníž. prenesená",N159,0)</f>
        <v>0</v>
      </c>
      <c r="BI159" s="149">
        <f>IF(U159="nulová",N159,0)</f>
        <v>0</v>
      </c>
      <c r="BJ159" s="25" t="s">
        <v>89</v>
      </c>
      <c r="BK159" s="149">
        <f>ROUND(L159*K159,2)</f>
        <v>0</v>
      </c>
      <c r="BL159" s="25" t="s">
        <v>189</v>
      </c>
      <c r="BM159" s="25" t="s">
        <v>1070</v>
      </c>
    </row>
    <row r="160" s="1" customFormat="1" ht="25.5" customHeight="1">
      <c r="B160" s="186"/>
      <c r="C160" s="220" t="s">
        <v>282</v>
      </c>
      <c r="D160" s="220" t="s">
        <v>185</v>
      </c>
      <c r="E160" s="221" t="s">
        <v>1071</v>
      </c>
      <c r="F160" s="222" t="s">
        <v>1072</v>
      </c>
      <c r="G160" s="222"/>
      <c r="H160" s="222"/>
      <c r="I160" s="222"/>
      <c r="J160" s="223" t="s">
        <v>200</v>
      </c>
      <c r="K160" s="224">
        <v>1.98</v>
      </c>
      <c r="L160" s="225">
        <v>0</v>
      </c>
      <c r="M160" s="225"/>
      <c r="N160" s="226">
        <f>ROUND(L160*K160,2)</f>
        <v>0</v>
      </c>
      <c r="O160" s="226"/>
      <c r="P160" s="226"/>
      <c r="Q160" s="226"/>
      <c r="R160" s="190"/>
      <c r="T160" s="227" t="s">
        <v>5</v>
      </c>
      <c r="U160" s="59" t="s">
        <v>44</v>
      </c>
      <c r="V160" s="50"/>
      <c r="W160" s="228">
        <f>V160*K160</f>
        <v>0</v>
      </c>
      <c r="X160" s="228">
        <v>0</v>
      </c>
      <c r="Y160" s="228">
        <f>X160*K160</f>
        <v>0</v>
      </c>
      <c r="Z160" s="228">
        <v>0</v>
      </c>
      <c r="AA160" s="229">
        <f>Z160*K160</f>
        <v>0</v>
      </c>
      <c r="AR160" s="25" t="s">
        <v>189</v>
      </c>
      <c r="AT160" s="25" t="s">
        <v>185</v>
      </c>
      <c r="AU160" s="25" t="s">
        <v>89</v>
      </c>
      <c r="AY160" s="25" t="s">
        <v>184</v>
      </c>
      <c r="BE160" s="149">
        <f>IF(U160="základná",N160,0)</f>
        <v>0</v>
      </c>
      <c r="BF160" s="149">
        <f>IF(U160="znížená",N160,0)</f>
        <v>0</v>
      </c>
      <c r="BG160" s="149">
        <f>IF(U160="zákl. prenesená",N160,0)</f>
        <v>0</v>
      </c>
      <c r="BH160" s="149">
        <f>IF(U160="zníž. prenesená",N160,0)</f>
        <v>0</v>
      </c>
      <c r="BI160" s="149">
        <f>IF(U160="nulová",N160,0)</f>
        <v>0</v>
      </c>
      <c r="BJ160" s="25" t="s">
        <v>89</v>
      </c>
      <c r="BK160" s="149">
        <f>ROUND(L160*K160,2)</f>
        <v>0</v>
      </c>
      <c r="BL160" s="25" t="s">
        <v>189</v>
      </c>
      <c r="BM160" s="25" t="s">
        <v>1073</v>
      </c>
    </row>
    <row r="161" s="1" customFormat="1" ht="25.5" customHeight="1">
      <c r="B161" s="186"/>
      <c r="C161" s="270" t="s">
        <v>287</v>
      </c>
      <c r="D161" s="270" t="s">
        <v>563</v>
      </c>
      <c r="E161" s="271" t="s">
        <v>1074</v>
      </c>
      <c r="F161" s="272" t="s">
        <v>1075</v>
      </c>
      <c r="G161" s="272"/>
      <c r="H161" s="272"/>
      <c r="I161" s="272"/>
      <c r="J161" s="273" t="s">
        <v>200</v>
      </c>
      <c r="K161" s="274">
        <v>1</v>
      </c>
      <c r="L161" s="275">
        <v>0</v>
      </c>
      <c r="M161" s="275"/>
      <c r="N161" s="276">
        <f>ROUND(L161*K161,2)</f>
        <v>0</v>
      </c>
      <c r="O161" s="226"/>
      <c r="P161" s="226"/>
      <c r="Q161" s="226"/>
      <c r="R161" s="190"/>
      <c r="T161" s="227" t="s">
        <v>5</v>
      </c>
      <c r="U161" s="59" t="s">
        <v>44</v>
      </c>
      <c r="V161" s="50"/>
      <c r="W161" s="228">
        <f>V161*K161</f>
        <v>0</v>
      </c>
      <c r="X161" s="228">
        <v>0</v>
      </c>
      <c r="Y161" s="228">
        <f>X161*K161</f>
        <v>0</v>
      </c>
      <c r="Z161" s="228">
        <v>0</v>
      </c>
      <c r="AA161" s="229">
        <f>Z161*K161</f>
        <v>0</v>
      </c>
      <c r="AR161" s="25" t="s">
        <v>231</v>
      </c>
      <c r="AT161" s="25" t="s">
        <v>563</v>
      </c>
      <c r="AU161" s="25" t="s">
        <v>89</v>
      </c>
      <c r="AY161" s="25" t="s">
        <v>184</v>
      </c>
      <c r="BE161" s="149">
        <f>IF(U161="základná",N161,0)</f>
        <v>0</v>
      </c>
      <c r="BF161" s="149">
        <f>IF(U161="znížená",N161,0)</f>
        <v>0</v>
      </c>
      <c r="BG161" s="149">
        <f>IF(U161="zákl. prenesená",N161,0)</f>
        <v>0</v>
      </c>
      <c r="BH161" s="149">
        <f>IF(U161="zníž. prenesená",N161,0)</f>
        <v>0</v>
      </c>
      <c r="BI161" s="149">
        <f>IF(U161="nulová",N161,0)</f>
        <v>0</v>
      </c>
      <c r="BJ161" s="25" t="s">
        <v>89</v>
      </c>
      <c r="BK161" s="149">
        <f>ROUND(L161*K161,2)</f>
        <v>0</v>
      </c>
      <c r="BL161" s="25" t="s">
        <v>189</v>
      </c>
      <c r="BM161" s="25" t="s">
        <v>1076</v>
      </c>
    </row>
    <row r="162" s="1" customFormat="1" ht="25.5" customHeight="1">
      <c r="B162" s="186"/>
      <c r="C162" s="270" t="s">
        <v>292</v>
      </c>
      <c r="D162" s="270" t="s">
        <v>563</v>
      </c>
      <c r="E162" s="271" t="s">
        <v>1077</v>
      </c>
      <c r="F162" s="272" t="s">
        <v>1078</v>
      </c>
      <c r="G162" s="272"/>
      <c r="H162" s="272"/>
      <c r="I162" s="272"/>
      <c r="J162" s="273" t="s">
        <v>200</v>
      </c>
      <c r="K162" s="274">
        <v>1</v>
      </c>
      <c r="L162" s="275">
        <v>0</v>
      </c>
      <c r="M162" s="275"/>
      <c r="N162" s="276">
        <f>ROUND(L162*K162,2)</f>
        <v>0</v>
      </c>
      <c r="O162" s="226"/>
      <c r="P162" s="226"/>
      <c r="Q162" s="226"/>
      <c r="R162" s="190"/>
      <c r="T162" s="227" t="s">
        <v>5</v>
      </c>
      <c r="U162" s="59" t="s">
        <v>44</v>
      </c>
      <c r="V162" s="50"/>
      <c r="W162" s="228">
        <f>V162*K162</f>
        <v>0</v>
      </c>
      <c r="X162" s="228">
        <v>0</v>
      </c>
      <c r="Y162" s="228">
        <f>X162*K162</f>
        <v>0</v>
      </c>
      <c r="Z162" s="228">
        <v>0</v>
      </c>
      <c r="AA162" s="229">
        <f>Z162*K162</f>
        <v>0</v>
      </c>
      <c r="AR162" s="25" t="s">
        <v>231</v>
      </c>
      <c r="AT162" s="25" t="s">
        <v>563</v>
      </c>
      <c r="AU162" s="25" t="s">
        <v>89</v>
      </c>
      <c r="AY162" s="25" t="s">
        <v>184</v>
      </c>
      <c r="BE162" s="149">
        <f>IF(U162="základná",N162,0)</f>
        <v>0</v>
      </c>
      <c r="BF162" s="149">
        <f>IF(U162="znížená",N162,0)</f>
        <v>0</v>
      </c>
      <c r="BG162" s="149">
        <f>IF(U162="zákl. prenesená",N162,0)</f>
        <v>0</v>
      </c>
      <c r="BH162" s="149">
        <f>IF(U162="zníž. prenesená",N162,0)</f>
        <v>0</v>
      </c>
      <c r="BI162" s="149">
        <f>IF(U162="nulová",N162,0)</f>
        <v>0</v>
      </c>
      <c r="BJ162" s="25" t="s">
        <v>89</v>
      </c>
      <c r="BK162" s="149">
        <f>ROUND(L162*K162,2)</f>
        <v>0</v>
      </c>
      <c r="BL162" s="25" t="s">
        <v>189</v>
      </c>
      <c r="BM162" s="25" t="s">
        <v>1079</v>
      </c>
    </row>
    <row r="163" s="1" customFormat="1" ht="25.5" customHeight="1">
      <c r="B163" s="186"/>
      <c r="C163" s="220" t="s">
        <v>10</v>
      </c>
      <c r="D163" s="220" t="s">
        <v>185</v>
      </c>
      <c r="E163" s="221" t="s">
        <v>1080</v>
      </c>
      <c r="F163" s="222" t="s">
        <v>1081</v>
      </c>
      <c r="G163" s="222"/>
      <c r="H163" s="222"/>
      <c r="I163" s="222"/>
      <c r="J163" s="223" t="s">
        <v>218</v>
      </c>
      <c r="K163" s="224">
        <v>10</v>
      </c>
      <c r="L163" s="225">
        <v>0</v>
      </c>
      <c r="M163" s="225"/>
      <c r="N163" s="226">
        <f>ROUND(L163*K163,2)</f>
        <v>0</v>
      </c>
      <c r="O163" s="226"/>
      <c r="P163" s="226"/>
      <c r="Q163" s="226"/>
      <c r="R163" s="190"/>
      <c r="T163" s="227" t="s">
        <v>5</v>
      </c>
      <c r="U163" s="59" t="s">
        <v>44</v>
      </c>
      <c r="V163" s="50"/>
      <c r="W163" s="228">
        <f>V163*K163</f>
        <v>0</v>
      </c>
      <c r="X163" s="228">
        <v>0</v>
      </c>
      <c r="Y163" s="228">
        <f>X163*K163</f>
        <v>0</v>
      </c>
      <c r="Z163" s="228">
        <v>0</v>
      </c>
      <c r="AA163" s="229">
        <f>Z163*K163</f>
        <v>0</v>
      </c>
      <c r="AR163" s="25" t="s">
        <v>189</v>
      </c>
      <c r="AT163" s="25" t="s">
        <v>185</v>
      </c>
      <c r="AU163" s="25" t="s">
        <v>89</v>
      </c>
      <c r="AY163" s="25" t="s">
        <v>184</v>
      </c>
      <c r="BE163" s="149">
        <f>IF(U163="základná",N163,0)</f>
        <v>0</v>
      </c>
      <c r="BF163" s="149">
        <f>IF(U163="znížená",N163,0)</f>
        <v>0</v>
      </c>
      <c r="BG163" s="149">
        <f>IF(U163="zákl. prenesená",N163,0)</f>
        <v>0</v>
      </c>
      <c r="BH163" s="149">
        <f>IF(U163="zníž. prenesená",N163,0)</f>
        <v>0</v>
      </c>
      <c r="BI163" s="149">
        <f>IF(U163="nulová",N163,0)</f>
        <v>0</v>
      </c>
      <c r="BJ163" s="25" t="s">
        <v>89</v>
      </c>
      <c r="BK163" s="149">
        <f>ROUND(L163*K163,2)</f>
        <v>0</v>
      </c>
      <c r="BL163" s="25" t="s">
        <v>189</v>
      </c>
      <c r="BM163" s="25" t="s">
        <v>1082</v>
      </c>
    </row>
    <row r="164" s="1" customFormat="1" ht="16.5" customHeight="1">
      <c r="B164" s="186"/>
      <c r="C164" s="270" t="s">
        <v>302</v>
      </c>
      <c r="D164" s="270" t="s">
        <v>563</v>
      </c>
      <c r="E164" s="271" t="s">
        <v>1083</v>
      </c>
      <c r="F164" s="272" t="s">
        <v>1084</v>
      </c>
      <c r="G164" s="272"/>
      <c r="H164" s="272"/>
      <c r="I164" s="272"/>
      <c r="J164" s="273" t="s">
        <v>218</v>
      </c>
      <c r="K164" s="274">
        <v>10.199999999999999</v>
      </c>
      <c r="L164" s="275">
        <v>0</v>
      </c>
      <c r="M164" s="275"/>
      <c r="N164" s="276">
        <f>ROUND(L164*K164,2)</f>
        <v>0</v>
      </c>
      <c r="O164" s="226"/>
      <c r="P164" s="226"/>
      <c r="Q164" s="226"/>
      <c r="R164" s="190"/>
      <c r="T164" s="227" t="s">
        <v>5</v>
      </c>
      <c r="U164" s="59" t="s">
        <v>44</v>
      </c>
      <c r="V164" s="50"/>
      <c r="W164" s="228">
        <f>V164*K164</f>
        <v>0</v>
      </c>
      <c r="X164" s="228">
        <v>0</v>
      </c>
      <c r="Y164" s="228">
        <f>X164*K164</f>
        <v>0</v>
      </c>
      <c r="Z164" s="228">
        <v>0</v>
      </c>
      <c r="AA164" s="229">
        <f>Z164*K164</f>
        <v>0</v>
      </c>
      <c r="AR164" s="25" t="s">
        <v>231</v>
      </c>
      <c r="AT164" s="25" t="s">
        <v>563</v>
      </c>
      <c r="AU164" s="25" t="s">
        <v>89</v>
      </c>
      <c r="AY164" s="25" t="s">
        <v>184</v>
      </c>
      <c r="BE164" s="149">
        <f>IF(U164="základná",N164,0)</f>
        <v>0</v>
      </c>
      <c r="BF164" s="149">
        <f>IF(U164="znížená",N164,0)</f>
        <v>0</v>
      </c>
      <c r="BG164" s="149">
        <f>IF(U164="zákl. prenesená",N164,0)</f>
        <v>0</v>
      </c>
      <c r="BH164" s="149">
        <f>IF(U164="zníž. prenesená",N164,0)</f>
        <v>0</v>
      </c>
      <c r="BI164" s="149">
        <f>IF(U164="nulová",N164,0)</f>
        <v>0</v>
      </c>
      <c r="BJ164" s="25" t="s">
        <v>89</v>
      </c>
      <c r="BK164" s="149">
        <f>ROUND(L164*K164,2)</f>
        <v>0</v>
      </c>
      <c r="BL164" s="25" t="s">
        <v>189</v>
      </c>
      <c r="BM164" s="25" t="s">
        <v>1085</v>
      </c>
    </row>
    <row r="165" s="1" customFormat="1" ht="38.25" customHeight="1">
      <c r="B165" s="186"/>
      <c r="C165" s="220" t="s">
        <v>307</v>
      </c>
      <c r="D165" s="220" t="s">
        <v>185</v>
      </c>
      <c r="E165" s="221" t="s">
        <v>1086</v>
      </c>
      <c r="F165" s="222" t="s">
        <v>1087</v>
      </c>
      <c r="G165" s="222"/>
      <c r="H165" s="222"/>
      <c r="I165" s="222"/>
      <c r="J165" s="223" t="s">
        <v>218</v>
      </c>
      <c r="K165" s="224">
        <v>28</v>
      </c>
      <c r="L165" s="225">
        <v>0</v>
      </c>
      <c r="M165" s="225"/>
      <c r="N165" s="226">
        <f>ROUND(L165*K165,2)</f>
        <v>0</v>
      </c>
      <c r="O165" s="226"/>
      <c r="P165" s="226"/>
      <c r="Q165" s="226"/>
      <c r="R165" s="190"/>
      <c r="T165" s="227" t="s">
        <v>5</v>
      </c>
      <c r="U165" s="59" t="s">
        <v>44</v>
      </c>
      <c r="V165" s="50"/>
      <c r="W165" s="228">
        <f>V165*K165</f>
        <v>0</v>
      </c>
      <c r="X165" s="228">
        <v>0</v>
      </c>
      <c r="Y165" s="228">
        <f>X165*K165</f>
        <v>0</v>
      </c>
      <c r="Z165" s="228">
        <v>0</v>
      </c>
      <c r="AA165" s="229">
        <f>Z165*K165</f>
        <v>0</v>
      </c>
      <c r="AR165" s="25" t="s">
        <v>189</v>
      </c>
      <c r="AT165" s="25" t="s">
        <v>185</v>
      </c>
      <c r="AU165" s="25" t="s">
        <v>89</v>
      </c>
      <c r="AY165" s="25" t="s">
        <v>184</v>
      </c>
      <c r="BE165" s="149">
        <f>IF(U165="základná",N165,0)</f>
        <v>0</v>
      </c>
      <c r="BF165" s="149">
        <f>IF(U165="znížená",N165,0)</f>
        <v>0</v>
      </c>
      <c r="BG165" s="149">
        <f>IF(U165="zákl. prenesená",N165,0)</f>
        <v>0</v>
      </c>
      <c r="BH165" s="149">
        <f>IF(U165="zníž. prenesená",N165,0)</f>
        <v>0</v>
      </c>
      <c r="BI165" s="149">
        <f>IF(U165="nulová",N165,0)</f>
        <v>0</v>
      </c>
      <c r="BJ165" s="25" t="s">
        <v>89</v>
      </c>
      <c r="BK165" s="149">
        <f>ROUND(L165*K165,2)</f>
        <v>0</v>
      </c>
      <c r="BL165" s="25" t="s">
        <v>189</v>
      </c>
      <c r="BM165" s="25" t="s">
        <v>1088</v>
      </c>
    </row>
    <row r="166" s="1" customFormat="1" ht="25.5" customHeight="1">
      <c r="B166" s="186"/>
      <c r="C166" s="270" t="s">
        <v>312</v>
      </c>
      <c r="D166" s="270" t="s">
        <v>563</v>
      </c>
      <c r="E166" s="271" t="s">
        <v>1089</v>
      </c>
      <c r="F166" s="272" t="s">
        <v>1090</v>
      </c>
      <c r="G166" s="272"/>
      <c r="H166" s="272"/>
      <c r="I166" s="272"/>
      <c r="J166" s="273" t="s">
        <v>200</v>
      </c>
      <c r="K166" s="274">
        <v>6</v>
      </c>
      <c r="L166" s="275">
        <v>0</v>
      </c>
      <c r="M166" s="275"/>
      <c r="N166" s="276">
        <f>ROUND(L166*K166,2)</f>
        <v>0</v>
      </c>
      <c r="O166" s="226"/>
      <c r="P166" s="226"/>
      <c r="Q166" s="226"/>
      <c r="R166" s="190"/>
      <c r="T166" s="227" t="s">
        <v>5</v>
      </c>
      <c r="U166" s="59" t="s">
        <v>44</v>
      </c>
      <c r="V166" s="50"/>
      <c r="W166" s="228">
        <f>V166*K166</f>
        <v>0</v>
      </c>
      <c r="X166" s="228">
        <v>0</v>
      </c>
      <c r="Y166" s="228">
        <f>X166*K166</f>
        <v>0</v>
      </c>
      <c r="Z166" s="228">
        <v>0</v>
      </c>
      <c r="AA166" s="229">
        <f>Z166*K166</f>
        <v>0</v>
      </c>
      <c r="AR166" s="25" t="s">
        <v>231</v>
      </c>
      <c r="AT166" s="25" t="s">
        <v>563</v>
      </c>
      <c r="AU166" s="25" t="s">
        <v>89</v>
      </c>
      <c r="AY166" s="25" t="s">
        <v>184</v>
      </c>
      <c r="BE166" s="149">
        <f>IF(U166="základná",N166,0)</f>
        <v>0</v>
      </c>
      <c r="BF166" s="149">
        <f>IF(U166="znížená",N166,0)</f>
        <v>0</v>
      </c>
      <c r="BG166" s="149">
        <f>IF(U166="zákl. prenesená",N166,0)</f>
        <v>0</v>
      </c>
      <c r="BH166" s="149">
        <f>IF(U166="zníž. prenesená",N166,0)</f>
        <v>0</v>
      </c>
      <c r="BI166" s="149">
        <f>IF(U166="nulová",N166,0)</f>
        <v>0</v>
      </c>
      <c r="BJ166" s="25" t="s">
        <v>89</v>
      </c>
      <c r="BK166" s="149">
        <f>ROUND(L166*K166,2)</f>
        <v>0</v>
      </c>
      <c r="BL166" s="25" t="s">
        <v>189</v>
      </c>
      <c r="BM166" s="25" t="s">
        <v>1091</v>
      </c>
    </row>
    <row r="167" s="1" customFormat="1" ht="38.25" customHeight="1">
      <c r="B167" s="186"/>
      <c r="C167" s="220" t="s">
        <v>318</v>
      </c>
      <c r="D167" s="220" t="s">
        <v>185</v>
      </c>
      <c r="E167" s="221" t="s">
        <v>1092</v>
      </c>
      <c r="F167" s="222" t="s">
        <v>1093</v>
      </c>
      <c r="G167" s="222"/>
      <c r="H167" s="222"/>
      <c r="I167" s="222"/>
      <c r="J167" s="223" t="s">
        <v>218</v>
      </c>
      <c r="K167" s="224">
        <v>16</v>
      </c>
      <c r="L167" s="225">
        <v>0</v>
      </c>
      <c r="M167" s="225"/>
      <c r="N167" s="226">
        <f>ROUND(L167*K167,2)</f>
        <v>0</v>
      </c>
      <c r="O167" s="226"/>
      <c r="P167" s="226"/>
      <c r="Q167" s="226"/>
      <c r="R167" s="190"/>
      <c r="T167" s="227" t="s">
        <v>5</v>
      </c>
      <c r="U167" s="59" t="s">
        <v>44</v>
      </c>
      <c r="V167" s="50"/>
      <c r="W167" s="228">
        <f>V167*K167</f>
        <v>0</v>
      </c>
      <c r="X167" s="228">
        <v>0</v>
      </c>
      <c r="Y167" s="228">
        <f>X167*K167</f>
        <v>0</v>
      </c>
      <c r="Z167" s="228">
        <v>0</v>
      </c>
      <c r="AA167" s="229">
        <f>Z167*K167</f>
        <v>0</v>
      </c>
      <c r="AR167" s="25" t="s">
        <v>189</v>
      </c>
      <c r="AT167" s="25" t="s">
        <v>185</v>
      </c>
      <c r="AU167" s="25" t="s">
        <v>89</v>
      </c>
      <c r="AY167" s="25" t="s">
        <v>184</v>
      </c>
      <c r="BE167" s="149">
        <f>IF(U167="základná",N167,0)</f>
        <v>0</v>
      </c>
      <c r="BF167" s="149">
        <f>IF(U167="znížená",N167,0)</f>
        <v>0</v>
      </c>
      <c r="BG167" s="149">
        <f>IF(U167="zákl. prenesená",N167,0)</f>
        <v>0</v>
      </c>
      <c r="BH167" s="149">
        <f>IF(U167="zníž. prenesená",N167,0)</f>
        <v>0</v>
      </c>
      <c r="BI167" s="149">
        <f>IF(U167="nulová",N167,0)</f>
        <v>0</v>
      </c>
      <c r="BJ167" s="25" t="s">
        <v>89</v>
      </c>
      <c r="BK167" s="149">
        <f>ROUND(L167*K167,2)</f>
        <v>0</v>
      </c>
      <c r="BL167" s="25" t="s">
        <v>189</v>
      </c>
      <c r="BM167" s="25" t="s">
        <v>1094</v>
      </c>
    </row>
    <row r="168" s="1" customFormat="1" ht="25.5" customHeight="1">
      <c r="B168" s="186"/>
      <c r="C168" s="270" t="s">
        <v>323</v>
      </c>
      <c r="D168" s="270" t="s">
        <v>563</v>
      </c>
      <c r="E168" s="271" t="s">
        <v>1095</v>
      </c>
      <c r="F168" s="272" t="s">
        <v>1096</v>
      </c>
      <c r="G168" s="272"/>
      <c r="H168" s="272"/>
      <c r="I168" s="272"/>
      <c r="J168" s="273" t="s">
        <v>200</v>
      </c>
      <c r="K168" s="274">
        <v>4</v>
      </c>
      <c r="L168" s="275">
        <v>0</v>
      </c>
      <c r="M168" s="275"/>
      <c r="N168" s="276">
        <f>ROUND(L168*K168,2)</f>
        <v>0</v>
      </c>
      <c r="O168" s="226"/>
      <c r="P168" s="226"/>
      <c r="Q168" s="226"/>
      <c r="R168" s="190"/>
      <c r="T168" s="227" t="s">
        <v>5</v>
      </c>
      <c r="U168" s="59" t="s">
        <v>44</v>
      </c>
      <c r="V168" s="50"/>
      <c r="W168" s="228">
        <f>V168*K168</f>
        <v>0</v>
      </c>
      <c r="X168" s="228">
        <v>0</v>
      </c>
      <c r="Y168" s="228">
        <f>X168*K168</f>
        <v>0</v>
      </c>
      <c r="Z168" s="228">
        <v>0</v>
      </c>
      <c r="AA168" s="229">
        <f>Z168*K168</f>
        <v>0</v>
      </c>
      <c r="AR168" s="25" t="s">
        <v>231</v>
      </c>
      <c r="AT168" s="25" t="s">
        <v>563</v>
      </c>
      <c r="AU168" s="25" t="s">
        <v>89</v>
      </c>
      <c r="AY168" s="25" t="s">
        <v>184</v>
      </c>
      <c r="BE168" s="149">
        <f>IF(U168="základná",N168,0)</f>
        <v>0</v>
      </c>
      <c r="BF168" s="149">
        <f>IF(U168="znížená",N168,0)</f>
        <v>0</v>
      </c>
      <c r="BG168" s="149">
        <f>IF(U168="zákl. prenesená",N168,0)</f>
        <v>0</v>
      </c>
      <c r="BH168" s="149">
        <f>IF(U168="zníž. prenesená",N168,0)</f>
        <v>0</v>
      </c>
      <c r="BI168" s="149">
        <f>IF(U168="nulová",N168,0)</f>
        <v>0</v>
      </c>
      <c r="BJ168" s="25" t="s">
        <v>89</v>
      </c>
      <c r="BK168" s="149">
        <f>ROUND(L168*K168,2)</f>
        <v>0</v>
      </c>
      <c r="BL168" s="25" t="s">
        <v>189</v>
      </c>
      <c r="BM168" s="25" t="s">
        <v>1097</v>
      </c>
    </row>
    <row r="169" s="1" customFormat="1" ht="38.25" customHeight="1">
      <c r="B169" s="186"/>
      <c r="C169" s="220" t="s">
        <v>327</v>
      </c>
      <c r="D169" s="220" t="s">
        <v>185</v>
      </c>
      <c r="E169" s="221" t="s">
        <v>1098</v>
      </c>
      <c r="F169" s="222" t="s">
        <v>1099</v>
      </c>
      <c r="G169" s="222"/>
      <c r="H169" s="222"/>
      <c r="I169" s="222"/>
      <c r="J169" s="223" t="s">
        <v>200</v>
      </c>
      <c r="K169" s="224">
        <v>3</v>
      </c>
      <c r="L169" s="225">
        <v>0</v>
      </c>
      <c r="M169" s="225"/>
      <c r="N169" s="226">
        <f>ROUND(L169*K169,2)</f>
        <v>0</v>
      </c>
      <c r="O169" s="226"/>
      <c r="P169" s="226"/>
      <c r="Q169" s="226"/>
      <c r="R169" s="190"/>
      <c r="T169" s="227" t="s">
        <v>5</v>
      </c>
      <c r="U169" s="59" t="s">
        <v>44</v>
      </c>
      <c r="V169" s="50"/>
      <c r="W169" s="228">
        <f>V169*K169</f>
        <v>0</v>
      </c>
      <c r="X169" s="228">
        <v>0</v>
      </c>
      <c r="Y169" s="228">
        <f>X169*K169</f>
        <v>0</v>
      </c>
      <c r="Z169" s="228">
        <v>0</v>
      </c>
      <c r="AA169" s="229">
        <f>Z169*K169</f>
        <v>0</v>
      </c>
      <c r="AR169" s="25" t="s">
        <v>189</v>
      </c>
      <c r="AT169" s="25" t="s">
        <v>185</v>
      </c>
      <c r="AU169" s="25" t="s">
        <v>89</v>
      </c>
      <c r="AY169" s="25" t="s">
        <v>184</v>
      </c>
      <c r="BE169" s="149">
        <f>IF(U169="základná",N169,0)</f>
        <v>0</v>
      </c>
      <c r="BF169" s="149">
        <f>IF(U169="znížená",N169,0)</f>
        <v>0</v>
      </c>
      <c r="BG169" s="149">
        <f>IF(U169="zákl. prenesená",N169,0)</f>
        <v>0</v>
      </c>
      <c r="BH169" s="149">
        <f>IF(U169="zníž. prenesená",N169,0)</f>
        <v>0</v>
      </c>
      <c r="BI169" s="149">
        <f>IF(U169="nulová",N169,0)</f>
        <v>0</v>
      </c>
      <c r="BJ169" s="25" t="s">
        <v>89</v>
      </c>
      <c r="BK169" s="149">
        <f>ROUND(L169*K169,2)</f>
        <v>0</v>
      </c>
      <c r="BL169" s="25" t="s">
        <v>189</v>
      </c>
      <c r="BM169" s="25" t="s">
        <v>1100</v>
      </c>
    </row>
    <row r="170" s="1" customFormat="1" ht="25.5" customHeight="1">
      <c r="B170" s="186"/>
      <c r="C170" s="270" t="s">
        <v>331</v>
      </c>
      <c r="D170" s="270" t="s">
        <v>563</v>
      </c>
      <c r="E170" s="271" t="s">
        <v>1101</v>
      </c>
      <c r="F170" s="272" t="s">
        <v>1102</v>
      </c>
      <c r="G170" s="272"/>
      <c r="H170" s="272"/>
      <c r="I170" s="272"/>
      <c r="J170" s="273" t="s">
        <v>200</v>
      </c>
      <c r="K170" s="274">
        <v>3</v>
      </c>
      <c r="L170" s="275">
        <v>0</v>
      </c>
      <c r="M170" s="275"/>
      <c r="N170" s="276">
        <f>ROUND(L170*K170,2)</f>
        <v>0</v>
      </c>
      <c r="O170" s="226"/>
      <c r="P170" s="226"/>
      <c r="Q170" s="226"/>
      <c r="R170" s="190"/>
      <c r="T170" s="227" t="s">
        <v>5</v>
      </c>
      <c r="U170" s="59" t="s">
        <v>44</v>
      </c>
      <c r="V170" s="50"/>
      <c r="W170" s="228">
        <f>V170*K170</f>
        <v>0</v>
      </c>
      <c r="X170" s="228">
        <v>0</v>
      </c>
      <c r="Y170" s="228">
        <f>X170*K170</f>
        <v>0</v>
      </c>
      <c r="Z170" s="228">
        <v>0</v>
      </c>
      <c r="AA170" s="229">
        <f>Z170*K170</f>
        <v>0</v>
      </c>
      <c r="AR170" s="25" t="s">
        <v>231</v>
      </c>
      <c r="AT170" s="25" t="s">
        <v>563</v>
      </c>
      <c r="AU170" s="25" t="s">
        <v>89</v>
      </c>
      <c r="AY170" s="25" t="s">
        <v>184</v>
      </c>
      <c r="BE170" s="149">
        <f>IF(U170="základná",N170,0)</f>
        <v>0</v>
      </c>
      <c r="BF170" s="149">
        <f>IF(U170="znížená",N170,0)</f>
        <v>0</v>
      </c>
      <c r="BG170" s="149">
        <f>IF(U170="zákl. prenesená",N170,0)</f>
        <v>0</v>
      </c>
      <c r="BH170" s="149">
        <f>IF(U170="zníž. prenesená",N170,0)</f>
        <v>0</v>
      </c>
      <c r="BI170" s="149">
        <f>IF(U170="nulová",N170,0)</f>
        <v>0</v>
      </c>
      <c r="BJ170" s="25" t="s">
        <v>89</v>
      </c>
      <c r="BK170" s="149">
        <f>ROUND(L170*K170,2)</f>
        <v>0</v>
      </c>
      <c r="BL170" s="25" t="s">
        <v>189</v>
      </c>
      <c r="BM170" s="25" t="s">
        <v>1103</v>
      </c>
    </row>
    <row r="171" s="1" customFormat="1" ht="25.5" customHeight="1">
      <c r="B171" s="186"/>
      <c r="C171" s="220" t="s">
        <v>335</v>
      </c>
      <c r="D171" s="220" t="s">
        <v>185</v>
      </c>
      <c r="E171" s="221" t="s">
        <v>1104</v>
      </c>
      <c r="F171" s="222" t="s">
        <v>1105</v>
      </c>
      <c r="G171" s="222"/>
      <c r="H171" s="222"/>
      <c r="I171" s="222"/>
      <c r="J171" s="223" t="s">
        <v>200</v>
      </c>
      <c r="K171" s="224">
        <v>6.9900000000000002</v>
      </c>
      <c r="L171" s="225">
        <v>0</v>
      </c>
      <c r="M171" s="225"/>
      <c r="N171" s="226">
        <f>ROUND(L171*K171,2)</f>
        <v>0</v>
      </c>
      <c r="O171" s="226"/>
      <c r="P171" s="226"/>
      <c r="Q171" s="226"/>
      <c r="R171" s="190"/>
      <c r="T171" s="227" t="s">
        <v>5</v>
      </c>
      <c r="U171" s="59" t="s">
        <v>44</v>
      </c>
      <c r="V171" s="50"/>
      <c r="W171" s="228">
        <f>V171*K171</f>
        <v>0</v>
      </c>
      <c r="X171" s="228">
        <v>0</v>
      </c>
      <c r="Y171" s="228">
        <f>X171*K171</f>
        <v>0</v>
      </c>
      <c r="Z171" s="228">
        <v>0</v>
      </c>
      <c r="AA171" s="229">
        <f>Z171*K171</f>
        <v>0</v>
      </c>
      <c r="AR171" s="25" t="s">
        <v>189</v>
      </c>
      <c r="AT171" s="25" t="s">
        <v>185</v>
      </c>
      <c r="AU171" s="25" t="s">
        <v>89</v>
      </c>
      <c r="AY171" s="25" t="s">
        <v>184</v>
      </c>
      <c r="BE171" s="149">
        <f>IF(U171="základná",N171,0)</f>
        <v>0</v>
      </c>
      <c r="BF171" s="149">
        <f>IF(U171="znížená",N171,0)</f>
        <v>0</v>
      </c>
      <c r="BG171" s="149">
        <f>IF(U171="zákl. prenesená",N171,0)</f>
        <v>0</v>
      </c>
      <c r="BH171" s="149">
        <f>IF(U171="zníž. prenesená",N171,0)</f>
        <v>0</v>
      </c>
      <c r="BI171" s="149">
        <f>IF(U171="nulová",N171,0)</f>
        <v>0</v>
      </c>
      <c r="BJ171" s="25" t="s">
        <v>89</v>
      </c>
      <c r="BK171" s="149">
        <f>ROUND(L171*K171,2)</f>
        <v>0</v>
      </c>
      <c r="BL171" s="25" t="s">
        <v>189</v>
      </c>
      <c r="BM171" s="25" t="s">
        <v>1106</v>
      </c>
    </row>
    <row r="172" s="1" customFormat="1" ht="16.5" customHeight="1">
      <c r="B172" s="186"/>
      <c r="C172" s="270" t="s">
        <v>339</v>
      </c>
      <c r="D172" s="270" t="s">
        <v>563</v>
      </c>
      <c r="E172" s="271" t="s">
        <v>1107</v>
      </c>
      <c r="F172" s="272" t="s">
        <v>1108</v>
      </c>
      <c r="G172" s="272"/>
      <c r="H172" s="272"/>
      <c r="I172" s="272"/>
      <c r="J172" s="273" t="s">
        <v>200</v>
      </c>
      <c r="K172" s="274">
        <v>1</v>
      </c>
      <c r="L172" s="275">
        <v>0</v>
      </c>
      <c r="M172" s="275"/>
      <c r="N172" s="276">
        <f>ROUND(L172*K172,2)</f>
        <v>0</v>
      </c>
      <c r="O172" s="226"/>
      <c r="P172" s="226"/>
      <c r="Q172" s="226"/>
      <c r="R172" s="190"/>
      <c r="T172" s="227" t="s">
        <v>5</v>
      </c>
      <c r="U172" s="59" t="s">
        <v>44</v>
      </c>
      <c r="V172" s="50"/>
      <c r="W172" s="228">
        <f>V172*K172</f>
        <v>0</v>
      </c>
      <c r="X172" s="228">
        <v>0</v>
      </c>
      <c r="Y172" s="228">
        <f>X172*K172</f>
        <v>0</v>
      </c>
      <c r="Z172" s="228">
        <v>0</v>
      </c>
      <c r="AA172" s="229">
        <f>Z172*K172</f>
        <v>0</v>
      </c>
      <c r="AR172" s="25" t="s">
        <v>231</v>
      </c>
      <c r="AT172" s="25" t="s">
        <v>563</v>
      </c>
      <c r="AU172" s="25" t="s">
        <v>89</v>
      </c>
      <c r="AY172" s="25" t="s">
        <v>184</v>
      </c>
      <c r="BE172" s="149">
        <f>IF(U172="základná",N172,0)</f>
        <v>0</v>
      </c>
      <c r="BF172" s="149">
        <f>IF(U172="znížená",N172,0)</f>
        <v>0</v>
      </c>
      <c r="BG172" s="149">
        <f>IF(U172="zákl. prenesená",N172,0)</f>
        <v>0</v>
      </c>
      <c r="BH172" s="149">
        <f>IF(U172="zníž. prenesená",N172,0)</f>
        <v>0</v>
      </c>
      <c r="BI172" s="149">
        <f>IF(U172="nulová",N172,0)</f>
        <v>0</v>
      </c>
      <c r="BJ172" s="25" t="s">
        <v>89</v>
      </c>
      <c r="BK172" s="149">
        <f>ROUND(L172*K172,2)</f>
        <v>0</v>
      </c>
      <c r="BL172" s="25" t="s">
        <v>189</v>
      </c>
      <c r="BM172" s="25" t="s">
        <v>1109</v>
      </c>
    </row>
    <row r="173" s="1" customFormat="1" ht="16.5" customHeight="1">
      <c r="B173" s="186"/>
      <c r="C173" s="270" t="s">
        <v>343</v>
      </c>
      <c r="D173" s="270" t="s">
        <v>563</v>
      </c>
      <c r="E173" s="271" t="s">
        <v>1110</v>
      </c>
      <c r="F173" s="272" t="s">
        <v>1111</v>
      </c>
      <c r="G173" s="272"/>
      <c r="H173" s="272"/>
      <c r="I173" s="272"/>
      <c r="J173" s="273" t="s">
        <v>200</v>
      </c>
      <c r="K173" s="274">
        <v>1</v>
      </c>
      <c r="L173" s="275">
        <v>0</v>
      </c>
      <c r="M173" s="275"/>
      <c r="N173" s="276">
        <f>ROUND(L173*K173,2)</f>
        <v>0</v>
      </c>
      <c r="O173" s="226"/>
      <c r="P173" s="226"/>
      <c r="Q173" s="226"/>
      <c r="R173" s="190"/>
      <c r="T173" s="227" t="s">
        <v>5</v>
      </c>
      <c r="U173" s="59" t="s">
        <v>44</v>
      </c>
      <c r="V173" s="50"/>
      <c r="W173" s="228">
        <f>V173*K173</f>
        <v>0</v>
      </c>
      <c r="X173" s="228">
        <v>0</v>
      </c>
      <c r="Y173" s="228">
        <f>X173*K173</f>
        <v>0</v>
      </c>
      <c r="Z173" s="228">
        <v>0</v>
      </c>
      <c r="AA173" s="229">
        <f>Z173*K173</f>
        <v>0</v>
      </c>
      <c r="AR173" s="25" t="s">
        <v>231</v>
      </c>
      <c r="AT173" s="25" t="s">
        <v>563</v>
      </c>
      <c r="AU173" s="25" t="s">
        <v>89</v>
      </c>
      <c r="AY173" s="25" t="s">
        <v>184</v>
      </c>
      <c r="BE173" s="149">
        <f>IF(U173="základná",N173,0)</f>
        <v>0</v>
      </c>
      <c r="BF173" s="149">
        <f>IF(U173="znížená",N173,0)</f>
        <v>0</v>
      </c>
      <c r="BG173" s="149">
        <f>IF(U173="zákl. prenesená",N173,0)</f>
        <v>0</v>
      </c>
      <c r="BH173" s="149">
        <f>IF(U173="zníž. prenesená",N173,0)</f>
        <v>0</v>
      </c>
      <c r="BI173" s="149">
        <f>IF(U173="nulová",N173,0)</f>
        <v>0</v>
      </c>
      <c r="BJ173" s="25" t="s">
        <v>89</v>
      </c>
      <c r="BK173" s="149">
        <f>ROUND(L173*K173,2)</f>
        <v>0</v>
      </c>
      <c r="BL173" s="25" t="s">
        <v>189</v>
      </c>
      <c r="BM173" s="25" t="s">
        <v>1112</v>
      </c>
    </row>
    <row r="174" s="1" customFormat="1" ht="25.5" customHeight="1">
      <c r="B174" s="186"/>
      <c r="C174" s="270" t="s">
        <v>347</v>
      </c>
      <c r="D174" s="270" t="s">
        <v>563</v>
      </c>
      <c r="E174" s="271" t="s">
        <v>1113</v>
      </c>
      <c r="F174" s="272" t="s">
        <v>1114</v>
      </c>
      <c r="G174" s="272"/>
      <c r="H174" s="272"/>
      <c r="I174" s="272"/>
      <c r="J174" s="273" t="s">
        <v>200</v>
      </c>
      <c r="K174" s="274">
        <v>2</v>
      </c>
      <c r="L174" s="275">
        <v>0</v>
      </c>
      <c r="M174" s="275"/>
      <c r="N174" s="276">
        <f>ROUND(L174*K174,2)</f>
        <v>0</v>
      </c>
      <c r="O174" s="226"/>
      <c r="P174" s="226"/>
      <c r="Q174" s="226"/>
      <c r="R174" s="190"/>
      <c r="T174" s="227" t="s">
        <v>5</v>
      </c>
      <c r="U174" s="59" t="s">
        <v>44</v>
      </c>
      <c r="V174" s="50"/>
      <c r="W174" s="228">
        <f>V174*K174</f>
        <v>0</v>
      </c>
      <c r="X174" s="228">
        <v>0</v>
      </c>
      <c r="Y174" s="228">
        <f>X174*K174</f>
        <v>0</v>
      </c>
      <c r="Z174" s="228">
        <v>0</v>
      </c>
      <c r="AA174" s="229">
        <f>Z174*K174</f>
        <v>0</v>
      </c>
      <c r="AR174" s="25" t="s">
        <v>231</v>
      </c>
      <c r="AT174" s="25" t="s">
        <v>563</v>
      </c>
      <c r="AU174" s="25" t="s">
        <v>89</v>
      </c>
      <c r="AY174" s="25" t="s">
        <v>184</v>
      </c>
      <c r="BE174" s="149">
        <f>IF(U174="základná",N174,0)</f>
        <v>0</v>
      </c>
      <c r="BF174" s="149">
        <f>IF(U174="znížená",N174,0)</f>
        <v>0</v>
      </c>
      <c r="BG174" s="149">
        <f>IF(U174="zákl. prenesená",N174,0)</f>
        <v>0</v>
      </c>
      <c r="BH174" s="149">
        <f>IF(U174="zníž. prenesená",N174,0)</f>
        <v>0</v>
      </c>
      <c r="BI174" s="149">
        <f>IF(U174="nulová",N174,0)</f>
        <v>0</v>
      </c>
      <c r="BJ174" s="25" t="s">
        <v>89</v>
      </c>
      <c r="BK174" s="149">
        <f>ROUND(L174*K174,2)</f>
        <v>0</v>
      </c>
      <c r="BL174" s="25" t="s">
        <v>189</v>
      </c>
      <c r="BM174" s="25" t="s">
        <v>1115</v>
      </c>
    </row>
    <row r="175" s="1" customFormat="1" ht="25.5" customHeight="1">
      <c r="B175" s="186"/>
      <c r="C175" s="270" t="s">
        <v>351</v>
      </c>
      <c r="D175" s="270" t="s">
        <v>563</v>
      </c>
      <c r="E175" s="271" t="s">
        <v>1116</v>
      </c>
      <c r="F175" s="272" t="s">
        <v>1117</v>
      </c>
      <c r="G175" s="272"/>
      <c r="H175" s="272"/>
      <c r="I175" s="272"/>
      <c r="J175" s="273" t="s">
        <v>200</v>
      </c>
      <c r="K175" s="274">
        <v>3</v>
      </c>
      <c r="L175" s="275">
        <v>0</v>
      </c>
      <c r="M175" s="275"/>
      <c r="N175" s="276">
        <f>ROUND(L175*K175,2)</f>
        <v>0</v>
      </c>
      <c r="O175" s="226"/>
      <c r="P175" s="226"/>
      <c r="Q175" s="226"/>
      <c r="R175" s="190"/>
      <c r="T175" s="227" t="s">
        <v>5</v>
      </c>
      <c r="U175" s="59" t="s">
        <v>44</v>
      </c>
      <c r="V175" s="50"/>
      <c r="W175" s="228">
        <f>V175*K175</f>
        <v>0</v>
      </c>
      <c r="X175" s="228">
        <v>0</v>
      </c>
      <c r="Y175" s="228">
        <f>X175*K175</f>
        <v>0</v>
      </c>
      <c r="Z175" s="228">
        <v>0</v>
      </c>
      <c r="AA175" s="229">
        <f>Z175*K175</f>
        <v>0</v>
      </c>
      <c r="AR175" s="25" t="s">
        <v>231</v>
      </c>
      <c r="AT175" s="25" t="s">
        <v>563</v>
      </c>
      <c r="AU175" s="25" t="s">
        <v>89</v>
      </c>
      <c r="AY175" s="25" t="s">
        <v>184</v>
      </c>
      <c r="BE175" s="149">
        <f>IF(U175="základná",N175,0)</f>
        <v>0</v>
      </c>
      <c r="BF175" s="149">
        <f>IF(U175="znížená",N175,0)</f>
        <v>0</v>
      </c>
      <c r="BG175" s="149">
        <f>IF(U175="zákl. prenesená",N175,0)</f>
        <v>0</v>
      </c>
      <c r="BH175" s="149">
        <f>IF(U175="zníž. prenesená",N175,0)</f>
        <v>0</v>
      </c>
      <c r="BI175" s="149">
        <f>IF(U175="nulová",N175,0)</f>
        <v>0</v>
      </c>
      <c r="BJ175" s="25" t="s">
        <v>89</v>
      </c>
      <c r="BK175" s="149">
        <f>ROUND(L175*K175,2)</f>
        <v>0</v>
      </c>
      <c r="BL175" s="25" t="s">
        <v>189</v>
      </c>
      <c r="BM175" s="25" t="s">
        <v>1118</v>
      </c>
    </row>
    <row r="176" s="1" customFormat="1" ht="25.5" customHeight="1">
      <c r="B176" s="186"/>
      <c r="C176" s="220" t="s">
        <v>355</v>
      </c>
      <c r="D176" s="220" t="s">
        <v>185</v>
      </c>
      <c r="E176" s="221" t="s">
        <v>1119</v>
      </c>
      <c r="F176" s="222" t="s">
        <v>1120</v>
      </c>
      <c r="G176" s="222"/>
      <c r="H176" s="222"/>
      <c r="I176" s="222"/>
      <c r="J176" s="223" t="s">
        <v>218</v>
      </c>
      <c r="K176" s="224">
        <v>10</v>
      </c>
      <c r="L176" s="225">
        <v>0</v>
      </c>
      <c r="M176" s="225"/>
      <c r="N176" s="226">
        <f>ROUND(L176*K176,2)</f>
        <v>0</v>
      </c>
      <c r="O176" s="226"/>
      <c r="P176" s="226"/>
      <c r="Q176" s="226"/>
      <c r="R176" s="190"/>
      <c r="T176" s="227" t="s">
        <v>5</v>
      </c>
      <c r="U176" s="59" t="s">
        <v>44</v>
      </c>
      <c r="V176" s="50"/>
      <c r="W176" s="228">
        <f>V176*K176</f>
        <v>0</v>
      </c>
      <c r="X176" s="228">
        <v>0</v>
      </c>
      <c r="Y176" s="228">
        <f>X176*K176</f>
        <v>0</v>
      </c>
      <c r="Z176" s="228">
        <v>0</v>
      </c>
      <c r="AA176" s="229">
        <f>Z176*K176</f>
        <v>0</v>
      </c>
      <c r="AR176" s="25" t="s">
        <v>189</v>
      </c>
      <c r="AT176" s="25" t="s">
        <v>185</v>
      </c>
      <c r="AU176" s="25" t="s">
        <v>89</v>
      </c>
      <c r="AY176" s="25" t="s">
        <v>184</v>
      </c>
      <c r="BE176" s="149">
        <f>IF(U176="základná",N176,0)</f>
        <v>0</v>
      </c>
      <c r="BF176" s="149">
        <f>IF(U176="znížená",N176,0)</f>
        <v>0</v>
      </c>
      <c r="BG176" s="149">
        <f>IF(U176="zákl. prenesená",N176,0)</f>
        <v>0</v>
      </c>
      <c r="BH176" s="149">
        <f>IF(U176="zníž. prenesená",N176,0)</f>
        <v>0</v>
      </c>
      <c r="BI176" s="149">
        <f>IF(U176="nulová",N176,0)</f>
        <v>0</v>
      </c>
      <c r="BJ176" s="25" t="s">
        <v>89</v>
      </c>
      <c r="BK176" s="149">
        <f>ROUND(L176*K176,2)</f>
        <v>0</v>
      </c>
      <c r="BL176" s="25" t="s">
        <v>189</v>
      </c>
      <c r="BM176" s="25" t="s">
        <v>1121</v>
      </c>
    </row>
    <row r="177" s="1" customFormat="1" ht="25.5" customHeight="1">
      <c r="B177" s="186"/>
      <c r="C177" s="220" t="s">
        <v>359</v>
      </c>
      <c r="D177" s="220" t="s">
        <v>185</v>
      </c>
      <c r="E177" s="221" t="s">
        <v>1122</v>
      </c>
      <c r="F177" s="222" t="s">
        <v>1123</v>
      </c>
      <c r="G177" s="222"/>
      <c r="H177" s="222"/>
      <c r="I177" s="222"/>
      <c r="J177" s="223" t="s">
        <v>218</v>
      </c>
      <c r="K177" s="224">
        <v>10</v>
      </c>
      <c r="L177" s="225">
        <v>0</v>
      </c>
      <c r="M177" s="225"/>
      <c r="N177" s="226">
        <f>ROUND(L177*K177,2)</f>
        <v>0</v>
      </c>
      <c r="O177" s="226"/>
      <c r="P177" s="226"/>
      <c r="Q177" s="226"/>
      <c r="R177" s="190"/>
      <c r="T177" s="227" t="s">
        <v>5</v>
      </c>
      <c r="U177" s="59" t="s">
        <v>44</v>
      </c>
      <c r="V177" s="50"/>
      <c r="W177" s="228">
        <f>V177*K177</f>
        <v>0</v>
      </c>
      <c r="X177" s="228">
        <v>0</v>
      </c>
      <c r="Y177" s="228">
        <f>X177*K177</f>
        <v>0</v>
      </c>
      <c r="Z177" s="228">
        <v>0</v>
      </c>
      <c r="AA177" s="229">
        <f>Z177*K177</f>
        <v>0</v>
      </c>
      <c r="AR177" s="25" t="s">
        <v>189</v>
      </c>
      <c r="AT177" s="25" t="s">
        <v>185</v>
      </c>
      <c r="AU177" s="25" t="s">
        <v>89</v>
      </c>
      <c r="AY177" s="25" t="s">
        <v>184</v>
      </c>
      <c r="BE177" s="149">
        <f>IF(U177="základná",N177,0)</f>
        <v>0</v>
      </c>
      <c r="BF177" s="149">
        <f>IF(U177="znížená",N177,0)</f>
        <v>0</v>
      </c>
      <c r="BG177" s="149">
        <f>IF(U177="zákl. prenesená",N177,0)</f>
        <v>0</v>
      </c>
      <c r="BH177" s="149">
        <f>IF(U177="zníž. prenesená",N177,0)</f>
        <v>0</v>
      </c>
      <c r="BI177" s="149">
        <f>IF(U177="nulová",N177,0)</f>
        <v>0</v>
      </c>
      <c r="BJ177" s="25" t="s">
        <v>89</v>
      </c>
      <c r="BK177" s="149">
        <f>ROUND(L177*K177,2)</f>
        <v>0</v>
      </c>
      <c r="BL177" s="25" t="s">
        <v>189</v>
      </c>
      <c r="BM177" s="25" t="s">
        <v>1124</v>
      </c>
    </row>
    <row r="178" s="1" customFormat="1" ht="16.5" customHeight="1">
      <c r="B178" s="186"/>
      <c r="C178" s="220" t="s">
        <v>363</v>
      </c>
      <c r="D178" s="220" t="s">
        <v>185</v>
      </c>
      <c r="E178" s="221" t="s">
        <v>1125</v>
      </c>
      <c r="F178" s="222" t="s">
        <v>1126</v>
      </c>
      <c r="G178" s="222"/>
      <c r="H178" s="222"/>
      <c r="I178" s="222"/>
      <c r="J178" s="223" t="s">
        <v>218</v>
      </c>
      <c r="K178" s="224">
        <v>44</v>
      </c>
      <c r="L178" s="225">
        <v>0</v>
      </c>
      <c r="M178" s="225"/>
      <c r="N178" s="226">
        <f>ROUND(L178*K178,2)</f>
        <v>0</v>
      </c>
      <c r="O178" s="226"/>
      <c r="P178" s="226"/>
      <c r="Q178" s="226"/>
      <c r="R178" s="190"/>
      <c r="T178" s="227" t="s">
        <v>5</v>
      </c>
      <c r="U178" s="59" t="s">
        <v>44</v>
      </c>
      <c r="V178" s="50"/>
      <c r="W178" s="228">
        <f>V178*K178</f>
        <v>0</v>
      </c>
      <c r="X178" s="228">
        <v>0</v>
      </c>
      <c r="Y178" s="228">
        <f>X178*K178</f>
        <v>0</v>
      </c>
      <c r="Z178" s="228">
        <v>0</v>
      </c>
      <c r="AA178" s="229">
        <f>Z178*K178</f>
        <v>0</v>
      </c>
      <c r="AR178" s="25" t="s">
        <v>189</v>
      </c>
      <c r="AT178" s="25" t="s">
        <v>185</v>
      </c>
      <c r="AU178" s="25" t="s">
        <v>89</v>
      </c>
      <c r="AY178" s="25" t="s">
        <v>184</v>
      </c>
      <c r="BE178" s="149">
        <f>IF(U178="základná",N178,0)</f>
        <v>0</v>
      </c>
      <c r="BF178" s="149">
        <f>IF(U178="znížená",N178,0)</f>
        <v>0</v>
      </c>
      <c r="BG178" s="149">
        <f>IF(U178="zákl. prenesená",N178,0)</f>
        <v>0</v>
      </c>
      <c r="BH178" s="149">
        <f>IF(U178="zníž. prenesená",N178,0)</f>
        <v>0</v>
      </c>
      <c r="BI178" s="149">
        <f>IF(U178="nulová",N178,0)</f>
        <v>0</v>
      </c>
      <c r="BJ178" s="25" t="s">
        <v>89</v>
      </c>
      <c r="BK178" s="149">
        <f>ROUND(L178*K178,2)</f>
        <v>0</v>
      </c>
      <c r="BL178" s="25" t="s">
        <v>189</v>
      </c>
      <c r="BM178" s="25" t="s">
        <v>1127</v>
      </c>
    </row>
    <row r="179" s="1" customFormat="1" ht="25.5" customHeight="1">
      <c r="B179" s="186"/>
      <c r="C179" s="220" t="s">
        <v>368</v>
      </c>
      <c r="D179" s="220" t="s">
        <v>185</v>
      </c>
      <c r="E179" s="221" t="s">
        <v>1128</v>
      </c>
      <c r="F179" s="222" t="s">
        <v>1129</v>
      </c>
      <c r="G179" s="222"/>
      <c r="H179" s="222"/>
      <c r="I179" s="222"/>
      <c r="J179" s="223" t="s">
        <v>200</v>
      </c>
      <c r="K179" s="224">
        <v>2</v>
      </c>
      <c r="L179" s="225">
        <v>0</v>
      </c>
      <c r="M179" s="225"/>
      <c r="N179" s="226">
        <f>ROUND(L179*K179,2)</f>
        <v>0</v>
      </c>
      <c r="O179" s="226"/>
      <c r="P179" s="226"/>
      <c r="Q179" s="226"/>
      <c r="R179" s="190"/>
      <c r="T179" s="227" t="s">
        <v>5</v>
      </c>
      <c r="U179" s="59" t="s">
        <v>44</v>
      </c>
      <c r="V179" s="50"/>
      <c r="W179" s="228">
        <f>V179*K179</f>
        <v>0</v>
      </c>
      <c r="X179" s="228">
        <v>0</v>
      </c>
      <c r="Y179" s="228">
        <f>X179*K179</f>
        <v>0</v>
      </c>
      <c r="Z179" s="228">
        <v>0</v>
      </c>
      <c r="AA179" s="229">
        <f>Z179*K179</f>
        <v>0</v>
      </c>
      <c r="AR179" s="25" t="s">
        <v>189</v>
      </c>
      <c r="AT179" s="25" t="s">
        <v>185</v>
      </c>
      <c r="AU179" s="25" t="s">
        <v>89</v>
      </c>
      <c r="AY179" s="25" t="s">
        <v>184</v>
      </c>
      <c r="BE179" s="149">
        <f>IF(U179="základná",N179,0)</f>
        <v>0</v>
      </c>
      <c r="BF179" s="149">
        <f>IF(U179="znížená",N179,0)</f>
        <v>0</v>
      </c>
      <c r="BG179" s="149">
        <f>IF(U179="zákl. prenesená",N179,0)</f>
        <v>0</v>
      </c>
      <c r="BH179" s="149">
        <f>IF(U179="zníž. prenesená",N179,0)</f>
        <v>0</v>
      </c>
      <c r="BI179" s="149">
        <f>IF(U179="nulová",N179,0)</f>
        <v>0</v>
      </c>
      <c r="BJ179" s="25" t="s">
        <v>89</v>
      </c>
      <c r="BK179" s="149">
        <f>ROUND(L179*K179,2)</f>
        <v>0</v>
      </c>
      <c r="BL179" s="25" t="s">
        <v>189</v>
      </c>
      <c r="BM179" s="25" t="s">
        <v>1130</v>
      </c>
    </row>
    <row r="180" s="1" customFormat="1" ht="25.5" customHeight="1">
      <c r="B180" s="186"/>
      <c r="C180" s="220" t="s">
        <v>373</v>
      </c>
      <c r="D180" s="220" t="s">
        <v>185</v>
      </c>
      <c r="E180" s="221" t="s">
        <v>1131</v>
      </c>
      <c r="F180" s="222" t="s">
        <v>1132</v>
      </c>
      <c r="G180" s="222"/>
      <c r="H180" s="222"/>
      <c r="I180" s="222"/>
      <c r="J180" s="223" t="s">
        <v>200</v>
      </c>
      <c r="K180" s="224">
        <v>4</v>
      </c>
      <c r="L180" s="225">
        <v>0</v>
      </c>
      <c r="M180" s="225"/>
      <c r="N180" s="226">
        <f>ROUND(L180*K180,2)</f>
        <v>0</v>
      </c>
      <c r="O180" s="226"/>
      <c r="P180" s="226"/>
      <c r="Q180" s="226"/>
      <c r="R180" s="190"/>
      <c r="T180" s="227" t="s">
        <v>5</v>
      </c>
      <c r="U180" s="59" t="s">
        <v>44</v>
      </c>
      <c r="V180" s="50"/>
      <c r="W180" s="228">
        <f>V180*K180</f>
        <v>0</v>
      </c>
      <c r="X180" s="228">
        <v>0</v>
      </c>
      <c r="Y180" s="228">
        <f>X180*K180</f>
        <v>0</v>
      </c>
      <c r="Z180" s="228">
        <v>0</v>
      </c>
      <c r="AA180" s="229">
        <f>Z180*K180</f>
        <v>0</v>
      </c>
      <c r="AR180" s="25" t="s">
        <v>189</v>
      </c>
      <c r="AT180" s="25" t="s">
        <v>185</v>
      </c>
      <c r="AU180" s="25" t="s">
        <v>89</v>
      </c>
      <c r="AY180" s="25" t="s">
        <v>184</v>
      </c>
      <c r="BE180" s="149">
        <f>IF(U180="základná",N180,0)</f>
        <v>0</v>
      </c>
      <c r="BF180" s="149">
        <f>IF(U180="znížená",N180,0)</f>
        <v>0</v>
      </c>
      <c r="BG180" s="149">
        <f>IF(U180="zákl. prenesená",N180,0)</f>
        <v>0</v>
      </c>
      <c r="BH180" s="149">
        <f>IF(U180="zníž. prenesená",N180,0)</f>
        <v>0</v>
      </c>
      <c r="BI180" s="149">
        <f>IF(U180="nulová",N180,0)</f>
        <v>0</v>
      </c>
      <c r="BJ180" s="25" t="s">
        <v>89</v>
      </c>
      <c r="BK180" s="149">
        <f>ROUND(L180*K180,2)</f>
        <v>0</v>
      </c>
      <c r="BL180" s="25" t="s">
        <v>189</v>
      </c>
      <c r="BM180" s="25" t="s">
        <v>1133</v>
      </c>
    </row>
    <row r="181" s="1" customFormat="1" ht="25.5" customHeight="1">
      <c r="B181" s="186"/>
      <c r="C181" s="270" t="s">
        <v>378</v>
      </c>
      <c r="D181" s="270" t="s">
        <v>563</v>
      </c>
      <c r="E181" s="271" t="s">
        <v>1134</v>
      </c>
      <c r="F181" s="272" t="s">
        <v>1135</v>
      </c>
      <c r="G181" s="272"/>
      <c r="H181" s="272"/>
      <c r="I181" s="272"/>
      <c r="J181" s="273" t="s">
        <v>200</v>
      </c>
      <c r="K181" s="274">
        <v>8</v>
      </c>
      <c r="L181" s="275">
        <v>0</v>
      </c>
      <c r="M181" s="275"/>
      <c r="N181" s="276">
        <f>ROUND(L181*K181,2)</f>
        <v>0</v>
      </c>
      <c r="O181" s="226"/>
      <c r="P181" s="226"/>
      <c r="Q181" s="226"/>
      <c r="R181" s="190"/>
      <c r="T181" s="227" t="s">
        <v>5</v>
      </c>
      <c r="U181" s="59" t="s">
        <v>44</v>
      </c>
      <c r="V181" s="50"/>
      <c r="W181" s="228">
        <f>V181*K181</f>
        <v>0</v>
      </c>
      <c r="X181" s="228">
        <v>0</v>
      </c>
      <c r="Y181" s="228">
        <f>X181*K181</f>
        <v>0</v>
      </c>
      <c r="Z181" s="228">
        <v>0</v>
      </c>
      <c r="AA181" s="229">
        <f>Z181*K181</f>
        <v>0</v>
      </c>
      <c r="AR181" s="25" t="s">
        <v>231</v>
      </c>
      <c r="AT181" s="25" t="s">
        <v>563</v>
      </c>
      <c r="AU181" s="25" t="s">
        <v>89</v>
      </c>
      <c r="AY181" s="25" t="s">
        <v>184</v>
      </c>
      <c r="BE181" s="149">
        <f>IF(U181="základná",N181,0)</f>
        <v>0</v>
      </c>
      <c r="BF181" s="149">
        <f>IF(U181="znížená",N181,0)</f>
        <v>0</v>
      </c>
      <c r="BG181" s="149">
        <f>IF(U181="zákl. prenesená",N181,0)</f>
        <v>0</v>
      </c>
      <c r="BH181" s="149">
        <f>IF(U181="zníž. prenesená",N181,0)</f>
        <v>0</v>
      </c>
      <c r="BI181" s="149">
        <f>IF(U181="nulová",N181,0)</f>
        <v>0</v>
      </c>
      <c r="BJ181" s="25" t="s">
        <v>89</v>
      </c>
      <c r="BK181" s="149">
        <f>ROUND(L181*K181,2)</f>
        <v>0</v>
      </c>
      <c r="BL181" s="25" t="s">
        <v>189</v>
      </c>
      <c r="BM181" s="25" t="s">
        <v>1136</v>
      </c>
    </row>
    <row r="182" s="1" customFormat="1" ht="25.5" customHeight="1">
      <c r="B182" s="186"/>
      <c r="C182" s="270" t="s">
        <v>388</v>
      </c>
      <c r="D182" s="270" t="s">
        <v>563</v>
      </c>
      <c r="E182" s="271" t="s">
        <v>1137</v>
      </c>
      <c r="F182" s="272" t="s">
        <v>1138</v>
      </c>
      <c r="G182" s="272"/>
      <c r="H182" s="272"/>
      <c r="I182" s="272"/>
      <c r="J182" s="273" t="s">
        <v>1139</v>
      </c>
      <c r="K182" s="274">
        <v>4</v>
      </c>
      <c r="L182" s="275">
        <v>0</v>
      </c>
      <c r="M182" s="275"/>
      <c r="N182" s="276">
        <f>ROUND(L182*K182,2)</f>
        <v>0</v>
      </c>
      <c r="O182" s="226"/>
      <c r="P182" s="226"/>
      <c r="Q182" s="226"/>
      <c r="R182" s="190"/>
      <c r="T182" s="227" t="s">
        <v>5</v>
      </c>
      <c r="U182" s="59" t="s">
        <v>44</v>
      </c>
      <c r="V182" s="50"/>
      <c r="W182" s="228">
        <f>V182*K182</f>
        <v>0</v>
      </c>
      <c r="X182" s="228">
        <v>0</v>
      </c>
      <c r="Y182" s="228">
        <f>X182*K182</f>
        <v>0</v>
      </c>
      <c r="Z182" s="228">
        <v>0</v>
      </c>
      <c r="AA182" s="229">
        <f>Z182*K182</f>
        <v>0</v>
      </c>
      <c r="AR182" s="25" t="s">
        <v>231</v>
      </c>
      <c r="AT182" s="25" t="s">
        <v>563</v>
      </c>
      <c r="AU182" s="25" t="s">
        <v>89</v>
      </c>
      <c r="AY182" s="25" t="s">
        <v>184</v>
      </c>
      <c r="BE182" s="149">
        <f>IF(U182="základná",N182,0)</f>
        <v>0</v>
      </c>
      <c r="BF182" s="149">
        <f>IF(U182="znížená",N182,0)</f>
        <v>0</v>
      </c>
      <c r="BG182" s="149">
        <f>IF(U182="zákl. prenesená",N182,0)</f>
        <v>0</v>
      </c>
      <c r="BH182" s="149">
        <f>IF(U182="zníž. prenesená",N182,0)</f>
        <v>0</v>
      </c>
      <c r="BI182" s="149">
        <f>IF(U182="nulová",N182,0)</f>
        <v>0</v>
      </c>
      <c r="BJ182" s="25" t="s">
        <v>89</v>
      </c>
      <c r="BK182" s="149">
        <f>ROUND(L182*K182,2)</f>
        <v>0</v>
      </c>
      <c r="BL182" s="25" t="s">
        <v>189</v>
      </c>
      <c r="BM182" s="25" t="s">
        <v>1140</v>
      </c>
    </row>
    <row r="183" s="1" customFormat="1" ht="25.5" customHeight="1">
      <c r="B183" s="186"/>
      <c r="C183" s="270" t="s">
        <v>393</v>
      </c>
      <c r="D183" s="270" t="s">
        <v>563</v>
      </c>
      <c r="E183" s="271" t="s">
        <v>1141</v>
      </c>
      <c r="F183" s="272" t="s">
        <v>1142</v>
      </c>
      <c r="G183" s="272"/>
      <c r="H183" s="272"/>
      <c r="I183" s="272"/>
      <c r="J183" s="273" t="s">
        <v>1139</v>
      </c>
      <c r="K183" s="274">
        <v>6</v>
      </c>
      <c r="L183" s="275">
        <v>0</v>
      </c>
      <c r="M183" s="275"/>
      <c r="N183" s="276">
        <f>ROUND(L183*K183,2)</f>
        <v>0</v>
      </c>
      <c r="O183" s="226"/>
      <c r="P183" s="226"/>
      <c r="Q183" s="226"/>
      <c r="R183" s="190"/>
      <c r="T183" s="227" t="s">
        <v>5</v>
      </c>
      <c r="U183" s="59" t="s">
        <v>44</v>
      </c>
      <c r="V183" s="50"/>
      <c r="W183" s="228">
        <f>V183*K183</f>
        <v>0</v>
      </c>
      <c r="X183" s="228">
        <v>0</v>
      </c>
      <c r="Y183" s="228">
        <f>X183*K183</f>
        <v>0</v>
      </c>
      <c r="Z183" s="228">
        <v>0</v>
      </c>
      <c r="AA183" s="229">
        <f>Z183*K183</f>
        <v>0</v>
      </c>
      <c r="AR183" s="25" t="s">
        <v>231</v>
      </c>
      <c r="AT183" s="25" t="s">
        <v>563</v>
      </c>
      <c r="AU183" s="25" t="s">
        <v>89</v>
      </c>
      <c r="AY183" s="25" t="s">
        <v>184</v>
      </c>
      <c r="BE183" s="149">
        <f>IF(U183="základná",N183,0)</f>
        <v>0</v>
      </c>
      <c r="BF183" s="149">
        <f>IF(U183="znížená",N183,0)</f>
        <v>0</v>
      </c>
      <c r="BG183" s="149">
        <f>IF(U183="zákl. prenesená",N183,0)</f>
        <v>0</v>
      </c>
      <c r="BH183" s="149">
        <f>IF(U183="zníž. prenesená",N183,0)</f>
        <v>0</v>
      </c>
      <c r="BI183" s="149">
        <f>IF(U183="nulová",N183,0)</f>
        <v>0</v>
      </c>
      <c r="BJ183" s="25" t="s">
        <v>89</v>
      </c>
      <c r="BK183" s="149">
        <f>ROUND(L183*K183,2)</f>
        <v>0</v>
      </c>
      <c r="BL183" s="25" t="s">
        <v>189</v>
      </c>
      <c r="BM183" s="25" t="s">
        <v>1143</v>
      </c>
    </row>
    <row r="184" s="1" customFormat="1" ht="25.5" customHeight="1">
      <c r="B184" s="186"/>
      <c r="C184" s="220" t="s">
        <v>398</v>
      </c>
      <c r="D184" s="220" t="s">
        <v>185</v>
      </c>
      <c r="E184" s="221" t="s">
        <v>1144</v>
      </c>
      <c r="F184" s="222" t="s">
        <v>1145</v>
      </c>
      <c r="G184" s="222"/>
      <c r="H184" s="222"/>
      <c r="I184" s="222"/>
      <c r="J184" s="223" t="s">
        <v>200</v>
      </c>
      <c r="K184" s="224">
        <v>4</v>
      </c>
      <c r="L184" s="225">
        <v>0</v>
      </c>
      <c r="M184" s="225"/>
      <c r="N184" s="226">
        <f>ROUND(L184*K184,2)</f>
        <v>0</v>
      </c>
      <c r="O184" s="226"/>
      <c r="P184" s="226"/>
      <c r="Q184" s="226"/>
      <c r="R184" s="190"/>
      <c r="T184" s="227" t="s">
        <v>5</v>
      </c>
      <c r="U184" s="59" t="s">
        <v>44</v>
      </c>
      <c r="V184" s="50"/>
      <c r="W184" s="228">
        <f>V184*K184</f>
        <v>0</v>
      </c>
      <c r="X184" s="228">
        <v>0</v>
      </c>
      <c r="Y184" s="228">
        <f>X184*K184</f>
        <v>0</v>
      </c>
      <c r="Z184" s="228">
        <v>0</v>
      </c>
      <c r="AA184" s="229">
        <f>Z184*K184</f>
        <v>0</v>
      </c>
      <c r="AR184" s="25" t="s">
        <v>189</v>
      </c>
      <c r="AT184" s="25" t="s">
        <v>185</v>
      </c>
      <c r="AU184" s="25" t="s">
        <v>89</v>
      </c>
      <c r="AY184" s="25" t="s">
        <v>184</v>
      </c>
      <c r="BE184" s="149">
        <f>IF(U184="základná",N184,0)</f>
        <v>0</v>
      </c>
      <c r="BF184" s="149">
        <f>IF(U184="znížená",N184,0)</f>
        <v>0</v>
      </c>
      <c r="BG184" s="149">
        <f>IF(U184="zákl. prenesená",N184,0)</f>
        <v>0</v>
      </c>
      <c r="BH184" s="149">
        <f>IF(U184="zníž. prenesená",N184,0)</f>
        <v>0</v>
      </c>
      <c r="BI184" s="149">
        <f>IF(U184="nulová",N184,0)</f>
        <v>0</v>
      </c>
      <c r="BJ184" s="25" t="s">
        <v>89</v>
      </c>
      <c r="BK184" s="149">
        <f>ROUND(L184*K184,2)</f>
        <v>0</v>
      </c>
      <c r="BL184" s="25" t="s">
        <v>189</v>
      </c>
      <c r="BM184" s="25" t="s">
        <v>1146</v>
      </c>
    </row>
    <row r="185" s="1" customFormat="1" ht="25.5" customHeight="1">
      <c r="B185" s="186"/>
      <c r="C185" s="270" t="s">
        <v>402</v>
      </c>
      <c r="D185" s="270" t="s">
        <v>563</v>
      </c>
      <c r="E185" s="271" t="s">
        <v>1147</v>
      </c>
      <c r="F185" s="272" t="s">
        <v>1148</v>
      </c>
      <c r="G185" s="272"/>
      <c r="H185" s="272"/>
      <c r="I185" s="272"/>
      <c r="J185" s="273" t="s">
        <v>1139</v>
      </c>
      <c r="K185" s="274">
        <v>4</v>
      </c>
      <c r="L185" s="275">
        <v>0</v>
      </c>
      <c r="M185" s="275"/>
      <c r="N185" s="276">
        <f>ROUND(L185*K185,2)</f>
        <v>0</v>
      </c>
      <c r="O185" s="226"/>
      <c r="P185" s="226"/>
      <c r="Q185" s="226"/>
      <c r="R185" s="190"/>
      <c r="T185" s="227" t="s">
        <v>5</v>
      </c>
      <c r="U185" s="59" t="s">
        <v>44</v>
      </c>
      <c r="V185" s="50"/>
      <c r="W185" s="228">
        <f>V185*K185</f>
        <v>0</v>
      </c>
      <c r="X185" s="228">
        <v>0</v>
      </c>
      <c r="Y185" s="228">
        <f>X185*K185</f>
        <v>0</v>
      </c>
      <c r="Z185" s="228">
        <v>0</v>
      </c>
      <c r="AA185" s="229">
        <f>Z185*K185</f>
        <v>0</v>
      </c>
      <c r="AR185" s="25" t="s">
        <v>231</v>
      </c>
      <c r="AT185" s="25" t="s">
        <v>563</v>
      </c>
      <c r="AU185" s="25" t="s">
        <v>89</v>
      </c>
      <c r="AY185" s="25" t="s">
        <v>184</v>
      </c>
      <c r="BE185" s="149">
        <f>IF(U185="základná",N185,0)</f>
        <v>0</v>
      </c>
      <c r="BF185" s="149">
        <f>IF(U185="znížená",N185,0)</f>
        <v>0</v>
      </c>
      <c r="BG185" s="149">
        <f>IF(U185="zákl. prenesená",N185,0)</f>
        <v>0</v>
      </c>
      <c r="BH185" s="149">
        <f>IF(U185="zníž. prenesená",N185,0)</f>
        <v>0</v>
      </c>
      <c r="BI185" s="149">
        <f>IF(U185="nulová",N185,0)</f>
        <v>0</v>
      </c>
      <c r="BJ185" s="25" t="s">
        <v>89</v>
      </c>
      <c r="BK185" s="149">
        <f>ROUND(L185*K185,2)</f>
        <v>0</v>
      </c>
      <c r="BL185" s="25" t="s">
        <v>189</v>
      </c>
      <c r="BM185" s="25" t="s">
        <v>1149</v>
      </c>
    </row>
    <row r="186" s="1" customFormat="1" ht="25.5" customHeight="1">
      <c r="B186" s="186"/>
      <c r="C186" s="220" t="s">
        <v>407</v>
      </c>
      <c r="D186" s="220" t="s">
        <v>185</v>
      </c>
      <c r="E186" s="221" t="s">
        <v>1150</v>
      </c>
      <c r="F186" s="222" t="s">
        <v>1151</v>
      </c>
      <c r="G186" s="222"/>
      <c r="H186" s="222"/>
      <c r="I186" s="222"/>
      <c r="J186" s="223" t="s">
        <v>218</v>
      </c>
      <c r="K186" s="224">
        <v>12</v>
      </c>
      <c r="L186" s="225">
        <v>0</v>
      </c>
      <c r="M186" s="225"/>
      <c r="N186" s="226">
        <f>ROUND(L186*K186,2)</f>
        <v>0</v>
      </c>
      <c r="O186" s="226"/>
      <c r="P186" s="226"/>
      <c r="Q186" s="226"/>
      <c r="R186" s="190"/>
      <c r="T186" s="227" t="s">
        <v>5</v>
      </c>
      <c r="U186" s="59" t="s">
        <v>44</v>
      </c>
      <c r="V186" s="50"/>
      <c r="W186" s="228">
        <f>V186*K186</f>
        <v>0</v>
      </c>
      <c r="X186" s="228">
        <v>0</v>
      </c>
      <c r="Y186" s="228">
        <f>X186*K186</f>
        <v>0</v>
      </c>
      <c r="Z186" s="228">
        <v>0</v>
      </c>
      <c r="AA186" s="229">
        <f>Z186*K186</f>
        <v>0</v>
      </c>
      <c r="AR186" s="25" t="s">
        <v>189</v>
      </c>
      <c r="AT186" s="25" t="s">
        <v>185</v>
      </c>
      <c r="AU186" s="25" t="s">
        <v>89</v>
      </c>
      <c r="AY186" s="25" t="s">
        <v>184</v>
      </c>
      <c r="BE186" s="149">
        <f>IF(U186="základná",N186,0)</f>
        <v>0</v>
      </c>
      <c r="BF186" s="149">
        <f>IF(U186="znížená",N186,0)</f>
        <v>0</v>
      </c>
      <c r="BG186" s="149">
        <f>IF(U186="zákl. prenesená",N186,0)</f>
        <v>0</v>
      </c>
      <c r="BH186" s="149">
        <f>IF(U186="zníž. prenesená",N186,0)</f>
        <v>0</v>
      </c>
      <c r="BI186" s="149">
        <f>IF(U186="nulová",N186,0)</f>
        <v>0</v>
      </c>
      <c r="BJ186" s="25" t="s">
        <v>89</v>
      </c>
      <c r="BK186" s="149">
        <f>ROUND(L186*K186,2)</f>
        <v>0</v>
      </c>
      <c r="BL186" s="25" t="s">
        <v>189</v>
      </c>
      <c r="BM186" s="25" t="s">
        <v>1152</v>
      </c>
    </row>
    <row r="187" s="10" customFormat="1" ht="29.88" customHeight="1">
      <c r="B187" s="208"/>
      <c r="C187" s="209"/>
      <c r="D187" s="250" t="s">
        <v>419</v>
      </c>
      <c r="E187" s="250"/>
      <c r="F187" s="250"/>
      <c r="G187" s="250"/>
      <c r="H187" s="250"/>
      <c r="I187" s="250"/>
      <c r="J187" s="250"/>
      <c r="K187" s="250"/>
      <c r="L187" s="250"/>
      <c r="M187" s="250"/>
      <c r="N187" s="253">
        <f>BK187</f>
        <v>0</v>
      </c>
      <c r="O187" s="254"/>
      <c r="P187" s="254"/>
      <c r="Q187" s="254"/>
      <c r="R187" s="213"/>
      <c r="T187" s="214"/>
      <c r="U187" s="209"/>
      <c r="V187" s="209"/>
      <c r="W187" s="215">
        <f>W188</f>
        <v>0</v>
      </c>
      <c r="X187" s="209"/>
      <c r="Y187" s="215">
        <f>Y188</f>
        <v>0</v>
      </c>
      <c r="Z187" s="209"/>
      <c r="AA187" s="216">
        <f>AA188</f>
        <v>0</v>
      </c>
      <c r="AR187" s="217" t="s">
        <v>84</v>
      </c>
      <c r="AT187" s="218" t="s">
        <v>76</v>
      </c>
      <c r="AU187" s="218" t="s">
        <v>84</v>
      </c>
      <c r="AY187" s="217" t="s">
        <v>184</v>
      </c>
      <c r="BK187" s="219">
        <f>BK188</f>
        <v>0</v>
      </c>
    </row>
    <row r="188" s="1" customFormat="1" ht="38.25" customHeight="1">
      <c r="B188" s="186"/>
      <c r="C188" s="220" t="s">
        <v>620</v>
      </c>
      <c r="D188" s="220" t="s">
        <v>185</v>
      </c>
      <c r="E188" s="221" t="s">
        <v>1153</v>
      </c>
      <c r="F188" s="222" t="s">
        <v>1154</v>
      </c>
      <c r="G188" s="222"/>
      <c r="H188" s="222"/>
      <c r="I188" s="222"/>
      <c r="J188" s="223" t="s">
        <v>321</v>
      </c>
      <c r="K188" s="224">
        <v>52.600000000000001</v>
      </c>
      <c r="L188" s="225">
        <v>0</v>
      </c>
      <c r="M188" s="225"/>
      <c r="N188" s="226">
        <f>ROUND(L188*K188,2)</f>
        <v>0</v>
      </c>
      <c r="O188" s="226"/>
      <c r="P188" s="226"/>
      <c r="Q188" s="226"/>
      <c r="R188" s="190"/>
      <c r="T188" s="227" t="s">
        <v>5</v>
      </c>
      <c r="U188" s="59" t="s">
        <v>44</v>
      </c>
      <c r="V188" s="50"/>
      <c r="W188" s="228">
        <f>V188*K188</f>
        <v>0</v>
      </c>
      <c r="X188" s="228">
        <v>0</v>
      </c>
      <c r="Y188" s="228">
        <f>X188*K188</f>
        <v>0</v>
      </c>
      <c r="Z188" s="228">
        <v>0</v>
      </c>
      <c r="AA188" s="229">
        <f>Z188*K188</f>
        <v>0</v>
      </c>
      <c r="AR188" s="25" t="s">
        <v>189</v>
      </c>
      <c r="AT188" s="25" t="s">
        <v>185</v>
      </c>
      <c r="AU188" s="25" t="s">
        <v>89</v>
      </c>
      <c r="AY188" s="25" t="s">
        <v>184</v>
      </c>
      <c r="BE188" s="149">
        <f>IF(U188="základná",N188,0)</f>
        <v>0</v>
      </c>
      <c r="BF188" s="149">
        <f>IF(U188="znížená",N188,0)</f>
        <v>0</v>
      </c>
      <c r="BG188" s="149">
        <f>IF(U188="zákl. prenesená",N188,0)</f>
        <v>0</v>
      </c>
      <c r="BH188" s="149">
        <f>IF(U188="zníž. prenesená",N188,0)</f>
        <v>0</v>
      </c>
      <c r="BI188" s="149">
        <f>IF(U188="nulová",N188,0)</f>
        <v>0</v>
      </c>
      <c r="BJ188" s="25" t="s">
        <v>89</v>
      </c>
      <c r="BK188" s="149">
        <f>ROUND(L188*K188,2)</f>
        <v>0</v>
      </c>
      <c r="BL188" s="25" t="s">
        <v>189</v>
      </c>
      <c r="BM188" s="25" t="s">
        <v>1155</v>
      </c>
    </row>
    <row r="189" s="10" customFormat="1" ht="37.44" customHeight="1">
      <c r="B189" s="208"/>
      <c r="C189" s="209"/>
      <c r="D189" s="210" t="s">
        <v>154</v>
      </c>
      <c r="E189" s="210"/>
      <c r="F189" s="210"/>
      <c r="G189" s="210"/>
      <c r="H189" s="210"/>
      <c r="I189" s="210"/>
      <c r="J189" s="210"/>
      <c r="K189" s="210"/>
      <c r="L189" s="210"/>
      <c r="M189" s="210"/>
      <c r="N189" s="264">
        <f>BK189</f>
        <v>0</v>
      </c>
      <c r="O189" s="265"/>
      <c r="P189" s="265"/>
      <c r="Q189" s="265"/>
      <c r="R189" s="213"/>
      <c r="T189" s="214"/>
      <c r="U189" s="209"/>
      <c r="V189" s="209"/>
      <c r="W189" s="215">
        <f>W190+W205+W230+W271</f>
        <v>0</v>
      </c>
      <c r="X189" s="209"/>
      <c r="Y189" s="215">
        <f>Y190+Y205+Y230+Y271</f>
        <v>0.027159999999999997</v>
      </c>
      <c r="Z189" s="209"/>
      <c r="AA189" s="216">
        <f>AA190+AA205+AA230+AA271</f>
        <v>0</v>
      </c>
      <c r="AR189" s="217" t="s">
        <v>89</v>
      </c>
      <c r="AT189" s="218" t="s">
        <v>76</v>
      </c>
      <c r="AU189" s="218" t="s">
        <v>77</v>
      </c>
      <c r="AY189" s="217" t="s">
        <v>184</v>
      </c>
      <c r="BK189" s="219">
        <f>BK190+BK205+BK230+BK271</f>
        <v>0</v>
      </c>
    </row>
    <row r="190" s="10" customFormat="1" ht="19.92" customHeight="1">
      <c r="B190" s="208"/>
      <c r="C190" s="209"/>
      <c r="D190" s="250" t="s">
        <v>421</v>
      </c>
      <c r="E190" s="250"/>
      <c r="F190" s="250"/>
      <c r="G190" s="250"/>
      <c r="H190" s="250"/>
      <c r="I190" s="250"/>
      <c r="J190" s="250"/>
      <c r="K190" s="250"/>
      <c r="L190" s="250"/>
      <c r="M190" s="250"/>
      <c r="N190" s="251">
        <f>BK190</f>
        <v>0</v>
      </c>
      <c r="O190" s="252"/>
      <c r="P190" s="252"/>
      <c r="Q190" s="252"/>
      <c r="R190" s="213"/>
      <c r="T190" s="214"/>
      <c r="U190" s="209"/>
      <c r="V190" s="209"/>
      <c r="W190" s="215">
        <f>SUM(W191:W204)</f>
        <v>0</v>
      </c>
      <c r="X190" s="209"/>
      <c r="Y190" s="215">
        <f>SUM(Y191:Y204)</f>
        <v>0</v>
      </c>
      <c r="Z190" s="209"/>
      <c r="AA190" s="216">
        <f>SUM(AA191:AA204)</f>
        <v>0</v>
      </c>
      <c r="AR190" s="217" t="s">
        <v>89</v>
      </c>
      <c r="AT190" s="218" t="s">
        <v>76</v>
      </c>
      <c r="AU190" s="218" t="s">
        <v>84</v>
      </c>
      <c r="AY190" s="217" t="s">
        <v>184</v>
      </c>
      <c r="BK190" s="219">
        <f>SUM(BK191:BK204)</f>
        <v>0</v>
      </c>
    </row>
    <row r="191" s="1" customFormat="1" ht="25.5" customHeight="1">
      <c r="B191" s="186"/>
      <c r="C191" s="220" t="s">
        <v>625</v>
      </c>
      <c r="D191" s="220" t="s">
        <v>185</v>
      </c>
      <c r="E191" s="221" t="s">
        <v>1156</v>
      </c>
      <c r="F191" s="222" t="s">
        <v>1157</v>
      </c>
      <c r="G191" s="222"/>
      <c r="H191" s="222"/>
      <c r="I191" s="222"/>
      <c r="J191" s="223" t="s">
        <v>218</v>
      </c>
      <c r="K191" s="224">
        <v>2392</v>
      </c>
      <c r="L191" s="225">
        <v>0</v>
      </c>
      <c r="M191" s="225"/>
      <c r="N191" s="226">
        <f>ROUND(L191*K191,2)</f>
        <v>0</v>
      </c>
      <c r="O191" s="226"/>
      <c r="P191" s="226"/>
      <c r="Q191" s="226"/>
      <c r="R191" s="190"/>
      <c r="T191" s="227" t="s">
        <v>5</v>
      </c>
      <c r="U191" s="59" t="s">
        <v>44</v>
      </c>
      <c r="V191" s="50"/>
      <c r="W191" s="228">
        <f>V191*K191</f>
        <v>0</v>
      </c>
      <c r="X191" s="228">
        <v>0</v>
      </c>
      <c r="Y191" s="228">
        <f>X191*K191</f>
        <v>0</v>
      </c>
      <c r="Z191" s="228">
        <v>0</v>
      </c>
      <c r="AA191" s="229">
        <f>Z191*K191</f>
        <v>0</v>
      </c>
      <c r="AR191" s="25" t="s">
        <v>278</v>
      </c>
      <c r="AT191" s="25" t="s">
        <v>185</v>
      </c>
      <c r="AU191" s="25" t="s">
        <v>89</v>
      </c>
      <c r="AY191" s="25" t="s">
        <v>184</v>
      </c>
      <c r="BE191" s="149">
        <f>IF(U191="základná",N191,0)</f>
        <v>0</v>
      </c>
      <c r="BF191" s="149">
        <f>IF(U191="znížená",N191,0)</f>
        <v>0</v>
      </c>
      <c r="BG191" s="149">
        <f>IF(U191="zákl. prenesená",N191,0)</f>
        <v>0</v>
      </c>
      <c r="BH191" s="149">
        <f>IF(U191="zníž. prenesená",N191,0)</f>
        <v>0</v>
      </c>
      <c r="BI191" s="149">
        <f>IF(U191="nulová",N191,0)</f>
        <v>0</v>
      </c>
      <c r="BJ191" s="25" t="s">
        <v>89</v>
      </c>
      <c r="BK191" s="149">
        <f>ROUND(L191*K191,2)</f>
        <v>0</v>
      </c>
      <c r="BL191" s="25" t="s">
        <v>278</v>
      </c>
      <c r="BM191" s="25" t="s">
        <v>1158</v>
      </c>
    </row>
    <row r="192" s="1" customFormat="1" ht="38.25" customHeight="1">
      <c r="B192" s="186"/>
      <c r="C192" s="270" t="s">
        <v>630</v>
      </c>
      <c r="D192" s="270" t="s">
        <v>563</v>
      </c>
      <c r="E192" s="271" t="s">
        <v>1159</v>
      </c>
      <c r="F192" s="272" t="s">
        <v>1160</v>
      </c>
      <c r="G192" s="272"/>
      <c r="H192" s="272"/>
      <c r="I192" s="272"/>
      <c r="J192" s="273" t="s">
        <v>218</v>
      </c>
      <c r="K192" s="274">
        <v>10</v>
      </c>
      <c r="L192" s="275">
        <v>0</v>
      </c>
      <c r="M192" s="275"/>
      <c r="N192" s="276">
        <f>ROUND(L192*K192,2)</f>
        <v>0</v>
      </c>
      <c r="O192" s="226"/>
      <c r="P192" s="226"/>
      <c r="Q192" s="226"/>
      <c r="R192" s="190"/>
      <c r="T192" s="227" t="s">
        <v>5</v>
      </c>
      <c r="U192" s="59" t="s">
        <v>44</v>
      </c>
      <c r="V192" s="50"/>
      <c r="W192" s="228">
        <f>V192*K192</f>
        <v>0</v>
      </c>
      <c r="X192" s="228">
        <v>0</v>
      </c>
      <c r="Y192" s="228">
        <f>X192*K192</f>
        <v>0</v>
      </c>
      <c r="Z192" s="228">
        <v>0</v>
      </c>
      <c r="AA192" s="229">
        <f>Z192*K192</f>
        <v>0</v>
      </c>
      <c r="AR192" s="25" t="s">
        <v>351</v>
      </c>
      <c r="AT192" s="25" t="s">
        <v>563</v>
      </c>
      <c r="AU192" s="25" t="s">
        <v>89</v>
      </c>
      <c r="AY192" s="25" t="s">
        <v>184</v>
      </c>
      <c r="BE192" s="149">
        <f>IF(U192="základná",N192,0)</f>
        <v>0</v>
      </c>
      <c r="BF192" s="149">
        <f>IF(U192="znížená",N192,0)</f>
        <v>0</v>
      </c>
      <c r="BG192" s="149">
        <f>IF(U192="zákl. prenesená",N192,0)</f>
        <v>0</v>
      </c>
      <c r="BH192" s="149">
        <f>IF(U192="zníž. prenesená",N192,0)</f>
        <v>0</v>
      </c>
      <c r="BI192" s="149">
        <f>IF(U192="nulová",N192,0)</f>
        <v>0</v>
      </c>
      <c r="BJ192" s="25" t="s">
        <v>89</v>
      </c>
      <c r="BK192" s="149">
        <f>ROUND(L192*K192,2)</f>
        <v>0</v>
      </c>
      <c r="BL192" s="25" t="s">
        <v>278</v>
      </c>
      <c r="BM192" s="25" t="s">
        <v>1161</v>
      </c>
    </row>
    <row r="193" s="1" customFormat="1" ht="38.25" customHeight="1">
      <c r="B193" s="186"/>
      <c r="C193" s="270" t="s">
        <v>634</v>
      </c>
      <c r="D193" s="270" t="s">
        <v>563</v>
      </c>
      <c r="E193" s="271" t="s">
        <v>1162</v>
      </c>
      <c r="F193" s="272" t="s">
        <v>1163</v>
      </c>
      <c r="G193" s="272"/>
      <c r="H193" s="272"/>
      <c r="I193" s="272"/>
      <c r="J193" s="273" t="s">
        <v>218</v>
      </c>
      <c r="K193" s="274">
        <v>28</v>
      </c>
      <c r="L193" s="275">
        <v>0</v>
      </c>
      <c r="M193" s="275"/>
      <c r="N193" s="276">
        <f>ROUND(L193*K193,2)</f>
        <v>0</v>
      </c>
      <c r="O193" s="226"/>
      <c r="P193" s="226"/>
      <c r="Q193" s="226"/>
      <c r="R193" s="190"/>
      <c r="T193" s="227" t="s">
        <v>5</v>
      </c>
      <c r="U193" s="59" t="s">
        <v>44</v>
      </c>
      <c r="V193" s="50"/>
      <c r="W193" s="228">
        <f>V193*K193</f>
        <v>0</v>
      </c>
      <c r="X193" s="228">
        <v>0</v>
      </c>
      <c r="Y193" s="228">
        <f>X193*K193</f>
        <v>0</v>
      </c>
      <c r="Z193" s="228">
        <v>0</v>
      </c>
      <c r="AA193" s="229">
        <f>Z193*K193</f>
        <v>0</v>
      </c>
      <c r="AR193" s="25" t="s">
        <v>351</v>
      </c>
      <c r="AT193" s="25" t="s">
        <v>563</v>
      </c>
      <c r="AU193" s="25" t="s">
        <v>89</v>
      </c>
      <c r="AY193" s="25" t="s">
        <v>184</v>
      </c>
      <c r="BE193" s="149">
        <f>IF(U193="základná",N193,0)</f>
        <v>0</v>
      </c>
      <c r="BF193" s="149">
        <f>IF(U193="znížená",N193,0)</f>
        <v>0</v>
      </c>
      <c r="BG193" s="149">
        <f>IF(U193="zákl. prenesená",N193,0)</f>
        <v>0</v>
      </c>
      <c r="BH193" s="149">
        <f>IF(U193="zníž. prenesená",N193,0)</f>
        <v>0</v>
      </c>
      <c r="BI193" s="149">
        <f>IF(U193="nulová",N193,0)</f>
        <v>0</v>
      </c>
      <c r="BJ193" s="25" t="s">
        <v>89</v>
      </c>
      <c r="BK193" s="149">
        <f>ROUND(L193*K193,2)</f>
        <v>0</v>
      </c>
      <c r="BL193" s="25" t="s">
        <v>278</v>
      </c>
      <c r="BM193" s="25" t="s">
        <v>1164</v>
      </c>
    </row>
    <row r="194" s="1" customFormat="1" ht="38.25" customHeight="1">
      <c r="B194" s="186"/>
      <c r="C194" s="270" t="s">
        <v>638</v>
      </c>
      <c r="D194" s="270" t="s">
        <v>563</v>
      </c>
      <c r="E194" s="271" t="s">
        <v>1165</v>
      </c>
      <c r="F194" s="272" t="s">
        <v>1166</v>
      </c>
      <c r="G194" s="272"/>
      <c r="H194" s="272"/>
      <c r="I194" s="272"/>
      <c r="J194" s="273" t="s">
        <v>218</v>
      </c>
      <c r="K194" s="274">
        <v>112</v>
      </c>
      <c r="L194" s="275">
        <v>0</v>
      </c>
      <c r="M194" s="275"/>
      <c r="N194" s="276">
        <f>ROUND(L194*K194,2)</f>
        <v>0</v>
      </c>
      <c r="O194" s="226"/>
      <c r="P194" s="226"/>
      <c r="Q194" s="226"/>
      <c r="R194" s="190"/>
      <c r="T194" s="227" t="s">
        <v>5</v>
      </c>
      <c r="U194" s="59" t="s">
        <v>44</v>
      </c>
      <c r="V194" s="50"/>
      <c r="W194" s="228">
        <f>V194*K194</f>
        <v>0</v>
      </c>
      <c r="X194" s="228">
        <v>0</v>
      </c>
      <c r="Y194" s="228">
        <f>X194*K194</f>
        <v>0</v>
      </c>
      <c r="Z194" s="228">
        <v>0</v>
      </c>
      <c r="AA194" s="229">
        <f>Z194*K194</f>
        <v>0</v>
      </c>
      <c r="AR194" s="25" t="s">
        <v>351</v>
      </c>
      <c r="AT194" s="25" t="s">
        <v>563</v>
      </c>
      <c r="AU194" s="25" t="s">
        <v>89</v>
      </c>
      <c r="AY194" s="25" t="s">
        <v>184</v>
      </c>
      <c r="BE194" s="149">
        <f>IF(U194="základná",N194,0)</f>
        <v>0</v>
      </c>
      <c r="BF194" s="149">
        <f>IF(U194="znížená",N194,0)</f>
        <v>0</v>
      </c>
      <c r="BG194" s="149">
        <f>IF(U194="zákl. prenesená",N194,0)</f>
        <v>0</v>
      </c>
      <c r="BH194" s="149">
        <f>IF(U194="zníž. prenesená",N194,0)</f>
        <v>0</v>
      </c>
      <c r="BI194" s="149">
        <f>IF(U194="nulová",N194,0)</f>
        <v>0</v>
      </c>
      <c r="BJ194" s="25" t="s">
        <v>89</v>
      </c>
      <c r="BK194" s="149">
        <f>ROUND(L194*K194,2)</f>
        <v>0</v>
      </c>
      <c r="BL194" s="25" t="s">
        <v>278</v>
      </c>
      <c r="BM194" s="25" t="s">
        <v>1167</v>
      </c>
    </row>
    <row r="195" s="1" customFormat="1" ht="38.25" customHeight="1">
      <c r="B195" s="186"/>
      <c r="C195" s="270" t="s">
        <v>642</v>
      </c>
      <c r="D195" s="270" t="s">
        <v>563</v>
      </c>
      <c r="E195" s="271" t="s">
        <v>1168</v>
      </c>
      <c r="F195" s="272" t="s">
        <v>1169</v>
      </c>
      <c r="G195" s="272"/>
      <c r="H195" s="272"/>
      <c r="I195" s="272"/>
      <c r="J195" s="273" t="s">
        <v>218</v>
      </c>
      <c r="K195" s="274">
        <v>904</v>
      </c>
      <c r="L195" s="275">
        <v>0</v>
      </c>
      <c r="M195" s="275"/>
      <c r="N195" s="276">
        <f>ROUND(L195*K195,2)</f>
        <v>0</v>
      </c>
      <c r="O195" s="226"/>
      <c r="P195" s="226"/>
      <c r="Q195" s="226"/>
      <c r="R195" s="190"/>
      <c r="T195" s="227" t="s">
        <v>5</v>
      </c>
      <c r="U195" s="59" t="s">
        <v>44</v>
      </c>
      <c r="V195" s="50"/>
      <c r="W195" s="228">
        <f>V195*K195</f>
        <v>0</v>
      </c>
      <c r="X195" s="228">
        <v>0</v>
      </c>
      <c r="Y195" s="228">
        <f>X195*K195</f>
        <v>0</v>
      </c>
      <c r="Z195" s="228">
        <v>0</v>
      </c>
      <c r="AA195" s="229">
        <f>Z195*K195</f>
        <v>0</v>
      </c>
      <c r="AR195" s="25" t="s">
        <v>351</v>
      </c>
      <c r="AT195" s="25" t="s">
        <v>563</v>
      </c>
      <c r="AU195" s="25" t="s">
        <v>89</v>
      </c>
      <c r="AY195" s="25" t="s">
        <v>184</v>
      </c>
      <c r="BE195" s="149">
        <f>IF(U195="základná",N195,0)</f>
        <v>0</v>
      </c>
      <c r="BF195" s="149">
        <f>IF(U195="znížená",N195,0)</f>
        <v>0</v>
      </c>
      <c r="BG195" s="149">
        <f>IF(U195="zákl. prenesená",N195,0)</f>
        <v>0</v>
      </c>
      <c r="BH195" s="149">
        <f>IF(U195="zníž. prenesená",N195,0)</f>
        <v>0</v>
      </c>
      <c r="BI195" s="149">
        <f>IF(U195="nulová",N195,0)</f>
        <v>0</v>
      </c>
      <c r="BJ195" s="25" t="s">
        <v>89</v>
      </c>
      <c r="BK195" s="149">
        <f>ROUND(L195*K195,2)</f>
        <v>0</v>
      </c>
      <c r="BL195" s="25" t="s">
        <v>278</v>
      </c>
      <c r="BM195" s="25" t="s">
        <v>1170</v>
      </c>
    </row>
    <row r="196" s="1" customFormat="1" ht="38.25" customHeight="1">
      <c r="B196" s="186"/>
      <c r="C196" s="270" t="s">
        <v>646</v>
      </c>
      <c r="D196" s="270" t="s">
        <v>563</v>
      </c>
      <c r="E196" s="271" t="s">
        <v>1171</v>
      </c>
      <c r="F196" s="272" t="s">
        <v>1172</v>
      </c>
      <c r="G196" s="272"/>
      <c r="H196" s="272"/>
      <c r="I196" s="272"/>
      <c r="J196" s="273" t="s">
        <v>218</v>
      </c>
      <c r="K196" s="274">
        <v>412</v>
      </c>
      <c r="L196" s="275">
        <v>0</v>
      </c>
      <c r="M196" s="275"/>
      <c r="N196" s="276">
        <f>ROUND(L196*K196,2)</f>
        <v>0</v>
      </c>
      <c r="O196" s="226"/>
      <c r="P196" s="226"/>
      <c r="Q196" s="226"/>
      <c r="R196" s="190"/>
      <c r="T196" s="227" t="s">
        <v>5</v>
      </c>
      <c r="U196" s="59" t="s">
        <v>44</v>
      </c>
      <c r="V196" s="50"/>
      <c r="W196" s="228">
        <f>V196*K196</f>
        <v>0</v>
      </c>
      <c r="X196" s="228">
        <v>0</v>
      </c>
      <c r="Y196" s="228">
        <f>X196*K196</f>
        <v>0</v>
      </c>
      <c r="Z196" s="228">
        <v>0</v>
      </c>
      <c r="AA196" s="229">
        <f>Z196*K196</f>
        <v>0</v>
      </c>
      <c r="AR196" s="25" t="s">
        <v>351</v>
      </c>
      <c r="AT196" s="25" t="s">
        <v>563</v>
      </c>
      <c r="AU196" s="25" t="s">
        <v>89</v>
      </c>
      <c r="AY196" s="25" t="s">
        <v>184</v>
      </c>
      <c r="BE196" s="149">
        <f>IF(U196="základná",N196,0)</f>
        <v>0</v>
      </c>
      <c r="BF196" s="149">
        <f>IF(U196="znížená",N196,0)</f>
        <v>0</v>
      </c>
      <c r="BG196" s="149">
        <f>IF(U196="zákl. prenesená",N196,0)</f>
        <v>0</v>
      </c>
      <c r="BH196" s="149">
        <f>IF(U196="zníž. prenesená",N196,0)</f>
        <v>0</v>
      </c>
      <c r="BI196" s="149">
        <f>IF(U196="nulová",N196,0)</f>
        <v>0</v>
      </c>
      <c r="BJ196" s="25" t="s">
        <v>89</v>
      </c>
      <c r="BK196" s="149">
        <f>ROUND(L196*K196,2)</f>
        <v>0</v>
      </c>
      <c r="BL196" s="25" t="s">
        <v>278</v>
      </c>
      <c r="BM196" s="25" t="s">
        <v>1173</v>
      </c>
    </row>
    <row r="197" s="1" customFormat="1" ht="38.25" customHeight="1">
      <c r="B197" s="186"/>
      <c r="C197" s="270" t="s">
        <v>652</v>
      </c>
      <c r="D197" s="270" t="s">
        <v>563</v>
      </c>
      <c r="E197" s="271" t="s">
        <v>1174</v>
      </c>
      <c r="F197" s="272" t="s">
        <v>1175</v>
      </c>
      <c r="G197" s="272"/>
      <c r="H197" s="272"/>
      <c r="I197" s="272"/>
      <c r="J197" s="273" t="s">
        <v>218</v>
      </c>
      <c r="K197" s="274">
        <v>354</v>
      </c>
      <c r="L197" s="275">
        <v>0</v>
      </c>
      <c r="M197" s="275"/>
      <c r="N197" s="276">
        <f>ROUND(L197*K197,2)</f>
        <v>0</v>
      </c>
      <c r="O197" s="226"/>
      <c r="P197" s="226"/>
      <c r="Q197" s="226"/>
      <c r="R197" s="190"/>
      <c r="T197" s="227" t="s">
        <v>5</v>
      </c>
      <c r="U197" s="59" t="s">
        <v>44</v>
      </c>
      <c r="V197" s="50"/>
      <c r="W197" s="228">
        <f>V197*K197</f>
        <v>0</v>
      </c>
      <c r="X197" s="228">
        <v>0</v>
      </c>
      <c r="Y197" s="228">
        <f>X197*K197</f>
        <v>0</v>
      </c>
      <c r="Z197" s="228">
        <v>0</v>
      </c>
      <c r="AA197" s="229">
        <f>Z197*K197</f>
        <v>0</v>
      </c>
      <c r="AR197" s="25" t="s">
        <v>351</v>
      </c>
      <c r="AT197" s="25" t="s">
        <v>563</v>
      </c>
      <c r="AU197" s="25" t="s">
        <v>89</v>
      </c>
      <c r="AY197" s="25" t="s">
        <v>184</v>
      </c>
      <c r="BE197" s="149">
        <f>IF(U197="základná",N197,0)</f>
        <v>0</v>
      </c>
      <c r="BF197" s="149">
        <f>IF(U197="znížená",N197,0)</f>
        <v>0</v>
      </c>
      <c r="BG197" s="149">
        <f>IF(U197="zákl. prenesená",N197,0)</f>
        <v>0</v>
      </c>
      <c r="BH197" s="149">
        <f>IF(U197="zníž. prenesená",N197,0)</f>
        <v>0</v>
      </c>
      <c r="BI197" s="149">
        <f>IF(U197="nulová",N197,0)</f>
        <v>0</v>
      </c>
      <c r="BJ197" s="25" t="s">
        <v>89</v>
      </c>
      <c r="BK197" s="149">
        <f>ROUND(L197*K197,2)</f>
        <v>0</v>
      </c>
      <c r="BL197" s="25" t="s">
        <v>278</v>
      </c>
      <c r="BM197" s="25" t="s">
        <v>1176</v>
      </c>
    </row>
    <row r="198" s="1" customFormat="1" ht="38.25" customHeight="1">
      <c r="B198" s="186"/>
      <c r="C198" s="270" t="s">
        <v>657</v>
      </c>
      <c r="D198" s="270" t="s">
        <v>563</v>
      </c>
      <c r="E198" s="271" t="s">
        <v>1177</v>
      </c>
      <c r="F198" s="272" t="s">
        <v>1178</v>
      </c>
      <c r="G198" s="272"/>
      <c r="H198" s="272"/>
      <c r="I198" s="272"/>
      <c r="J198" s="273" t="s">
        <v>218</v>
      </c>
      <c r="K198" s="274">
        <v>28</v>
      </c>
      <c r="L198" s="275">
        <v>0</v>
      </c>
      <c r="M198" s="275"/>
      <c r="N198" s="276">
        <f>ROUND(L198*K198,2)</f>
        <v>0</v>
      </c>
      <c r="O198" s="226"/>
      <c r="P198" s="226"/>
      <c r="Q198" s="226"/>
      <c r="R198" s="190"/>
      <c r="T198" s="227" t="s">
        <v>5</v>
      </c>
      <c r="U198" s="59" t="s">
        <v>44</v>
      </c>
      <c r="V198" s="50"/>
      <c r="W198" s="228">
        <f>V198*K198</f>
        <v>0</v>
      </c>
      <c r="X198" s="228">
        <v>0</v>
      </c>
      <c r="Y198" s="228">
        <f>X198*K198</f>
        <v>0</v>
      </c>
      <c r="Z198" s="228">
        <v>0</v>
      </c>
      <c r="AA198" s="229">
        <f>Z198*K198</f>
        <v>0</v>
      </c>
      <c r="AR198" s="25" t="s">
        <v>351</v>
      </c>
      <c r="AT198" s="25" t="s">
        <v>563</v>
      </c>
      <c r="AU198" s="25" t="s">
        <v>89</v>
      </c>
      <c r="AY198" s="25" t="s">
        <v>184</v>
      </c>
      <c r="BE198" s="149">
        <f>IF(U198="základná",N198,0)</f>
        <v>0</v>
      </c>
      <c r="BF198" s="149">
        <f>IF(U198="znížená",N198,0)</f>
        <v>0</v>
      </c>
      <c r="BG198" s="149">
        <f>IF(U198="zákl. prenesená",N198,0)</f>
        <v>0</v>
      </c>
      <c r="BH198" s="149">
        <f>IF(U198="zníž. prenesená",N198,0)</f>
        <v>0</v>
      </c>
      <c r="BI198" s="149">
        <f>IF(U198="nulová",N198,0)</f>
        <v>0</v>
      </c>
      <c r="BJ198" s="25" t="s">
        <v>89</v>
      </c>
      <c r="BK198" s="149">
        <f>ROUND(L198*K198,2)</f>
        <v>0</v>
      </c>
      <c r="BL198" s="25" t="s">
        <v>278</v>
      </c>
      <c r="BM198" s="25" t="s">
        <v>1179</v>
      </c>
    </row>
    <row r="199" s="1" customFormat="1" ht="38.25" customHeight="1">
      <c r="B199" s="186"/>
      <c r="C199" s="270" t="s">
        <v>661</v>
      </c>
      <c r="D199" s="270" t="s">
        <v>563</v>
      </c>
      <c r="E199" s="271" t="s">
        <v>1180</v>
      </c>
      <c r="F199" s="272" t="s">
        <v>1181</v>
      </c>
      <c r="G199" s="272"/>
      <c r="H199" s="272"/>
      <c r="I199" s="272"/>
      <c r="J199" s="273" t="s">
        <v>218</v>
      </c>
      <c r="K199" s="274">
        <v>82</v>
      </c>
      <c r="L199" s="275">
        <v>0</v>
      </c>
      <c r="M199" s="275"/>
      <c r="N199" s="276">
        <f>ROUND(L199*K199,2)</f>
        <v>0</v>
      </c>
      <c r="O199" s="226"/>
      <c r="P199" s="226"/>
      <c r="Q199" s="226"/>
      <c r="R199" s="190"/>
      <c r="T199" s="227" t="s">
        <v>5</v>
      </c>
      <c r="U199" s="59" t="s">
        <v>44</v>
      </c>
      <c r="V199" s="50"/>
      <c r="W199" s="228">
        <f>V199*K199</f>
        <v>0</v>
      </c>
      <c r="X199" s="228">
        <v>0</v>
      </c>
      <c r="Y199" s="228">
        <f>X199*K199</f>
        <v>0</v>
      </c>
      <c r="Z199" s="228">
        <v>0</v>
      </c>
      <c r="AA199" s="229">
        <f>Z199*K199</f>
        <v>0</v>
      </c>
      <c r="AR199" s="25" t="s">
        <v>351</v>
      </c>
      <c r="AT199" s="25" t="s">
        <v>563</v>
      </c>
      <c r="AU199" s="25" t="s">
        <v>89</v>
      </c>
      <c r="AY199" s="25" t="s">
        <v>184</v>
      </c>
      <c r="BE199" s="149">
        <f>IF(U199="základná",N199,0)</f>
        <v>0</v>
      </c>
      <c r="BF199" s="149">
        <f>IF(U199="znížená",N199,0)</f>
        <v>0</v>
      </c>
      <c r="BG199" s="149">
        <f>IF(U199="zákl. prenesená",N199,0)</f>
        <v>0</v>
      </c>
      <c r="BH199" s="149">
        <f>IF(U199="zníž. prenesená",N199,0)</f>
        <v>0</v>
      </c>
      <c r="BI199" s="149">
        <f>IF(U199="nulová",N199,0)</f>
        <v>0</v>
      </c>
      <c r="BJ199" s="25" t="s">
        <v>89</v>
      </c>
      <c r="BK199" s="149">
        <f>ROUND(L199*K199,2)</f>
        <v>0</v>
      </c>
      <c r="BL199" s="25" t="s">
        <v>278</v>
      </c>
      <c r="BM199" s="25" t="s">
        <v>1182</v>
      </c>
    </row>
    <row r="200" s="1" customFormat="1" ht="38.25" customHeight="1">
      <c r="B200" s="186"/>
      <c r="C200" s="270" t="s">
        <v>666</v>
      </c>
      <c r="D200" s="270" t="s">
        <v>563</v>
      </c>
      <c r="E200" s="271" t="s">
        <v>1183</v>
      </c>
      <c r="F200" s="272" t="s">
        <v>1184</v>
      </c>
      <c r="G200" s="272"/>
      <c r="H200" s="272"/>
      <c r="I200" s="272"/>
      <c r="J200" s="273" t="s">
        <v>218</v>
      </c>
      <c r="K200" s="274">
        <v>175</v>
      </c>
      <c r="L200" s="275">
        <v>0</v>
      </c>
      <c r="M200" s="275"/>
      <c r="N200" s="276">
        <f>ROUND(L200*K200,2)</f>
        <v>0</v>
      </c>
      <c r="O200" s="226"/>
      <c r="P200" s="226"/>
      <c r="Q200" s="226"/>
      <c r="R200" s="190"/>
      <c r="T200" s="227" t="s">
        <v>5</v>
      </c>
      <c r="U200" s="59" t="s">
        <v>44</v>
      </c>
      <c r="V200" s="50"/>
      <c r="W200" s="228">
        <f>V200*K200</f>
        <v>0</v>
      </c>
      <c r="X200" s="228">
        <v>0</v>
      </c>
      <c r="Y200" s="228">
        <f>X200*K200</f>
        <v>0</v>
      </c>
      <c r="Z200" s="228">
        <v>0</v>
      </c>
      <c r="AA200" s="229">
        <f>Z200*K200</f>
        <v>0</v>
      </c>
      <c r="AR200" s="25" t="s">
        <v>351</v>
      </c>
      <c r="AT200" s="25" t="s">
        <v>563</v>
      </c>
      <c r="AU200" s="25" t="s">
        <v>89</v>
      </c>
      <c r="AY200" s="25" t="s">
        <v>184</v>
      </c>
      <c r="BE200" s="149">
        <f>IF(U200="základná",N200,0)</f>
        <v>0</v>
      </c>
      <c r="BF200" s="149">
        <f>IF(U200="znížená",N200,0)</f>
        <v>0</v>
      </c>
      <c r="BG200" s="149">
        <f>IF(U200="zákl. prenesená",N200,0)</f>
        <v>0</v>
      </c>
      <c r="BH200" s="149">
        <f>IF(U200="zníž. prenesená",N200,0)</f>
        <v>0</v>
      </c>
      <c r="BI200" s="149">
        <f>IF(U200="nulová",N200,0)</f>
        <v>0</v>
      </c>
      <c r="BJ200" s="25" t="s">
        <v>89</v>
      </c>
      <c r="BK200" s="149">
        <f>ROUND(L200*K200,2)</f>
        <v>0</v>
      </c>
      <c r="BL200" s="25" t="s">
        <v>278</v>
      </c>
      <c r="BM200" s="25" t="s">
        <v>1185</v>
      </c>
    </row>
    <row r="201" s="1" customFormat="1" ht="38.25" customHeight="1">
      <c r="B201" s="186"/>
      <c r="C201" s="270" t="s">
        <v>673</v>
      </c>
      <c r="D201" s="270" t="s">
        <v>563</v>
      </c>
      <c r="E201" s="271" t="s">
        <v>1186</v>
      </c>
      <c r="F201" s="272" t="s">
        <v>1187</v>
      </c>
      <c r="G201" s="272"/>
      <c r="H201" s="272"/>
      <c r="I201" s="272"/>
      <c r="J201" s="273" t="s">
        <v>218</v>
      </c>
      <c r="K201" s="274">
        <v>121</v>
      </c>
      <c r="L201" s="275">
        <v>0</v>
      </c>
      <c r="M201" s="275"/>
      <c r="N201" s="276">
        <f>ROUND(L201*K201,2)</f>
        <v>0</v>
      </c>
      <c r="O201" s="226"/>
      <c r="P201" s="226"/>
      <c r="Q201" s="226"/>
      <c r="R201" s="190"/>
      <c r="T201" s="227" t="s">
        <v>5</v>
      </c>
      <c r="U201" s="59" t="s">
        <v>44</v>
      </c>
      <c r="V201" s="50"/>
      <c r="W201" s="228">
        <f>V201*K201</f>
        <v>0</v>
      </c>
      <c r="X201" s="228">
        <v>0</v>
      </c>
      <c r="Y201" s="228">
        <f>X201*K201</f>
        <v>0</v>
      </c>
      <c r="Z201" s="228">
        <v>0</v>
      </c>
      <c r="AA201" s="229">
        <f>Z201*K201</f>
        <v>0</v>
      </c>
      <c r="AR201" s="25" t="s">
        <v>351</v>
      </c>
      <c r="AT201" s="25" t="s">
        <v>563</v>
      </c>
      <c r="AU201" s="25" t="s">
        <v>89</v>
      </c>
      <c r="AY201" s="25" t="s">
        <v>184</v>
      </c>
      <c r="BE201" s="149">
        <f>IF(U201="základná",N201,0)</f>
        <v>0</v>
      </c>
      <c r="BF201" s="149">
        <f>IF(U201="znížená",N201,0)</f>
        <v>0</v>
      </c>
      <c r="BG201" s="149">
        <f>IF(U201="zákl. prenesená",N201,0)</f>
        <v>0</v>
      </c>
      <c r="BH201" s="149">
        <f>IF(U201="zníž. prenesená",N201,0)</f>
        <v>0</v>
      </c>
      <c r="BI201" s="149">
        <f>IF(U201="nulová",N201,0)</f>
        <v>0</v>
      </c>
      <c r="BJ201" s="25" t="s">
        <v>89</v>
      </c>
      <c r="BK201" s="149">
        <f>ROUND(L201*K201,2)</f>
        <v>0</v>
      </c>
      <c r="BL201" s="25" t="s">
        <v>278</v>
      </c>
      <c r="BM201" s="25" t="s">
        <v>1188</v>
      </c>
    </row>
    <row r="202" s="1" customFormat="1" ht="38.25" customHeight="1">
      <c r="B202" s="186"/>
      <c r="C202" s="270" t="s">
        <v>677</v>
      </c>
      <c r="D202" s="270" t="s">
        <v>563</v>
      </c>
      <c r="E202" s="271" t="s">
        <v>1189</v>
      </c>
      <c r="F202" s="272" t="s">
        <v>1190</v>
      </c>
      <c r="G202" s="272"/>
      <c r="H202" s="272"/>
      <c r="I202" s="272"/>
      <c r="J202" s="273" t="s">
        <v>218</v>
      </c>
      <c r="K202" s="274">
        <v>54</v>
      </c>
      <c r="L202" s="275">
        <v>0</v>
      </c>
      <c r="M202" s="275"/>
      <c r="N202" s="276">
        <f>ROUND(L202*K202,2)</f>
        <v>0</v>
      </c>
      <c r="O202" s="226"/>
      <c r="P202" s="226"/>
      <c r="Q202" s="226"/>
      <c r="R202" s="190"/>
      <c r="T202" s="227" t="s">
        <v>5</v>
      </c>
      <c r="U202" s="59" t="s">
        <v>44</v>
      </c>
      <c r="V202" s="50"/>
      <c r="W202" s="228">
        <f>V202*K202</f>
        <v>0</v>
      </c>
      <c r="X202" s="228">
        <v>0</v>
      </c>
      <c r="Y202" s="228">
        <f>X202*K202</f>
        <v>0</v>
      </c>
      <c r="Z202" s="228">
        <v>0</v>
      </c>
      <c r="AA202" s="229">
        <f>Z202*K202</f>
        <v>0</v>
      </c>
      <c r="AR202" s="25" t="s">
        <v>351</v>
      </c>
      <c r="AT202" s="25" t="s">
        <v>563</v>
      </c>
      <c r="AU202" s="25" t="s">
        <v>89</v>
      </c>
      <c r="AY202" s="25" t="s">
        <v>184</v>
      </c>
      <c r="BE202" s="149">
        <f>IF(U202="základná",N202,0)</f>
        <v>0</v>
      </c>
      <c r="BF202" s="149">
        <f>IF(U202="znížená",N202,0)</f>
        <v>0</v>
      </c>
      <c r="BG202" s="149">
        <f>IF(U202="zákl. prenesená",N202,0)</f>
        <v>0</v>
      </c>
      <c r="BH202" s="149">
        <f>IF(U202="zníž. prenesená",N202,0)</f>
        <v>0</v>
      </c>
      <c r="BI202" s="149">
        <f>IF(U202="nulová",N202,0)</f>
        <v>0</v>
      </c>
      <c r="BJ202" s="25" t="s">
        <v>89</v>
      </c>
      <c r="BK202" s="149">
        <f>ROUND(L202*K202,2)</f>
        <v>0</v>
      </c>
      <c r="BL202" s="25" t="s">
        <v>278</v>
      </c>
      <c r="BM202" s="25" t="s">
        <v>1191</v>
      </c>
    </row>
    <row r="203" s="1" customFormat="1" ht="38.25" customHeight="1">
      <c r="B203" s="186"/>
      <c r="C203" s="270" t="s">
        <v>681</v>
      </c>
      <c r="D203" s="270" t="s">
        <v>563</v>
      </c>
      <c r="E203" s="271" t="s">
        <v>1192</v>
      </c>
      <c r="F203" s="272" t="s">
        <v>1193</v>
      </c>
      <c r="G203" s="272"/>
      <c r="H203" s="272"/>
      <c r="I203" s="272"/>
      <c r="J203" s="273" t="s">
        <v>218</v>
      </c>
      <c r="K203" s="274">
        <v>112</v>
      </c>
      <c r="L203" s="275">
        <v>0</v>
      </c>
      <c r="M203" s="275"/>
      <c r="N203" s="276">
        <f>ROUND(L203*K203,2)</f>
        <v>0</v>
      </c>
      <c r="O203" s="226"/>
      <c r="P203" s="226"/>
      <c r="Q203" s="226"/>
      <c r="R203" s="190"/>
      <c r="T203" s="227" t="s">
        <v>5</v>
      </c>
      <c r="U203" s="59" t="s">
        <v>44</v>
      </c>
      <c r="V203" s="50"/>
      <c r="W203" s="228">
        <f>V203*K203</f>
        <v>0</v>
      </c>
      <c r="X203" s="228">
        <v>0</v>
      </c>
      <c r="Y203" s="228">
        <f>X203*K203</f>
        <v>0</v>
      </c>
      <c r="Z203" s="228">
        <v>0</v>
      </c>
      <c r="AA203" s="229">
        <f>Z203*K203</f>
        <v>0</v>
      </c>
      <c r="AR203" s="25" t="s">
        <v>351</v>
      </c>
      <c r="AT203" s="25" t="s">
        <v>563</v>
      </c>
      <c r="AU203" s="25" t="s">
        <v>89</v>
      </c>
      <c r="AY203" s="25" t="s">
        <v>184</v>
      </c>
      <c r="BE203" s="149">
        <f>IF(U203="základná",N203,0)</f>
        <v>0</v>
      </c>
      <c r="BF203" s="149">
        <f>IF(U203="znížená",N203,0)</f>
        <v>0</v>
      </c>
      <c r="BG203" s="149">
        <f>IF(U203="zákl. prenesená",N203,0)</f>
        <v>0</v>
      </c>
      <c r="BH203" s="149">
        <f>IF(U203="zníž. prenesená",N203,0)</f>
        <v>0</v>
      </c>
      <c r="BI203" s="149">
        <f>IF(U203="nulová",N203,0)</f>
        <v>0</v>
      </c>
      <c r="BJ203" s="25" t="s">
        <v>89</v>
      </c>
      <c r="BK203" s="149">
        <f>ROUND(L203*K203,2)</f>
        <v>0</v>
      </c>
      <c r="BL203" s="25" t="s">
        <v>278</v>
      </c>
      <c r="BM203" s="25" t="s">
        <v>1194</v>
      </c>
    </row>
    <row r="204" s="1" customFormat="1" ht="25.5" customHeight="1">
      <c r="B204" s="186"/>
      <c r="C204" s="220" t="s">
        <v>685</v>
      </c>
      <c r="D204" s="220" t="s">
        <v>185</v>
      </c>
      <c r="E204" s="221" t="s">
        <v>643</v>
      </c>
      <c r="F204" s="222" t="s">
        <v>644</v>
      </c>
      <c r="G204" s="222"/>
      <c r="H204" s="222"/>
      <c r="I204" s="222"/>
      <c r="J204" s="223" t="s">
        <v>321</v>
      </c>
      <c r="K204" s="224">
        <v>0.89600000000000002</v>
      </c>
      <c r="L204" s="225">
        <v>0</v>
      </c>
      <c r="M204" s="225"/>
      <c r="N204" s="226">
        <f>ROUND(L204*K204,2)</f>
        <v>0</v>
      </c>
      <c r="O204" s="226"/>
      <c r="P204" s="226"/>
      <c r="Q204" s="226"/>
      <c r="R204" s="190"/>
      <c r="T204" s="227" t="s">
        <v>5</v>
      </c>
      <c r="U204" s="59" t="s">
        <v>44</v>
      </c>
      <c r="V204" s="50"/>
      <c r="W204" s="228">
        <f>V204*K204</f>
        <v>0</v>
      </c>
      <c r="X204" s="228">
        <v>0</v>
      </c>
      <c r="Y204" s="228">
        <f>X204*K204</f>
        <v>0</v>
      </c>
      <c r="Z204" s="228">
        <v>0</v>
      </c>
      <c r="AA204" s="229">
        <f>Z204*K204</f>
        <v>0</v>
      </c>
      <c r="AR204" s="25" t="s">
        <v>278</v>
      </c>
      <c r="AT204" s="25" t="s">
        <v>185</v>
      </c>
      <c r="AU204" s="25" t="s">
        <v>89</v>
      </c>
      <c r="AY204" s="25" t="s">
        <v>184</v>
      </c>
      <c r="BE204" s="149">
        <f>IF(U204="základná",N204,0)</f>
        <v>0</v>
      </c>
      <c r="BF204" s="149">
        <f>IF(U204="znížená",N204,0)</f>
        <v>0</v>
      </c>
      <c r="BG204" s="149">
        <f>IF(U204="zákl. prenesená",N204,0)</f>
        <v>0</v>
      </c>
      <c r="BH204" s="149">
        <f>IF(U204="zníž. prenesená",N204,0)</f>
        <v>0</v>
      </c>
      <c r="BI204" s="149">
        <f>IF(U204="nulová",N204,0)</f>
        <v>0</v>
      </c>
      <c r="BJ204" s="25" t="s">
        <v>89</v>
      </c>
      <c r="BK204" s="149">
        <f>ROUND(L204*K204,2)</f>
        <v>0</v>
      </c>
      <c r="BL204" s="25" t="s">
        <v>278</v>
      </c>
      <c r="BM204" s="25" t="s">
        <v>1195</v>
      </c>
    </row>
    <row r="205" s="10" customFormat="1" ht="29.88" customHeight="1">
      <c r="B205" s="208"/>
      <c r="C205" s="209"/>
      <c r="D205" s="250" t="s">
        <v>958</v>
      </c>
      <c r="E205" s="250"/>
      <c r="F205" s="250"/>
      <c r="G205" s="250"/>
      <c r="H205" s="250"/>
      <c r="I205" s="250"/>
      <c r="J205" s="250"/>
      <c r="K205" s="250"/>
      <c r="L205" s="250"/>
      <c r="M205" s="250"/>
      <c r="N205" s="253">
        <f>BK205</f>
        <v>0</v>
      </c>
      <c r="O205" s="254"/>
      <c r="P205" s="254"/>
      <c r="Q205" s="254"/>
      <c r="R205" s="213"/>
      <c r="T205" s="214"/>
      <c r="U205" s="209"/>
      <c r="V205" s="209"/>
      <c r="W205" s="215">
        <f>SUM(W206:W229)</f>
        <v>0</v>
      </c>
      <c r="X205" s="209"/>
      <c r="Y205" s="215">
        <f>SUM(Y206:Y229)</f>
        <v>0</v>
      </c>
      <c r="Z205" s="209"/>
      <c r="AA205" s="216">
        <f>SUM(AA206:AA229)</f>
        <v>0</v>
      </c>
      <c r="AR205" s="217" t="s">
        <v>89</v>
      </c>
      <c r="AT205" s="218" t="s">
        <v>76</v>
      </c>
      <c r="AU205" s="218" t="s">
        <v>84</v>
      </c>
      <c r="AY205" s="217" t="s">
        <v>184</v>
      </c>
      <c r="BK205" s="219">
        <f>SUM(BK206:BK229)</f>
        <v>0</v>
      </c>
    </row>
    <row r="206" s="1" customFormat="1" ht="25.5" customHeight="1">
      <c r="B206" s="186"/>
      <c r="C206" s="220" t="s">
        <v>689</v>
      </c>
      <c r="D206" s="220" t="s">
        <v>185</v>
      </c>
      <c r="E206" s="221" t="s">
        <v>1196</v>
      </c>
      <c r="F206" s="222" t="s">
        <v>1197</v>
      </c>
      <c r="G206" s="222"/>
      <c r="H206" s="222"/>
      <c r="I206" s="222"/>
      <c r="J206" s="223" t="s">
        <v>218</v>
      </c>
      <c r="K206" s="224">
        <v>80</v>
      </c>
      <c r="L206" s="225">
        <v>0</v>
      </c>
      <c r="M206" s="225"/>
      <c r="N206" s="226">
        <f>ROUND(L206*K206,2)</f>
        <v>0</v>
      </c>
      <c r="O206" s="226"/>
      <c r="P206" s="226"/>
      <c r="Q206" s="226"/>
      <c r="R206" s="190"/>
      <c r="T206" s="227" t="s">
        <v>5</v>
      </c>
      <c r="U206" s="59" t="s">
        <v>44</v>
      </c>
      <c r="V206" s="50"/>
      <c r="W206" s="228">
        <f>V206*K206</f>
        <v>0</v>
      </c>
      <c r="X206" s="228">
        <v>0</v>
      </c>
      <c r="Y206" s="228">
        <f>X206*K206</f>
        <v>0</v>
      </c>
      <c r="Z206" s="228">
        <v>0</v>
      </c>
      <c r="AA206" s="229">
        <f>Z206*K206</f>
        <v>0</v>
      </c>
      <c r="AR206" s="25" t="s">
        <v>278</v>
      </c>
      <c r="AT206" s="25" t="s">
        <v>185</v>
      </c>
      <c r="AU206" s="25" t="s">
        <v>89</v>
      </c>
      <c r="AY206" s="25" t="s">
        <v>184</v>
      </c>
      <c r="BE206" s="149">
        <f>IF(U206="základná",N206,0)</f>
        <v>0</v>
      </c>
      <c r="BF206" s="149">
        <f>IF(U206="znížená",N206,0)</f>
        <v>0</v>
      </c>
      <c r="BG206" s="149">
        <f>IF(U206="zákl. prenesená",N206,0)</f>
        <v>0</v>
      </c>
      <c r="BH206" s="149">
        <f>IF(U206="zníž. prenesená",N206,0)</f>
        <v>0</v>
      </c>
      <c r="BI206" s="149">
        <f>IF(U206="nulová",N206,0)</f>
        <v>0</v>
      </c>
      <c r="BJ206" s="25" t="s">
        <v>89</v>
      </c>
      <c r="BK206" s="149">
        <f>ROUND(L206*K206,2)</f>
        <v>0</v>
      </c>
      <c r="BL206" s="25" t="s">
        <v>278</v>
      </c>
      <c r="BM206" s="25" t="s">
        <v>1198</v>
      </c>
    </row>
    <row r="207" s="1" customFormat="1" ht="25.5" customHeight="1">
      <c r="B207" s="186"/>
      <c r="C207" s="220" t="s">
        <v>696</v>
      </c>
      <c r="D207" s="220" t="s">
        <v>185</v>
      </c>
      <c r="E207" s="221" t="s">
        <v>1199</v>
      </c>
      <c r="F207" s="222" t="s">
        <v>1200</v>
      </c>
      <c r="G207" s="222"/>
      <c r="H207" s="222"/>
      <c r="I207" s="222"/>
      <c r="J207" s="223" t="s">
        <v>218</v>
      </c>
      <c r="K207" s="224">
        <v>14</v>
      </c>
      <c r="L207" s="225">
        <v>0</v>
      </c>
      <c r="M207" s="225"/>
      <c r="N207" s="226">
        <f>ROUND(L207*K207,2)</f>
        <v>0</v>
      </c>
      <c r="O207" s="226"/>
      <c r="P207" s="226"/>
      <c r="Q207" s="226"/>
      <c r="R207" s="190"/>
      <c r="T207" s="227" t="s">
        <v>5</v>
      </c>
      <c r="U207" s="59" t="s">
        <v>44</v>
      </c>
      <c r="V207" s="50"/>
      <c r="W207" s="228">
        <f>V207*K207</f>
        <v>0</v>
      </c>
      <c r="X207" s="228">
        <v>0</v>
      </c>
      <c r="Y207" s="228">
        <f>X207*K207</f>
        <v>0</v>
      </c>
      <c r="Z207" s="228">
        <v>0</v>
      </c>
      <c r="AA207" s="229">
        <f>Z207*K207</f>
        <v>0</v>
      </c>
      <c r="AR207" s="25" t="s">
        <v>278</v>
      </c>
      <c r="AT207" s="25" t="s">
        <v>185</v>
      </c>
      <c r="AU207" s="25" t="s">
        <v>89</v>
      </c>
      <c r="AY207" s="25" t="s">
        <v>184</v>
      </c>
      <c r="BE207" s="149">
        <f>IF(U207="základná",N207,0)</f>
        <v>0</v>
      </c>
      <c r="BF207" s="149">
        <f>IF(U207="znížená",N207,0)</f>
        <v>0</v>
      </c>
      <c r="BG207" s="149">
        <f>IF(U207="zákl. prenesená",N207,0)</f>
        <v>0</v>
      </c>
      <c r="BH207" s="149">
        <f>IF(U207="zníž. prenesená",N207,0)</f>
        <v>0</v>
      </c>
      <c r="BI207" s="149">
        <f>IF(U207="nulová",N207,0)</f>
        <v>0</v>
      </c>
      <c r="BJ207" s="25" t="s">
        <v>89</v>
      </c>
      <c r="BK207" s="149">
        <f>ROUND(L207*K207,2)</f>
        <v>0</v>
      </c>
      <c r="BL207" s="25" t="s">
        <v>278</v>
      </c>
      <c r="BM207" s="25" t="s">
        <v>1201</v>
      </c>
    </row>
    <row r="208" s="1" customFormat="1" ht="25.5" customHeight="1">
      <c r="B208" s="186"/>
      <c r="C208" s="220" t="s">
        <v>701</v>
      </c>
      <c r="D208" s="220" t="s">
        <v>185</v>
      </c>
      <c r="E208" s="221" t="s">
        <v>1202</v>
      </c>
      <c r="F208" s="222" t="s">
        <v>1203</v>
      </c>
      <c r="G208" s="222"/>
      <c r="H208" s="222"/>
      <c r="I208" s="222"/>
      <c r="J208" s="223" t="s">
        <v>218</v>
      </c>
      <c r="K208" s="224">
        <v>24</v>
      </c>
      <c r="L208" s="225">
        <v>0</v>
      </c>
      <c r="M208" s="225"/>
      <c r="N208" s="226">
        <f>ROUND(L208*K208,2)</f>
        <v>0</v>
      </c>
      <c r="O208" s="226"/>
      <c r="P208" s="226"/>
      <c r="Q208" s="226"/>
      <c r="R208" s="190"/>
      <c r="T208" s="227" t="s">
        <v>5</v>
      </c>
      <c r="U208" s="59" t="s">
        <v>44</v>
      </c>
      <c r="V208" s="50"/>
      <c r="W208" s="228">
        <f>V208*K208</f>
        <v>0</v>
      </c>
      <c r="X208" s="228">
        <v>0</v>
      </c>
      <c r="Y208" s="228">
        <f>X208*K208</f>
        <v>0</v>
      </c>
      <c r="Z208" s="228">
        <v>0</v>
      </c>
      <c r="AA208" s="229">
        <f>Z208*K208</f>
        <v>0</v>
      </c>
      <c r="AR208" s="25" t="s">
        <v>278</v>
      </c>
      <c r="AT208" s="25" t="s">
        <v>185</v>
      </c>
      <c r="AU208" s="25" t="s">
        <v>89</v>
      </c>
      <c r="AY208" s="25" t="s">
        <v>184</v>
      </c>
      <c r="BE208" s="149">
        <f>IF(U208="základná",N208,0)</f>
        <v>0</v>
      </c>
      <c r="BF208" s="149">
        <f>IF(U208="znížená",N208,0)</f>
        <v>0</v>
      </c>
      <c r="BG208" s="149">
        <f>IF(U208="zákl. prenesená",N208,0)</f>
        <v>0</v>
      </c>
      <c r="BH208" s="149">
        <f>IF(U208="zníž. prenesená",N208,0)</f>
        <v>0</v>
      </c>
      <c r="BI208" s="149">
        <f>IF(U208="nulová",N208,0)</f>
        <v>0</v>
      </c>
      <c r="BJ208" s="25" t="s">
        <v>89</v>
      </c>
      <c r="BK208" s="149">
        <f>ROUND(L208*K208,2)</f>
        <v>0</v>
      </c>
      <c r="BL208" s="25" t="s">
        <v>278</v>
      </c>
      <c r="BM208" s="25" t="s">
        <v>1204</v>
      </c>
    </row>
    <row r="209" s="1" customFormat="1" ht="25.5" customHeight="1">
      <c r="B209" s="186"/>
      <c r="C209" s="220" t="s">
        <v>706</v>
      </c>
      <c r="D209" s="220" t="s">
        <v>185</v>
      </c>
      <c r="E209" s="221" t="s">
        <v>1205</v>
      </c>
      <c r="F209" s="222" t="s">
        <v>1206</v>
      </c>
      <c r="G209" s="222"/>
      <c r="H209" s="222"/>
      <c r="I209" s="222"/>
      <c r="J209" s="223" t="s">
        <v>218</v>
      </c>
      <c r="K209" s="224">
        <v>4</v>
      </c>
      <c r="L209" s="225">
        <v>0</v>
      </c>
      <c r="M209" s="225"/>
      <c r="N209" s="226">
        <f>ROUND(L209*K209,2)</f>
        <v>0</v>
      </c>
      <c r="O209" s="226"/>
      <c r="P209" s="226"/>
      <c r="Q209" s="226"/>
      <c r="R209" s="190"/>
      <c r="T209" s="227" t="s">
        <v>5</v>
      </c>
      <c r="U209" s="59" t="s">
        <v>44</v>
      </c>
      <c r="V209" s="50"/>
      <c r="W209" s="228">
        <f>V209*K209</f>
        <v>0</v>
      </c>
      <c r="X209" s="228">
        <v>0</v>
      </c>
      <c r="Y209" s="228">
        <f>X209*K209</f>
        <v>0</v>
      </c>
      <c r="Z209" s="228">
        <v>0</v>
      </c>
      <c r="AA209" s="229">
        <f>Z209*K209</f>
        <v>0</v>
      </c>
      <c r="AR209" s="25" t="s">
        <v>278</v>
      </c>
      <c r="AT209" s="25" t="s">
        <v>185</v>
      </c>
      <c r="AU209" s="25" t="s">
        <v>89</v>
      </c>
      <c r="AY209" s="25" t="s">
        <v>184</v>
      </c>
      <c r="BE209" s="149">
        <f>IF(U209="základná",N209,0)</f>
        <v>0</v>
      </c>
      <c r="BF209" s="149">
        <f>IF(U209="znížená",N209,0)</f>
        <v>0</v>
      </c>
      <c r="BG209" s="149">
        <f>IF(U209="zákl. prenesená",N209,0)</f>
        <v>0</v>
      </c>
      <c r="BH209" s="149">
        <f>IF(U209="zníž. prenesená",N209,0)</f>
        <v>0</v>
      </c>
      <c r="BI209" s="149">
        <f>IF(U209="nulová",N209,0)</f>
        <v>0</v>
      </c>
      <c r="BJ209" s="25" t="s">
        <v>89</v>
      </c>
      <c r="BK209" s="149">
        <f>ROUND(L209*K209,2)</f>
        <v>0</v>
      </c>
      <c r="BL209" s="25" t="s">
        <v>278</v>
      </c>
      <c r="BM209" s="25" t="s">
        <v>1207</v>
      </c>
    </row>
    <row r="210" s="1" customFormat="1" ht="25.5" customHeight="1">
      <c r="B210" s="186"/>
      <c r="C210" s="220" t="s">
        <v>712</v>
      </c>
      <c r="D210" s="220" t="s">
        <v>185</v>
      </c>
      <c r="E210" s="221" t="s">
        <v>1208</v>
      </c>
      <c r="F210" s="222" t="s">
        <v>1209</v>
      </c>
      <c r="G210" s="222"/>
      <c r="H210" s="222"/>
      <c r="I210" s="222"/>
      <c r="J210" s="223" t="s">
        <v>218</v>
      </c>
      <c r="K210" s="224">
        <v>164</v>
      </c>
      <c r="L210" s="225">
        <v>0</v>
      </c>
      <c r="M210" s="225"/>
      <c r="N210" s="226">
        <f>ROUND(L210*K210,2)</f>
        <v>0</v>
      </c>
      <c r="O210" s="226"/>
      <c r="P210" s="226"/>
      <c r="Q210" s="226"/>
      <c r="R210" s="190"/>
      <c r="T210" s="227" t="s">
        <v>5</v>
      </c>
      <c r="U210" s="59" t="s">
        <v>44</v>
      </c>
      <c r="V210" s="50"/>
      <c r="W210" s="228">
        <f>V210*K210</f>
        <v>0</v>
      </c>
      <c r="X210" s="228">
        <v>0</v>
      </c>
      <c r="Y210" s="228">
        <f>X210*K210</f>
        <v>0</v>
      </c>
      <c r="Z210" s="228">
        <v>0</v>
      </c>
      <c r="AA210" s="229">
        <f>Z210*K210</f>
        <v>0</v>
      </c>
      <c r="AR210" s="25" t="s">
        <v>278</v>
      </c>
      <c r="AT210" s="25" t="s">
        <v>185</v>
      </c>
      <c r="AU210" s="25" t="s">
        <v>89</v>
      </c>
      <c r="AY210" s="25" t="s">
        <v>184</v>
      </c>
      <c r="BE210" s="149">
        <f>IF(U210="základná",N210,0)</f>
        <v>0</v>
      </c>
      <c r="BF210" s="149">
        <f>IF(U210="znížená",N210,0)</f>
        <v>0</v>
      </c>
      <c r="BG210" s="149">
        <f>IF(U210="zákl. prenesená",N210,0)</f>
        <v>0</v>
      </c>
      <c r="BH210" s="149">
        <f>IF(U210="zníž. prenesená",N210,0)</f>
        <v>0</v>
      </c>
      <c r="BI210" s="149">
        <f>IF(U210="nulová",N210,0)</f>
        <v>0</v>
      </c>
      <c r="BJ210" s="25" t="s">
        <v>89</v>
      </c>
      <c r="BK210" s="149">
        <f>ROUND(L210*K210,2)</f>
        <v>0</v>
      </c>
      <c r="BL210" s="25" t="s">
        <v>278</v>
      </c>
      <c r="BM210" s="25" t="s">
        <v>1210</v>
      </c>
    </row>
    <row r="211" s="1" customFormat="1" ht="25.5" customHeight="1">
      <c r="B211" s="186"/>
      <c r="C211" s="220" t="s">
        <v>716</v>
      </c>
      <c r="D211" s="220" t="s">
        <v>185</v>
      </c>
      <c r="E211" s="221" t="s">
        <v>1211</v>
      </c>
      <c r="F211" s="222" t="s">
        <v>1212</v>
      </c>
      <c r="G211" s="222"/>
      <c r="H211" s="222"/>
      <c r="I211" s="222"/>
      <c r="J211" s="223" t="s">
        <v>218</v>
      </c>
      <c r="K211" s="224">
        <v>416</v>
      </c>
      <c r="L211" s="225">
        <v>0</v>
      </c>
      <c r="M211" s="225"/>
      <c r="N211" s="226">
        <f>ROUND(L211*K211,2)</f>
        <v>0</v>
      </c>
      <c r="O211" s="226"/>
      <c r="P211" s="226"/>
      <c r="Q211" s="226"/>
      <c r="R211" s="190"/>
      <c r="T211" s="227" t="s">
        <v>5</v>
      </c>
      <c r="U211" s="59" t="s">
        <v>44</v>
      </c>
      <c r="V211" s="50"/>
      <c r="W211" s="228">
        <f>V211*K211</f>
        <v>0</v>
      </c>
      <c r="X211" s="228">
        <v>0</v>
      </c>
      <c r="Y211" s="228">
        <f>X211*K211</f>
        <v>0</v>
      </c>
      <c r="Z211" s="228">
        <v>0</v>
      </c>
      <c r="AA211" s="229">
        <f>Z211*K211</f>
        <v>0</v>
      </c>
      <c r="AR211" s="25" t="s">
        <v>278</v>
      </c>
      <c r="AT211" s="25" t="s">
        <v>185</v>
      </c>
      <c r="AU211" s="25" t="s">
        <v>89</v>
      </c>
      <c r="AY211" s="25" t="s">
        <v>184</v>
      </c>
      <c r="BE211" s="149">
        <f>IF(U211="základná",N211,0)</f>
        <v>0</v>
      </c>
      <c r="BF211" s="149">
        <f>IF(U211="znížená",N211,0)</f>
        <v>0</v>
      </c>
      <c r="BG211" s="149">
        <f>IF(U211="zákl. prenesená",N211,0)</f>
        <v>0</v>
      </c>
      <c r="BH211" s="149">
        <f>IF(U211="zníž. prenesená",N211,0)</f>
        <v>0</v>
      </c>
      <c r="BI211" s="149">
        <f>IF(U211="nulová",N211,0)</f>
        <v>0</v>
      </c>
      <c r="BJ211" s="25" t="s">
        <v>89</v>
      </c>
      <c r="BK211" s="149">
        <f>ROUND(L211*K211,2)</f>
        <v>0</v>
      </c>
      <c r="BL211" s="25" t="s">
        <v>278</v>
      </c>
      <c r="BM211" s="25" t="s">
        <v>1213</v>
      </c>
    </row>
    <row r="212" s="1" customFormat="1" ht="25.5" customHeight="1">
      <c r="B212" s="186"/>
      <c r="C212" s="220" t="s">
        <v>720</v>
      </c>
      <c r="D212" s="220" t="s">
        <v>185</v>
      </c>
      <c r="E212" s="221" t="s">
        <v>1214</v>
      </c>
      <c r="F212" s="222" t="s">
        <v>1215</v>
      </c>
      <c r="G212" s="222"/>
      <c r="H212" s="222"/>
      <c r="I212" s="222"/>
      <c r="J212" s="223" t="s">
        <v>218</v>
      </c>
      <c r="K212" s="224">
        <v>178</v>
      </c>
      <c r="L212" s="225">
        <v>0</v>
      </c>
      <c r="M212" s="225"/>
      <c r="N212" s="226">
        <f>ROUND(L212*K212,2)</f>
        <v>0</v>
      </c>
      <c r="O212" s="226"/>
      <c r="P212" s="226"/>
      <c r="Q212" s="226"/>
      <c r="R212" s="190"/>
      <c r="T212" s="227" t="s">
        <v>5</v>
      </c>
      <c r="U212" s="59" t="s">
        <v>44</v>
      </c>
      <c r="V212" s="50"/>
      <c r="W212" s="228">
        <f>V212*K212</f>
        <v>0</v>
      </c>
      <c r="X212" s="228">
        <v>0</v>
      </c>
      <c r="Y212" s="228">
        <f>X212*K212</f>
        <v>0</v>
      </c>
      <c r="Z212" s="228">
        <v>0</v>
      </c>
      <c r="AA212" s="229">
        <f>Z212*K212</f>
        <v>0</v>
      </c>
      <c r="AR212" s="25" t="s">
        <v>278</v>
      </c>
      <c r="AT212" s="25" t="s">
        <v>185</v>
      </c>
      <c r="AU212" s="25" t="s">
        <v>89</v>
      </c>
      <c r="AY212" s="25" t="s">
        <v>184</v>
      </c>
      <c r="BE212" s="149">
        <f>IF(U212="základná",N212,0)</f>
        <v>0</v>
      </c>
      <c r="BF212" s="149">
        <f>IF(U212="znížená",N212,0)</f>
        <v>0</v>
      </c>
      <c r="BG212" s="149">
        <f>IF(U212="zákl. prenesená",N212,0)</f>
        <v>0</v>
      </c>
      <c r="BH212" s="149">
        <f>IF(U212="zníž. prenesená",N212,0)</f>
        <v>0</v>
      </c>
      <c r="BI212" s="149">
        <f>IF(U212="nulová",N212,0)</f>
        <v>0</v>
      </c>
      <c r="BJ212" s="25" t="s">
        <v>89</v>
      </c>
      <c r="BK212" s="149">
        <f>ROUND(L212*K212,2)</f>
        <v>0</v>
      </c>
      <c r="BL212" s="25" t="s">
        <v>278</v>
      </c>
      <c r="BM212" s="25" t="s">
        <v>1216</v>
      </c>
    </row>
    <row r="213" s="1" customFormat="1" ht="25.5" customHeight="1">
      <c r="B213" s="186"/>
      <c r="C213" s="220" t="s">
        <v>724</v>
      </c>
      <c r="D213" s="220" t="s">
        <v>185</v>
      </c>
      <c r="E213" s="221" t="s">
        <v>1217</v>
      </c>
      <c r="F213" s="222" t="s">
        <v>1218</v>
      </c>
      <c r="G213" s="222"/>
      <c r="H213" s="222"/>
      <c r="I213" s="222"/>
      <c r="J213" s="223" t="s">
        <v>218</v>
      </c>
      <c r="K213" s="224">
        <v>108</v>
      </c>
      <c r="L213" s="225">
        <v>0</v>
      </c>
      <c r="M213" s="225"/>
      <c r="N213" s="226">
        <f>ROUND(L213*K213,2)</f>
        <v>0</v>
      </c>
      <c r="O213" s="226"/>
      <c r="P213" s="226"/>
      <c r="Q213" s="226"/>
      <c r="R213" s="190"/>
      <c r="T213" s="227" t="s">
        <v>5</v>
      </c>
      <c r="U213" s="59" t="s">
        <v>44</v>
      </c>
      <c r="V213" s="50"/>
      <c r="W213" s="228">
        <f>V213*K213</f>
        <v>0</v>
      </c>
      <c r="X213" s="228">
        <v>0</v>
      </c>
      <c r="Y213" s="228">
        <f>X213*K213</f>
        <v>0</v>
      </c>
      <c r="Z213" s="228">
        <v>0</v>
      </c>
      <c r="AA213" s="229">
        <f>Z213*K213</f>
        <v>0</v>
      </c>
      <c r="AR213" s="25" t="s">
        <v>278</v>
      </c>
      <c r="AT213" s="25" t="s">
        <v>185</v>
      </c>
      <c r="AU213" s="25" t="s">
        <v>89</v>
      </c>
      <c r="AY213" s="25" t="s">
        <v>184</v>
      </c>
      <c r="BE213" s="149">
        <f>IF(U213="základná",N213,0)</f>
        <v>0</v>
      </c>
      <c r="BF213" s="149">
        <f>IF(U213="znížená",N213,0)</f>
        <v>0</v>
      </c>
      <c r="BG213" s="149">
        <f>IF(U213="zákl. prenesená",N213,0)</f>
        <v>0</v>
      </c>
      <c r="BH213" s="149">
        <f>IF(U213="zníž. prenesená",N213,0)</f>
        <v>0</v>
      </c>
      <c r="BI213" s="149">
        <f>IF(U213="nulová",N213,0)</f>
        <v>0</v>
      </c>
      <c r="BJ213" s="25" t="s">
        <v>89</v>
      </c>
      <c r="BK213" s="149">
        <f>ROUND(L213*K213,2)</f>
        <v>0</v>
      </c>
      <c r="BL213" s="25" t="s">
        <v>278</v>
      </c>
      <c r="BM213" s="25" t="s">
        <v>1219</v>
      </c>
    </row>
    <row r="214" s="1" customFormat="1" ht="25.5" customHeight="1">
      <c r="B214" s="186"/>
      <c r="C214" s="220" t="s">
        <v>728</v>
      </c>
      <c r="D214" s="220" t="s">
        <v>185</v>
      </c>
      <c r="E214" s="221" t="s">
        <v>1220</v>
      </c>
      <c r="F214" s="222" t="s">
        <v>1221</v>
      </c>
      <c r="G214" s="222"/>
      <c r="H214" s="222"/>
      <c r="I214" s="222"/>
      <c r="J214" s="223" t="s">
        <v>218</v>
      </c>
      <c r="K214" s="224">
        <v>32</v>
      </c>
      <c r="L214" s="225">
        <v>0</v>
      </c>
      <c r="M214" s="225"/>
      <c r="N214" s="226">
        <f>ROUND(L214*K214,2)</f>
        <v>0</v>
      </c>
      <c r="O214" s="226"/>
      <c r="P214" s="226"/>
      <c r="Q214" s="226"/>
      <c r="R214" s="190"/>
      <c r="T214" s="227" t="s">
        <v>5</v>
      </c>
      <c r="U214" s="59" t="s">
        <v>44</v>
      </c>
      <c r="V214" s="50"/>
      <c r="W214" s="228">
        <f>V214*K214</f>
        <v>0</v>
      </c>
      <c r="X214" s="228">
        <v>0</v>
      </c>
      <c r="Y214" s="228">
        <f>X214*K214</f>
        <v>0</v>
      </c>
      <c r="Z214" s="228">
        <v>0</v>
      </c>
      <c r="AA214" s="229">
        <f>Z214*K214</f>
        <v>0</v>
      </c>
      <c r="AR214" s="25" t="s">
        <v>278</v>
      </c>
      <c r="AT214" s="25" t="s">
        <v>185</v>
      </c>
      <c r="AU214" s="25" t="s">
        <v>89</v>
      </c>
      <c r="AY214" s="25" t="s">
        <v>184</v>
      </c>
      <c r="BE214" s="149">
        <f>IF(U214="základná",N214,0)</f>
        <v>0</v>
      </c>
      <c r="BF214" s="149">
        <f>IF(U214="znížená",N214,0)</f>
        <v>0</v>
      </c>
      <c r="BG214" s="149">
        <f>IF(U214="zákl. prenesená",N214,0)</f>
        <v>0</v>
      </c>
      <c r="BH214" s="149">
        <f>IF(U214="zníž. prenesená",N214,0)</f>
        <v>0</v>
      </c>
      <c r="BI214" s="149">
        <f>IF(U214="nulová",N214,0)</f>
        <v>0</v>
      </c>
      <c r="BJ214" s="25" t="s">
        <v>89</v>
      </c>
      <c r="BK214" s="149">
        <f>ROUND(L214*K214,2)</f>
        <v>0</v>
      </c>
      <c r="BL214" s="25" t="s">
        <v>278</v>
      </c>
      <c r="BM214" s="25" t="s">
        <v>1222</v>
      </c>
    </row>
    <row r="215" s="1" customFormat="1" ht="25.5" customHeight="1">
      <c r="B215" s="186"/>
      <c r="C215" s="220" t="s">
        <v>732</v>
      </c>
      <c r="D215" s="220" t="s">
        <v>185</v>
      </c>
      <c r="E215" s="221" t="s">
        <v>1223</v>
      </c>
      <c r="F215" s="222" t="s">
        <v>1224</v>
      </c>
      <c r="G215" s="222"/>
      <c r="H215" s="222"/>
      <c r="I215" s="222"/>
      <c r="J215" s="223" t="s">
        <v>218</v>
      </c>
      <c r="K215" s="224">
        <v>35</v>
      </c>
      <c r="L215" s="225">
        <v>0</v>
      </c>
      <c r="M215" s="225"/>
      <c r="N215" s="226">
        <f>ROUND(L215*K215,2)</f>
        <v>0</v>
      </c>
      <c r="O215" s="226"/>
      <c r="P215" s="226"/>
      <c r="Q215" s="226"/>
      <c r="R215" s="190"/>
      <c r="T215" s="227" t="s">
        <v>5</v>
      </c>
      <c r="U215" s="59" t="s">
        <v>44</v>
      </c>
      <c r="V215" s="50"/>
      <c r="W215" s="228">
        <f>V215*K215</f>
        <v>0</v>
      </c>
      <c r="X215" s="228">
        <v>0</v>
      </c>
      <c r="Y215" s="228">
        <f>X215*K215</f>
        <v>0</v>
      </c>
      <c r="Z215" s="228">
        <v>0</v>
      </c>
      <c r="AA215" s="229">
        <f>Z215*K215</f>
        <v>0</v>
      </c>
      <c r="AR215" s="25" t="s">
        <v>278</v>
      </c>
      <c r="AT215" s="25" t="s">
        <v>185</v>
      </c>
      <c r="AU215" s="25" t="s">
        <v>89</v>
      </c>
      <c r="AY215" s="25" t="s">
        <v>184</v>
      </c>
      <c r="BE215" s="149">
        <f>IF(U215="základná",N215,0)</f>
        <v>0</v>
      </c>
      <c r="BF215" s="149">
        <f>IF(U215="znížená",N215,0)</f>
        <v>0</v>
      </c>
      <c r="BG215" s="149">
        <f>IF(U215="zákl. prenesená",N215,0)</f>
        <v>0</v>
      </c>
      <c r="BH215" s="149">
        <f>IF(U215="zníž. prenesená",N215,0)</f>
        <v>0</v>
      </c>
      <c r="BI215" s="149">
        <f>IF(U215="nulová",N215,0)</f>
        <v>0</v>
      </c>
      <c r="BJ215" s="25" t="s">
        <v>89</v>
      </c>
      <c r="BK215" s="149">
        <f>ROUND(L215*K215,2)</f>
        <v>0</v>
      </c>
      <c r="BL215" s="25" t="s">
        <v>278</v>
      </c>
      <c r="BM215" s="25" t="s">
        <v>1225</v>
      </c>
    </row>
    <row r="216" s="1" customFormat="1" ht="25.5" customHeight="1">
      <c r="B216" s="186"/>
      <c r="C216" s="220" t="s">
        <v>738</v>
      </c>
      <c r="D216" s="220" t="s">
        <v>185</v>
      </c>
      <c r="E216" s="221" t="s">
        <v>1226</v>
      </c>
      <c r="F216" s="222" t="s">
        <v>1227</v>
      </c>
      <c r="G216" s="222"/>
      <c r="H216" s="222"/>
      <c r="I216" s="222"/>
      <c r="J216" s="223" t="s">
        <v>218</v>
      </c>
      <c r="K216" s="224">
        <v>14</v>
      </c>
      <c r="L216" s="225">
        <v>0</v>
      </c>
      <c r="M216" s="225"/>
      <c r="N216" s="226">
        <f>ROUND(L216*K216,2)</f>
        <v>0</v>
      </c>
      <c r="O216" s="226"/>
      <c r="P216" s="226"/>
      <c r="Q216" s="226"/>
      <c r="R216" s="190"/>
      <c r="T216" s="227" t="s">
        <v>5</v>
      </c>
      <c r="U216" s="59" t="s">
        <v>44</v>
      </c>
      <c r="V216" s="50"/>
      <c r="W216" s="228">
        <f>V216*K216</f>
        <v>0</v>
      </c>
      <c r="X216" s="228">
        <v>0</v>
      </c>
      <c r="Y216" s="228">
        <f>X216*K216</f>
        <v>0</v>
      </c>
      <c r="Z216" s="228">
        <v>0</v>
      </c>
      <c r="AA216" s="229">
        <f>Z216*K216</f>
        <v>0</v>
      </c>
      <c r="AR216" s="25" t="s">
        <v>278</v>
      </c>
      <c r="AT216" s="25" t="s">
        <v>185</v>
      </c>
      <c r="AU216" s="25" t="s">
        <v>89</v>
      </c>
      <c r="AY216" s="25" t="s">
        <v>184</v>
      </c>
      <c r="BE216" s="149">
        <f>IF(U216="základná",N216,0)</f>
        <v>0</v>
      </c>
      <c r="BF216" s="149">
        <f>IF(U216="znížená",N216,0)</f>
        <v>0</v>
      </c>
      <c r="BG216" s="149">
        <f>IF(U216="zákl. prenesená",N216,0)</f>
        <v>0</v>
      </c>
      <c r="BH216" s="149">
        <f>IF(U216="zníž. prenesená",N216,0)</f>
        <v>0</v>
      </c>
      <c r="BI216" s="149">
        <f>IF(U216="nulová",N216,0)</f>
        <v>0</v>
      </c>
      <c r="BJ216" s="25" t="s">
        <v>89</v>
      </c>
      <c r="BK216" s="149">
        <f>ROUND(L216*K216,2)</f>
        <v>0</v>
      </c>
      <c r="BL216" s="25" t="s">
        <v>278</v>
      </c>
      <c r="BM216" s="25" t="s">
        <v>1228</v>
      </c>
    </row>
    <row r="217" s="1" customFormat="1" ht="25.5" customHeight="1">
      <c r="B217" s="186"/>
      <c r="C217" s="220" t="s">
        <v>745</v>
      </c>
      <c r="D217" s="220" t="s">
        <v>185</v>
      </c>
      <c r="E217" s="221" t="s">
        <v>1229</v>
      </c>
      <c r="F217" s="222" t="s">
        <v>1230</v>
      </c>
      <c r="G217" s="222"/>
      <c r="H217" s="222"/>
      <c r="I217" s="222"/>
      <c r="J217" s="223" t="s">
        <v>218</v>
      </c>
      <c r="K217" s="224">
        <v>156</v>
      </c>
      <c r="L217" s="225">
        <v>0</v>
      </c>
      <c r="M217" s="225"/>
      <c r="N217" s="226">
        <f>ROUND(L217*K217,2)</f>
        <v>0</v>
      </c>
      <c r="O217" s="226"/>
      <c r="P217" s="226"/>
      <c r="Q217" s="226"/>
      <c r="R217" s="190"/>
      <c r="T217" s="227" t="s">
        <v>5</v>
      </c>
      <c r="U217" s="59" t="s">
        <v>44</v>
      </c>
      <c r="V217" s="50"/>
      <c r="W217" s="228">
        <f>V217*K217</f>
        <v>0</v>
      </c>
      <c r="X217" s="228">
        <v>0</v>
      </c>
      <c r="Y217" s="228">
        <f>X217*K217</f>
        <v>0</v>
      </c>
      <c r="Z217" s="228">
        <v>0</v>
      </c>
      <c r="AA217" s="229">
        <f>Z217*K217</f>
        <v>0</v>
      </c>
      <c r="AR217" s="25" t="s">
        <v>278</v>
      </c>
      <c r="AT217" s="25" t="s">
        <v>185</v>
      </c>
      <c r="AU217" s="25" t="s">
        <v>89</v>
      </c>
      <c r="AY217" s="25" t="s">
        <v>184</v>
      </c>
      <c r="BE217" s="149">
        <f>IF(U217="základná",N217,0)</f>
        <v>0</v>
      </c>
      <c r="BF217" s="149">
        <f>IF(U217="znížená",N217,0)</f>
        <v>0</v>
      </c>
      <c r="BG217" s="149">
        <f>IF(U217="zákl. prenesená",N217,0)</f>
        <v>0</v>
      </c>
      <c r="BH217" s="149">
        <f>IF(U217="zníž. prenesená",N217,0)</f>
        <v>0</v>
      </c>
      <c r="BI217" s="149">
        <f>IF(U217="nulová",N217,0)</f>
        <v>0</v>
      </c>
      <c r="BJ217" s="25" t="s">
        <v>89</v>
      </c>
      <c r="BK217" s="149">
        <f>ROUND(L217*K217,2)</f>
        <v>0</v>
      </c>
      <c r="BL217" s="25" t="s">
        <v>278</v>
      </c>
      <c r="BM217" s="25" t="s">
        <v>1231</v>
      </c>
    </row>
    <row r="218" s="1" customFormat="1" ht="25.5" customHeight="1">
      <c r="B218" s="186"/>
      <c r="C218" s="220" t="s">
        <v>749</v>
      </c>
      <c r="D218" s="220" t="s">
        <v>185</v>
      </c>
      <c r="E218" s="221" t="s">
        <v>1232</v>
      </c>
      <c r="F218" s="222" t="s">
        <v>1233</v>
      </c>
      <c r="G218" s="222"/>
      <c r="H218" s="222"/>
      <c r="I218" s="222"/>
      <c r="J218" s="223" t="s">
        <v>200</v>
      </c>
      <c r="K218" s="224">
        <v>41</v>
      </c>
      <c r="L218" s="225">
        <v>0</v>
      </c>
      <c r="M218" s="225"/>
      <c r="N218" s="226">
        <f>ROUND(L218*K218,2)</f>
        <v>0</v>
      </c>
      <c r="O218" s="226"/>
      <c r="P218" s="226"/>
      <c r="Q218" s="226"/>
      <c r="R218" s="190"/>
      <c r="T218" s="227" t="s">
        <v>5</v>
      </c>
      <c r="U218" s="59" t="s">
        <v>44</v>
      </c>
      <c r="V218" s="50"/>
      <c r="W218" s="228">
        <f>V218*K218</f>
        <v>0</v>
      </c>
      <c r="X218" s="228">
        <v>0</v>
      </c>
      <c r="Y218" s="228">
        <f>X218*K218</f>
        <v>0</v>
      </c>
      <c r="Z218" s="228">
        <v>0</v>
      </c>
      <c r="AA218" s="229">
        <f>Z218*K218</f>
        <v>0</v>
      </c>
      <c r="AR218" s="25" t="s">
        <v>278</v>
      </c>
      <c r="AT218" s="25" t="s">
        <v>185</v>
      </c>
      <c r="AU218" s="25" t="s">
        <v>89</v>
      </c>
      <c r="AY218" s="25" t="s">
        <v>184</v>
      </c>
      <c r="BE218" s="149">
        <f>IF(U218="základná",N218,0)</f>
        <v>0</v>
      </c>
      <c r="BF218" s="149">
        <f>IF(U218="znížená",N218,0)</f>
        <v>0</v>
      </c>
      <c r="BG218" s="149">
        <f>IF(U218="zákl. prenesená",N218,0)</f>
        <v>0</v>
      </c>
      <c r="BH218" s="149">
        <f>IF(U218="zníž. prenesená",N218,0)</f>
        <v>0</v>
      </c>
      <c r="BI218" s="149">
        <f>IF(U218="nulová",N218,0)</f>
        <v>0</v>
      </c>
      <c r="BJ218" s="25" t="s">
        <v>89</v>
      </c>
      <c r="BK218" s="149">
        <f>ROUND(L218*K218,2)</f>
        <v>0</v>
      </c>
      <c r="BL218" s="25" t="s">
        <v>278</v>
      </c>
      <c r="BM218" s="25" t="s">
        <v>1234</v>
      </c>
    </row>
    <row r="219" s="1" customFormat="1" ht="25.5" customHeight="1">
      <c r="B219" s="186"/>
      <c r="C219" s="220" t="s">
        <v>760</v>
      </c>
      <c r="D219" s="220" t="s">
        <v>185</v>
      </c>
      <c r="E219" s="221" t="s">
        <v>1235</v>
      </c>
      <c r="F219" s="222" t="s">
        <v>1236</v>
      </c>
      <c r="G219" s="222"/>
      <c r="H219" s="222"/>
      <c r="I219" s="222"/>
      <c r="J219" s="223" t="s">
        <v>200</v>
      </c>
      <c r="K219" s="224">
        <v>52</v>
      </c>
      <c r="L219" s="225">
        <v>0</v>
      </c>
      <c r="M219" s="225"/>
      <c r="N219" s="226">
        <f>ROUND(L219*K219,2)</f>
        <v>0</v>
      </c>
      <c r="O219" s="226"/>
      <c r="P219" s="226"/>
      <c r="Q219" s="226"/>
      <c r="R219" s="190"/>
      <c r="T219" s="227" t="s">
        <v>5</v>
      </c>
      <c r="U219" s="59" t="s">
        <v>44</v>
      </c>
      <c r="V219" s="50"/>
      <c r="W219" s="228">
        <f>V219*K219</f>
        <v>0</v>
      </c>
      <c r="X219" s="228">
        <v>0</v>
      </c>
      <c r="Y219" s="228">
        <f>X219*K219</f>
        <v>0</v>
      </c>
      <c r="Z219" s="228">
        <v>0</v>
      </c>
      <c r="AA219" s="229">
        <f>Z219*K219</f>
        <v>0</v>
      </c>
      <c r="AR219" s="25" t="s">
        <v>278</v>
      </c>
      <c r="AT219" s="25" t="s">
        <v>185</v>
      </c>
      <c r="AU219" s="25" t="s">
        <v>89</v>
      </c>
      <c r="AY219" s="25" t="s">
        <v>184</v>
      </c>
      <c r="BE219" s="149">
        <f>IF(U219="základná",N219,0)</f>
        <v>0</v>
      </c>
      <c r="BF219" s="149">
        <f>IF(U219="znížená",N219,0)</f>
        <v>0</v>
      </c>
      <c r="BG219" s="149">
        <f>IF(U219="zákl. prenesená",N219,0)</f>
        <v>0</v>
      </c>
      <c r="BH219" s="149">
        <f>IF(U219="zníž. prenesená",N219,0)</f>
        <v>0</v>
      </c>
      <c r="BI219" s="149">
        <f>IF(U219="nulová",N219,0)</f>
        <v>0</v>
      </c>
      <c r="BJ219" s="25" t="s">
        <v>89</v>
      </c>
      <c r="BK219" s="149">
        <f>ROUND(L219*K219,2)</f>
        <v>0</v>
      </c>
      <c r="BL219" s="25" t="s">
        <v>278</v>
      </c>
      <c r="BM219" s="25" t="s">
        <v>1237</v>
      </c>
    </row>
    <row r="220" s="1" customFormat="1" ht="25.5" customHeight="1">
      <c r="B220" s="186"/>
      <c r="C220" s="220" t="s">
        <v>766</v>
      </c>
      <c r="D220" s="220" t="s">
        <v>185</v>
      </c>
      <c r="E220" s="221" t="s">
        <v>1238</v>
      </c>
      <c r="F220" s="222" t="s">
        <v>1239</v>
      </c>
      <c r="G220" s="222"/>
      <c r="H220" s="222"/>
      <c r="I220" s="222"/>
      <c r="J220" s="223" t="s">
        <v>200</v>
      </c>
      <c r="K220" s="224">
        <v>20</v>
      </c>
      <c r="L220" s="225">
        <v>0</v>
      </c>
      <c r="M220" s="225"/>
      <c r="N220" s="226">
        <f>ROUND(L220*K220,2)</f>
        <v>0</v>
      </c>
      <c r="O220" s="226"/>
      <c r="P220" s="226"/>
      <c r="Q220" s="226"/>
      <c r="R220" s="190"/>
      <c r="T220" s="227" t="s">
        <v>5</v>
      </c>
      <c r="U220" s="59" t="s">
        <v>44</v>
      </c>
      <c r="V220" s="50"/>
      <c r="W220" s="228">
        <f>V220*K220</f>
        <v>0</v>
      </c>
      <c r="X220" s="228">
        <v>0</v>
      </c>
      <c r="Y220" s="228">
        <f>X220*K220</f>
        <v>0</v>
      </c>
      <c r="Z220" s="228">
        <v>0</v>
      </c>
      <c r="AA220" s="229">
        <f>Z220*K220</f>
        <v>0</v>
      </c>
      <c r="AR220" s="25" t="s">
        <v>278</v>
      </c>
      <c r="AT220" s="25" t="s">
        <v>185</v>
      </c>
      <c r="AU220" s="25" t="s">
        <v>89</v>
      </c>
      <c r="AY220" s="25" t="s">
        <v>184</v>
      </c>
      <c r="BE220" s="149">
        <f>IF(U220="základná",N220,0)</f>
        <v>0</v>
      </c>
      <c r="BF220" s="149">
        <f>IF(U220="znížená",N220,0)</f>
        <v>0</v>
      </c>
      <c r="BG220" s="149">
        <f>IF(U220="zákl. prenesená",N220,0)</f>
        <v>0</v>
      </c>
      <c r="BH220" s="149">
        <f>IF(U220="zníž. prenesená",N220,0)</f>
        <v>0</v>
      </c>
      <c r="BI220" s="149">
        <f>IF(U220="nulová",N220,0)</f>
        <v>0</v>
      </c>
      <c r="BJ220" s="25" t="s">
        <v>89</v>
      </c>
      <c r="BK220" s="149">
        <f>ROUND(L220*K220,2)</f>
        <v>0</v>
      </c>
      <c r="BL220" s="25" t="s">
        <v>278</v>
      </c>
      <c r="BM220" s="25" t="s">
        <v>1240</v>
      </c>
    </row>
    <row r="221" s="1" customFormat="1" ht="25.5" customHeight="1">
      <c r="B221" s="186"/>
      <c r="C221" s="220" t="s">
        <v>771</v>
      </c>
      <c r="D221" s="220" t="s">
        <v>185</v>
      </c>
      <c r="E221" s="221" t="s">
        <v>1241</v>
      </c>
      <c r="F221" s="222" t="s">
        <v>1242</v>
      </c>
      <c r="G221" s="222"/>
      <c r="H221" s="222"/>
      <c r="I221" s="222"/>
      <c r="J221" s="223" t="s">
        <v>200</v>
      </c>
      <c r="K221" s="224">
        <v>36</v>
      </c>
      <c r="L221" s="225">
        <v>0</v>
      </c>
      <c r="M221" s="225"/>
      <c r="N221" s="226">
        <f>ROUND(L221*K221,2)</f>
        <v>0</v>
      </c>
      <c r="O221" s="226"/>
      <c r="P221" s="226"/>
      <c r="Q221" s="226"/>
      <c r="R221" s="190"/>
      <c r="T221" s="227" t="s">
        <v>5</v>
      </c>
      <c r="U221" s="59" t="s">
        <v>44</v>
      </c>
      <c r="V221" s="50"/>
      <c r="W221" s="228">
        <f>V221*K221</f>
        <v>0</v>
      </c>
      <c r="X221" s="228">
        <v>0</v>
      </c>
      <c r="Y221" s="228">
        <f>X221*K221</f>
        <v>0</v>
      </c>
      <c r="Z221" s="228">
        <v>0</v>
      </c>
      <c r="AA221" s="229">
        <f>Z221*K221</f>
        <v>0</v>
      </c>
      <c r="AR221" s="25" t="s">
        <v>278</v>
      </c>
      <c r="AT221" s="25" t="s">
        <v>185</v>
      </c>
      <c r="AU221" s="25" t="s">
        <v>89</v>
      </c>
      <c r="AY221" s="25" t="s">
        <v>184</v>
      </c>
      <c r="BE221" s="149">
        <f>IF(U221="základná",N221,0)</f>
        <v>0</v>
      </c>
      <c r="BF221" s="149">
        <f>IF(U221="znížená",N221,0)</f>
        <v>0</v>
      </c>
      <c r="BG221" s="149">
        <f>IF(U221="zákl. prenesená",N221,0)</f>
        <v>0</v>
      </c>
      <c r="BH221" s="149">
        <f>IF(U221="zníž. prenesená",N221,0)</f>
        <v>0</v>
      </c>
      <c r="BI221" s="149">
        <f>IF(U221="nulová",N221,0)</f>
        <v>0</v>
      </c>
      <c r="BJ221" s="25" t="s">
        <v>89</v>
      </c>
      <c r="BK221" s="149">
        <f>ROUND(L221*K221,2)</f>
        <v>0</v>
      </c>
      <c r="BL221" s="25" t="s">
        <v>278</v>
      </c>
      <c r="BM221" s="25" t="s">
        <v>1243</v>
      </c>
    </row>
    <row r="222" s="1" customFormat="1" ht="16.5" customHeight="1">
      <c r="B222" s="186"/>
      <c r="C222" s="220" t="s">
        <v>776</v>
      </c>
      <c r="D222" s="220" t="s">
        <v>185</v>
      </c>
      <c r="E222" s="221" t="s">
        <v>1244</v>
      </c>
      <c r="F222" s="222" t="s">
        <v>1245</v>
      </c>
      <c r="G222" s="222"/>
      <c r="H222" s="222"/>
      <c r="I222" s="222"/>
      <c r="J222" s="223" t="s">
        <v>200</v>
      </c>
      <c r="K222" s="224">
        <v>8</v>
      </c>
      <c r="L222" s="225">
        <v>0</v>
      </c>
      <c r="M222" s="225"/>
      <c r="N222" s="226">
        <f>ROUND(L222*K222,2)</f>
        <v>0</v>
      </c>
      <c r="O222" s="226"/>
      <c r="P222" s="226"/>
      <c r="Q222" s="226"/>
      <c r="R222" s="190"/>
      <c r="T222" s="227" t="s">
        <v>5</v>
      </c>
      <c r="U222" s="59" t="s">
        <v>44</v>
      </c>
      <c r="V222" s="50"/>
      <c r="W222" s="228">
        <f>V222*K222</f>
        <v>0</v>
      </c>
      <c r="X222" s="228">
        <v>0</v>
      </c>
      <c r="Y222" s="228">
        <f>X222*K222</f>
        <v>0</v>
      </c>
      <c r="Z222" s="228">
        <v>0</v>
      </c>
      <c r="AA222" s="229">
        <f>Z222*K222</f>
        <v>0</v>
      </c>
      <c r="AR222" s="25" t="s">
        <v>278</v>
      </c>
      <c r="AT222" s="25" t="s">
        <v>185</v>
      </c>
      <c r="AU222" s="25" t="s">
        <v>89</v>
      </c>
      <c r="AY222" s="25" t="s">
        <v>184</v>
      </c>
      <c r="BE222" s="149">
        <f>IF(U222="základná",N222,0)</f>
        <v>0</v>
      </c>
      <c r="BF222" s="149">
        <f>IF(U222="znížená",N222,0)</f>
        <v>0</v>
      </c>
      <c r="BG222" s="149">
        <f>IF(U222="zákl. prenesená",N222,0)</f>
        <v>0</v>
      </c>
      <c r="BH222" s="149">
        <f>IF(U222="zníž. prenesená",N222,0)</f>
        <v>0</v>
      </c>
      <c r="BI222" s="149">
        <f>IF(U222="nulová",N222,0)</f>
        <v>0</v>
      </c>
      <c r="BJ222" s="25" t="s">
        <v>89</v>
      </c>
      <c r="BK222" s="149">
        <f>ROUND(L222*K222,2)</f>
        <v>0</v>
      </c>
      <c r="BL222" s="25" t="s">
        <v>278</v>
      </c>
      <c r="BM222" s="25" t="s">
        <v>1246</v>
      </c>
    </row>
    <row r="223" s="1" customFormat="1" ht="25.5" customHeight="1">
      <c r="B223" s="186"/>
      <c r="C223" s="220" t="s">
        <v>786</v>
      </c>
      <c r="D223" s="220" t="s">
        <v>185</v>
      </c>
      <c r="E223" s="221" t="s">
        <v>1247</v>
      </c>
      <c r="F223" s="222" t="s">
        <v>1248</v>
      </c>
      <c r="G223" s="222"/>
      <c r="H223" s="222"/>
      <c r="I223" s="222"/>
      <c r="J223" s="223" t="s">
        <v>200</v>
      </c>
      <c r="K223" s="224">
        <v>2</v>
      </c>
      <c r="L223" s="225">
        <v>0</v>
      </c>
      <c r="M223" s="225"/>
      <c r="N223" s="226">
        <f>ROUND(L223*K223,2)</f>
        <v>0</v>
      </c>
      <c r="O223" s="226"/>
      <c r="P223" s="226"/>
      <c r="Q223" s="226"/>
      <c r="R223" s="190"/>
      <c r="T223" s="227" t="s">
        <v>5</v>
      </c>
      <c r="U223" s="59" t="s">
        <v>44</v>
      </c>
      <c r="V223" s="50"/>
      <c r="W223" s="228">
        <f>V223*K223</f>
        <v>0</v>
      </c>
      <c r="X223" s="228">
        <v>0</v>
      </c>
      <c r="Y223" s="228">
        <f>X223*K223</f>
        <v>0</v>
      </c>
      <c r="Z223" s="228">
        <v>0</v>
      </c>
      <c r="AA223" s="229">
        <f>Z223*K223</f>
        <v>0</v>
      </c>
      <c r="AR223" s="25" t="s">
        <v>278</v>
      </c>
      <c r="AT223" s="25" t="s">
        <v>185</v>
      </c>
      <c r="AU223" s="25" t="s">
        <v>89</v>
      </c>
      <c r="AY223" s="25" t="s">
        <v>184</v>
      </c>
      <c r="BE223" s="149">
        <f>IF(U223="základná",N223,0)</f>
        <v>0</v>
      </c>
      <c r="BF223" s="149">
        <f>IF(U223="znížená",N223,0)</f>
        <v>0</v>
      </c>
      <c r="BG223" s="149">
        <f>IF(U223="zákl. prenesená",N223,0)</f>
        <v>0</v>
      </c>
      <c r="BH223" s="149">
        <f>IF(U223="zníž. prenesená",N223,0)</f>
        <v>0</v>
      </c>
      <c r="BI223" s="149">
        <f>IF(U223="nulová",N223,0)</f>
        <v>0</v>
      </c>
      <c r="BJ223" s="25" t="s">
        <v>89</v>
      </c>
      <c r="BK223" s="149">
        <f>ROUND(L223*K223,2)</f>
        <v>0</v>
      </c>
      <c r="BL223" s="25" t="s">
        <v>278</v>
      </c>
      <c r="BM223" s="25" t="s">
        <v>1249</v>
      </c>
    </row>
    <row r="224" s="1" customFormat="1" ht="16.5" customHeight="1">
      <c r="B224" s="186"/>
      <c r="C224" s="220" t="s">
        <v>791</v>
      </c>
      <c r="D224" s="220" t="s">
        <v>185</v>
      </c>
      <c r="E224" s="221" t="s">
        <v>1250</v>
      </c>
      <c r="F224" s="222" t="s">
        <v>1251</v>
      </c>
      <c r="G224" s="222"/>
      <c r="H224" s="222"/>
      <c r="I224" s="222"/>
      <c r="J224" s="223" t="s">
        <v>200</v>
      </c>
      <c r="K224" s="224">
        <v>2</v>
      </c>
      <c r="L224" s="225">
        <v>0</v>
      </c>
      <c r="M224" s="225"/>
      <c r="N224" s="226">
        <f>ROUND(L224*K224,2)</f>
        <v>0</v>
      </c>
      <c r="O224" s="226"/>
      <c r="P224" s="226"/>
      <c r="Q224" s="226"/>
      <c r="R224" s="190"/>
      <c r="T224" s="227" t="s">
        <v>5</v>
      </c>
      <c r="U224" s="59" t="s">
        <v>44</v>
      </c>
      <c r="V224" s="50"/>
      <c r="W224" s="228">
        <f>V224*K224</f>
        <v>0</v>
      </c>
      <c r="X224" s="228">
        <v>0</v>
      </c>
      <c r="Y224" s="228">
        <f>X224*K224</f>
        <v>0</v>
      </c>
      <c r="Z224" s="228">
        <v>0</v>
      </c>
      <c r="AA224" s="229">
        <f>Z224*K224</f>
        <v>0</v>
      </c>
      <c r="AR224" s="25" t="s">
        <v>278</v>
      </c>
      <c r="AT224" s="25" t="s">
        <v>185</v>
      </c>
      <c r="AU224" s="25" t="s">
        <v>89</v>
      </c>
      <c r="AY224" s="25" t="s">
        <v>184</v>
      </c>
      <c r="BE224" s="149">
        <f>IF(U224="základná",N224,0)</f>
        <v>0</v>
      </c>
      <c r="BF224" s="149">
        <f>IF(U224="znížená",N224,0)</f>
        <v>0</v>
      </c>
      <c r="BG224" s="149">
        <f>IF(U224="zákl. prenesená",N224,0)</f>
        <v>0</v>
      </c>
      <c r="BH224" s="149">
        <f>IF(U224="zníž. prenesená",N224,0)</f>
        <v>0</v>
      </c>
      <c r="BI224" s="149">
        <f>IF(U224="nulová",N224,0)</f>
        <v>0</v>
      </c>
      <c r="BJ224" s="25" t="s">
        <v>89</v>
      </c>
      <c r="BK224" s="149">
        <f>ROUND(L224*K224,2)</f>
        <v>0</v>
      </c>
      <c r="BL224" s="25" t="s">
        <v>278</v>
      </c>
      <c r="BM224" s="25" t="s">
        <v>1252</v>
      </c>
    </row>
    <row r="225" s="1" customFormat="1" ht="25.5" customHeight="1">
      <c r="B225" s="186"/>
      <c r="C225" s="220" t="s">
        <v>803</v>
      </c>
      <c r="D225" s="220" t="s">
        <v>185</v>
      </c>
      <c r="E225" s="221" t="s">
        <v>1253</v>
      </c>
      <c r="F225" s="222" t="s">
        <v>1254</v>
      </c>
      <c r="G225" s="222"/>
      <c r="H225" s="222"/>
      <c r="I225" s="222"/>
      <c r="J225" s="223" t="s">
        <v>200</v>
      </c>
      <c r="K225" s="224">
        <v>7</v>
      </c>
      <c r="L225" s="225">
        <v>0</v>
      </c>
      <c r="M225" s="225"/>
      <c r="N225" s="226">
        <f>ROUND(L225*K225,2)</f>
        <v>0</v>
      </c>
      <c r="O225" s="226"/>
      <c r="P225" s="226"/>
      <c r="Q225" s="226"/>
      <c r="R225" s="190"/>
      <c r="T225" s="227" t="s">
        <v>5</v>
      </c>
      <c r="U225" s="59" t="s">
        <v>44</v>
      </c>
      <c r="V225" s="50"/>
      <c r="W225" s="228">
        <f>V225*K225</f>
        <v>0</v>
      </c>
      <c r="X225" s="228">
        <v>0</v>
      </c>
      <c r="Y225" s="228">
        <f>X225*K225</f>
        <v>0</v>
      </c>
      <c r="Z225" s="228">
        <v>0</v>
      </c>
      <c r="AA225" s="229">
        <f>Z225*K225</f>
        <v>0</v>
      </c>
      <c r="AR225" s="25" t="s">
        <v>278</v>
      </c>
      <c r="AT225" s="25" t="s">
        <v>185</v>
      </c>
      <c r="AU225" s="25" t="s">
        <v>89</v>
      </c>
      <c r="AY225" s="25" t="s">
        <v>184</v>
      </c>
      <c r="BE225" s="149">
        <f>IF(U225="základná",N225,0)</f>
        <v>0</v>
      </c>
      <c r="BF225" s="149">
        <f>IF(U225="znížená",N225,0)</f>
        <v>0</v>
      </c>
      <c r="BG225" s="149">
        <f>IF(U225="zákl. prenesená",N225,0)</f>
        <v>0</v>
      </c>
      <c r="BH225" s="149">
        <f>IF(U225="zníž. prenesená",N225,0)</f>
        <v>0</v>
      </c>
      <c r="BI225" s="149">
        <f>IF(U225="nulová",N225,0)</f>
        <v>0</v>
      </c>
      <c r="BJ225" s="25" t="s">
        <v>89</v>
      </c>
      <c r="BK225" s="149">
        <f>ROUND(L225*K225,2)</f>
        <v>0</v>
      </c>
      <c r="BL225" s="25" t="s">
        <v>278</v>
      </c>
      <c r="BM225" s="25" t="s">
        <v>1255</v>
      </c>
    </row>
    <row r="226" s="1" customFormat="1" ht="16.5" customHeight="1">
      <c r="B226" s="186"/>
      <c r="C226" s="220" t="s">
        <v>808</v>
      </c>
      <c r="D226" s="220" t="s">
        <v>185</v>
      </c>
      <c r="E226" s="221" t="s">
        <v>1256</v>
      </c>
      <c r="F226" s="222" t="s">
        <v>1257</v>
      </c>
      <c r="G226" s="222"/>
      <c r="H226" s="222"/>
      <c r="I226" s="222"/>
      <c r="J226" s="223" t="s">
        <v>200</v>
      </c>
      <c r="K226" s="224">
        <v>8</v>
      </c>
      <c r="L226" s="225">
        <v>0</v>
      </c>
      <c r="M226" s="225"/>
      <c r="N226" s="226">
        <f>ROUND(L226*K226,2)</f>
        <v>0</v>
      </c>
      <c r="O226" s="226"/>
      <c r="P226" s="226"/>
      <c r="Q226" s="226"/>
      <c r="R226" s="190"/>
      <c r="T226" s="227" t="s">
        <v>5</v>
      </c>
      <c r="U226" s="59" t="s">
        <v>44</v>
      </c>
      <c r="V226" s="50"/>
      <c r="W226" s="228">
        <f>V226*K226</f>
        <v>0</v>
      </c>
      <c r="X226" s="228">
        <v>0</v>
      </c>
      <c r="Y226" s="228">
        <f>X226*K226</f>
        <v>0</v>
      </c>
      <c r="Z226" s="228">
        <v>0</v>
      </c>
      <c r="AA226" s="229">
        <f>Z226*K226</f>
        <v>0</v>
      </c>
      <c r="AR226" s="25" t="s">
        <v>278</v>
      </c>
      <c r="AT226" s="25" t="s">
        <v>185</v>
      </c>
      <c r="AU226" s="25" t="s">
        <v>89</v>
      </c>
      <c r="AY226" s="25" t="s">
        <v>184</v>
      </c>
      <c r="BE226" s="149">
        <f>IF(U226="základná",N226,0)</f>
        <v>0</v>
      </c>
      <c r="BF226" s="149">
        <f>IF(U226="znížená",N226,0)</f>
        <v>0</v>
      </c>
      <c r="BG226" s="149">
        <f>IF(U226="zákl. prenesená",N226,0)</f>
        <v>0</v>
      </c>
      <c r="BH226" s="149">
        <f>IF(U226="zníž. prenesená",N226,0)</f>
        <v>0</v>
      </c>
      <c r="BI226" s="149">
        <f>IF(U226="nulová",N226,0)</f>
        <v>0</v>
      </c>
      <c r="BJ226" s="25" t="s">
        <v>89</v>
      </c>
      <c r="BK226" s="149">
        <f>ROUND(L226*K226,2)</f>
        <v>0</v>
      </c>
      <c r="BL226" s="25" t="s">
        <v>278</v>
      </c>
      <c r="BM226" s="25" t="s">
        <v>1258</v>
      </c>
    </row>
    <row r="227" s="1" customFormat="1" ht="25.5" customHeight="1">
      <c r="B227" s="186"/>
      <c r="C227" s="220" t="s">
        <v>812</v>
      </c>
      <c r="D227" s="220" t="s">
        <v>185</v>
      </c>
      <c r="E227" s="221" t="s">
        <v>1259</v>
      </c>
      <c r="F227" s="222" t="s">
        <v>1260</v>
      </c>
      <c r="G227" s="222"/>
      <c r="H227" s="222"/>
      <c r="I227" s="222"/>
      <c r="J227" s="223" t="s">
        <v>218</v>
      </c>
      <c r="K227" s="224">
        <v>1225</v>
      </c>
      <c r="L227" s="225">
        <v>0</v>
      </c>
      <c r="M227" s="225"/>
      <c r="N227" s="226">
        <f>ROUND(L227*K227,2)</f>
        <v>0</v>
      </c>
      <c r="O227" s="226"/>
      <c r="P227" s="226"/>
      <c r="Q227" s="226"/>
      <c r="R227" s="190"/>
      <c r="T227" s="227" t="s">
        <v>5</v>
      </c>
      <c r="U227" s="59" t="s">
        <v>44</v>
      </c>
      <c r="V227" s="50"/>
      <c r="W227" s="228">
        <f>V227*K227</f>
        <v>0</v>
      </c>
      <c r="X227" s="228">
        <v>0</v>
      </c>
      <c r="Y227" s="228">
        <f>X227*K227</f>
        <v>0</v>
      </c>
      <c r="Z227" s="228">
        <v>0</v>
      </c>
      <c r="AA227" s="229">
        <f>Z227*K227</f>
        <v>0</v>
      </c>
      <c r="AR227" s="25" t="s">
        <v>278</v>
      </c>
      <c r="AT227" s="25" t="s">
        <v>185</v>
      </c>
      <c r="AU227" s="25" t="s">
        <v>89</v>
      </c>
      <c r="AY227" s="25" t="s">
        <v>184</v>
      </c>
      <c r="BE227" s="149">
        <f>IF(U227="základná",N227,0)</f>
        <v>0</v>
      </c>
      <c r="BF227" s="149">
        <f>IF(U227="znížená",N227,0)</f>
        <v>0</v>
      </c>
      <c r="BG227" s="149">
        <f>IF(U227="zákl. prenesená",N227,0)</f>
        <v>0</v>
      </c>
      <c r="BH227" s="149">
        <f>IF(U227="zníž. prenesená",N227,0)</f>
        <v>0</v>
      </c>
      <c r="BI227" s="149">
        <f>IF(U227="nulová",N227,0)</f>
        <v>0</v>
      </c>
      <c r="BJ227" s="25" t="s">
        <v>89</v>
      </c>
      <c r="BK227" s="149">
        <f>ROUND(L227*K227,2)</f>
        <v>0</v>
      </c>
      <c r="BL227" s="25" t="s">
        <v>278</v>
      </c>
      <c r="BM227" s="25" t="s">
        <v>1261</v>
      </c>
    </row>
    <row r="228" s="1" customFormat="1" ht="25.5" customHeight="1">
      <c r="B228" s="186"/>
      <c r="C228" s="220" t="s">
        <v>817</v>
      </c>
      <c r="D228" s="220" t="s">
        <v>185</v>
      </c>
      <c r="E228" s="221" t="s">
        <v>1262</v>
      </c>
      <c r="F228" s="222" t="s">
        <v>1263</v>
      </c>
      <c r="G228" s="222"/>
      <c r="H228" s="222"/>
      <c r="I228" s="222"/>
      <c r="J228" s="223" t="s">
        <v>218</v>
      </c>
      <c r="K228" s="224">
        <v>1225</v>
      </c>
      <c r="L228" s="225">
        <v>0</v>
      </c>
      <c r="M228" s="225"/>
      <c r="N228" s="226">
        <f>ROUND(L228*K228,2)</f>
        <v>0</v>
      </c>
      <c r="O228" s="226"/>
      <c r="P228" s="226"/>
      <c r="Q228" s="226"/>
      <c r="R228" s="190"/>
      <c r="T228" s="227" t="s">
        <v>5</v>
      </c>
      <c r="U228" s="59" t="s">
        <v>44</v>
      </c>
      <c r="V228" s="50"/>
      <c r="W228" s="228">
        <f>V228*K228</f>
        <v>0</v>
      </c>
      <c r="X228" s="228">
        <v>0</v>
      </c>
      <c r="Y228" s="228">
        <f>X228*K228</f>
        <v>0</v>
      </c>
      <c r="Z228" s="228">
        <v>0</v>
      </c>
      <c r="AA228" s="229">
        <f>Z228*K228</f>
        <v>0</v>
      </c>
      <c r="AR228" s="25" t="s">
        <v>278</v>
      </c>
      <c r="AT228" s="25" t="s">
        <v>185</v>
      </c>
      <c r="AU228" s="25" t="s">
        <v>89</v>
      </c>
      <c r="AY228" s="25" t="s">
        <v>184</v>
      </c>
      <c r="BE228" s="149">
        <f>IF(U228="základná",N228,0)</f>
        <v>0</v>
      </c>
      <c r="BF228" s="149">
        <f>IF(U228="znížená",N228,0)</f>
        <v>0</v>
      </c>
      <c r="BG228" s="149">
        <f>IF(U228="zákl. prenesená",N228,0)</f>
        <v>0</v>
      </c>
      <c r="BH228" s="149">
        <f>IF(U228="zníž. prenesená",N228,0)</f>
        <v>0</v>
      </c>
      <c r="BI228" s="149">
        <f>IF(U228="nulová",N228,0)</f>
        <v>0</v>
      </c>
      <c r="BJ228" s="25" t="s">
        <v>89</v>
      </c>
      <c r="BK228" s="149">
        <f>ROUND(L228*K228,2)</f>
        <v>0</v>
      </c>
      <c r="BL228" s="25" t="s">
        <v>278</v>
      </c>
      <c r="BM228" s="25" t="s">
        <v>1264</v>
      </c>
    </row>
    <row r="229" s="1" customFormat="1" ht="25.5" customHeight="1">
      <c r="B229" s="186"/>
      <c r="C229" s="220" t="s">
        <v>821</v>
      </c>
      <c r="D229" s="220" t="s">
        <v>185</v>
      </c>
      <c r="E229" s="221" t="s">
        <v>1265</v>
      </c>
      <c r="F229" s="222" t="s">
        <v>1266</v>
      </c>
      <c r="G229" s="222"/>
      <c r="H229" s="222"/>
      <c r="I229" s="222"/>
      <c r="J229" s="223" t="s">
        <v>321</v>
      </c>
      <c r="K229" s="224">
        <v>2.5680000000000001</v>
      </c>
      <c r="L229" s="225">
        <v>0</v>
      </c>
      <c r="M229" s="225"/>
      <c r="N229" s="226">
        <f>ROUND(L229*K229,2)</f>
        <v>0</v>
      </c>
      <c r="O229" s="226"/>
      <c r="P229" s="226"/>
      <c r="Q229" s="226"/>
      <c r="R229" s="190"/>
      <c r="T229" s="227" t="s">
        <v>5</v>
      </c>
      <c r="U229" s="59" t="s">
        <v>44</v>
      </c>
      <c r="V229" s="50"/>
      <c r="W229" s="228">
        <f>V229*K229</f>
        <v>0</v>
      </c>
      <c r="X229" s="228">
        <v>0</v>
      </c>
      <c r="Y229" s="228">
        <f>X229*K229</f>
        <v>0</v>
      </c>
      <c r="Z229" s="228">
        <v>0</v>
      </c>
      <c r="AA229" s="229">
        <f>Z229*K229</f>
        <v>0</v>
      </c>
      <c r="AR229" s="25" t="s">
        <v>278</v>
      </c>
      <c r="AT229" s="25" t="s">
        <v>185</v>
      </c>
      <c r="AU229" s="25" t="s">
        <v>89</v>
      </c>
      <c r="AY229" s="25" t="s">
        <v>184</v>
      </c>
      <c r="BE229" s="149">
        <f>IF(U229="základná",N229,0)</f>
        <v>0</v>
      </c>
      <c r="BF229" s="149">
        <f>IF(U229="znížená",N229,0)</f>
        <v>0</v>
      </c>
      <c r="BG229" s="149">
        <f>IF(U229="zákl. prenesená",N229,0)</f>
        <v>0</v>
      </c>
      <c r="BH229" s="149">
        <f>IF(U229="zníž. prenesená",N229,0)</f>
        <v>0</v>
      </c>
      <c r="BI229" s="149">
        <f>IF(U229="nulová",N229,0)</f>
        <v>0</v>
      </c>
      <c r="BJ229" s="25" t="s">
        <v>89</v>
      </c>
      <c r="BK229" s="149">
        <f>ROUND(L229*K229,2)</f>
        <v>0</v>
      </c>
      <c r="BL229" s="25" t="s">
        <v>278</v>
      </c>
      <c r="BM229" s="25" t="s">
        <v>1267</v>
      </c>
    </row>
    <row r="230" s="10" customFormat="1" ht="29.88" customHeight="1">
      <c r="B230" s="208"/>
      <c r="C230" s="209"/>
      <c r="D230" s="250" t="s">
        <v>1017</v>
      </c>
      <c r="E230" s="250"/>
      <c r="F230" s="250"/>
      <c r="G230" s="250"/>
      <c r="H230" s="250"/>
      <c r="I230" s="250"/>
      <c r="J230" s="250"/>
      <c r="K230" s="250"/>
      <c r="L230" s="250"/>
      <c r="M230" s="250"/>
      <c r="N230" s="253">
        <f>BK230</f>
        <v>0</v>
      </c>
      <c r="O230" s="254"/>
      <c r="P230" s="254"/>
      <c r="Q230" s="254"/>
      <c r="R230" s="213"/>
      <c r="T230" s="214"/>
      <c r="U230" s="209"/>
      <c r="V230" s="209"/>
      <c r="W230" s="215">
        <f>SUM(W231:W270)</f>
        <v>0</v>
      </c>
      <c r="X230" s="209"/>
      <c r="Y230" s="215">
        <f>SUM(Y231:Y270)</f>
        <v>0</v>
      </c>
      <c r="Z230" s="209"/>
      <c r="AA230" s="216">
        <f>SUM(AA231:AA270)</f>
        <v>0</v>
      </c>
      <c r="AR230" s="217" t="s">
        <v>89</v>
      </c>
      <c r="AT230" s="218" t="s">
        <v>76</v>
      </c>
      <c r="AU230" s="218" t="s">
        <v>84</v>
      </c>
      <c r="AY230" s="217" t="s">
        <v>184</v>
      </c>
      <c r="BK230" s="219">
        <f>SUM(BK231:BK270)</f>
        <v>0</v>
      </c>
    </row>
    <row r="231" s="1" customFormat="1" ht="16.5" customHeight="1">
      <c r="B231" s="186"/>
      <c r="C231" s="220" t="s">
        <v>825</v>
      </c>
      <c r="D231" s="220" t="s">
        <v>185</v>
      </c>
      <c r="E231" s="221" t="s">
        <v>1268</v>
      </c>
      <c r="F231" s="222" t="s">
        <v>1269</v>
      </c>
      <c r="G231" s="222"/>
      <c r="H231" s="222"/>
      <c r="I231" s="222"/>
      <c r="J231" s="223" t="s">
        <v>218</v>
      </c>
      <c r="K231" s="224">
        <v>36</v>
      </c>
      <c r="L231" s="225">
        <v>0</v>
      </c>
      <c r="M231" s="225"/>
      <c r="N231" s="226">
        <f>ROUND(L231*K231,2)</f>
        <v>0</v>
      </c>
      <c r="O231" s="226"/>
      <c r="P231" s="226"/>
      <c r="Q231" s="226"/>
      <c r="R231" s="190"/>
      <c r="T231" s="227" t="s">
        <v>5</v>
      </c>
      <c r="U231" s="59" t="s">
        <v>44</v>
      </c>
      <c r="V231" s="50"/>
      <c r="W231" s="228">
        <f>V231*K231</f>
        <v>0</v>
      </c>
      <c r="X231" s="228">
        <v>0</v>
      </c>
      <c r="Y231" s="228">
        <f>X231*K231</f>
        <v>0</v>
      </c>
      <c r="Z231" s="228">
        <v>0</v>
      </c>
      <c r="AA231" s="229">
        <f>Z231*K231</f>
        <v>0</v>
      </c>
      <c r="AR231" s="25" t="s">
        <v>278</v>
      </c>
      <c r="AT231" s="25" t="s">
        <v>185</v>
      </c>
      <c r="AU231" s="25" t="s">
        <v>89</v>
      </c>
      <c r="AY231" s="25" t="s">
        <v>184</v>
      </c>
      <c r="BE231" s="149">
        <f>IF(U231="základná",N231,0)</f>
        <v>0</v>
      </c>
      <c r="BF231" s="149">
        <f>IF(U231="znížená",N231,0)</f>
        <v>0</v>
      </c>
      <c r="BG231" s="149">
        <f>IF(U231="zákl. prenesená",N231,0)</f>
        <v>0</v>
      </c>
      <c r="BH231" s="149">
        <f>IF(U231="zníž. prenesená",N231,0)</f>
        <v>0</v>
      </c>
      <c r="BI231" s="149">
        <f>IF(U231="nulová",N231,0)</f>
        <v>0</v>
      </c>
      <c r="BJ231" s="25" t="s">
        <v>89</v>
      </c>
      <c r="BK231" s="149">
        <f>ROUND(L231*K231,2)</f>
        <v>0</v>
      </c>
      <c r="BL231" s="25" t="s">
        <v>278</v>
      </c>
      <c r="BM231" s="25" t="s">
        <v>1270</v>
      </c>
    </row>
    <row r="232" s="1" customFormat="1" ht="25.5" customHeight="1">
      <c r="B232" s="186"/>
      <c r="C232" s="220" t="s">
        <v>829</v>
      </c>
      <c r="D232" s="220" t="s">
        <v>185</v>
      </c>
      <c r="E232" s="221" t="s">
        <v>1271</v>
      </c>
      <c r="F232" s="222" t="s">
        <v>1272</v>
      </c>
      <c r="G232" s="222"/>
      <c r="H232" s="222"/>
      <c r="I232" s="222"/>
      <c r="J232" s="223" t="s">
        <v>200</v>
      </c>
      <c r="K232" s="224">
        <v>3</v>
      </c>
      <c r="L232" s="225">
        <v>0</v>
      </c>
      <c r="M232" s="225"/>
      <c r="N232" s="226">
        <f>ROUND(L232*K232,2)</f>
        <v>0</v>
      </c>
      <c r="O232" s="226"/>
      <c r="P232" s="226"/>
      <c r="Q232" s="226"/>
      <c r="R232" s="190"/>
      <c r="T232" s="227" t="s">
        <v>5</v>
      </c>
      <c r="U232" s="59" t="s">
        <v>44</v>
      </c>
      <c r="V232" s="50"/>
      <c r="W232" s="228">
        <f>V232*K232</f>
        <v>0</v>
      </c>
      <c r="X232" s="228">
        <v>0</v>
      </c>
      <c r="Y232" s="228">
        <f>X232*K232</f>
        <v>0</v>
      </c>
      <c r="Z232" s="228">
        <v>0</v>
      </c>
      <c r="AA232" s="229">
        <f>Z232*K232</f>
        <v>0</v>
      </c>
      <c r="AR232" s="25" t="s">
        <v>278</v>
      </c>
      <c r="AT232" s="25" t="s">
        <v>185</v>
      </c>
      <c r="AU232" s="25" t="s">
        <v>89</v>
      </c>
      <c r="AY232" s="25" t="s">
        <v>184</v>
      </c>
      <c r="BE232" s="149">
        <f>IF(U232="základná",N232,0)</f>
        <v>0</v>
      </c>
      <c r="BF232" s="149">
        <f>IF(U232="znížená",N232,0)</f>
        <v>0</v>
      </c>
      <c r="BG232" s="149">
        <f>IF(U232="zákl. prenesená",N232,0)</f>
        <v>0</v>
      </c>
      <c r="BH232" s="149">
        <f>IF(U232="zníž. prenesená",N232,0)</f>
        <v>0</v>
      </c>
      <c r="BI232" s="149">
        <f>IF(U232="nulová",N232,0)</f>
        <v>0</v>
      </c>
      <c r="BJ232" s="25" t="s">
        <v>89</v>
      </c>
      <c r="BK232" s="149">
        <f>ROUND(L232*K232,2)</f>
        <v>0</v>
      </c>
      <c r="BL232" s="25" t="s">
        <v>278</v>
      </c>
      <c r="BM232" s="25" t="s">
        <v>1273</v>
      </c>
    </row>
    <row r="233" s="1" customFormat="1" ht="38.25" customHeight="1">
      <c r="B233" s="186"/>
      <c r="C233" s="220" t="s">
        <v>834</v>
      </c>
      <c r="D233" s="220" t="s">
        <v>185</v>
      </c>
      <c r="E233" s="221" t="s">
        <v>1274</v>
      </c>
      <c r="F233" s="222" t="s">
        <v>1275</v>
      </c>
      <c r="G233" s="222"/>
      <c r="H233" s="222"/>
      <c r="I233" s="222"/>
      <c r="J233" s="223" t="s">
        <v>218</v>
      </c>
      <c r="K233" s="224">
        <v>10</v>
      </c>
      <c r="L233" s="225">
        <v>0</v>
      </c>
      <c r="M233" s="225"/>
      <c r="N233" s="226">
        <f>ROUND(L233*K233,2)</f>
        <v>0</v>
      </c>
      <c r="O233" s="226"/>
      <c r="P233" s="226"/>
      <c r="Q233" s="226"/>
      <c r="R233" s="190"/>
      <c r="T233" s="227" t="s">
        <v>5</v>
      </c>
      <c r="U233" s="59" t="s">
        <v>44</v>
      </c>
      <c r="V233" s="50"/>
      <c r="W233" s="228">
        <f>V233*K233</f>
        <v>0</v>
      </c>
      <c r="X233" s="228">
        <v>0</v>
      </c>
      <c r="Y233" s="228">
        <f>X233*K233</f>
        <v>0</v>
      </c>
      <c r="Z233" s="228">
        <v>0</v>
      </c>
      <c r="AA233" s="229">
        <f>Z233*K233</f>
        <v>0</v>
      </c>
      <c r="AR233" s="25" t="s">
        <v>278</v>
      </c>
      <c r="AT233" s="25" t="s">
        <v>185</v>
      </c>
      <c r="AU233" s="25" t="s">
        <v>89</v>
      </c>
      <c r="AY233" s="25" t="s">
        <v>184</v>
      </c>
      <c r="BE233" s="149">
        <f>IF(U233="základná",N233,0)</f>
        <v>0</v>
      </c>
      <c r="BF233" s="149">
        <f>IF(U233="znížená",N233,0)</f>
        <v>0</v>
      </c>
      <c r="BG233" s="149">
        <f>IF(U233="zákl. prenesená",N233,0)</f>
        <v>0</v>
      </c>
      <c r="BH233" s="149">
        <f>IF(U233="zníž. prenesená",N233,0)</f>
        <v>0</v>
      </c>
      <c r="BI233" s="149">
        <f>IF(U233="nulová",N233,0)</f>
        <v>0</v>
      </c>
      <c r="BJ233" s="25" t="s">
        <v>89</v>
      </c>
      <c r="BK233" s="149">
        <f>ROUND(L233*K233,2)</f>
        <v>0</v>
      </c>
      <c r="BL233" s="25" t="s">
        <v>278</v>
      </c>
      <c r="BM233" s="25" t="s">
        <v>1276</v>
      </c>
    </row>
    <row r="234" s="1" customFormat="1" ht="38.25" customHeight="1">
      <c r="B234" s="186"/>
      <c r="C234" s="220" t="s">
        <v>839</v>
      </c>
      <c r="D234" s="220" t="s">
        <v>185</v>
      </c>
      <c r="E234" s="221" t="s">
        <v>1277</v>
      </c>
      <c r="F234" s="222" t="s">
        <v>1278</v>
      </c>
      <c r="G234" s="222"/>
      <c r="H234" s="222"/>
      <c r="I234" s="222"/>
      <c r="J234" s="223" t="s">
        <v>218</v>
      </c>
      <c r="K234" s="224">
        <v>28</v>
      </c>
      <c r="L234" s="225">
        <v>0</v>
      </c>
      <c r="M234" s="225"/>
      <c r="N234" s="226">
        <f>ROUND(L234*K234,2)</f>
        <v>0</v>
      </c>
      <c r="O234" s="226"/>
      <c r="P234" s="226"/>
      <c r="Q234" s="226"/>
      <c r="R234" s="190"/>
      <c r="T234" s="227" t="s">
        <v>5</v>
      </c>
      <c r="U234" s="59" t="s">
        <v>44</v>
      </c>
      <c r="V234" s="50"/>
      <c r="W234" s="228">
        <f>V234*K234</f>
        <v>0</v>
      </c>
      <c r="X234" s="228">
        <v>0</v>
      </c>
      <c r="Y234" s="228">
        <f>X234*K234</f>
        <v>0</v>
      </c>
      <c r="Z234" s="228">
        <v>0</v>
      </c>
      <c r="AA234" s="229">
        <f>Z234*K234</f>
        <v>0</v>
      </c>
      <c r="AR234" s="25" t="s">
        <v>278</v>
      </c>
      <c r="AT234" s="25" t="s">
        <v>185</v>
      </c>
      <c r="AU234" s="25" t="s">
        <v>89</v>
      </c>
      <c r="AY234" s="25" t="s">
        <v>184</v>
      </c>
      <c r="BE234" s="149">
        <f>IF(U234="základná",N234,0)</f>
        <v>0</v>
      </c>
      <c r="BF234" s="149">
        <f>IF(U234="znížená",N234,0)</f>
        <v>0</v>
      </c>
      <c r="BG234" s="149">
        <f>IF(U234="zákl. prenesená",N234,0)</f>
        <v>0</v>
      </c>
      <c r="BH234" s="149">
        <f>IF(U234="zníž. prenesená",N234,0)</f>
        <v>0</v>
      </c>
      <c r="BI234" s="149">
        <f>IF(U234="nulová",N234,0)</f>
        <v>0</v>
      </c>
      <c r="BJ234" s="25" t="s">
        <v>89</v>
      </c>
      <c r="BK234" s="149">
        <f>ROUND(L234*K234,2)</f>
        <v>0</v>
      </c>
      <c r="BL234" s="25" t="s">
        <v>278</v>
      </c>
      <c r="BM234" s="25" t="s">
        <v>1279</v>
      </c>
    </row>
    <row r="235" s="1" customFormat="1" ht="25.5" customHeight="1">
      <c r="B235" s="186"/>
      <c r="C235" s="220" t="s">
        <v>845</v>
      </c>
      <c r="D235" s="220" t="s">
        <v>185</v>
      </c>
      <c r="E235" s="221" t="s">
        <v>1280</v>
      </c>
      <c r="F235" s="222" t="s">
        <v>1281</v>
      </c>
      <c r="G235" s="222"/>
      <c r="H235" s="222"/>
      <c r="I235" s="222"/>
      <c r="J235" s="223" t="s">
        <v>218</v>
      </c>
      <c r="K235" s="224">
        <v>112</v>
      </c>
      <c r="L235" s="225">
        <v>0</v>
      </c>
      <c r="M235" s="225"/>
      <c r="N235" s="226">
        <f>ROUND(L235*K235,2)</f>
        <v>0</v>
      </c>
      <c r="O235" s="226"/>
      <c r="P235" s="226"/>
      <c r="Q235" s="226"/>
      <c r="R235" s="190"/>
      <c r="T235" s="227" t="s">
        <v>5</v>
      </c>
      <c r="U235" s="59" t="s">
        <v>44</v>
      </c>
      <c r="V235" s="50"/>
      <c r="W235" s="228">
        <f>V235*K235</f>
        <v>0</v>
      </c>
      <c r="X235" s="228">
        <v>0</v>
      </c>
      <c r="Y235" s="228">
        <f>X235*K235</f>
        <v>0</v>
      </c>
      <c r="Z235" s="228">
        <v>0</v>
      </c>
      <c r="AA235" s="229">
        <f>Z235*K235</f>
        <v>0</v>
      </c>
      <c r="AR235" s="25" t="s">
        <v>278</v>
      </c>
      <c r="AT235" s="25" t="s">
        <v>185</v>
      </c>
      <c r="AU235" s="25" t="s">
        <v>89</v>
      </c>
      <c r="AY235" s="25" t="s">
        <v>184</v>
      </c>
      <c r="BE235" s="149">
        <f>IF(U235="základná",N235,0)</f>
        <v>0</v>
      </c>
      <c r="BF235" s="149">
        <f>IF(U235="znížená",N235,0)</f>
        <v>0</v>
      </c>
      <c r="BG235" s="149">
        <f>IF(U235="zákl. prenesená",N235,0)</f>
        <v>0</v>
      </c>
      <c r="BH235" s="149">
        <f>IF(U235="zníž. prenesená",N235,0)</f>
        <v>0</v>
      </c>
      <c r="BI235" s="149">
        <f>IF(U235="nulová",N235,0)</f>
        <v>0</v>
      </c>
      <c r="BJ235" s="25" t="s">
        <v>89</v>
      </c>
      <c r="BK235" s="149">
        <f>ROUND(L235*K235,2)</f>
        <v>0</v>
      </c>
      <c r="BL235" s="25" t="s">
        <v>278</v>
      </c>
      <c r="BM235" s="25" t="s">
        <v>1282</v>
      </c>
    </row>
    <row r="236" s="1" customFormat="1" ht="25.5" customHeight="1">
      <c r="B236" s="186"/>
      <c r="C236" s="220" t="s">
        <v>850</v>
      </c>
      <c r="D236" s="220" t="s">
        <v>185</v>
      </c>
      <c r="E236" s="221" t="s">
        <v>1283</v>
      </c>
      <c r="F236" s="222" t="s">
        <v>1284</v>
      </c>
      <c r="G236" s="222"/>
      <c r="H236" s="222"/>
      <c r="I236" s="222"/>
      <c r="J236" s="223" t="s">
        <v>218</v>
      </c>
      <c r="K236" s="224">
        <v>904</v>
      </c>
      <c r="L236" s="225">
        <v>0</v>
      </c>
      <c r="M236" s="225"/>
      <c r="N236" s="226">
        <f>ROUND(L236*K236,2)</f>
        <v>0</v>
      </c>
      <c r="O236" s="226"/>
      <c r="P236" s="226"/>
      <c r="Q236" s="226"/>
      <c r="R236" s="190"/>
      <c r="T236" s="227" t="s">
        <v>5</v>
      </c>
      <c r="U236" s="59" t="s">
        <v>44</v>
      </c>
      <c r="V236" s="50"/>
      <c r="W236" s="228">
        <f>V236*K236</f>
        <v>0</v>
      </c>
      <c r="X236" s="228">
        <v>0</v>
      </c>
      <c r="Y236" s="228">
        <f>X236*K236</f>
        <v>0</v>
      </c>
      <c r="Z236" s="228">
        <v>0</v>
      </c>
      <c r="AA236" s="229">
        <f>Z236*K236</f>
        <v>0</v>
      </c>
      <c r="AR236" s="25" t="s">
        <v>278</v>
      </c>
      <c r="AT236" s="25" t="s">
        <v>185</v>
      </c>
      <c r="AU236" s="25" t="s">
        <v>89</v>
      </c>
      <c r="AY236" s="25" t="s">
        <v>184</v>
      </c>
      <c r="BE236" s="149">
        <f>IF(U236="základná",N236,0)</f>
        <v>0</v>
      </c>
      <c r="BF236" s="149">
        <f>IF(U236="znížená",N236,0)</f>
        <v>0</v>
      </c>
      <c r="BG236" s="149">
        <f>IF(U236="zákl. prenesená",N236,0)</f>
        <v>0</v>
      </c>
      <c r="BH236" s="149">
        <f>IF(U236="zníž. prenesená",N236,0)</f>
        <v>0</v>
      </c>
      <c r="BI236" s="149">
        <f>IF(U236="nulová",N236,0)</f>
        <v>0</v>
      </c>
      <c r="BJ236" s="25" t="s">
        <v>89</v>
      </c>
      <c r="BK236" s="149">
        <f>ROUND(L236*K236,2)</f>
        <v>0</v>
      </c>
      <c r="BL236" s="25" t="s">
        <v>278</v>
      </c>
      <c r="BM236" s="25" t="s">
        <v>1285</v>
      </c>
    </row>
    <row r="237" s="1" customFormat="1" ht="25.5" customHeight="1">
      <c r="B237" s="186"/>
      <c r="C237" s="220" t="s">
        <v>856</v>
      </c>
      <c r="D237" s="220" t="s">
        <v>185</v>
      </c>
      <c r="E237" s="221" t="s">
        <v>1286</v>
      </c>
      <c r="F237" s="222" t="s">
        <v>1287</v>
      </c>
      <c r="G237" s="222"/>
      <c r="H237" s="222"/>
      <c r="I237" s="222"/>
      <c r="J237" s="223" t="s">
        <v>218</v>
      </c>
      <c r="K237" s="224">
        <v>412</v>
      </c>
      <c r="L237" s="225">
        <v>0</v>
      </c>
      <c r="M237" s="225"/>
      <c r="N237" s="226">
        <f>ROUND(L237*K237,2)</f>
        <v>0</v>
      </c>
      <c r="O237" s="226"/>
      <c r="P237" s="226"/>
      <c r="Q237" s="226"/>
      <c r="R237" s="190"/>
      <c r="T237" s="227" t="s">
        <v>5</v>
      </c>
      <c r="U237" s="59" t="s">
        <v>44</v>
      </c>
      <c r="V237" s="50"/>
      <c r="W237" s="228">
        <f>V237*K237</f>
        <v>0</v>
      </c>
      <c r="X237" s="228">
        <v>0</v>
      </c>
      <c r="Y237" s="228">
        <f>X237*K237</f>
        <v>0</v>
      </c>
      <c r="Z237" s="228">
        <v>0</v>
      </c>
      <c r="AA237" s="229">
        <f>Z237*K237</f>
        <v>0</v>
      </c>
      <c r="AR237" s="25" t="s">
        <v>278</v>
      </c>
      <c r="AT237" s="25" t="s">
        <v>185</v>
      </c>
      <c r="AU237" s="25" t="s">
        <v>89</v>
      </c>
      <c r="AY237" s="25" t="s">
        <v>184</v>
      </c>
      <c r="BE237" s="149">
        <f>IF(U237="základná",N237,0)</f>
        <v>0</v>
      </c>
      <c r="BF237" s="149">
        <f>IF(U237="znížená",N237,0)</f>
        <v>0</v>
      </c>
      <c r="BG237" s="149">
        <f>IF(U237="zákl. prenesená",N237,0)</f>
        <v>0</v>
      </c>
      <c r="BH237" s="149">
        <f>IF(U237="zníž. prenesená",N237,0)</f>
        <v>0</v>
      </c>
      <c r="BI237" s="149">
        <f>IF(U237="nulová",N237,0)</f>
        <v>0</v>
      </c>
      <c r="BJ237" s="25" t="s">
        <v>89</v>
      </c>
      <c r="BK237" s="149">
        <f>ROUND(L237*K237,2)</f>
        <v>0</v>
      </c>
      <c r="BL237" s="25" t="s">
        <v>278</v>
      </c>
      <c r="BM237" s="25" t="s">
        <v>1288</v>
      </c>
    </row>
    <row r="238" s="1" customFormat="1" ht="25.5" customHeight="1">
      <c r="B238" s="186"/>
      <c r="C238" s="220" t="s">
        <v>861</v>
      </c>
      <c r="D238" s="220" t="s">
        <v>185</v>
      </c>
      <c r="E238" s="221" t="s">
        <v>1289</v>
      </c>
      <c r="F238" s="222" t="s">
        <v>1290</v>
      </c>
      <c r="G238" s="222"/>
      <c r="H238" s="222"/>
      <c r="I238" s="222"/>
      <c r="J238" s="223" t="s">
        <v>218</v>
      </c>
      <c r="K238" s="224">
        <v>354</v>
      </c>
      <c r="L238" s="225">
        <v>0</v>
      </c>
      <c r="M238" s="225"/>
      <c r="N238" s="226">
        <f>ROUND(L238*K238,2)</f>
        <v>0</v>
      </c>
      <c r="O238" s="226"/>
      <c r="P238" s="226"/>
      <c r="Q238" s="226"/>
      <c r="R238" s="190"/>
      <c r="T238" s="227" t="s">
        <v>5</v>
      </c>
      <c r="U238" s="59" t="s">
        <v>44</v>
      </c>
      <c r="V238" s="50"/>
      <c r="W238" s="228">
        <f>V238*K238</f>
        <v>0</v>
      </c>
      <c r="X238" s="228">
        <v>0</v>
      </c>
      <c r="Y238" s="228">
        <f>X238*K238</f>
        <v>0</v>
      </c>
      <c r="Z238" s="228">
        <v>0</v>
      </c>
      <c r="AA238" s="229">
        <f>Z238*K238</f>
        <v>0</v>
      </c>
      <c r="AR238" s="25" t="s">
        <v>278</v>
      </c>
      <c r="AT238" s="25" t="s">
        <v>185</v>
      </c>
      <c r="AU238" s="25" t="s">
        <v>89</v>
      </c>
      <c r="AY238" s="25" t="s">
        <v>184</v>
      </c>
      <c r="BE238" s="149">
        <f>IF(U238="základná",N238,0)</f>
        <v>0</v>
      </c>
      <c r="BF238" s="149">
        <f>IF(U238="znížená",N238,0)</f>
        <v>0</v>
      </c>
      <c r="BG238" s="149">
        <f>IF(U238="zákl. prenesená",N238,0)</f>
        <v>0</v>
      </c>
      <c r="BH238" s="149">
        <f>IF(U238="zníž. prenesená",N238,0)</f>
        <v>0</v>
      </c>
      <c r="BI238" s="149">
        <f>IF(U238="nulová",N238,0)</f>
        <v>0</v>
      </c>
      <c r="BJ238" s="25" t="s">
        <v>89</v>
      </c>
      <c r="BK238" s="149">
        <f>ROUND(L238*K238,2)</f>
        <v>0</v>
      </c>
      <c r="BL238" s="25" t="s">
        <v>278</v>
      </c>
      <c r="BM238" s="25" t="s">
        <v>1291</v>
      </c>
    </row>
    <row r="239" s="1" customFormat="1" ht="25.5" customHeight="1">
      <c r="B239" s="186"/>
      <c r="C239" s="220" t="s">
        <v>866</v>
      </c>
      <c r="D239" s="220" t="s">
        <v>185</v>
      </c>
      <c r="E239" s="221" t="s">
        <v>1292</v>
      </c>
      <c r="F239" s="222" t="s">
        <v>1293</v>
      </c>
      <c r="G239" s="222"/>
      <c r="H239" s="222"/>
      <c r="I239" s="222"/>
      <c r="J239" s="223" t="s">
        <v>218</v>
      </c>
      <c r="K239" s="224">
        <v>28</v>
      </c>
      <c r="L239" s="225">
        <v>0</v>
      </c>
      <c r="M239" s="225"/>
      <c r="N239" s="226">
        <f>ROUND(L239*K239,2)</f>
        <v>0</v>
      </c>
      <c r="O239" s="226"/>
      <c r="P239" s="226"/>
      <c r="Q239" s="226"/>
      <c r="R239" s="190"/>
      <c r="T239" s="227" t="s">
        <v>5</v>
      </c>
      <c r="U239" s="59" t="s">
        <v>44</v>
      </c>
      <c r="V239" s="50"/>
      <c r="W239" s="228">
        <f>V239*K239</f>
        <v>0</v>
      </c>
      <c r="X239" s="228">
        <v>0</v>
      </c>
      <c r="Y239" s="228">
        <f>X239*K239</f>
        <v>0</v>
      </c>
      <c r="Z239" s="228">
        <v>0</v>
      </c>
      <c r="AA239" s="229">
        <f>Z239*K239</f>
        <v>0</v>
      </c>
      <c r="AR239" s="25" t="s">
        <v>278</v>
      </c>
      <c r="AT239" s="25" t="s">
        <v>185</v>
      </c>
      <c r="AU239" s="25" t="s">
        <v>89</v>
      </c>
      <c r="AY239" s="25" t="s">
        <v>184</v>
      </c>
      <c r="BE239" s="149">
        <f>IF(U239="základná",N239,0)</f>
        <v>0</v>
      </c>
      <c r="BF239" s="149">
        <f>IF(U239="znížená",N239,0)</f>
        <v>0</v>
      </c>
      <c r="BG239" s="149">
        <f>IF(U239="zákl. prenesená",N239,0)</f>
        <v>0</v>
      </c>
      <c r="BH239" s="149">
        <f>IF(U239="zníž. prenesená",N239,0)</f>
        <v>0</v>
      </c>
      <c r="BI239" s="149">
        <f>IF(U239="nulová",N239,0)</f>
        <v>0</v>
      </c>
      <c r="BJ239" s="25" t="s">
        <v>89</v>
      </c>
      <c r="BK239" s="149">
        <f>ROUND(L239*K239,2)</f>
        <v>0</v>
      </c>
      <c r="BL239" s="25" t="s">
        <v>278</v>
      </c>
      <c r="BM239" s="25" t="s">
        <v>1294</v>
      </c>
    </row>
    <row r="240" s="1" customFormat="1" ht="25.5" customHeight="1">
      <c r="B240" s="186"/>
      <c r="C240" s="220" t="s">
        <v>816</v>
      </c>
      <c r="D240" s="220" t="s">
        <v>185</v>
      </c>
      <c r="E240" s="221" t="s">
        <v>1295</v>
      </c>
      <c r="F240" s="222" t="s">
        <v>1296</v>
      </c>
      <c r="G240" s="222"/>
      <c r="H240" s="222"/>
      <c r="I240" s="222"/>
      <c r="J240" s="223" t="s">
        <v>218</v>
      </c>
      <c r="K240" s="224">
        <v>82</v>
      </c>
      <c r="L240" s="225">
        <v>0</v>
      </c>
      <c r="M240" s="225"/>
      <c r="N240" s="226">
        <f>ROUND(L240*K240,2)</f>
        <v>0</v>
      </c>
      <c r="O240" s="226"/>
      <c r="P240" s="226"/>
      <c r="Q240" s="226"/>
      <c r="R240" s="190"/>
      <c r="T240" s="227" t="s">
        <v>5</v>
      </c>
      <c r="U240" s="59" t="s">
        <v>44</v>
      </c>
      <c r="V240" s="50"/>
      <c r="W240" s="228">
        <f>V240*K240</f>
        <v>0</v>
      </c>
      <c r="X240" s="228">
        <v>0</v>
      </c>
      <c r="Y240" s="228">
        <f>X240*K240</f>
        <v>0</v>
      </c>
      <c r="Z240" s="228">
        <v>0</v>
      </c>
      <c r="AA240" s="229">
        <f>Z240*K240</f>
        <v>0</v>
      </c>
      <c r="AR240" s="25" t="s">
        <v>278</v>
      </c>
      <c r="AT240" s="25" t="s">
        <v>185</v>
      </c>
      <c r="AU240" s="25" t="s">
        <v>89</v>
      </c>
      <c r="AY240" s="25" t="s">
        <v>184</v>
      </c>
      <c r="BE240" s="149">
        <f>IF(U240="základná",N240,0)</f>
        <v>0</v>
      </c>
      <c r="BF240" s="149">
        <f>IF(U240="znížená",N240,0)</f>
        <v>0</v>
      </c>
      <c r="BG240" s="149">
        <f>IF(U240="zákl. prenesená",N240,0)</f>
        <v>0</v>
      </c>
      <c r="BH240" s="149">
        <f>IF(U240="zníž. prenesená",N240,0)</f>
        <v>0</v>
      </c>
      <c r="BI240" s="149">
        <f>IF(U240="nulová",N240,0)</f>
        <v>0</v>
      </c>
      <c r="BJ240" s="25" t="s">
        <v>89</v>
      </c>
      <c r="BK240" s="149">
        <f>ROUND(L240*K240,2)</f>
        <v>0</v>
      </c>
      <c r="BL240" s="25" t="s">
        <v>278</v>
      </c>
      <c r="BM240" s="25" t="s">
        <v>1297</v>
      </c>
    </row>
    <row r="241" s="1" customFormat="1" ht="25.5" customHeight="1">
      <c r="B241" s="186"/>
      <c r="C241" s="220" t="s">
        <v>874</v>
      </c>
      <c r="D241" s="220" t="s">
        <v>185</v>
      </c>
      <c r="E241" s="221" t="s">
        <v>1298</v>
      </c>
      <c r="F241" s="222" t="s">
        <v>1299</v>
      </c>
      <c r="G241" s="222"/>
      <c r="H241" s="222"/>
      <c r="I241" s="222"/>
      <c r="J241" s="223" t="s">
        <v>218</v>
      </c>
      <c r="K241" s="224">
        <v>175</v>
      </c>
      <c r="L241" s="225">
        <v>0</v>
      </c>
      <c r="M241" s="225"/>
      <c r="N241" s="226">
        <f>ROUND(L241*K241,2)</f>
        <v>0</v>
      </c>
      <c r="O241" s="226"/>
      <c r="P241" s="226"/>
      <c r="Q241" s="226"/>
      <c r="R241" s="190"/>
      <c r="T241" s="227" t="s">
        <v>5</v>
      </c>
      <c r="U241" s="59" t="s">
        <v>44</v>
      </c>
      <c r="V241" s="50"/>
      <c r="W241" s="228">
        <f>V241*K241</f>
        <v>0</v>
      </c>
      <c r="X241" s="228">
        <v>0</v>
      </c>
      <c r="Y241" s="228">
        <f>X241*K241</f>
        <v>0</v>
      </c>
      <c r="Z241" s="228">
        <v>0</v>
      </c>
      <c r="AA241" s="229">
        <f>Z241*K241</f>
        <v>0</v>
      </c>
      <c r="AR241" s="25" t="s">
        <v>278</v>
      </c>
      <c r="AT241" s="25" t="s">
        <v>185</v>
      </c>
      <c r="AU241" s="25" t="s">
        <v>89</v>
      </c>
      <c r="AY241" s="25" t="s">
        <v>184</v>
      </c>
      <c r="BE241" s="149">
        <f>IF(U241="základná",N241,0)</f>
        <v>0</v>
      </c>
      <c r="BF241" s="149">
        <f>IF(U241="znížená",N241,0)</f>
        <v>0</v>
      </c>
      <c r="BG241" s="149">
        <f>IF(U241="zákl. prenesená",N241,0)</f>
        <v>0</v>
      </c>
      <c r="BH241" s="149">
        <f>IF(U241="zníž. prenesená",N241,0)</f>
        <v>0</v>
      </c>
      <c r="BI241" s="149">
        <f>IF(U241="nulová",N241,0)</f>
        <v>0</v>
      </c>
      <c r="BJ241" s="25" t="s">
        <v>89</v>
      </c>
      <c r="BK241" s="149">
        <f>ROUND(L241*K241,2)</f>
        <v>0</v>
      </c>
      <c r="BL241" s="25" t="s">
        <v>278</v>
      </c>
      <c r="BM241" s="25" t="s">
        <v>1300</v>
      </c>
    </row>
    <row r="242" s="1" customFormat="1" ht="51" customHeight="1">
      <c r="B242" s="186"/>
      <c r="C242" s="220" t="s">
        <v>878</v>
      </c>
      <c r="D242" s="220" t="s">
        <v>185</v>
      </c>
      <c r="E242" s="221" t="s">
        <v>1301</v>
      </c>
      <c r="F242" s="222" t="s">
        <v>1302</v>
      </c>
      <c r="G242" s="222"/>
      <c r="H242" s="222"/>
      <c r="I242" s="222"/>
      <c r="J242" s="223" t="s">
        <v>218</v>
      </c>
      <c r="K242" s="224">
        <v>121</v>
      </c>
      <c r="L242" s="225">
        <v>0</v>
      </c>
      <c r="M242" s="225"/>
      <c r="N242" s="226">
        <f>ROUND(L242*K242,2)</f>
        <v>0</v>
      </c>
      <c r="O242" s="226"/>
      <c r="P242" s="226"/>
      <c r="Q242" s="226"/>
      <c r="R242" s="190"/>
      <c r="T242" s="227" t="s">
        <v>5</v>
      </c>
      <c r="U242" s="59" t="s">
        <v>44</v>
      </c>
      <c r="V242" s="50"/>
      <c r="W242" s="228">
        <f>V242*K242</f>
        <v>0</v>
      </c>
      <c r="X242" s="228">
        <v>0</v>
      </c>
      <c r="Y242" s="228">
        <f>X242*K242</f>
        <v>0</v>
      </c>
      <c r="Z242" s="228">
        <v>0</v>
      </c>
      <c r="AA242" s="229">
        <f>Z242*K242</f>
        <v>0</v>
      </c>
      <c r="AR242" s="25" t="s">
        <v>278</v>
      </c>
      <c r="AT242" s="25" t="s">
        <v>185</v>
      </c>
      <c r="AU242" s="25" t="s">
        <v>89</v>
      </c>
      <c r="AY242" s="25" t="s">
        <v>184</v>
      </c>
      <c r="BE242" s="149">
        <f>IF(U242="základná",N242,0)</f>
        <v>0</v>
      </c>
      <c r="BF242" s="149">
        <f>IF(U242="znížená",N242,0)</f>
        <v>0</v>
      </c>
      <c r="BG242" s="149">
        <f>IF(U242="zákl. prenesená",N242,0)</f>
        <v>0</v>
      </c>
      <c r="BH242" s="149">
        <f>IF(U242="zníž. prenesená",N242,0)</f>
        <v>0</v>
      </c>
      <c r="BI242" s="149">
        <f>IF(U242="nulová",N242,0)</f>
        <v>0</v>
      </c>
      <c r="BJ242" s="25" t="s">
        <v>89</v>
      </c>
      <c r="BK242" s="149">
        <f>ROUND(L242*K242,2)</f>
        <v>0</v>
      </c>
      <c r="BL242" s="25" t="s">
        <v>278</v>
      </c>
      <c r="BM242" s="25" t="s">
        <v>1303</v>
      </c>
    </row>
    <row r="243" s="1" customFormat="1" ht="25.5" customHeight="1">
      <c r="B243" s="186"/>
      <c r="C243" s="220" t="s">
        <v>882</v>
      </c>
      <c r="D243" s="220" t="s">
        <v>185</v>
      </c>
      <c r="E243" s="221" t="s">
        <v>1304</v>
      </c>
      <c r="F243" s="222" t="s">
        <v>1305</v>
      </c>
      <c r="G243" s="222"/>
      <c r="H243" s="222"/>
      <c r="I243" s="222"/>
      <c r="J243" s="223" t="s">
        <v>218</v>
      </c>
      <c r="K243" s="224">
        <v>54</v>
      </c>
      <c r="L243" s="225">
        <v>0</v>
      </c>
      <c r="M243" s="225"/>
      <c r="N243" s="226">
        <f>ROUND(L243*K243,2)</f>
        <v>0</v>
      </c>
      <c r="O243" s="226"/>
      <c r="P243" s="226"/>
      <c r="Q243" s="226"/>
      <c r="R243" s="190"/>
      <c r="T243" s="227" t="s">
        <v>5</v>
      </c>
      <c r="U243" s="59" t="s">
        <v>44</v>
      </c>
      <c r="V243" s="50"/>
      <c r="W243" s="228">
        <f>V243*K243</f>
        <v>0</v>
      </c>
      <c r="X243" s="228">
        <v>0</v>
      </c>
      <c r="Y243" s="228">
        <f>X243*K243</f>
        <v>0</v>
      </c>
      <c r="Z243" s="228">
        <v>0</v>
      </c>
      <c r="AA243" s="229">
        <f>Z243*K243</f>
        <v>0</v>
      </c>
      <c r="AR243" s="25" t="s">
        <v>278</v>
      </c>
      <c r="AT243" s="25" t="s">
        <v>185</v>
      </c>
      <c r="AU243" s="25" t="s">
        <v>89</v>
      </c>
      <c r="AY243" s="25" t="s">
        <v>184</v>
      </c>
      <c r="BE243" s="149">
        <f>IF(U243="základná",N243,0)</f>
        <v>0</v>
      </c>
      <c r="BF243" s="149">
        <f>IF(U243="znížená",N243,0)</f>
        <v>0</v>
      </c>
      <c r="BG243" s="149">
        <f>IF(U243="zákl. prenesená",N243,0)</f>
        <v>0</v>
      </c>
      <c r="BH243" s="149">
        <f>IF(U243="zníž. prenesená",N243,0)</f>
        <v>0</v>
      </c>
      <c r="BI243" s="149">
        <f>IF(U243="nulová",N243,0)</f>
        <v>0</v>
      </c>
      <c r="BJ243" s="25" t="s">
        <v>89</v>
      </c>
      <c r="BK243" s="149">
        <f>ROUND(L243*K243,2)</f>
        <v>0</v>
      </c>
      <c r="BL243" s="25" t="s">
        <v>278</v>
      </c>
      <c r="BM243" s="25" t="s">
        <v>1306</v>
      </c>
    </row>
    <row r="244" s="1" customFormat="1" ht="51" customHeight="1">
      <c r="B244" s="186"/>
      <c r="C244" s="220" t="s">
        <v>886</v>
      </c>
      <c r="D244" s="220" t="s">
        <v>185</v>
      </c>
      <c r="E244" s="221" t="s">
        <v>1307</v>
      </c>
      <c r="F244" s="222" t="s">
        <v>1308</v>
      </c>
      <c r="G244" s="222"/>
      <c r="H244" s="222"/>
      <c r="I244" s="222"/>
      <c r="J244" s="223" t="s">
        <v>218</v>
      </c>
      <c r="K244" s="224">
        <v>112</v>
      </c>
      <c r="L244" s="225">
        <v>0</v>
      </c>
      <c r="M244" s="225"/>
      <c r="N244" s="226">
        <f>ROUND(L244*K244,2)</f>
        <v>0</v>
      </c>
      <c r="O244" s="226"/>
      <c r="P244" s="226"/>
      <c r="Q244" s="226"/>
      <c r="R244" s="190"/>
      <c r="T244" s="227" t="s">
        <v>5</v>
      </c>
      <c r="U244" s="59" t="s">
        <v>44</v>
      </c>
      <c r="V244" s="50"/>
      <c r="W244" s="228">
        <f>V244*K244</f>
        <v>0</v>
      </c>
      <c r="X244" s="228">
        <v>0</v>
      </c>
      <c r="Y244" s="228">
        <f>X244*K244</f>
        <v>0</v>
      </c>
      <c r="Z244" s="228">
        <v>0</v>
      </c>
      <c r="AA244" s="229">
        <f>Z244*K244</f>
        <v>0</v>
      </c>
      <c r="AR244" s="25" t="s">
        <v>278</v>
      </c>
      <c r="AT244" s="25" t="s">
        <v>185</v>
      </c>
      <c r="AU244" s="25" t="s">
        <v>89</v>
      </c>
      <c r="AY244" s="25" t="s">
        <v>184</v>
      </c>
      <c r="BE244" s="149">
        <f>IF(U244="základná",N244,0)</f>
        <v>0</v>
      </c>
      <c r="BF244" s="149">
        <f>IF(U244="znížená",N244,0)</f>
        <v>0</v>
      </c>
      <c r="BG244" s="149">
        <f>IF(U244="zákl. prenesená",N244,0)</f>
        <v>0</v>
      </c>
      <c r="BH244" s="149">
        <f>IF(U244="zníž. prenesená",N244,0)</f>
        <v>0</v>
      </c>
      <c r="BI244" s="149">
        <f>IF(U244="nulová",N244,0)</f>
        <v>0</v>
      </c>
      <c r="BJ244" s="25" t="s">
        <v>89</v>
      </c>
      <c r="BK244" s="149">
        <f>ROUND(L244*K244,2)</f>
        <v>0</v>
      </c>
      <c r="BL244" s="25" t="s">
        <v>278</v>
      </c>
      <c r="BM244" s="25" t="s">
        <v>1309</v>
      </c>
    </row>
    <row r="245" s="1" customFormat="1" ht="25.5" customHeight="1">
      <c r="B245" s="186"/>
      <c r="C245" s="220" t="s">
        <v>890</v>
      </c>
      <c r="D245" s="220" t="s">
        <v>185</v>
      </c>
      <c r="E245" s="221" t="s">
        <v>1310</v>
      </c>
      <c r="F245" s="222" t="s">
        <v>1311</v>
      </c>
      <c r="G245" s="222"/>
      <c r="H245" s="222"/>
      <c r="I245" s="222"/>
      <c r="J245" s="223" t="s">
        <v>200</v>
      </c>
      <c r="K245" s="224">
        <v>38</v>
      </c>
      <c r="L245" s="225">
        <v>0</v>
      </c>
      <c r="M245" s="225"/>
      <c r="N245" s="226">
        <f>ROUND(L245*K245,2)</f>
        <v>0</v>
      </c>
      <c r="O245" s="226"/>
      <c r="P245" s="226"/>
      <c r="Q245" s="226"/>
      <c r="R245" s="190"/>
      <c r="T245" s="227" t="s">
        <v>5</v>
      </c>
      <c r="U245" s="59" t="s">
        <v>44</v>
      </c>
      <c r="V245" s="50"/>
      <c r="W245" s="228">
        <f>V245*K245</f>
        <v>0</v>
      </c>
      <c r="X245" s="228">
        <v>0</v>
      </c>
      <c r="Y245" s="228">
        <f>X245*K245</f>
        <v>0</v>
      </c>
      <c r="Z245" s="228">
        <v>0</v>
      </c>
      <c r="AA245" s="229">
        <f>Z245*K245</f>
        <v>0</v>
      </c>
      <c r="AR245" s="25" t="s">
        <v>278</v>
      </c>
      <c r="AT245" s="25" t="s">
        <v>185</v>
      </c>
      <c r="AU245" s="25" t="s">
        <v>89</v>
      </c>
      <c r="AY245" s="25" t="s">
        <v>184</v>
      </c>
      <c r="BE245" s="149">
        <f>IF(U245="základná",N245,0)</f>
        <v>0</v>
      </c>
      <c r="BF245" s="149">
        <f>IF(U245="znížená",N245,0)</f>
        <v>0</v>
      </c>
      <c r="BG245" s="149">
        <f>IF(U245="zákl. prenesená",N245,0)</f>
        <v>0</v>
      </c>
      <c r="BH245" s="149">
        <f>IF(U245="zníž. prenesená",N245,0)</f>
        <v>0</v>
      </c>
      <c r="BI245" s="149">
        <f>IF(U245="nulová",N245,0)</f>
        <v>0</v>
      </c>
      <c r="BJ245" s="25" t="s">
        <v>89</v>
      </c>
      <c r="BK245" s="149">
        <f>ROUND(L245*K245,2)</f>
        <v>0</v>
      </c>
      <c r="BL245" s="25" t="s">
        <v>278</v>
      </c>
      <c r="BM245" s="25" t="s">
        <v>1312</v>
      </c>
    </row>
    <row r="246" s="1" customFormat="1" ht="16.5" customHeight="1">
      <c r="B246" s="186"/>
      <c r="C246" s="220" t="s">
        <v>775</v>
      </c>
      <c r="D246" s="220" t="s">
        <v>185</v>
      </c>
      <c r="E246" s="221" t="s">
        <v>1313</v>
      </c>
      <c r="F246" s="222" t="s">
        <v>1314</v>
      </c>
      <c r="G246" s="222"/>
      <c r="H246" s="222"/>
      <c r="I246" s="222"/>
      <c r="J246" s="223" t="s">
        <v>200</v>
      </c>
      <c r="K246" s="224">
        <v>326</v>
      </c>
      <c r="L246" s="225">
        <v>0</v>
      </c>
      <c r="M246" s="225"/>
      <c r="N246" s="226">
        <f>ROUND(L246*K246,2)</f>
        <v>0</v>
      </c>
      <c r="O246" s="226"/>
      <c r="P246" s="226"/>
      <c r="Q246" s="226"/>
      <c r="R246" s="190"/>
      <c r="T246" s="227" t="s">
        <v>5</v>
      </c>
      <c r="U246" s="59" t="s">
        <v>44</v>
      </c>
      <c r="V246" s="50"/>
      <c r="W246" s="228">
        <f>V246*K246</f>
        <v>0</v>
      </c>
      <c r="X246" s="228">
        <v>0</v>
      </c>
      <c r="Y246" s="228">
        <f>X246*K246</f>
        <v>0</v>
      </c>
      <c r="Z246" s="228">
        <v>0</v>
      </c>
      <c r="AA246" s="229">
        <f>Z246*K246</f>
        <v>0</v>
      </c>
      <c r="AR246" s="25" t="s">
        <v>278</v>
      </c>
      <c r="AT246" s="25" t="s">
        <v>185</v>
      </c>
      <c r="AU246" s="25" t="s">
        <v>89</v>
      </c>
      <c r="AY246" s="25" t="s">
        <v>184</v>
      </c>
      <c r="BE246" s="149">
        <f>IF(U246="základná",N246,0)</f>
        <v>0</v>
      </c>
      <c r="BF246" s="149">
        <f>IF(U246="znížená",N246,0)</f>
        <v>0</v>
      </c>
      <c r="BG246" s="149">
        <f>IF(U246="zákl. prenesená",N246,0)</f>
        <v>0</v>
      </c>
      <c r="BH246" s="149">
        <f>IF(U246="zníž. prenesená",N246,0)</f>
        <v>0</v>
      </c>
      <c r="BI246" s="149">
        <f>IF(U246="nulová",N246,0)</f>
        <v>0</v>
      </c>
      <c r="BJ246" s="25" t="s">
        <v>89</v>
      </c>
      <c r="BK246" s="149">
        <f>ROUND(L246*K246,2)</f>
        <v>0</v>
      </c>
      <c r="BL246" s="25" t="s">
        <v>278</v>
      </c>
      <c r="BM246" s="25" t="s">
        <v>1315</v>
      </c>
    </row>
    <row r="247" s="1" customFormat="1" ht="16.5" customHeight="1">
      <c r="B247" s="186"/>
      <c r="C247" s="220" t="s">
        <v>897</v>
      </c>
      <c r="D247" s="220" t="s">
        <v>185</v>
      </c>
      <c r="E247" s="221" t="s">
        <v>1316</v>
      </c>
      <c r="F247" s="222" t="s">
        <v>1317</v>
      </c>
      <c r="G247" s="222"/>
      <c r="H247" s="222"/>
      <c r="I247" s="222"/>
      <c r="J247" s="223" t="s">
        <v>200</v>
      </c>
      <c r="K247" s="224">
        <v>16</v>
      </c>
      <c r="L247" s="225">
        <v>0</v>
      </c>
      <c r="M247" s="225"/>
      <c r="N247" s="226">
        <f>ROUND(L247*K247,2)</f>
        <v>0</v>
      </c>
      <c r="O247" s="226"/>
      <c r="P247" s="226"/>
      <c r="Q247" s="226"/>
      <c r="R247" s="190"/>
      <c r="T247" s="227" t="s">
        <v>5</v>
      </c>
      <c r="U247" s="59" t="s">
        <v>44</v>
      </c>
      <c r="V247" s="50"/>
      <c r="W247" s="228">
        <f>V247*K247</f>
        <v>0</v>
      </c>
      <c r="X247" s="228">
        <v>0</v>
      </c>
      <c r="Y247" s="228">
        <f>X247*K247</f>
        <v>0</v>
      </c>
      <c r="Z247" s="228">
        <v>0</v>
      </c>
      <c r="AA247" s="229">
        <f>Z247*K247</f>
        <v>0</v>
      </c>
      <c r="AR247" s="25" t="s">
        <v>278</v>
      </c>
      <c r="AT247" s="25" t="s">
        <v>185</v>
      </c>
      <c r="AU247" s="25" t="s">
        <v>89</v>
      </c>
      <c r="AY247" s="25" t="s">
        <v>184</v>
      </c>
      <c r="BE247" s="149">
        <f>IF(U247="základná",N247,0)</f>
        <v>0</v>
      </c>
      <c r="BF247" s="149">
        <f>IF(U247="znížená",N247,0)</f>
        <v>0</v>
      </c>
      <c r="BG247" s="149">
        <f>IF(U247="zákl. prenesená",N247,0)</f>
        <v>0</v>
      </c>
      <c r="BH247" s="149">
        <f>IF(U247="zníž. prenesená",N247,0)</f>
        <v>0</v>
      </c>
      <c r="BI247" s="149">
        <f>IF(U247="nulová",N247,0)</f>
        <v>0</v>
      </c>
      <c r="BJ247" s="25" t="s">
        <v>89</v>
      </c>
      <c r="BK247" s="149">
        <f>ROUND(L247*K247,2)</f>
        <v>0</v>
      </c>
      <c r="BL247" s="25" t="s">
        <v>278</v>
      </c>
      <c r="BM247" s="25" t="s">
        <v>1318</v>
      </c>
    </row>
    <row r="248" s="1" customFormat="1" ht="38.25" customHeight="1">
      <c r="B248" s="186"/>
      <c r="C248" s="220" t="s">
        <v>902</v>
      </c>
      <c r="D248" s="220" t="s">
        <v>185</v>
      </c>
      <c r="E248" s="221" t="s">
        <v>1319</v>
      </c>
      <c r="F248" s="222" t="s">
        <v>1320</v>
      </c>
      <c r="G248" s="222"/>
      <c r="H248" s="222"/>
      <c r="I248" s="222"/>
      <c r="J248" s="223" t="s">
        <v>200</v>
      </c>
      <c r="K248" s="224">
        <v>24</v>
      </c>
      <c r="L248" s="225">
        <v>0</v>
      </c>
      <c r="M248" s="225"/>
      <c r="N248" s="226">
        <f>ROUND(L248*K248,2)</f>
        <v>0</v>
      </c>
      <c r="O248" s="226"/>
      <c r="P248" s="226"/>
      <c r="Q248" s="226"/>
      <c r="R248" s="190"/>
      <c r="T248" s="227" t="s">
        <v>5</v>
      </c>
      <c r="U248" s="59" t="s">
        <v>44</v>
      </c>
      <c r="V248" s="50"/>
      <c r="W248" s="228">
        <f>V248*K248</f>
        <v>0</v>
      </c>
      <c r="X248" s="228">
        <v>0</v>
      </c>
      <c r="Y248" s="228">
        <f>X248*K248</f>
        <v>0</v>
      </c>
      <c r="Z248" s="228">
        <v>0</v>
      </c>
      <c r="AA248" s="229">
        <f>Z248*K248</f>
        <v>0</v>
      </c>
      <c r="AR248" s="25" t="s">
        <v>278</v>
      </c>
      <c r="AT248" s="25" t="s">
        <v>185</v>
      </c>
      <c r="AU248" s="25" t="s">
        <v>89</v>
      </c>
      <c r="AY248" s="25" t="s">
        <v>184</v>
      </c>
      <c r="BE248" s="149">
        <f>IF(U248="základná",N248,0)</f>
        <v>0</v>
      </c>
      <c r="BF248" s="149">
        <f>IF(U248="znížená",N248,0)</f>
        <v>0</v>
      </c>
      <c r="BG248" s="149">
        <f>IF(U248="zákl. prenesená",N248,0)</f>
        <v>0</v>
      </c>
      <c r="BH248" s="149">
        <f>IF(U248="zníž. prenesená",N248,0)</f>
        <v>0</v>
      </c>
      <c r="BI248" s="149">
        <f>IF(U248="nulová",N248,0)</f>
        <v>0</v>
      </c>
      <c r="BJ248" s="25" t="s">
        <v>89</v>
      </c>
      <c r="BK248" s="149">
        <f>ROUND(L248*K248,2)</f>
        <v>0</v>
      </c>
      <c r="BL248" s="25" t="s">
        <v>278</v>
      </c>
      <c r="BM248" s="25" t="s">
        <v>1321</v>
      </c>
    </row>
    <row r="249" s="1" customFormat="1" ht="25.5" customHeight="1">
      <c r="B249" s="186"/>
      <c r="C249" s="270" t="s">
        <v>906</v>
      </c>
      <c r="D249" s="270" t="s">
        <v>563</v>
      </c>
      <c r="E249" s="271" t="s">
        <v>1322</v>
      </c>
      <c r="F249" s="272" t="s">
        <v>1323</v>
      </c>
      <c r="G249" s="272"/>
      <c r="H249" s="272"/>
      <c r="I249" s="272"/>
      <c r="J249" s="273" t="s">
        <v>200</v>
      </c>
      <c r="K249" s="274">
        <v>24</v>
      </c>
      <c r="L249" s="275">
        <v>0</v>
      </c>
      <c r="M249" s="275"/>
      <c r="N249" s="276">
        <f>ROUND(L249*K249,2)</f>
        <v>0</v>
      </c>
      <c r="O249" s="226"/>
      <c r="P249" s="226"/>
      <c r="Q249" s="226"/>
      <c r="R249" s="190"/>
      <c r="T249" s="227" t="s">
        <v>5</v>
      </c>
      <c r="U249" s="59" t="s">
        <v>44</v>
      </c>
      <c r="V249" s="50"/>
      <c r="W249" s="228">
        <f>V249*K249</f>
        <v>0</v>
      </c>
      <c r="X249" s="228">
        <v>0</v>
      </c>
      <c r="Y249" s="228">
        <f>X249*K249</f>
        <v>0</v>
      </c>
      <c r="Z249" s="228">
        <v>0</v>
      </c>
      <c r="AA249" s="229">
        <f>Z249*K249</f>
        <v>0</v>
      </c>
      <c r="AR249" s="25" t="s">
        <v>351</v>
      </c>
      <c r="AT249" s="25" t="s">
        <v>563</v>
      </c>
      <c r="AU249" s="25" t="s">
        <v>89</v>
      </c>
      <c r="AY249" s="25" t="s">
        <v>184</v>
      </c>
      <c r="BE249" s="149">
        <f>IF(U249="základná",N249,0)</f>
        <v>0</v>
      </c>
      <c r="BF249" s="149">
        <f>IF(U249="znížená",N249,0)</f>
        <v>0</v>
      </c>
      <c r="BG249" s="149">
        <f>IF(U249="zákl. prenesená",N249,0)</f>
        <v>0</v>
      </c>
      <c r="BH249" s="149">
        <f>IF(U249="zníž. prenesená",N249,0)</f>
        <v>0</v>
      </c>
      <c r="BI249" s="149">
        <f>IF(U249="nulová",N249,0)</f>
        <v>0</v>
      </c>
      <c r="BJ249" s="25" t="s">
        <v>89</v>
      </c>
      <c r="BK249" s="149">
        <f>ROUND(L249*K249,2)</f>
        <v>0</v>
      </c>
      <c r="BL249" s="25" t="s">
        <v>278</v>
      </c>
      <c r="BM249" s="25" t="s">
        <v>1324</v>
      </c>
    </row>
    <row r="250" s="1" customFormat="1" ht="25.5" customHeight="1">
      <c r="B250" s="186"/>
      <c r="C250" s="220" t="s">
        <v>910</v>
      </c>
      <c r="D250" s="220" t="s">
        <v>185</v>
      </c>
      <c r="E250" s="221" t="s">
        <v>1325</v>
      </c>
      <c r="F250" s="222" t="s">
        <v>1326</v>
      </c>
      <c r="G250" s="222"/>
      <c r="H250" s="222"/>
      <c r="I250" s="222"/>
      <c r="J250" s="223" t="s">
        <v>200</v>
      </c>
      <c r="K250" s="224">
        <v>48</v>
      </c>
      <c r="L250" s="225">
        <v>0</v>
      </c>
      <c r="M250" s="225"/>
      <c r="N250" s="226">
        <f>ROUND(L250*K250,2)</f>
        <v>0</v>
      </c>
      <c r="O250" s="226"/>
      <c r="P250" s="226"/>
      <c r="Q250" s="226"/>
      <c r="R250" s="190"/>
      <c r="T250" s="227" t="s">
        <v>5</v>
      </c>
      <c r="U250" s="59" t="s">
        <v>44</v>
      </c>
      <c r="V250" s="50"/>
      <c r="W250" s="228">
        <f>V250*K250</f>
        <v>0</v>
      </c>
      <c r="X250" s="228">
        <v>0</v>
      </c>
      <c r="Y250" s="228">
        <f>X250*K250</f>
        <v>0</v>
      </c>
      <c r="Z250" s="228">
        <v>0</v>
      </c>
      <c r="AA250" s="229">
        <f>Z250*K250</f>
        <v>0</v>
      </c>
      <c r="AR250" s="25" t="s">
        <v>278</v>
      </c>
      <c r="AT250" s="25" t="s">
        <v>185</v>
      </c>
      <c r="AU250" s="25" t="s">
        <v>89</v>
      </c>
      <c r="AY250" s="25" t="s">
        <v>184</v>
      </c>
      <c r="BE250" s="149">
        <f>IF(U250="základná",N250,0)</f>
        <v>0</v>
      </c>
      <c r="BF250" s="149">
        <f>IF(U250="znížená",N250,0)</f>
        <v>0</v>
      </c>
      <c r="BG250" s="149">
        <f>IF(U250="zákl. prenesená",N250,0)</f>
        <v>0</v>
      </c>
      <c r="BH250" s="149">
        <f>IF(U250="zníž. prenesená",N250,0)</f>
        <v>0</v>
      </c>
      <c r="BI250" s="149">
        <f>IF(U250="nulová",N250,0)</f>
        <v>0</v>
      </c>
      <c r="BJ250" s="25" t="s">
        <v>89</v>
      </c>
      <c r="BK250" s="149">
        <f>ROUND(L250*K250,2)</f>
        <v>0</v>
      </c>
      <c r="BL250" s="25" t="s">
        <v>278</v>
      </c>
      <c r="BM250" s="25" t="s">
        <v>1327</v>
      </c>
    </row>
    <row r="251" s="1" customFormat="1" ht="25.5" customHeight="1">
      <c r="B251" s="186"/>
      <c r="C251" s="220" t="s">
        <v>914</v>
      </c>
      <c r="D251" s="220" t="s">
        <v>185</v>
      </c>
      <c r="E251" s="221" t="s">
        <v>1328</v>
      </c>
      <c r="F251" s="222" t="s">
        <v>1329</v>
      </c>
      <c r="G251" s="222"/>
      <c r="H251" s="222"/>
      <c r="I251" s="222"/>
      <c r="J251" s="223" t="s">
        <v>200</v>
      </c>
      <c r="K251" s="224">
        <v>240</v>
      </c>
      <c r="L251" s="225">
        <v>0</v>
      </c>
      <c r="M251" s="225"/>
      <c r="N251" s="226">
        <f>ROUND(L251*K251,2)</f>
        <v>0</v>
      </c>
      <c r="O251" s="226"/>
      <c r="P251" s="226"/>
      <c r="Q251" s="226"/>
      <c r="R251" s="190"/>
      <c r="T251" s="227" t="s">
        <v>5</v>
      </c>
      <c r="U251" s="59" t="s">
        <v>44</v>
      </c>
      <c r="V251" s="50"/>
      <c r="W251" s="228">
        <f>V251*K251</f>
        <v>0</v>
      </c>
      <c r="X251" s="228">
        <v>0</v>
      </c>
      <c r="Y251" s="228">
        <f>X251*K251</f>
        <v>0</v>
      </c>
      <c r="Z251" s="228">
        <v>0</v>
      </c>
      <c r="AA251" s="229">
        <f>Z251*K251</f>
        <v>0</v>
      </c>
      <c r="AR251" s="25" t="s">
        <v>278</v>
      </c>
      <c r="AT251" s="25" t="s">
        <v>185</v>
      </c>
      <c r="AU251" s="25" t="s">
        <v>89</v>
      </c>
      <c r="AY251" s="25" t="s">
        <v>184</v>
      </c>
      <c r="BE251" s="149">
        <f>IF(U251="základná",N251,0)</f>
        <v>0</v>
      </c>
      <c r="BF251" s="149">
        <f>IF(U251="znížená",N251,0)</f>
        <v>0</v>
      </c>
      <c r="BG251" s="149">
        <f>IF(U251="zákl. prenesená",N251,0)</f>
        <v>0</v>
      </c>
      <c r="BH251" s="149">
        <f>IF(U251="zníž. prenesená",N251,0)</f>
        <v>0</v>
      </c>
      <c r="BI251" s="149">
        <f>IF(U251="nulová",N251,0)</f>
        <v>0</v>
      </c>
      <c r="BJ251" s="25" t="s">
        <v>89</v>
      </c>
      <c r="BK251" s="149">
        <f>ROUND(L251*K251,2)</f>
        <v>0</v>
      </c>
      <c r="BL251" s="25" t="s">
        <v>278</v>
      </c>
      <c r="BM251" s="25" t="s">
        <v>1330</v>
      </c>
    </row>
    <row r="252" s="1" customFormat="1" ht="16.5" customHeight="1">
      <c r="B252" s="186"/>
      <c r="C252" s="270" t="s">
        <v>918</v>
      </c>
      <c r="D252" s="270" t="s">
        <v>563</v>
      </c>
      <c r="E252" s="271" t="s">
        <v>1331</v>
      </c>
      <c r="F252" s="272" t="s">
        <v>1332</v>
      </c>
      <c r="G252" s="272"/>
      <c r="H252" s="272"/>
      <c r="I252" s="272"/>
      <c r="J252" s="273" t="s">
        <v>200</v>
      </c>
      <c r="K252" s="274">
        <v>232</v>
      </c>
      <c r="L252" s="275">
        <v>0</v>
      </c>
      <c r="M252" s="275"/>
      <c r="N252" s="276">
        <f>ROUND(L252*K252,2)</f>
        <v>0</v>
      </c>
      <c r="O252" s="226"/>
      <c r="P252" s="226"/>
      <c r="Q252" s="226"/>
      <c r="R252" s="190"/>
      <c r="T252" s="227" t="s">
        <v>5</v>
      </c>
      <c r="U252" s="59" t="s">
        <v>44</v>
      </c>
      <c r="V252" s="50"/>
      <c r="W252" s="228">
        <f>V252*K252</f>
        <v>0</v>
      </c>
      <c r="X252" s="228">
        <v>0</v>
      </c>
      <c r="Y252" s="228">
        <f>X252*K252</f>
        <v>0</v>
      </c>
      <c r="Z252" s="228">
        <v>0</v>
      </c>
      <c r="AA252" s="229">
        <f>Z252*K252</f>
        <v>0</v>
      </c>
      <c r="AR252" s="25" t="s">
        <v>351</v>
      </c>
      <c r="AT252" s="25" t="s">
        <v>563</v>
      </c>
      <c r="AU252" s="25" t="s">
        <v>89</v>
      </c>
      <c r="AY252" s="25" t="s">
        <v>184</v>
      </c>
      <c r="BE252" s="149">
        <f>IF(U252="základná",N252,0)</f>
        <v>0</v>
      </c>
      <c r="BF252" s="149">
        <f>IF(U252="znížená",N252,0)</f>
        <v>0</v>
      </c>
      <c r="BG252" s="149">
        <f>IF(U252="zákl. prenesená",N252,0)</f>
        <v>0</v>
      </c>
      <c r="BH252" s="149">
        <f>IF(U252="zníž. prenesená",N252,0)</f>
        <v>0</v>
      </c>
      <c r="BI252" s="149">
        <f>IF(U252="nulová",N252,0)</f>
        <v>0</v>
      </c>
      <c r="BJ252" s="25" t="s">
        <v>89</v>
      </c>
      <c r="BK252" s="149">
        <f>ROUND(L252*K252,2)</f>
        <v>0</v>
      </c>
      <c r="BL252" s="25" t="s">
        <v>278</v>
      </c>
      <c r="BM252" s="25" t="s">
        <v>1333</v>
      </c>
    </row>
    <row r="253" s="1" customFormat="1" ht="38.25" customHeight="1">
      <c r="B253" s="186"/>
      <c r="C253" s="270" t="s">
        <v>924</v>
      </c>
      <c r="D253" s="270" t="s">
        <v>563</v>
      </c>
      <c r="E253" s="271" t="s">
        <v>1334</v>
      </c>
      <c r="F253" s="272" t="s">
        <v>1335</v>
      </c>
      <c r="G253" s="272"/>
      <c r="H253" s="272"/>
      <c r="I253" s="272"/>
      <c r="J253" s="273" t="s">
        <v>200</v>
      </c>
      <c r="K253" s="274">
        <v>8</v>
      </c>
      <c r="L253" s="275">
        <v>0</v>
      </c>
      <c r="M253" s="275"/>
      <c r="N253" s="276">
        <f>ROUND(L253*K253,2)</f>
        <v>0</v>
      </c>
      <c r="O253" s="226"/>
      <c r="P253" s="226"/>
      <c r="Q253" s="226"/>
      <c r="R253" s="190"/>
      <c r="T253" s="227" t="s">
        <v>5</v>
      </c>
      <c r="U253" s="59" t="s">
        <v>44</v>
      </c>
      <c r="V253" s="50"/>
      <c r="W253" s="228">
        <f>V253*K253</f>
        <v>0</v>
      </c>
      <c r="X253" s="228">
        <v>0</v>
      </c>
      <c r="Y253" s="228">
        <f>X253*K253</f>
        <v>0</v>
      </c>
      <c r="Z253" s="228">
        <v>0</v>
      </c>
      <c r="AA253" s="229">
        <f>Z253*K253</f>
        <v>0</v>
      </c>
      <c r="AR253" s="25" t="s">
        <v>351</v>
      </c>
      <c r="AT253" s="25" t="s">
        <v>563</v>
      </c>
      <c r="AU253" s="25" t="s">
        <v>89</v>
      </c>
      <c r="AY253" s="25" t="s">
        <v>184</v>
      </c>
      <c r="BE253" s="149">
        <f>IF(U253="základná",N253,0)</f>
        <v>0</v>
      </c>
      <c r="BF253" s="149">
        <f>IF(U253="znížená",N253,0)</f>
        <v>0</v>
      </c>
      <c r="BG253" s="149">
        <f>IF(U253="zákl. prenesená",N253,0)</f>
        <v>0</v>
      </c>
      <c r="BH253" s="149">
        <f>IF(U253="zníž. prenesená",N253,0)</f>
        <v>0</v>
      </c>
      <c r="BI253" s="149">
        <f>IF(U253="nulová",N253,0)</f>
        <v>0</v>
      </c>
      <c r="BJ253" s="25" t="s">
        <v>89</v>
      </c>
      <c r="BK253" s="149">
        <f>ROUND(L253*K253,2)</f>
        <v>0</v>
      </c>
      <c r="BL253" s="25" t="s">
        <v>278</v>
      </c>
      <c r="BM253" s="25" t="s">
        <v>1336</v>
      </c>
    </row>
    <row r="254" s="1" customFormat="1" ht="25.5" customHeight="1">
      <c r="B254" s="186"/>
      <c r="C254" s="220" t="s">
        <v>933</v>
      </c>
      <c r="D254" s="220" t="s">
        <v>185</v>
      </c>
      <c r="E254" s="221" t="s">
        <v>1337</v>
      </c>
      <c r="F254" s="222" t="s">
        <v>1338</v>
      </c>
      <c r="G254" s="222"/>
      <c r="H254" s="222"/>
      <c r="I254" s="222"/>
      <c r="J254" s="223" t="s">
        <v>200</v>
      </c>
      <c r="K254" s="224">
        <v>80</v>
      </c>
      <c r="L254" s="225">
        <v>0</v>
      </c>
      <c r="M254" s="225"/>
      <c r="N254" s="226">
        <f>ROUND(L254*K254,2)</f>
        <v>0</v>
      </c>
      <c r="O254" s="226"/>
      <c r="P254" s="226"/>
      <c r="Q254" s="226"/>
      <c r="R254" s="190"/>
      <c r="T254" s="227" t="s">
        <v>5</v>
      </c>
      <c r="U254" s="59" t="s">
        <v>44</v>
      </c>
      <c r="V254" s="50"/>
      <c r="W254" s="228">
        <f>V254*K254</f>
        <v>0</v>
      </c>
      <c r="X254" s="228">
        <v>0</v>
      </c>
      <c r="Y254" s="228">
        <f>X254*K254</f>
        <v>0</v>
      </c>
      <c r="Z254" s="228">
        <v>0</v>
      </c>
      <c r="AA254" s="229">
        <f>Z254*K254</f>
        <v>0</v>
      </c>
      <c r="AR254" s="25" t="s">
        <v>278</v>
      </c>
      <c r="AT254" s="25" t="s">
        <v>185</v>
      </c>
      <c r="AU254" s="25" t="s">
        <v>89</v>
      </c>
      <c r="AY254" s="25" t="s">
        <v>184</v>
      </c>
      <c r="BE254" s="149">
        <f>IF(U254="základná",N254,0)</f>
        <v>0</v>
      </c>
      <c r="BF254" s="149">
        <f>IF(U254="znížená",N254,0)</f>
        <v>0</v>
      </c>
      <c r="BG254" s="149">
        <f>IF(U254="zákl. prenesená",N254,0)</f>
        <v>0</v>
      </c>
      <c r="BH254" s="149">
        <f>IF(U254="zníž. prenesená",N254,0)</f>
        <v>0</v>
      </c>
      <c r="BI254" s="149">
        <f>IF(U254="nulová",N254,0)</f>
        <v>0</v>
      </c>
      <c r="BJ254" s="25" t="s">
        <v>89</v>
      </c>
      <c r="BK254" s="149">
        <f>ROUND(L254*K254,2)</f>
        <v>0</v>
      </c>
      <c r="BL254" s="25" t="s">
        <v>278</v>
      </c>
      <c r="BM254" s="25" t="s">
        <v>1339</v>
      </c>
    </row>
    <row r="255" s="1" customFormat="1" ht="16.5" customHeight="1">
      <c r="B255" s="186"/>
      <c r="C255" s="270" t="s">
        <v>937</v>
      </c>
      <c r="D255" s="270" t="s">
        <v>563</v>
      </c>
      <c r="E255" s="271" t="s">
        <v>1340</v>
      </c>
      <c r="F255" s="272" t="s">
        <v>1341</v>
      </c>
      <c r="G255" s="272"/>
      <c r="H255" s="272"/>
      <c r="I255" s="272"/>
      <c r="J255" s="273" t="s">
        <v>200</v>
      </c>
      <c r="K255" s="274">
        <v>40</v>
      </c>
      <c r="L255" s="275">
        <v>0</v>
      </c>
      <c r="M255" s="275"/>
      <c r="N255" s="276">
        <f>ROUND(L255*K255,2)</f>
        <v>0</v>
      </c>
      <c r="O255" s="226"/>
      <c r="P255" s="226"/>
      <c r="Q255" s="226"/>
      <c r="R255" s="190"/>
      <c r="T255" s="227" t="s">
        <v>5</v>
      </c>
      <c r="U255" s="59" t="s">
        <v>44</v>
      </c>
      <c r="V255" s="50"/>
      <c r="W255" s="228">
        <f>V255*K255</f>
        <v>0</v>
      </c>
      <c r="X255" s="228">
        <v>0</v>
      </c>
      <c r="Y255" s="228">
        <f>X255*K255</f>
        <v>0</v>
      </c>
      <c r="Z255" s="228">
        <v>0</v>
      </c>
      <c r="AA255" s="229">
        <f>Z255*K255</f>
        <v>0</v>
      </c>
      <c r="AR255" s="25" t="s">
        <v>351</v>
      </c>
      <c r="AT255" s="25" t="s">
        <v>563</v>
      </c>
      <c r="AU255" s="25" t="s">
        <v>89</v>
      </c>
      <c r="AY255" s="25" t="s">
        <v>184</v>
      </c>
      <c r="BE255" s="149">
        <f>IF(U255="základná",N255,0)</f>
        <v>0</v>
      </c>
      <c r="BF255" s="149">
        <f>IF(U255="znížená",N255,0)</f>
        <v>0</v>
      </c>
      <c r="BG255" s="149">
        <f>IF(U255="zákl. prenesená",N255,0)</f>
        <v>0</v>
      </c>
      <c r="BH255" s="149">
        <f>IF(U255="zníž. prenesená",N255,0)</f>
        <v>0</v>
      </c>
      <c r="BI255" s="149">
        <f>IF(U255="nulová",N255,0)</f>
        <v>0</v>
      </c>
      <c r="BJ255" s="25" t="s">
        <v>89</v>
      </c>
      <c r="BK255" s="149">
        <f>ROUND(L255*K255,2)</f>
        <v>0</v>
      </c>
      <c r="BL255" s="25" t="s">
        <v>278</v>
      </c>
      <c r="BM255" s="25" t="s">
        <v>1342</v>
      </c>
    </row>
    <row r="256" s="1" customFormat="1" ht="25.5" customHeight="1">
      <c r="B256" s="186"/>
      <c r="C256" s="270" t="s">
        <v>942</v>
      </c>
      <c r="D256" s="270" t="s">
        <v>563</v>
      </c>
      <c r="E256" s="271" t="s">
        <v>1343</v>
      </c>
      <c r="F256" s="272" t="s">
        <v>1344</v>
      </c>
      <c r="G256" s="272"/>
      <c r="H256" s="272"/>
      <c r="I256" s="272"/>
      <c r="J256" s="273" t="s">
        <v>200</v>
      </c>
      <c r="K256" s="274">
        <v>32</v>
      </c>
      <c r="L256" s="275">
        <v>0</v>
      </c>
      <c r="M256" s="275"/>
      <c r="N256" s="276">
        <f>ROUND(L256*K256,2)</f>
        <v>0</v>
      </c>
      <c r="O256" s="226"/>
      <c r="P256" s="226"/>
      <c r="Q256" s="226"/>
      <c r="R256" s="190"/>
      <c r="T256" s="227" t="s">
        <v>5</v>
      </c>
      <c r="U256" s="59" t="s">
        <v>44</v>
      </c>
      <c r="V256" s="50"/>
      <c r="W256" s="228">
        <f>V256*K256</f>
        <v>0</v>
      </c>
      <c r="X256" s="228">
        <v>0</v>
      </c>
      <c r="Y256" s="228">
        <f>X256*K256</f>
        <v>0</v>
      </c>
      <c r="Z256" s="228">
        <v>0</v>
      </c>
      <c r="AA256" s="229">
        <f>Z256*K256</f>
        <v>0</v>
      </c>
      <c r="AR256" s="25" t="s">
        <v>351</v>
      </c>
      <c r="AT256" s="25" t="s">
        <v>563</v>
      </c>
      <c r="AU256" s="25" t="s">
        <v>89</v>
      </c>
      <c r="AY256" s="25" t="s">
        <v>184</v>
      </c>
      <c r="BE256" s="149">
        <f>IF(U256="základná",N256,0)</f>
        <v>0</v>
      </c>
      <c r="BF256" s="149">
        <f>IF(U256="znížená",N256,0)</f>
        <v>0</v>
      </c>
      <c r="BG256" s="149">
        <f>IF(U256="zákl. prenesená",N256,0)</f>
        <v>0</v>
      </c>
      <c r="BH256" s="149">
        <f>IF(U256="zníž. prenesená",N256,0)</f>
        <v>0</v>
      </c>
      <c r="BI256" s="149">
        <f>IF(U256="nulová",N256,0)</f>
        <v>0</v>
      </c>
      <c r="BJ256" s="25" t="s">
        <v>89</v>
      </c>
      <c r="BK256" s="149">
        <f>ROUND(L256*K256,2)</f>
        <v>0</v>
      </c>
      <c r="BL256" s="25" t="s">
        <v>278</v>
      </c>
      <c r="BM256" s="25" t="s">
        <v>1345</v>
      </c>
    </row>
    <row r="257" s="1" customFormat="1" ht="16.5" customHeight="1">
      <c r="B257" s="186"/>
      <c r="C257" s="270" t="s">
        <v>946</v>
      </c>
      <c r="D257" s="270" t="s">
        <v>563</v>
      </c>
      <c r="E257" s="271" t="s">
        <v>1346</v>
      </c>
      <c r="F257" s="272" t="s">
        <v>1347</v>
      </c>
      <c r="G257" s="272"/>
      <c r="H257" s="272"/>
      <c r="I257" s="272"/>
      <c r="J257" s="273" t="s">
        <v>200</v>
      </c>
      <c r="K257" s="274">
        <v>8</v>
      </c>
      <c r="L257" s="275">
        <v>0</v>
      </c>
      <c r="M257" s="275"/>
      <c r="N257" s="276">
        <f>ROUND(L257*K257,2)</f>
        <v>0</v>
      </c>
      <c r="O257" s="226"/>
      <c r="P257" s="226"/>
      <c r="Q257" s="226"/>
      <c r="R257" s="190"/>
      <c r="T257" s="227" t="s">
        <v>5</v>
      </c>
      <c r="U257" s="59" t="s">
        <v>44</v>
      </c>
      <c r="V257" s="50"/>
      <c r="W257" s="228">
        <f>V257*K257</f>
        <v>0</v>
      </c>
      <c r="X257" s="228">
        <v>0</v>
      </c>
      <c r="Y257" s="228">
        <f>X257*K257</f>
        <v>0</v>
      </c>
      <c r="Z257" s="228">
        <v>0</v>
      </c>
      <c r="AA257" s="229">
        <f>Z257*K257</f>
        <v>0</v>
      </c>
      <c r="AR257" s="25" t="s">
        <v>351</v>
      </c>
      <c r="AT257" s="25" t="s">
        <v>563</v>
      </c>
      <c r="AU257" s="25" t="s">
        <v>89</v>
      </c>
      <c r="AY257" s="25" t="s">
        <v>184</v>
      </c>
      <c r="BE257" s="149">
        <f>IF(U257="základná",N257,0)</f>
        <v>0</v>
      </c>
      <c r="BF257" s="149">
        <f>IF(U257="znížená",N257,0)</f>
        <v>0</v>
      </c>
      <c r="BG257" s="149">
        <f>IF(U257="zákl. prenesená",N257,0)</f>
        <v>0</v>
      </c>
      <c r="BH257" s="149">
        <f>IF(U257="zníž. prenesená",N257,0)</f>
        <v>0</v>
      </c>
      <c r="BI257" s="149">
        <f>IF(U257="nulová",N257,0)</f>
        <v>0</v>
      </c>
      <c r="BJ257" s="25" t="s">
        <v>89</v>
      </c>
      <c r="BK257" s="149">
        <f>ROUND(L257*K257,2)</f>
        <v>0</v>
      </c>
      <c r="BL257" s="25" t="s">
        <v>278</v>
      </c>
      <c r="BM257" s="25" t="s">
        <v>1348</v>
      </c>
    </row>
    <row r="258" s="1" customFormat="1" ht="25.5" customHeight="1">
      <c r="B258" s="186"/>
      <c r="C258" s="220" t="s">
        <v>952</v>
      </c>
      <c r="D258" s="220" t="s">
        <v>185</v>
      </c>
      <c r="E258" s="221" t="s">
        <v>1349</v>
      </c>
      <c r="F258" s="222" t="s">
        <v>1350</v>
      </c>
      <c r="G258" s="222"/>
      <c r="H258" s="222"/>
      <c r="I258" s="222"/>
      <c r="J258" s="223" t="s">
        <v>200</v>
      </c>
      <c r="K258" s="224">
        <v>26</v>
      </c>
      <c r="L258" s="225">
        <v>0</v>
      </c>
      <c r="M258" s="225"/>
      <c r="N258" s="226">
        <f>ROUND(L258*K258,2)</f>
        <v>0</v>
      </c>
      <c r="O258" s="226"/>
      <c r="P258" s="226"/>
      <c r="Q258" s="226"/>
      <c r="R258" s="190"/>
      <c r="T258" s="227" t="s">
        <v>5</v>
      </c>
      <c r="U258" s="59" t="s">
        <v>44</v>
      </c>
      <c r="V258" s="50"/>
      <c r="W258" s="228">
        <f>V258*K258</f>
        <v>0</v>
      </c>
      <c r="X258" s="228">
        <v>0</v>
      </c>
      <c r="Y258" s="228">
        <f>X258*K258</f>
        <v>0</v>
      </c>
      <c r="Z258" s="228">
        <v>0</v>
      </c>
      <c r="AA258" s="229">
        <f>Z258*K258</f>
        <v>0</v>
      </c>
      <c r="AR258" s="25" t="s">
        <v>278</v>
      </c>
      <c r="AT258" s="25" t="s">
        <v>185</v>
      </c>
      <c r="AU258" s="25" t="s">
        <v>89</v>
      </c>
      <c r="AY258" s="25" t="s">
        <v>184</v>
      </c>
      <c r="BE258" s="149">
        <f>IF(U258="základná",N258,0)</f>
        <v>0</v>
      </c>
      <c r="BF258" s="149">
        <f>IF(U258="znížená",N258,0)</f>
        <v>0</v>
      </c>
      <c r="BG258" s="149">
        <f>IF(U258="zákl. prenesená",N258,0)</f>
        <v>0</v>
      </c>
      <c r="BH258" s="149">
        <f>IF(U258="zníž. prenesená",N258,0)</f>
        <v>0</v>
      </c>
      <c r="BI258" s="149">
        <f>IF(U258="nulová",N258,0)</f>
        <v>0</v>
      </c>
      <c r="BJ258" s="25" t="s">
        <v>89</v>
      </c>
      <c r="BK258" s="149">
        <f>ROUND(L258*K258,2)</f>
        <v>0</v>
      </c>
      <c r="BL258" s="25" t="s">
        <v>278</v>
      </c>
      <c r="BM258" s="25" t="s">
        <v>1351</v>
      </c>
    </row>
    <row r="259" s="1" customFormat="1" ht="16.5" customHeight="1">
      <c r="B259" s="186"/>
      <c r="C259" s="270" t="s">
        <v>1352</v>
      </c>
      <c r="D259" s="270" t="s">
        <v>563</v>
      </c>
      <c r="E259" s="271" t="s">
        <v>1353</v>
      </c>
      <c r="F259" s="272" t="s">
        <v>1354</v>
      </c>
      <c r="G259" s="272"/>
      <c r="H259" s="272"/>
      <c r="I259" s="272"/>
      <c r="J259" s="273" t="s">
        <v>200</v>
      </c>
      <c r="K259" s="274">
        <v>26</v>
      </c>
      <c r="L259" s="275">
        <v>0</v>
      </c>
      <c r="M259" s="275"/>
      <c r="N259" s="276">
        <f>ROUND(L259*K259,2)</f>
        <v>0</v>
      </c>
      <c r="O259" s="226"/>
      <c r="P259" s="226"/>
      <c r="Q259" s="226"/>
      <c r="R259" s="190"/>
      <c r="T259" s="227" t="s">
        <v>5</v>
      </c>
      <c r="U259" s="59" t="s">
        <v>44</v>
      </c>
      <c r="V259" s="50"/>
      <c r="W259" s="228">
        <f>V259*K259</f>
        <v>0</v>
      </c>
      <c r="X259" s="228">
        <v>0</v>
      </c>
      <c r="Y259" s="228">
        <f>X259*K259</f>
        <v>0</v>
      </c>
      <c r="Z259" s="228">
        <v>0</v>
      </c>
      <c r="AA259" s="229">
        <f>Z259*K259</f>
        <v>0</v>
      </c>
      <c r="AR259" s="25" t="s">
        <v>351</v>
      </c>
      <c r="AT259" s="25" t="s">
        <v>563</v>
      </c>
      <c r="AU259" s="25" t="s">
        <v>89</v>
      </c>
      <c r="AY259" s="25" t="s">
        <v>184</v>
      </c>
      <c r="BE259" s="149">
        <f>IF(U259="základná",N259,0)</f>
        <v>0</v>
      </c>
      <c r="BF259" s="149">
        <f>IF(U259="znížená",N259,0)</f>
        <v>0</v>
      </c>
      <c r="BG259" s="149">
        <f>IF(U259="zákl. prenesená",N259,0)</f>
        <v>0</v>
      </c>
      <c r="BH259" s="149">
        <f>IF(U259="zníž. prenesená",N259,0)</f>
        <v>0</v>
      </c>
      <c r="BI259" s="149">
        <f>IF(U259="nulová",N259,0)</f>
        <v>0</v>
      </c>
      <c r="BJ259" s="25" t="s">
        <v>89</v>
      </c>
      <c r="BK259" s="149">
        <f>ROUND(L259*K259,2)</f>
        <v>0</v>
      </c>
      <c r="BL259" s="25" t="s">
        <v>278</v>
      </c>
      <c r="BM259" s="25" t="s">
        <v>1355</v>
      </c>
    </row>
    <row r="260" s="1" customFormat="1" ht="25.5" customHeight="1">
      <c r="B260" s="186"/>
      <c r="C260" s="220" t="s">
        <v>1356</v>
      </c>
      <c r="D260" s="220" t="s">
        <v>185</v>
      </c>
      <c r="E260" s="221" t="s">
        <v>1357</v>
      </c>
      <c r="F260" s="222" t="s">
        <v>1358</v>
      </c>
      <c r="G260" s="222"/>
      <c r="H260" s="222"/>
      <c r="I260" s="222"/>
      <c r="J260" s="223" t="s">
        <v>200</v>
      </c>
      <c r="K260" s="224">
        <v>1</v>
      </c>
      <c r="L260" s="225">
        <v>0</v>
      </c>
      <c r="M260" s="225"/>
      <c r="N260" s="226">
        <f>ROUND(L260*K260,2)</f>
        <v>0</v>
      </c>
      <c r="O260" s="226"/>
      <c r="P260" s="226"/>
      <c r="Q260" s="226"/>
      <c r="R260" s="190"/>
      <c r="T260" s="227" t="s">
        <v>5</v>
      </c>
      <c r="U260" s="59" t="s">
        <v>44</v>
      </c>
      <c r="V260" s="50"/>
      <c r="W260" s="228">
        <f>V260*K260</f>
        <v>0</v>
      </c>
      <c r="X260" s="228">
        <v>0</v>
      </c>
      <c r="Y260" s="228">
        <f>X260*K260</f>
        <v>0</v>
      </c>
      <c r="Z260" s="228">
        <v>0</v>
      </c>
      <c r="AA260" s="229">
        <f>Z260*K260</f>
        <v>0</v>
      </c>
      <c r="AR260" s="25" t="s">
        <v>278</v>
      </c>
      <c r="AT260" s="25" t="s">
        <v>185</v>
      </c>
      <c r="AU260" s="25" t="s">
        <v>89</v>
      </c>
      <c r="AY260" s="25" t="s">
        <v>184</v>
      </c>
      <c r="BE260" s="149">
        <f>IF(U260="základná",N260,0)</f>
        <v>0</v>
      </c>
      <c r="BF260" s="149">
        <f>IF(U260="znížená",N260,0)</f>
        <v>0</v>
      </c>
      <c r="BG260" s="149">
        <f>IF(U260="zákl. prenesená",N260,0)</f>
        <v>0</v>
      </c>
      <c r="BH260" s="149">
        <f>IF(U260="zníž. prenesená",N260,0)</f>
        <v>0</v>
      </c>
      <c r="BI260" s="149">
        <f>IF(U260="nulová",N260,0)</f>
        <v>0</v>
      </c>
      <c r="BJ260" s="25" t="s">
        <v>89</v>
      </c>
      <c r="BK260" s="149">
        <f>ROUND(L260*K260,2)</f>
        <v>0</v>
      </c>
      <c r="BL260" s="25" t="s">
        <v>278</v>
      </c>
      <c r="BM260" s="25" t="s">
        <v>1359</v>
      </c>
    </row>
    <row r="261" s="1" customFormat="1" ht="16.5" customHeight="1">
      <c r="B261" s="186"/>
      <c r="C261" s="270" t="s">
        <v>1360</v>
      </c>
      <c r="D261" s="270" t="s">
        <v>563</v>
      </c>
      <c r="E261" s="271" t="s">
        <v>1361</v>
      </c>
      <c r="F261" s="272" t="s">
        <v>1362</v>
      </c>
      <c r="G261" s="272"/>
      <c r="H261" s="272"/>
      <c r="I261" s="272"/>
      <c r="J261" s="273" t="s">
        <v>200</v>
      </c>
      <c r="K261" s="274">
        <v>1</v>
      </c>
      <c r="L261" s="275">
        <v>0</v>
      </c>
      <c r="M261" s="275"/>
      <c r="N261" s="276">
        <f>ROUND(L261*K261,2)</f>
        <v>0</v>
      </c>
      <c r="O261" s="226"/>
      <c r="P261" s="226"/>
      <c r="Q261" s="226"/>
      <c r="R261" s="190"/>
      <c r="T261" s="227" t="s">
        <v>5</v>
      </c>
      <c r="U261" s="59" t="s">
        <v>44</v>
      </c>
      <c r="V261" s="50"/>
      <c r="W261" s="228">
        <f>V261*K261</f>
        <v>0</v>
      </c>
      <c r="X261" s="228">
        <v>0</v>
      </c>
      <c r="Y261" s="228">
        <f>X261*K261</f>
        <v>0</v>
      </c>
      <c r="Z261" s="228">
        <v>0</v>
      </c>
      <c r="AA261" s="229">
        <f>Z261*K261</f>
        <v>0</v>
      </c>
      <c r="AR261" s="25" t="s">
        <v>351</v>
      </c>
      <c r="AT261" s="25" t="s">
        <v>563</v>
      </c>
      <c r="AU261" s="25" t="s">
        <v>89</v>
      </c>
      <c r="AY261" s="25" t="s">
        <v>184</v>
      </c>
      <c r="BE261" s="149">
        <f>IF(U261="základná",N261,0)</f>
        <v>0</v>
      </c>
      <c r="BF261" s="149">
        <f>IF(U261="znížená",N261,0)</f>
        <v>0</v>
      </c>
      <c r="BG261" s="149">
        <f>IF(U261="zákl. prenesená",N261,0)</f>
        <v>0</v>
      </c>
      <c r="BH261" s="149">
        <f>IF(U261="zníž. prenesená",N261,0)</f>
        <v>0</v>
      </c>
      <c r="BI261" s="149">
        <f>IF(U261="nulová",N261,0)</f>
        <v>0</v>
      </c>
      <c r="BJ261" s="25" t="s">
        <v>89</v>
      </c>
      <c r="BK261" s="149">
        <f>ROUND(L261*K261,2)</f>
        <v>0</v>
      </c>
      <c r="BL261" s="25" t="s">
        <v>278</v>
      </c>
      <c r="BM261" s="25" t="s">
        <v>1363</v>
      </c>
    </row>
    <row r="262" s="1" customFormat="1" ht="25.5" customHeight="1">
      <c r="B262" s="186"/>
      <c r="C262" s="220" t="s">
        <v>1364</v>
      </c>
      <c r="D262" s="220" t="s">
        <v>185</v>
      </c>
      <c r="E262" s="221" t="s">
        <v>1365</v>
      </c>
      <c r="F262" s="222" t="s">
        <v>1366</v>
      </c>
      <c r="G262" s="222"/>
      <c r="H262" s="222"/>
      <c r="I262" s="222"/>
      <c r="J262" s="223" t="s">
        <v>200</v>
      </c>
      <c r="K262" s="224">
        <v>1</v>
      </c>
      <c r="L262" s="225">
        <v>0</v>
      </c>
      <c r="M262" s="225"/>
      <c r="N262" s="226">
        <f>ROUND(L262*K262,2)</f>
        <v>0</v>
      </c>
      <c r="O262" s="226"/>
      <c r="P262" s="226"/>
      <c r="Q262" s="226"/>
      <c r="R262" s="190"/>
      <c r="T262" s="227" t="s">
        <v>5</v>
      </c>
      <c r="U262" s="59" t="s">
        <v>44</v>
      </c>
      <c r="V262" s="50"/>
      <c r="W262" s="228">
        <f>V262*K262</f>
        <v>0</v>
      </c>
      <c r="X262" s="228">
        <v>0</v>
      </c>
      <c r="Y262" s="228">
        <f>X262*K262</f>
        <v>0</v>
      </c>
      <c r="Z262" s="228">
        <v>0</v>
      </c>
      <c r="AA262" s="229">
        <f>Z262*K262</f>
        <v>0</v>
      </c>
      <c r="AR262" s="25" t="s">
        <v>278</v>
      </c>
      <c r="AT262" s="25" t="s">
        <v>185</v>
      </c>
      <c r="AU262" s="25" t="s">
        <v>89</v>
      </c>
      <c r="AY262" s="25" t="s">
        <v>184</v>
      </c>
      <c r="BE262" s="149">
        <f>IF(U262="základná",N262,0)</f>
        <v>0</v>
      </c>
      <c r="BF262" s="149">
        <f>IF(U262="znížená",N262,0)</f>
        <v>0</v>
      </c>
      <c r="BG262" s="149">
        <f>IF(U262="zákl. prenesená",N262,0)</f>
        <v>0</v>
      </c>
      <c r="BH262" s="149">
        <f>IF(U262="zníž. prenesená",N262,0)</f>
        <v>0</v>
      </c>
      <c r="BI262" s="149">
        <f>IF(U262="nulová",N262,0)</f>
        <v>0</v>
      </c>
      <c r="BJ262" s="25" t="s">
        <v>89</v>
      </c>
      <c r="BK262" s="149">
        <f>ROUND(L262*K262,2)</f>
        <v>0</v>
      </c>
      <c r="BL262" s="25" t="s">
        <v>278</v>
      </c>
      <c r="BM262" s="25" t="s">
        <v>1367</v>
      </c>
    </row>
    <row r="263" s="1" customFormat="1" ht="25.5" customHeight="1">
      <c r="B263" s="186"/>
      <c r="C263" s="270" t="s">
        <v>1368</v>
      </c>
      <c r="D263" s="270" t="s">
        <v>563</v>
      </c>
      <c r="E263" s="271" t="s">
        <v>1369</v>
      </c>
      <c r="F263" s="272" t="s">
        <v>1370</v>
      </c>
      <c r="G263" s="272"/>
      <c r="H263" s="272"/>
      <c r="I263" s="272"/>
      <c r="J263" s="273" t="s">
        <v>200</v>
      </c>
      <c r="K263" s="274">
        <v>1</v>
      </c>
      <c r="L263" s="275">
        <v>0</v>
      </c>
      <c r="M263" s="275"/>
      <c r="N263" s="276">
        <f>ROUND(L263*K263,2)</f>
        <v>0</v>
      </c>
      <c r="O263" s="226"/>
      <c r="P263" s="226"/>
      <c r="Q263" s="226"/>
      <c r="R263" s="190"/>
      <c r="T263" s="227" t="s">
        <v>5</v>
      </c>
      <c r="U263" s="59" t="s">
        <v>44</v>
      </c>
      <c r="V263" s="50"/>
      <c r="W263" s="228">
        <f>V263*K263</f>
        <v>0</v>
      </c>
      <c r="X263" s="228">
        <v>0</v>
      </c>
      <c r="Y263" s="228">
        <f>X263*K263</f>
        <v>0</v>
      </c>
      <c r="Z263" s="228">
        <v>0</v>
      </c>
      <c r="AA263" s="229">
        <f>Z263*K263</f>
        <v>0</v>
      </c>
      <c r="AR263" s="25" t="s">
        <v>351</v>
      </c>
      <c r="AT263" s="25" t="s">
        <v>563</v>
      </c>
      <c r="AU263" s="25" t="s">
        <v>89</v>
      </c>
      <c r="AY263" s="25" t="s">
        <v>184</v>
      </c>
      <c r="BE263" s="149">
        <f>IF(U263="základná",N263,0)</f>
        <v>0</v>
      </c>
      <c r="BF263" s="149">
        <f>IF(U263="znížená",N263,0)</f>
        <v>0</v>
      </c>
      <c r="BG263" s="149">
        <f>IF(U263="zákl. prenesená",N263,0)</f>
        <v>0</v>
      </c>
      <c r="BH263" s="149">
        <f>IF(U263="zníž. prenesená",N263,0)</f>
        <v>0</v>
      </c>
      <c r="BI263" s="149">
        <f>IF(U263="nulová",N263,0)</f>
        <v>0</v>
      </c>
      <c r="BJ263" s="25" t="s">
        <v>89</v>
      </c>
      <c r="BK263" s="149">
        <f>ROUND(L263*K263,2)</f>
        <v>0</v>
      </c>
      <c r="BL263" s="25" t="s">
        <v>278</v>
      </c>
      <c r="BM263" s="25" t="s">
        <v>1371</v>
      </c>
    </row>
    <row r="264" s="1" customFormat="1" ht="25.5" customHeight="1">
      <c r="B264" s="186"/>
      <c r="C264" s="220" t="s">
        <v>1372</v>
      </c>
      <c r="D264" s="220" t="s">
        <v>185</v>
      </c>
      <c r="E264" s="221" t="s">
        <v>1373</v>
      </c>
      <c r="F264" s="222" t="s">
        <v>1374</v>
      </c>
      <c r="G264" s="222"/>
      <c r="H264" s="222"/>
      <c r="I264" s="222"/>
      <c r="J264" s="223" t="s">
        <v>200</v>
      </c>
      <c r="K264" s="224">
        <v>3</v>
      </c>
      <c r="L264" s="225">
        <v>0</v>
      </c>
      <c r="M264" s="225"/>
      <c r="N264" s="226">
        <f>ROUND(L264*K264,2)</f>
        <v>0</v>
      </c>
      <c r="O264" s="226"/>
      <c r="P264" s="226"/>
      <c r="Q264" s="226"/>
      <c r="R264" s="190"/>
      <c r="T264" s="227" t="s">
        <v>5</v>
      </c>
      <c r="U264" s="59" t="s">
        <v>44</v>
      </c>
      <c r="V264" s="50"/>
      <c r="W264" s="228">
        <f>V264*K264</f>
        <v>0</v>
      </c>
      <c r="X264" s="228">
        <v>0</v>
      </c>
      <c r="Y264" s="228">
        <f>X264*K264</f>
        <v>0</v>
      </c>
      <c r="Z264" s="228">
        <v>0</v>
      </c>
      <c r="AA264" s="229">
        <f>Z264*K264</f>
        <v>0</v>
      </c>
      <c r="AR264" s="25" t="s">
        <v>278</v>
      </c>
      <c r="AT264" s="25" t="s">
        <v>185</v>
      </c>
      <c r="AU264" s="25" t="s">
        <v>89</v>
      </c>
      <c r="AY264" s="25" t="s">
        <v>184</v>
      </c>
      <c r="BE264" s="149">
        <f>IF(U264="základná",N264,0)</f>
        <v>0</v>
      </c>
      <c r="BF264" s="149">
        <f>IF(U264="znížená",N264,0)</f>
        <v>0</v>
      </c>
      <c r="BG264" s="149">
        <f>IF(U264="zákl. prenesená",N264,0)</f>
        <v>0</v>
      </c>
      <c r="BH264" s="149">
        <f>IF(U264="zníž. prenesená",N264,0)</f>
        <v>0</v>
      </c>
      <c r="BI264" s="149">
        <f>IF(U264="nulová",N264,0)</f>
        <v>0</v>
      </c>
      <c r="BJ264" s="25" t="s">
        <v>89</v>
      </c>
      <c r="BK264" s="149">
        <f>ROUND(L264*K264,2)</f>
        <v>0</v>
      </c>
      <c r="BL264" s="25" t="s">
        <v>278</v>
      </c>
      <c r="BM264" s="25" t="s">
        <v>1375</v>
      </c>
    </row>
    <row r="265" s="1" customFormat="1" ht="25.5" customHeight="1">
      <c r="B265" s="186"/>
      <c r="C265" s="270" t="s">
        <v>1376</v>
      </c>
      <c r="D265" s="270" t="s">
        <v>563</v>
      </c>
      <c r="E265" s="271" t="s">
        <v>1377</v>
      </c>
      <c r="F265" s="272" t="s">
        <v>1378</v>
      </c>
      <c r="G265" s="272"/>
      <c r="H265" s="272"/>
      <c r="I265" s="272"/>
      <c r="J265" s="273" t="s">
        <v>200</v>
      </c>
      <c r="K265" s="274">
        <v>2</v>
      </c>
      <c r="L265" s="275">
        <v>0</v>
      </c>
      <c r="M265" s="275"/>
      <c r="N265" s="276">
        <f>ROUND(L265*K265,2)</f>
        <v>0</v>
      </c>
      <c r="O265" s="226"/>
      <c r="P265" s="226"/>
      <c r="Q265" s="226"/>
      <c r="R265" s="190"/>
      <c r="T265" s="227" t="s">
        <v>5</v>
      </c>
      <c r="U265" s="59" t="s">
        <v>44</v>
      </c>
      <c r="V265" s="50"/>
      <c r="W265" s="228">
        <f>V265*K265</f>
        <v>0</v>
      </c>
      <c r="X265" s="228">
        <v>0</v>
      </c>
      <c r="Y265" s="228">
        <f>X265*K265</f>
        <v>0</v>
      </c>
      <c r="Z265" s="228">
        <v>0</v>
      </c>
      <c r="AA265" s="229">
        <f>Z265*K265</f>
        <v>0</v>
      </c>
      <c r="AR265" s="25" t="s">
        <v>351</v>
      </c>
      <c r="AT265" s="25" t="s">
        <v>563</v>
      </c>
      <c r="AU265" s="25" t="s">
        <v>89</v>
      </c>
      <c r="AY265" s="25" t="s">
        <v>184</v>
      </c>
      <c r="BE265" s="149">
        <f>IF(U265="základná",N265,0)</f>
        <v>0</v>
      </c>
      <c r="BF265" s="149">
        <f>IF(U265="znížená",N265,0)</f>
        <v>0</v>
      </c>
      <c r="BG265" s="149">
        <f>IF(U265="zákl. prenesená",N265,0)</f>
        <v>0</v>
      </c>
      <c r="BH265" s="149">
        <f>IF(U265="zníž. prenesená",N265,0)</f>
        <v>0</v>
      </c>
      <c r="BI265" s="149">
        <f>IF(U265="nulová",N265,0)</f>
        <v>0</v>
      </c>
      <c r="BJ265" s="25" t="s">
        <v>89</v>
      </c>
      <c r="BK265" s="149">
        <f>ROUND(L265*K265,2)</f>
        <v>0</v>
      </c>
      <c r="BL265" s="25" t="s">
        <v>278</v>
      </c>
      <c r="BM265" s="25" t="s">
        <v>1379</v>
      </c>
    </row>
    <row r="266" s="1" customFormat="1" ht="25.5" customHeight="1">
      <c r="B266" s="186"/>
      <c r="C266" s="270" t="s">
        <v>1380</v>
      </c>
      <c r="D266" s="270" t="s">
        <v>563</v>
      </c>
      <c r="E266" s="271" t="s">
        <v>1381</v>
      </c>
      <c r="F266" s="272" t="s">
        <v>1382</v>
      </c>
      <c r="G266" s="272"/>
      <c r="H266" s="272"/>
      <c r="I266" s="272"/>
      <c r="J266" s="273" t="s">
        <v>200</v>
      </c>
      <c r="K266" s="274">
        <v>1</v>
      </c>
      <c r="L266" s="275">
        <v>0</v>
      </c>
      <c r="M266" s="275"/>
      <c r="N266" s="276">
        <f>ROUND(L266*K266,2)</f>
        <v>0</v>
      </c>
      <c r="O266" s="226"/>
      <c r="P266" s="226"/>
      <c r="Q266" s="226"/>
      <c r="R266" s="190"/>
      <c r="T266" s="227" t="s">
        <v>5</v>
      </c>
      <c r="U266" s="59" t="s">
        <v>44</v>
      </c>
      <c r="V266" s="50"/>
      <c r="W266" s="228">
        <f>V266*K266</f>
        <v>0</v>
      </c>
      <c r="X266" s="228">
        <v>0</v>
      </c>
      <c r="Y266" s="228">
        <f>X266*K266</f>
        <v>0</v>
      </c>
      <c r="Z266" s="228">
        <v>0</v>
      </c>
      <c r="AA266" s="229">
        <f>Z266*K266</f>
        <v>0</v>
      </c>
      <c r="AR266" s="25" t="s">
        <v>351</v>
      </c>
      <c r="AT266" s="25" t="s">
        <v>563</v>
      </c>
      <c r="AU266" s="25" t="s">
        <v>89</v>
      </c>
      <c r="AY266" s="25" t="s">
        <v>184</v>
      </c>
      <c r="BE266" s="149">
        <f>IF(U266="základná",N266,0)</f>
        <v>0</v>
      </c>
      <c r="BF266" s="149">
        <f>IF(U266="znížená",N266,0)</f>
        <v>0</v>
      </c>
      <c r="BG266" s="149">
        <f>IF(U266="zákl. prenesená",N266,0)</f>
        <v>0</v>
      </c>
      <c r="BH266" s="149">
        <f>IF(U266="zníž. prenesená",N266,0)</f>
        <v>0</v>
      </c>
      <c r="BI266" s="149">
        <f>IF(U266="nulová",N266,0)</f>
        <v>0</v>
      </c>
      <c r="BJ266" s="25" t="s">
        <v>89</v>
      </c>
      <c r="BK266" s="149">
        <f>ROUND(L266*K266,2)</f>
        <v>0</v>
      </c>
      <c r="BL266" s="25" t="s">
        <v>278</v>
      </c>
      <c r="BM266" s="25" t="s">
        <v>1383</v>
      </c>
    </row>
    <row r="267" s="1" customFormat="1" ht="16.5" customHeight="1">
      <c r="B267" s="186"/>
      <c r="C267" s="220" t="s">
        <v>1384</v>
      </c>
      <c r="D267" s="220" t="s">
        <v>185</v>
      </c>
      <c r="E267" s="221" t="s">
        <v>1385</v>
      </c>
      <c r="F267" s="222" t="s">
        <v>1386</v>
      </c>
      <c r="G267" s="222"/>
      <c r="H267" s="222"/>
      <c r="I267" s="222"/>
      <c r="J267" s="223" t="s">
        <v>1387</v>
      </c>
      <c r="K267" s="224">
        <v>5</v>
      </c>
      <c r="L267" s="225">
        <v>0</v>
      </c>
      <c r="M267" s="225"/>
      <c r="N267" s="226">
        <f>ROUND(L267*K267,2)</f>
        <v>0</v>
      </c>
      <c r="O267" s="226"/>
      <c r="P267" s="226"/>
      <c r="Q267" s="226"/>
      <c r="R267" s="190"/>
      <c r="T267" s="227" t="s">
        <v>5</v>
      </c>
      <c r="U267" s="59" t="s">
        <v>44</v>
      </c>
      <c r="V267" s="50"/>
      <c r="W267" s="228">
        <f>V267*K267</f>
        <v>0</v>
      </c>
      <c r="X267" s="228">
        <v>0</v>
      </c>
      <c r="Y267" s="228">
        <f>X267*K267</f>
        <v>0</v>
      </c>
      <c r="Z267" s="228">
        <v>0</v>
      </c>
      <c r="AA267" s="229">
        <f>Z267*K267</f>
        <v>0</v>
      </c>
      <c r="AR267" s="25" t="s">
        <v>278</v>
      </c>
      <c r="AT267" s="25" t="s">
        <v>185</v>
      </c>
      <c r="AU267" s="25" t="s">
        <v>89</v>
      </c>
      <c r="AY267" s="25" t="s">
        <v>184</v>
      </c>
      <c r="BE267" s="149">
        <f>IF(U267="základná",N267,0)</f>
        <v>0</v>
      </c>
      <c r="BF267" s="149">
        <f>IF(U267="znížená",N267,0)</f>
        <v>0</v>
      </c>
      <c r="BG267" s="149">
        <f>IF(U267="zákl. prenesená",N267,0)</f>
        <v>0</v>
      </c>
      <c r="BH267" s="149">
        <f>IF(U267="zníž. prenesená",N267,0)</f>
        <v>0</v>
      </c>
      <c r="BI267" s="149">
        <f>IF(U267="nulová",N267,0)</f>
        <v>0</v>
      </c>
      <c r="BJ267" s="25" t="s">
        <v>89</v>
      </c>
      <c r="BK267" s="149">
        <f>ROUND(L267*K267,2)</f>
        <v>0</v>
      </c>
      <c r="BL267" s="25" t="s">
        <v>278</v>
      </c>
      <c r="BM267" s="25" t="s">
        <v>1388</v>
      </c>
    </row>
    <row r="268" s="1" customFormat="1" ht="25.5" customHeight="1">
      <c r="B268" s="186"/>
      <c r="C268" s="220" t="s">
        <v>1389</v>
      </c>
      <c r="D268" s="220" t="s">
        <v>185</v>
      </c>
      <c r="E268" s="221" t="s">
        <v>1390</v>
      </c>
      <c r="F268" s="222" t="s">
        <v>1391</v>
      </c>
      <c r="G268" s="222"/>
      <c r="H268" s="222"/>
      <c r="I268" s="222"/>
      <c r="J268" s="223" t="s">
        <v>218</v>
      </c>
      <c r="K268" s="224">
        <v>2392</v>
      </c>
      <c r="L268" s="225">
        <v>0</v>
      </c>
      <c r="M268" s="225"/>
      <c r="N268" s="226">
        <f>ROUND(L268*K268,2)</f>
        <v>0</v>
      </c>
      <c r="O268" s="226"/>
      <c r="P268" s="226"/>
      <c r="Q268" s="226"/>
      <c r="R268" s="190"/>
      <c r="T268" s="227" t="s">
        <v>5</v>
      </c>
      <c r="U268" s="59" t="s">
        <v>44</v>
      </c>
      <c r="V268" s="50"/>
      <c r="W268" s="228">
        <f>V268*K268</f>
        <v>0</v>
      </c>
      <c r="X268" s="228">
        <v>0</v>
      </c>
      <c r="Y268" s="228">
        <f>X268*K268</f>
        <v>0</v>
      </c>
      <c r="Z268" s="228">
        <v>0</v>
      </c>
      <c r="AA268" s="229">
        <f>Z268*K268</f>
        <v>0</v>
      </c>
      <c r="AR268" s="25" t="s">
        <v>278</v>
      </c>
      <c r="AT268" s="25" t="s">
        <v>185</v>
      </c>
      <c r="AU268" s="25" t="s">
        <v>89</v>
      </c>
      <c r="AY268" s="25" t="s">
        <v>184</v>
      </c>
      <c r="BE268" s="149">
        <f>IF(U268="základná",N268,0)</f>
        <v>0</v>
      </c>
      <c r="BF268" s="149">
        <f>IF(U268="znížená",N268,0)</f>
        <v>0</v>
      </c>
      <c r="BG268" s="149">
        <f>IF(U268="zákl. prenesená",N268,0)</f>
        <v>0</v>
      </c>
      <c r="BH268" s="149">
        <f>IF(U268="zníž. prenesená",N268,0)</f>
        <v>0</v>
      </c>
      <c r="BI268" s="149">
        <f>IF(U268="nulová",N268,0)</f>
        <v>0</v>
      </c>
      <c r="BJ268" s="25" t="s">
        <v>89</v>
      </c>
      <c r="BK268" s="149">
        <f>ROUND(L268*K268,2)</f>
        <v>0</v>
      </c>
      <c r="BL268" s="25" t="s">
        <v>278</v>
      </c>
      <c r="BM268" s="25" t="s">
        <v>1392</v>
      </c>
    </row>
    <row r="269" s="1" customFormat="1" ht="25.5" customHeight="1">
      <c r="B269" s="186"/>
      <c r="C269" s="220" t="s">
        <v>1393</v>
      </c>
      <c r="D269" s="220" t="s">
        <v>185</v>
      </c>
      <c r="E269" s="221" t="s">
        <v>1394</v>
      </c>
      <c r="F269" s="222" t="s">
        <v>1395</v>
      </c>
      <c r="G269" s="222"/>
      <c r="H269" s="222"/>
      <c r="I269" s="222"/>
      <c r="J269" s="223" t="s">
        <v>218</v>
      </c>
      <c r="K269" s="224">
        <v>2392</v>
      </c>
      <c r="L269" s="225">
        <v>0</v>
      </c>
      <c r="M269" s="225"/>
      <c r="N269" s="226">
        <f>ROUND(L269*K269,2)</f>
        <v>0</v>
      </c>
      <c r="O269" s="226"/>
      <c r="P269" s="226"/>
      <c r="Q269" s="226"/>
      <c r="R269" s="190"/>
      <c r="T269" s="227" t="s">
        <v>5</v>
      </c>
      <c r="U269" s="59" t="s">
        <v>44</v>
      </c>
      <c r="V269" s="50"/>
      <c r="W269" s="228">
        <f>V269*K269</f>
        <v>0</v>
      </c>
      <c r="X269" s="228">
        <v>0</v>
      </c>
      <c r="Y269" s="228">
        <f>X269*K269</f>
        <v>0</v>
      </c>
      <c r="Z269" s="228">
        <v>0</v>
      </c>
      <c r="AA269" s="229">
        <f>Z269*K269</f>
        <v>0</v>
      </c>
      <c r="AR269" s="25" t="s">
        <v>278</v>
      </c>
      <c r="AT269" s="25" t="s">
        <v>185</v>
      </c>
      <c r="AU269" s="25" t="s">
        <v>89</v>
      </c>
      <c r="AY269" s="25" t="s">
        <v>184</v>
      </c>
      <c r="BE269" s="149">
        <f>IF(U269="základná",N269,0)</f>
        <v>0</v>
      </c>
      <c r="BF269" s="149">
        <f>IF(U269="znížená",N269,0)</f>
        <v>0</v>
      </c>
      <c r="BG269" s="149">
        <f>IF(U269="zákl. prenesená",N269,0)</f>
        <v>0</v>
      </c>
      <c r="BH269" s="149">
        <f>IF(U269="zníž. prenesená",N269,0)</f>
        <v>0</v>
      </c>
      <c r="BI269" s="149">
        <f>IF(U269="nulová",N269,0)</f>
        <v>0</v>
      </c>
      <c r="BJ269" s="25" t="s">
        <v>89</v>
      </c>
      <c r="BK269" s="149">
        <f>ROUND(L269*K269,2)</f>
        <v>0</v>
      </c>
      <c r="BL269" s="25" t="s">
        <v>278</v>
      </c>
      <c r="BM269" s="25" t="s">
        <v>1396</v>
      </c>
    </row>
    <row r="270" s="1" customFormat="1" ht="25.5" customHeight="1">
      <c r="B270" s="186"/>
      <c r="C270" s="220" t="s">
        <v>1397</v>
      </c>
      <c r="D270" s="220" t="s">
        <v>185</v>
      </c>
      <c r="E270" s="221" t="s">
        <v>1398</v>
      </c>
      <c r="F270" s="222" t="s">
        <v>1399</v>
      </c>
      <c r="G270" s="222"/>
      <c r="H270" s="222"/>
      <c r="I270" s="222"/>
      <c r="J270" s="223" t="s">
        <v>321</v>
      </c>
      <c r="K270" s="224">
        <v>1.0089999999999999</v>
      </c>
      <c r="L270" s="225">
        <v>0</v>
      </c>
      <c r="M270" s="225"/>
      <c r="N270" s="226">
        <f>ROUND(L270*K270,2)</f>
        <v>0</v>
      </c>
      <c r="O270" s="226"/>
      <c r="P270" s="226"/>
      <c r="Q270" s="226"/>
      <c r="R270" s="190"/>
      <c r="T270" s="227" t="s">
        <v>5</v>
      </c>
      <c r="U270" s="59" t="s">
        <v>44</v>
      </c>
      <c r="V270" s="50"/>
      <c r="W270" s="228">
        <f>V270*K270</f>
        <v>0</v>
      </c>
      <c r="X270" s="228">
        <v>0</v>
      </c>
      <c r="Y270" s="228">
        <f>X270*K270</f>
        <v>0</v>
      </c>
      <c r="Z270" s="228">
        <v>0</v>
      </c>
      <c r="AA270" s="229">
        <f>Z270*K270</f>
        <v>0</v>
      </c>
      <c r="AR270" s="25" t="s">
        <v>278</v>
      </c>
      <c r="AT270" s="25" t="s">
        <v>185</v>
      </c>
      <c r="AU270" s="25" t="s">
        <v>89</v>
      </c>
      <c r="AY270" s="25" t="s">
        <v>184</v>
      </c>
      <c r="BE270" s="149">
        <f>IF(U270="základná",N270,0)</f>
        <v>0</v>
      </c>
      <c r="BF270" s="149">
        <f>IF(U270="znížená",N270,0)</f>
        <v>0</v>
      </c>
      <c r="BG270" s="149">
        <f>IF(U270="zákl. prenesená",N270,0)</f>
        <v>0</v>
      </c>
      <c r="BH270" s="149">
        <f>IF(U270="zníž. prenesená",N270,0)</f>
        <v>0</v>
      </c>
      <c r="BI270" s="149">
        <f>IF(U270="nulová",N270,0)</f>
        <v>0</v>
      </c>
      <c r="BJ270" s="25" t="s">
        <v>89</v>
      </c>
      <c r="BK270" s="149">
        <f>ROUND(L270*K270,2)</f>
        <v>0</v>
      </c>
      <c r="BL270" s="25" t="s">
        <v>278</v>
      </c>
      <c r="BM270" s="25" t="s">
        <v>1400</v>
      </c>
    </row>
    <row r="271" s="10" customFormat="1" ht="29.88" customHeight="1">
      <c r="B271" s="208"/>
      <c r="C271" s="209"/>
      <c r="D271" s="250" t="s">
        <v>959</v>
      </c>
      <c r="E271" s="250"/>
      <c r="F271" s="250"/>
      <c r="G271" s="250"/>
      <c r="H271" s="250"/>
      <c r="I271" s="250"/>
      <c r="J271" s="250"/>
      <c r="K271" s="250"/>
      <c r="L271" s="250"/>
      <c r="M271" s="250"/>
      <c r="N271" s="253">
        <f>BK271</f>
        <v>0</v>
      </c>
      <c r="O271" s="254"/>
      <c r="P271" s="254"/>
      <c r="Q271" s="254"/>
      <c r="R271" s="213"/>
      <c r="T271" s="214"/>
      <c r="U271" s="209"/>
      <c r="V271" s="209"/>
      <c r="W271" s="215">
        <f>SUM(W272:W329)</f>
        <v>0</v>
      </c>
      <c r="X271" s="209"/>
      <c r="Y271" s="215">
        <f>SUM(Y272:Y329)</f>
        <v>0.027159999999999997</v>
      </c>
      <c r="Z271" s="209"/>
      <c r="AA271" s="216">
        <f>SUM(AA272:AA329)</f>
        <v>0</v>
      </c>
      <c r="AR271" s="217" t="s">
        <v>89</v>
      </c>
      <c r="AT271" s="218" t="s">
        <v>76</v>
      </c>
      <c r="AU271" s="218" t="s">
        <v>84</v>
      </c>
      <c r="AY271" s="217" t="s">
        <v>184</v>
      </c>
      <c r="BK271" s="219">
        <f>SUM(BK272:BK329)</f>
        <v>0</v>
      </c>
    </row>
    <row r="272" s="1" customFormat="1" ht="25.5" customHeight="1">
      <c r="B272" s="186"/>
      <c r="C272" s="220" t="s">
        <v>1401</v>
      </c>
      <c r="D272" s="220" t="s">
        <v>185</v>
      </c>
      <c r="E272" s="221" t="s">
        <v>1402</v>
      </c>
      <c r="F272" s="222" t="s">
        <v>1403</v>
      </c>
      <c r="G272" s="222"/>
      <c r="H272" s="222"/>
      <c r="I272" s="222"/>
      <c r="J272" s="223" t="s">
        <v>200</v>
      </c>
      <c r="K272" s="224">
        <v>33</v>
      </c>
      <c r="L272" s="225">
        <v>0</v>
      </c>
      <c r="M272" s="225"/>
      <c r="N272" s="226">
        <f>ROUND(L272*K272,2)</f>
        <v>0</v>
      </c>
      <c r="O272" s="226"/>
      <c r="P272" s="226"/>
      <c r="Q272" s="226"/>
      <c r="R272" s="190"/>
      <c r="T272" s="227" t="s">
        <v>5</v>
      </c>
      <c r="U272" s="59" t="s">
        <v>44</v>
      </c>
      <c r="V272" s="50"/>
      <c r="W272" s="228">
        <f>V272*K272</f>
        <v>0</v>
      </c>
      <c r="X272" s="228">
        <v>0</v>
      </c>
      <c r="Y272" s="228">
        <f>X272*K272</f>
        <v>0</v>
      </c>
      <c r="Z272" s="228">
        <v>0</v>
      </c>
      <c r="AA272" s="229">
        <f>Z272*K272</f>
        <v>0</v>
      </c>
      <c r="AR272" s="25" t="s">
        <v>278</v>
      </c>
      <c r="AT272" s="25" t="s">
        <v>185</v>
      </c>
      <c r="AU272" s="25" t="s">
        <v>89</v>
      </c>
      <c r="AY272" s="25" t="s">
        <v>184</v>
      </c>
      <c r="BE272" s="149">
        <f>IF(U272="základná",N272,0)</f>
        <v>0</v>
      </c>
      <c r="BF272" s="149">
        <f>IF(U272="znížená",N272,0)</f>
        <v>0</v>
      </c>
      <c r="BG272" s="149">
        <f>IF(U272="zákl. prenesená",N272,0)</f>
        <v>0</v>
      </c>
      <c r="BH272" s="149">
        <f>IF(U272="zníž. prenesená",N272,0)</f>
        <v>0</v>
      </c>
      <c r="BI272" s="149">
        <f>IF(U272="nulová",N272,0)</f>
        <v>0</v>
      </c>
      <c r="BJ272" s="25" t="s">
        <v>89</v>
      </c>
      <c r="BK272" s="149">
        <f>ROUND(L272*K272,2)</f>
        <v>0</v>
      </c>
      <c r="BL272" s="25" t="s">
        <v>278</v>
      </c>
      <c r="BM272" s="25" t="s">
        <v>1404</v>
      </c>
    </row>
    <row r="273" s="11" customFormat="1" ht="16.5" customHeight="1">
      <c r="B273" s="230"/>
      <c r="C273" s="231"/>
      <c r="D273" s="231"/>
      <c r="E273" s="232" t="s">
        <v>5</v>
      </c>
      <c r="F273" s="233" t="s">
        <v>347</v>
      </c>
      <c r="G273" s="234"/>
      <c r="H273" s="234"/>
      <c r="I273" s="234"/>
      <c r="J273" s="231"/>
      <c r="K273" s="235">
        <v>31</v>
      </c>
      <c r="L273" s="231"/>
      <c r="M273" s="231"/>
      <c r="N273" s="231"/>
      <c r="O273" s="231"/>
      <c r="P273" s="231"/>
      <c r="Q273" s="231"/>
      <c r="R273" s="236"/>
      <c r="T273" s="237"/>
      <c r="U273" s="231"/>
      <c r="V273" s="231"/>
      <c r="W273" s="231"/>
      <c r="X273" s="231"/>
      <c r="Y273" s="231"/>
      <c r="Z273" s="231"/>
      <c r="AA273" s="238"/>
      <c r="AT273" s="239" t="s">
        <v>192</v>
      </c>
      <c r="AU273" s="239" t="s">
        <v>89</v>
      </c>
      <c r="AV273" s="11" t="s">
        <v>89</v>
      </c>
      <c r="AW273" s="11" t="s">
        <v>34</v>
      </c>
      <c r="AX273" s="11" t="s">
        <v>77</v>
      </c>
      <c r="AY273" s="239" t="s">
        <v>184</v>
      </c>
    </row>
    <row r="274" s="11" customFormat="1" ht="16.5" customHeight="1">
      <c r="B274" s="230"/>
      <c r="C274" s="231"/>
      <c r="D274" s="231"/>
      <c r="E274" s="232" t="s">
        <v>5</v>
      </c>
      <c r="F274" s="240" t="s">
        <v>89</v>
      </c>
      <c r="G274" s="231"/>
      <c r="H274" s="231"/>
      <c r="I274" s="231"/>
      <c r="J274" s="231"/>
      <c r="K274" s="235">
        <v>2</v>
      </c>
      <c r="L274" s="231"/>
      <c r="M274" s="231"/>
      <c r="N274" s="231"/>
      <c r="O274" s="231"/>
      <c r="P274" s="231"/>
      <c r="Q274" s="231"/>
      <c r="R274" s="236"/>
      <c r="T274" s="237"/>
      <c r="U274" s="231"/>
      <c r="V274" s="231"/>
      <c r="W274" s="231"/>
      <c r="X274" s="231"/>
      <c r="Y274" s="231"/>
      <c r="Z274" s="231"/>
      <c r="AA274" s="238"/>
      <c r="AT274" s="239" t="s">
        <v>192</v>
      </c>
      <c r="AU274" s="239" t="s">
        <v>89</v>
      </c>
      <c r="AV274" s="11" t="s">
        <v>89</v>
      </c>
      <c r="AW274" s="11" t="s">
        <v>34</v>
      </c>
      <c r="AX274" s="11" t="s">
        <v>77</v>
      </c>
      <c r="AY274" s="239" t="s">
        <v>184</v>
      </c>
    </row>
    <row r="275" s="12" customFormat="1" ht="16.5" customHeight="1">
      <c r="B275" s="241"/>
      <c r="C275" s="242"/>
      <c r="D275" s="242"/>
      <c r="E275" s="243" t="s">
        <v>5</v>
      </c>
      <c r="F275" s="244" t="s">
        <v>197</v>
      </c>
      <c r="G275" s="242"/>
      <c r="H275" s="242"/>
      <c r="I275" s="242"/>
      <c r="J275" s="242"/>
      <c r="K275" s="245">
        <v>33</v>
      </c>
      <c r="L275" s="242"/>
      <c r="M275" s="242"/>
      <c r="N275" s="242"/>
      <c r="O275" s="242"/>
      <c r="P275" s="242"/>
      <c r="Q275" s="242"/>
      <c r="R275" s="246"/>
      <c r="T275" s="247"/>
      <c r="U275" s="242"/>
      <c r="V275" s="242"/>
      <c r="W275" s="242"/>
      <c r="X275" s="242"/>
      <c r="Y275" s="242"/>
      <c r="Z275" s="242"/>
      <c r="AA275" s="248"/>
      <c r="AT275" s="249" t="s">
        <v>192</v>
      </c>
      <c r="AU275" s="249" t="s">
        <v>89</v>
      </c>
      <c r="AV275" s="12" t="s">
        <v>189</v>
      </c>
      <c r="AW275" s="12" t="s">
        <v>34</v>
      </c>
      <c r="AX275" s="12" t="s">
        <v>84</v>
      </c>
      <c r="AY275" s="249" t="s">
        <v>184</v>
      </c>
    </row>
    <row r="276" s="1" customFormat="1" ht="25.5" customHeight="1">
      <c r="B276" s="186"/>
      <c r="C276" s="270" t="s">
        <v>1405</v>
      </c>
      <c r="D276" s="270" t="s">
        <v>563</v>
      </c>
      <c r="E276" s="271" t="s">
        <v>1406</v>
      </c>
      <c r="F276" s="272" t="s">
        <v>1407</v>
      </c>
      <c r="G276" s="272"/>
      <c r="H276" s="272"/>
      <c r="I276" s="272"/>
      <c r="J276" s="273" t="s">
        <v>200</v>
      </c>
      <c r="K276" s="274">
        <v>31</v>
      </c>
      <c r="L276" s="275">
        <v>0</v>
      </c>
      <c r="M276" s="275"/>
      <c r="N276" s="276">
        <f>ROUND(L276*K276,2)</f>
        <v>0</v>
      </c>
      <c r="O276" s="226"/>
      <c r="P276" s="226"/>
      <c r="Q276" s="226"/>
      <c r="R276" s="190"/>
      <c r="T276" s="227" t="s">
        <v>5</v>
      </c>
      <c r="U276" s="59" t="s">
        <v>44</v>
      </c>
      <c r="V276" s="50"/>
      <c r="W276" s="228">
        <f>V276*K276</f>
        <v>0</v>
      </c>
      <c r="X276" s="228">
        <v>0</v>
      </c>
      <c r="Y276" s="228">
        <f>X276*K276</f>
        <v>0</v>
      </c>
      <c r="Z276" s="228">
        <v>0</v>
      </c>
      <c r="AA276" s="229">
        <f>Z276*K276</f>
        <v>0</v>
      </c>
      <c r="AR276" s="25" t="s">
        <v>351</v>
      </c>
      <c r="AT276" s="25" t="s">
        <v>563</v>
      </c>
      <c r="AU276" s="25" t="s">
        <v>89</v>
      </c>
      <c r="AY276" s="25" t="s">
        <v>184</v>
      </c>
      <c r="BE276" s="149">
        <f>IF(U276="základná",N276,0)</f>
        <v>0</v>
      </c>
      <c r="BF276" s="149">
        <f>IF(U276="znížená",N276,0)</f>
        <v>0</v>
      </c>
      <c r="BG276" s="149">
        <f>IF(U276="zákl. prenesená",N276,0)</f>
        <v>0</v>
      </c>
      <c r="BH276" s="149">
        <f>IF(U276="zníž. prenesená",N276,0)</f>
        <v>0</v>
      </c>
      <c r="BI276" s="149">
        <f>IF(U276="nulová",N276,0)</f>
        <v>0</v>
      </c>
      <c r="BJ276" s="25" t="s">
        <v>89</v>
      </c>
      <c r="BK276" s="149">
        <f>ROUND(L276*K276,2)</f>
        <v>0</v>
      </c>
      <c r="BL276" s="25" t="s">
        <v>278</v>
      </c>
      <c r="BM276" s="25" t="s">
        <v>1408</v>
      </c>
    </row>
    <row r="277" s="11" customFormat="1" ht="16.5" customHeight="1">
      <c r="B277" s="230"/>
      <c r="C277" s="231"/>
      <c r="D277" s="231"/>
      <c r="E277" s="232" t="s">
        <v>5</v>
      </c>
      <c r="F277" s="233" t="s">
        <v>347</v>
      </c>
      <c r="G277" s="234"/>
      <c r="H277" s="234"/>
      <c r="I277" s="234"/>
      <c r="J277" s="231"/>
      <c r="K277" s="235">
        <v>31</v>
      </c>
      <c r="L277" s="231"/>
      <c r="M277" s="231"/>
      <c r="N277" s="231"/>
      <c r="O277" s="231"/>
      <c r="P277" s="231"/>
      <c r="Q277" s="231"/>
      <c r="R277" s="236"/>
      <c r="T277" s="237"/>
      <c r="U277" s="231"/>
      <c r="V277" s="231"/>
      <c r="W277" s="231"/>
      <c r="X277" s="231"/>
      <c r="Y277" s="231"/>
      <c r="Z277" s="231"/>
      <c r="AA277" s="238"/>
      <c r="AT277" s="239" t="s">
        <v>192</v>
      </c>
      <c r="AU277" s="239" t="s">
        <v>89</v>
      </c>
      <c r="AV277" s="11" t="s">
        <v>89</v>
      </c>
      <c r="AW277" s="11" t="s">
        <v>34</v>
      </c>
      <c r="AX277" s="11" t="s">
        <v>77</v>
      </c>
      <c r="AY277" s="239" t="s">
        <v>184</v>
      </c>
    </row>
    <row r="278" s="12" customFormat="1" ht="16.5" customHeight="1">
      <c r="B278" s="241"/>
      <c r="C278" s="242"/>
      <c r="D278" s="242"/>
      <c r="E278" s="243" t="s">
        <v>5</v>
      </c>
      <c r="F278" s="244" t="s">
        <v>197</v>
      </c>
      <c r="G278" s="242"/>
      <c r="H278" s="242"/>
      <c r="I278" s="242"/>
      <c r="J278" s="242"/>
      <c r="K278" s="245">
        <v>31</v>
      </c>
      <c r="L278" s="242"/>
      <c r="M278" s="242"/>
      <c r="N278" s="242"/>
      <c r="O278" s="242"/>
      <c r="P278" s="242"/>
      <c r="Q278" s="242"/>
      <c r="R278" s="246"/>
      <c r="T278" s="247"/>
      <c r="U278" s="242"/>
      <c r="V278" s="242"/>
      <c r="W278" s="242"/>
      <c r="X278" s="242"/>
      <c r="Y278" s="242"/>
      <c r="Z278" s="242"/>
      <c r="AA278" s="248"/>
      <c r="AT278" s="249" t="s">
        <v>192</v>
      </c>
      <c r="AU278" s="249" t="s">
        <v>89</v>
      </c>
      <c r="AV278" s="12" t="s">
        <v>189</v>
      </c>
      <c r="AW278" s="12" t="s">
        <v>34</v>
      </c>
      <c r="AX278" s="12" t="s">
        <v>84</v>
      </c>
      <c r="AY278" s="249" t="s">
        <v>184</v>
      </c>
    </row>
    <row r="279" s="1" customFormat="1" ht="16.5" customHeight="1">
      <c r="B279" s="186"/>
      <c r="C279" s="270" t="s">
        <v>1409</v>
      </c>
      <c r="D279" s="270" t="s">
        <v>563</v>
      </c>
      <c r="E279" s="271" t="s">
        <v>1410</v>
      </c>
      <c r="F279" s="272" t="s">
        <v>1411</v>
      </c>
      <c r="G279" s="272"/>
      <c r="H279" s="272"/>
      <c r="I279" s="272"/>
      <c r="J279" s="273" t="s">
        <v>200</v>
      </c>
      <c r="K279" s="274">
        <v>2</v>
      </c>
      <c r="L279" s="275">
        <v>0</v>
      </c>
      <c r="M279" s="275"/>
      <c r="N279" s="276">
        <f>ROUND(L279*K279,2)</f>
        <v>0</v>
      </c>
      <c r="O279" s="226"/>
      <c r="P279" s="226"/>
      <c r="Q279" s="226"/>
      <c r="R279" s="190"/>
      <c r="T279" s="227" t="s">
        <v>5</v>
      </c>
      <c r="U279" s="59" t="s">
        <v>44</v>
      </c>
      <c r="V279" s="50"/>
      <c r="W279" s="228">
        <f>V279*K279</f>
        <v>0</v>
      </c>
      <c r="X279" s="228">
        <v>0</v>
      </c>
      <c r="Y279" s="228">
        <f>X279*K279</f>
        <v>0</v>
      </c>
      <c r="Z279" s="228">
        <v>0</v>
      </c>
      <c r="AA279" s="229">
        <f>Z279*K279</f>
        <v>0</v>
      </c>
      <c r="AR279" s="25" t="s">
        <v>351</v>
      </c>
      <c r="AT279" s="25" t="s">
        <v>563</v>
      </c>
      <c r="AU279" s="25" t="s">
        <v>89</v>
      </c>
      <c r="AY279" s="25" t="s">
        <v>184</v>
      </c>
      <c r="BE279" s="149">
        <f>IF(U279="základná",N279,0)</f>
        <v>0</v>
      </c>
      <c r="BF279" s="149">
        <f>IF(U279="znížená",N279,0)</f>
        <v>0</v>
      </c>
      <c r="BG279" s="149">
        <f>IF(U279="zákl. prenesená",N279,0)</f>
        <v>0</v>
      </c>
      <c r="BH279" s="149">
        <f>IF(U279="zníž. prenesená",N279,0)</f>
        <v>0</v>
      </c>
      <c r="BI279" s="149">
        <f>IF(U279="nulová",N279,0)</f>
        <v>0</v>
      </c>
      <c r="BJ279" s="25" t="s">
        <v>89</v>
      </c>
      <c r="BK279" s="149">
        <f>ROUND(L279*K279,2)</f>
        <v>0</v>
      </c>
      <c r="BL279" s="25" t="s">
        <v>278</v>
      </c>
      <c r="BM279" s="25" t="s">
        <v>1412</v>
      </c>
    </row>
    <row r="280" s="11" customFormat="1" ht="16.5" customHeight="1">
      <c r="B280" s="230"/>
      <c r="C280" s="231"/>
      <c r="D280" s="231"/>
      <c r="E280" s="232" t="s">
        <v>5</v>
      </c>
      <c r="F280" s="233" t="s">
        <v>89</v>
      </c>
      <c r="G280" s="234"/>
      <c r="H280" s="234"/>
      <c r="I280" s="234"/>
      <c r="J280" s="231"/>
      <c r="K280" s="235">
        <v>2</v>
      </c>
      <c r="L280" s="231"/>
      <c r="M280" s="231"/>
      <c r="N280" s="231"/>
      <c r="O280" s="231"/>
      <c r="P280" s="231"/>
      <c r="Q280" s="231"/>
      <c r="R280" s="236"/>
      <c r="T280" s="237"/>
      <c r="U280" s="231"/>
      <c r="V280" s="231"/>
      <c r="W280" s="231"/>
      <c r="X280" s="231"/>
      <c r="Y280" s="231"/>
      <c r="Z280" s="231"/>
      <c r="AA280" s="238"/>
      <c r="AT280" s="239" t="s">
        <v>192</v>
      </c>
      <c r="AU280" s="239" t="s">
        <v>89</v>
      </c>
      <c r="AV280" s="11" t="s">
        <v>89</v>
      </c>
      <c r="AW280" s="11" t="s">
        <v>34</v>
      </c>
      <c r="AX280" s="11" t="s">
        <v>77</v>
      </c>
      <c r="AY280" s="239" t="s">
        <v>184</v>
      </c>
    </row>
    <row r="281" s="12" customFormat="1" ht="16.5" customHeight="1">
      <c r="B281" s="241"/>
      <c r="C281" s="242"/>
      <c r="D281" s="242"/>
      <c r="E281" s="243" t="s">
        <v>5</v>
      </c>
      <c r="F281" s="244" t="s">
        <v>197</v>
      </c>
      <c r="G281" s="242"/>
      <c r="H281" s="242"/>
      <c r="I281" s="242"/>
      <c r="J281" s="242"/>
      <c r="K281" s="245">
        <v>2</v>
      </c>
      <c r="L281" s="242"/>
      <c r="M281" s="242"/>
      <c r="N281" s="242"/>
      <c r="O281" s="242"/>
      <c r="P281" s="242"/>
      <c r="Q281" s="242"/>
      <c r="R281" s="246"/>
      <c r="T281" s="247"/>
      <c r="U281" s="242"/>
      <c r="V281" s="242"/>
      <c r="W281" s="242"/>
      <c r="X281" s="242"/>
      <c r="Y281" s="242"/>
      <c r="Z281" s="242"/>
      <c r="AA281" s="248"/>
      <c r="AT281" s="249" t="s">
        <v>192</v>
      </c>
      <c r="AU281" s="249" t="s">
        <v>89</v>
      </c>
      <c r="AV281" s="12" t="s">
        <v>189</v>
      </c>
      <c r="AW281" s="12" t="s">
        <v>34</v>
      </c>
      <c r="AX281" s="12" t="s">
        <v>84</v>
      </c>
      <c r="AY281" s="249" t="s">
        <v>184</v>
      </c>
    </row>
    <row r="282" s="1" customFormat="1" ht="16.5" customHeight="1">
      <c r="B282" s="186"/>
      <c r="C282" s="270" t="s">
        <v>1413</v>
      </c>
      <c r="D282" s="270" t="s">
        <v>563</v>
      </c>
      <c r="E282" s="271" t="s">
        <v>1414</v>
      </c>
      <c r="F282" s="272" t="s">
        <v>1415</v>
      </c>
      <c r="G282" s="272"/>
      <c r="H282" s="272"/>
      <c r="I282" s="272"/>
      <c r="J282" s="273" t="s">
        <v>200</v>
      </c>
      <c r="K282" s="274">
        <v>4</v>
      </c>
      <c r="L282" s="275">
        <v>0</v>
      </c>
      <c r="M282" s="275"/>
      <c r="N282" s="276">
        <f>ROUND(L282*K282,2)</f>
        <v>0</v>
      </c>
      <c r="O282" s="226"/>
      <c r="P282" s="226"/>
      <c r="Q282" s="226"/>
      <c r="R282" s="190"/>
      <c r="T282" s="227" t="s">
        <v>5</v>
      </c>
      <c r="U282" s="59" t="s">
        <v>44</v>
      </c>
      <c r="V282" s="50"/>
      <c r="W282" s="228">
        <f>V282*K282</f>
        <v>0</v>
      </c>
      <c r="X282" s="228">
        <v>0</v>
      </c>
      <c r="Y282" s="228">
        <f>X282*K282</f>
        <v>0</v>
      </c>
      <c r="Z282" s="228">
        <v>0</v>
      </c>
      <c r="AA282" s="229">
        <f>Z282*K282</f>
        <v>0</v>
      </c>
      <c r="AR282" s="25" t="s">
        <v>351</v>
      </c>
      <c r="AT282" s="25" t="s">
        <v>563</v>
      </c>
      <c r="AU282" s="25" t="s">
        <v>89</v>
      </c>
      <c r="AY282" s="25" t="s">
        <v>184</v>
      </c>
      <c r="BE282" s="149">
        <f>IF(U282="základná",N282,0)</f>
        <v>0</v>
      </c>
      <c r="BF282" s="149">
        <f>IF(U282="znížená",N282,0)</f>
        <v>0</v>
      </c>
      <c r="BG282" s="149">
        <f>IF(U282="zákl. prenesená",N282,0)</f>
        <v>0</v>
      </c>
      <c r="BH282" s="149">
        <f>IF(U282="zníž. prenesená",N282,0)</f>
        <v>0</v>
      </c>
      <c r="BI282" s="149">
        <f>IF(U282="nulová",N282,0)</f>
        <v>0</v>
      </c>
      <c r="BJ282" s="25" t="s">
        <v>89</v>
      </c>
      <c r="BK282" s="149">
        <f>ROUND(L282*K282,2)</f>
        <v>0</v>
      </c>
      <c r="BL282" s="25" t="s">
        <v>278</v>
      </c>
      <c r="BM282" s="25" t="s">
        <v>1416</v>
      </c>
    </row>
    <row r="283" s="11" customFormat="1" ht="16.5" customHeight="1">
      <c r="B283" s="230"/>
      <c r="C283" s="231"/>
      <c r="D283" s="231"/>
      <c r="E283" s="232" t="s">
        <v>5</v>
      </c>
      <c r="F283" s="233" t="s">
        <v>189</v>
      </c>
      <c r="G283" s="234"/>
      <c r="H283" s="234"/>
      <c r="I283" s="234"/>
      <c r="J283" s="231"/>
      <c r="K283" s="235">
        <v>4</v>
      </c>
      <c r="L283" s="231"/>
      <c r="M283" s="231"/>
      <c r="N283" s="231"/>
      <c r="O283" s="231"/>
      <c r="P283" s="231"/>
      <c r="Q283" s="231"/>
      <c r="R283" s="236"/>
      <c r="T283" s="237"/>
      <c r="U283" s="231"/>
      <c r="V283" s="231"/>
      <c r="W283" s="231"/>
      <c r="X283" s="231"/>
      <c r="Y283" s="231"/>
      <c r="Z283" s="231"/>
      <c r="AA283" s="238"/>
      <c r="AT283" s="239" t="s">
        <v>192</v>
      </c>
      <c r="AU283" s="239" t="s">
        <v>89</v>
      </c>
      <c r="AV283" s="11" t="s">
        <v>89</v>
      </c>
      <c r="AW283" s="11" t="s">
        <v>34</v>
      </c>
      <c r="AX283" s="11" t="s">
        <v>77</v>
      </c>
      <c r="AY283" s="239" t="s">
        <v>184</v>
      </c>
    </row>
    <row r="284" s="12" customFormat="1" ht="16.5" customHeight="1">
      <c r="B284" s="241"/>
      <c r="C284" s="242"/>
      <c r="D284" s="242"/>
      <c r="E284" s="243" t="s">
        <v>5</v>
      </c>
      <c r="F284" s="244" t="s">
        <v>197</v>
      </c>
      <c r="G284" s="242"/>
      <c r="H284" s="242"/>
      <c r="I284" s="242"/>
      <c r="J284" s="242"/>
      <c r="K284" s="245">
        <v>4</v>
      </c>
      <c r="L284" s="242"/>
      <c r="M284" s="242"/>
      <c r="N284" s="242"/>
      <c r="O284" s="242"/>
      <c r="P284" s="242"/>
      <c r="Q284" s="242"/>
      <c r="R284" s="246"/>
      <c r="T284" s="247"/>
      <c r="U284" s="242"/>
      <c r="V284" s="242"/>
      <c r="W284" s="242"/>
      <c r="X284" s="242"/>
      <c r="Y284" s="242"/>
      <c r="Z284" s="242"/>
      <c r="AA284" s="248"/>
      <c r="AT284" s="249" t="s">
        <v>192</v>
      </c>
      <c r="AU284" s="249" t="s">
        <v>89</v>
      </c>
      <c r="AV284" s="12" t="s">
        <v>189</v>
      </c>
      <c r="AW284" s="12" t="s">
        <v>34</v>
      </c>
      <c r="AX284" s="12" t="s">
        <v>84</v>
      </c>
      <c r="AY284" s="249" t="s">
        <v>184</v>
      </c>
    </row>
    <row r="285" s="1" customFormat="1" ht="25.5" customHeight="1">
      <c r="B285" s="186"/>
      <c r="C285" s="220" t="s">
        <v>1417</v>
      </c>
      <c r="D285" s="220" t="s">
        <v>185</v>
      </c>
      <c r="E285" s="221" t="s">
        <v>1418</v>
      </c>
      <c r="F285" s="222" t="s">
        <v>1419</v>
      </c>
      <c r="G285" s="222"/>
      <c r="H285" s="222"/>
      <c r="I285" s="222"/>
      <c r="J285" s="223" t="s">
        <v>1387</v>
      </c>
      <c r="K285" s="224">
        <v>2</v>
      </c>
      <c r="L285" s="225">
        <v>0</v>
      </c>
      <c r="M285" s="225"/>
      <c r="N285" s="226">
        <f>ROUND(L285*K285,2)</f>
        <v>0</v>
      </c>
      <c r="O285" s="226"/>
      <c r="P285" s="226"/>
      <c r="Q285" s="226"/>
      <c r="R285" s="190"/>
      <c r="T285" s="227" t="s">
        <v>5</v>
      </c>
      <c r="U285" s="59" t="s">
        <v>44</v>
      </c>
      <c r="V285" s="50"/>
      <c r="W285" s="228">
        <f>V285*K285</f>
        <v>0</v>
      </c>
      <c r="X285" s="228">
        <v>0</v>
      </c>
      <c r="Y285" s="228">
        <f>X285*K285</f>
        <v>0</v>
      </c>
      <c r="Z285" s="228">
        <v>0</v>
      </c>
      <c r="AA285" s="229">
        <f>Z285*K285</f>
        <v>0</v>
      </c>
      <c r="AR285" s="25" t="s">
        <v>278</v>
      </c>
      <c r="AT285" s="25" t="s">
        <v>185</v>
      </c>
      <c r="AU285" s="25" t="s">
        <v>89</v>
      </c>
      <c r="AY285" s="25" t="s">
        <v>184</v>
      </c>
      <c r="BE285" s="149">
        <f>IF(U285="základná",N285,0)</f>
        <v>0</v>
      </c>
      <c r="BF285" s="149">
        <f>IF(U285="znížená",N285,0)</f>
        <v>0</v>
      </c>
      <c r="BG285" s="149">
        <f>IF(U285="zákl. prenesená",N285,0)</f>
        <v>0</v>
      </c>
      <c r="BH285" s="149">
        <f>IF(U285="zníž. prenesená",N285,0)</f>
        <v>0</v>
      </c>
      <c r="BI285" s="149">
        <f>IF(U285="nulová",N285,0)</f>
        <v>0</v>
      </c>
      <c r="BJ285" s="25" t="s">
        <v>89</v>
      </c>
      <c r="BK285" s="149">
        <f>ROUND(L285*K285,2)</f>
        <v>0</v>
      </c>
      <c r="BL285" s="25" t="s">
        <v>278</v>
      </c>
      <c r="BM285" s="25" t="s">
        <v>1420</v>
      </c>
    </row>
    <row r="286" s="1" customFormat="1" ht="16.5" customHeight="1">
      <c r="B286" s="186"/>
      <c r="C286" s="270" t="s">
        <v>1421</v>
      </c>
      <c r="D286" s="270" t="s">
        <v>563</v>
      </c>
      <c r="E286" s="271" t="s">
        <v>1422</v>
      </c>
      <c r="F286" s="272" t="s">
        <v>1423</v>
      </c>
      <c r="G286" s="272"/>
      <c r="H286" s="272"/>
      <c r="I286" s="272"/>
      <c r="J286" s="273" t="s">
        <v>200</v>
      </c>
      <c r="K286" s="274">
        <v>2</v>
      </c>
      <c r="L286" s="275">
        <v>0</v>
      </c>
      <c r="M286" s="275"/>
      <c r="N286" s="276">
        <f>ROUND(L286*K286,2)</f>
        <v>0</v>
      </c>
      <c r="O286" s="226"/>
      <c r="P286" s="226"/>
      <c r="Q286" s="226"/>
      <c r="R286" s="190"/>
      <c r="T286" s="227" t="s">
        <v>5</v>
      </c>
      <c r="U286" s="59" t="s">
        <v>44</v>
      </c>
      <c r="V286" s="50"/>
      <c r="W286" s="228">
        <f>V286*K286</f>
        <v>0</v>
      </c>
      <c r="X286" s="228">
        <v>0</v>
      </c>
      <c r="Y286" s="228">
        <f>X286*K286</f>
        <v>0</v>
      </c>
      <c r="Z286" s="228">
        <v>0</v>
      </c>
      <c r="AA286" s="229">
        <f>Z286*K286</f>
        <v>0</v>
      </c>
      <c r="AR286" s="25" t="s">
        <v>351</v>
      </c>
      <c r="AT286" s="25" t="s">
        <v>563</v>
      </c>
      <c r="AU286" s="25" t="s">
        <v>89</v>
      </c>
      <c r="AY286" s="25" t="s">
        <v>184</v>
      </c>
      <c r="BE286" s="149">
        <f>IF(U286="základná",N286,0)</f>
        <v>0</v>
      </c>
      <c r="BF286" s="149">
        <f>IF(U286="znížená",N286,0)</f>
        <v>0</v>
      </c>
      <c r="BG286" s="149">
        <f>IF(U286="zákl. prenesená",N286,0)</f>
        <v>0</v>
      </c>
      <c r="BH286" s="149">
        <f>IF(U286="zníž. prenesená",N286,0)</f>
        <v>0</v>
      </c>
      <c r="BI286" s="149">
        <f>IF(U286="nulová",N286,0)</f>
        <v>0</v>
      </c>
      <c r="BJ286" s="25" t="s">
        <v>89</v>
      </c>
      <c r="BK286" s="149">
        <f>ROUND(L286*K286,2)</f>
        <v>0</v>
      </c>
      <c r="BL286" s="25" t="s">
        <v>278</v>
      </c>
      <c r="BM286" s="25" t="s">
        <v>1424</v>
      </c>
    </row>
    <row r="287" s="1" customFormat="1" ht="38.25" customHeight="1">
      <c r="B287" s="186"/>
      <c r="C287" s="220" t="s">
        <v>1425</v>
      </c>
      <c r="D287" s="220" t="s">
        <v>185</v>
      </c>
      <c r="E287" s="221" t="s">
        <v>1426</v>
      </c>
      <c r="F287" s="222" t="s">
        <v>1427</v>
      </c>
      <c r="G287" s="222"/>
      <c r="H287" s="222"/>
      <c r="I287" s="222"/>
      <c r="J287" s="223" t="s">
        <v>1387</v>
      </c>
      <c r="K287" s="224">
        <v>59</v>
      </c>
      <c r="L287" s="225">
        <v>0</v>
      </c>
      <c r="M287" s="225"/>
      <c r="N287" s="226">
        <f>ROUND(L287*K287,2)</f>
        <v>0</v>
      </c>
      <c r="O287" s="226"/>
      <c r="P287" s="226"/>
      <c r="Q287" s="226"/>
      <c r="R287" s="190"/>
      <c r="T287" s="227" t="s">
        <v>5</v>
      </c>
      <c r="U287" s="59" t="s">
        <v>44</v>
      </c>
      <c r="V287" s="50"/>
      <c r="W287" s="228">
        <f>V287*K287</f>
        <v>0</v>
      </c>
      <c r="X287" s="228">
        <v>0</v>
      </c>
      <c r="Y287" s="228">
        <f>X287*K287</f>
        <v>0</v>
      </c>
      <c r="Z287" s="228">
        <v>0</v>
      </c>
      <c r="AA287" s="229">
        <f>Z287*K287</f>
        <v>0</v>
      </c>
      <c r="AR287" s="25" t="s">
        <v>278</v>
      </c>
      <c r="AT287" s="25" t="s">
        <v>185</v>
      </c>
      <c r="AU287" s="25" t="s">
        <v>89</v>
      </c>
      <c r="AY287" s="25" t="s">
        <v>184</v>
      </c>
      <c r="BE287" s="149">
        <f>IF(U287="základná",N287,0)</f>
        <v>0</v>
      </c>
      <c r="BF287" s="149">
        <f>IF(U287="znížená",N287,0)</f>
        <v>0</v>
      </c>
      <c r="BG287" s="149">
        <f>IF(U287="zákl. prenesená",N287,0)</f>
        <v>0</v>
      </c>
      <c r="BH287" s="149">
        <f>IF(U287="zníž. prenesená",N287,0)</f>
        <v>0</v>
      </c>
      <c r="BI287" s="149">
        <f>IF(U287="nulová",N287,0)</f>
        <v>0</v>
      </c>
      <c r="BJ287" s="25" t="s">
        <v>89</v>
      </c>
      <c r="BK287" s="149">
        <f>ROUND(L287*K287,2)</f>
        <v>0</v>
      </c>
      <c r="BL287" s="25" t="s">
        <v>278</v>
      </c>
      <c r="BM287" s="25" t="s">
        <v>1428</v>
      </c>
    </row>
    <row r="288" s="11" customFormat="1" ht="16.5" customHeight="1">
      <c r="B288" s="230"/>
      <c r="C288" s="231"/>
      <c r="D288" s="231"/>
      <c r="E288" s="232" t="s">
        <v>5</v>
      </c>
      <c r="F288" s="233" t="s">
        <v>689</v>
      </c>
      <c r="G288" s="234"/>
      <c r="H288" s="234"/>
      <c r="I288" s="234"/>
      <c r="J288" s="231"/>
      <c r="K288" s="235">
        <v>59</v>
      </c>
      <c r="L288" s="231"/>
      <c r="M288" s="231"/>
      <c r="N288" s="231"/>
      <c r="O288" s="231"/>
      <c r="P288" s="231"/>
      <c r="Q288" s="231"/>
      <c r="R288" s="236"/>
      <c r="T288" s="237"/>
      <c r="U288" s="231"/>
      <c r="V288" s="231"/>
      <c r="W288" s="231"/>
      <c r="X288" s="231"/>
      <c r="Y288" s="231"/>
      <c r="Z288" s="231"/>
      <c r="AA288" s="238"/>
      <c r="AT288" s="239" t="s">
        <v>192</v>
      </c>
      <c r="AU288" s="239" t="s">
        <v>89</v>
      </c>
      <c r="AV288" s="11" t="s">
        <v>89</v>
      </c>
      <c r="AW288" s="11" t="s">
        <v>34</v>
      </c>
      <c r="AX288" s="11" t="s">
        <v>77</v>
      </c>
      <c r="AY288" s="239" t="s">
        <v>184</v>
      </c>
    </row>
    <row r="289" s="12" customFormat="1" ht="16.5" customHeight="1">
      <c r="B289" s="241"/>
      <c r="C289" s="242"/>
      <c r="D289" s="242"/>
      <c r="E289" s="243" t="s">
        <v>5</v>
      </c>
      <c r="F289" s="244" t="s">
        <v>197</v>
      </c>
      <c r="G289" s="242"/>
      <c r="H289" s="242"/>
      <c r="I289" s="242"/>
      <c r="J289" s="242"/>
      <c r="K289" s="245">
        <v>59</v>
      </c>
      <c r="L289" s="242"/>
      <c r="M289" s="242"/>
      <c r="N289" s="242"/>
      <c r="O289" s="242"/>
      <c r="P289" s="242"/>
      <c r="Q289" s="242"/>
      <c r="R289" s="246"/>
      <c r="T289" s="247"/>
      <c r="U289" s="242"/>
      <c r="V289" s="242"/>
      <c r="W289" s="242"/>
      <c r="X289" s="242"/>
      <c r="Y289" s="242"/>
      <c r="Z289" s="242"/>
      <c r="AA289" s="248"/>
      <c r="AT289" s="249" t="s">
        <v>192</v>
      </c>
      <c r="AU289" s="249" t="s">
        <v>89</v>
      </c>
      <c r="AV289" s="12" t="s">
        <v>189</v>
      </c>
      <c r="AW289" s="12" t="s">
        <v>34</v>
      </c>
      <c r="AX289" s="12" t="s">
        <v>84</v>
      </c>
      <c r="AY289" s="249" t="s">
        <v>184</v>
      </c>
    </row>
    <row r="290" s="1" customFormat="1" ht="16.5" customHeight="1">
      <c r="B290" s="186"/>
      <c r="C290" s="270" t="s">
        <v>1429</v>
      </c>
      <c r="D290" s="270" t="s">
        <v>563</v>
      </c>
      <c r="E290" s="271" t="s">
        <v>1430</v>
      </c>
      <c r="F290" s="272" t="s">
        <v>1431</v>
      </c>
      <c r="G290" s="272"/>
      <c r="H290" s="272"/>
      <c r="I290" s="272"/>
      <c r="J290" s="273" t="s">
        <v>200</v>
      </c>
      <c r="K290" s="274">
        <v>13</v>
      </c>
      <c r="L290" s="275">
        <v>0</v>
      </c>
      <c r="M290" s="275"/>
      <c r="N290" s="276">
        <f>ROUND(L290*K290,2)</f>
        <v>0</v>
      </c>
      <c r="O290" s="226"/>
      <c r="P290" s="226"/>
      <c r="Q290" s="226"/>
      <c r="R290" s="190"/>
      <c r="T290" s="227" t="s">
        <v>5</v>
      </c>
      <c r="U290" s="59" t="s">
        <v>44</v>
      </c>
      <c r="V290" s="50"/>
      <c r="W290" s="228">
        <f>V290*K290</f>
        <v>0</v>
      </c>
      <c r="X290" s="228">
        <v>0</v>
      </c>
      <c r="Y290" s="228">
        <f>X290*K290</f>
        <v>0</v>
      </c>
      <c r="Z290" s="228">
        <v>0</v>
      </c>
      <c r="AA290" s="229">
        <f>Z290*K290</f>
        <v>0</v>
      </c>
      <c r="AR290" s="25" t="s">
        <v>351</v>
      </c>
      <c r="AT290" s="25" t="s">
        <v>563</v>
      </c>
      <c r="AU290" s="25" t="s">
        <v>89</v>
      </c>
      <c r="AY290" s="25" t="s">
        <v>184</v>
      </c>
      <c r="BE290" s="149">
        <f>IF(U290="základná",N290,0)</f>
        <v>0</v>
      </c>
      <c r="BF290" s="149">
        <f>IF(U290="znížená",N290,0)</f>
        <v>0</v>
      </c>
      <c r="BG290" s="149">
        <f>IF(U290="zákl. prenesená",N290,0)</f>
        <v>0</v>
      </c>
      <c r="BH290" s="149">
        <f>IF(U290="zníž. prenesená",N290,0)</f>
        <v>0</v>
      </c>
      <c r="BI290" s="149">
        <f>IF(U290="nulová",N290,0)</f>
        <v>0</v>
      </c>
      <c r="BJ290" s="25" t="s">
        <v>89</v>
      </c>
      <c r="BK290" s="149">
        <f>ROUND(L290*K290,2)</f>
        <v>0</v>
      </c>
      <c r="BL290" s="25" t="s">
        <v>278</v>
      </c>
      <c r="BM290" s="25" t="s">
        <v>1432</v>
      </c>
    </row>
    <row r="291" s="1" customFormat="1" ht="16.5" customHeight="1">
      <c r="B291" s="186"/>
      <c r="C291" s="270" t="s">
        <v>1433</v>
      </c>
      <c r="D291" s="270" t="s">
        <v>563</v>
      </c>
      <c r="E291" s="271" t="s">
        <v>1434</v>
      </c>
      <c r="F291" s="272" t="s">
        <v>1435</v>
      </c>
      <c r="G291" s="272"/>
      <c r="H291" s="272"/>
      <c r="I291" s="272"/>
      <c r="J291" s="273" t="s">
        <v>200</v>
      </c>
      <c r="K291" s="274">
        <v>2</v>
      </c>
      <c r="L291" s="275">
        <v>0</v>
      </c>
      <c r="M291" s="275"/>
      <c r="N291" s="276">
        <f>ROUND(L291*K291,2)</f>
        <v>0</v>
      </c>
      <c r="O291" s="226"/>
      <c r="P291" s="226"/>
      <c r="Q291" s="226"/>
      <c r="R291" s="190"/>
      <c r="T291" s="227" t="s">
        <v>5</v>
      </c>
      <c r="U291" s="59" t="s">
        <v>44</v>
      </c>
      <c r="V291" s="50"/>
      <c r="W291" s="228">
        <f>V291*K291</f>
        <v>0</v>
      </c>
      <c r="X291" s="228">
        <v>0</v>
      </c>
      <c r="Y291" s="228">
        <f>X291*K291</f>
        <v>0</v>
      </c>
      <c r="Z291" s="228">
        <v>0</v>
      </c>
      <c r="AA291" s="229">
        <f>Z291*K291</f>
        <v>0</v>
      </c>
      <c r="AR291" s="25" t="s">
        <v>351</v>
      </c>
      <c r="AT291" s="25" t="s">
        <v>563</v>
      </c>
      <c r="AU291" s="25" t="s">
        <v>89</v>
      </c>
      <c r="AY291" s="25" t="s">
        <v>184</v>
      </c>
      <c r="BE291" s="149">
        <f>IF(U291="základná",N291,0)</f>
        <v>0</v>
      </c>
      <c r="BF291" s="149">
        <f>IF(U291="znížená",N291,0)</f>
        <v>0</v>
      </c>
      <c r="BG291" s="149">
        <f>IF(U291="zákl. prenesená",N291,0)</f>
        <v>0</v>
      </c>
      <c r="BH291" s="149">
        <f>IF(U291="zníž. prenesená",N291,0)</f>
        <v>0</v>
      </c>
      <c r="BI291" s="149">
        <f>IF(U291="nulová",N291,0)</f>
        <v>0</v>
      </c>
      <c r="BJ291" s="25" t="s">
        <v>89</v>
      </c>
      <c r="BK291" s="149">
        <f>ROUND(L291*K291,2)</f>
        <v>0</v>
      </c>
      <c r="BL291" s="25" t="s">
        <v>278</v>
      </c>
      <c r="BM291" s="25" t="s">
        <v>1436</v>
      </c>
    </row>
    <row r="292" s="1" customFormat="1" ht="16.5" customHeight="1">
      <c r="B292" s="186"/>
      <c r="C292" s="270" t="s">
        <v>1437</v>
      </c>
      <c r="D292" s="270" t="s">
        <v>563</v>
      </c>
      <c r="E292" s="271" t="s">
        <v>1438</v>
      </c>
      <c r="F292" s="272" t="s">
        <v>1439</v>
      </c>
      <c r="G292" s="272"/>
      <c r="H292" s="272"/>
      <c r="I292" s="272"/>
      <c r="J292" s="273" t="s">
        <v>200</v>
      </c>
      <c r="K292" s="274">
        <v>6</v>
      </c>
      <c r="L292" s="275">
        <v>0</v>
      </c>
      <c r="M292" s="275"/>
      <c r="N292" s="276">
        <f>ROUND(L292*K292,2)</f>
        <v>0</v>
      </c>
      <c r="O292" s="226"/>
      <c r="P292" s="226"/>
      <c r="Q292" s="226"/>
      <c r="R292" s="190"/>
      <c r="T292" s="227" t="s">
        <v>5</v>
      </c>
      <c r="U292" s="59" t="s">
        <v>44</v>
      </c>
      <c r="V292" s="50"/>
      <c r="W292" s="228">
        <f>V292*K292</f>
        <v>0</v>
      </c>
      <c r="X292" s="228">
        <v>0</v>
      </c>
      <c r="Y292" s="228">
        <f>X292*K292</f>
        <v>0</v>
      </c>
      <c r="Z292" s="228">
        <v>0</v>
      </c>
      <c r="AA292" s="229">
        <f>Z292*K292</f>
        <v>0</v>
      </c>
      <c r="AR292" s="25" t="s">
        <v>351</v>
      </c>
      <c r="AT292" s="25" t="s">
        <v>563</v>
      </c>
      <c r="AU292" s="25" t="s">
        <v>89</v>
      </c>
      <c r="AY292" s="25" t="s">
        <v>184</v>
      </c>
      <c r="BE292" s="149">
        <f>IF(U292="základná",N292,0)</f>
        <v>0</v>
      </c>
      <c r="BF292" s="149">
        <f>IF(U292="znížená",N292,0)</f>
        <v>0</v>
      </c>
      <c r="BG292" s="149">
        <f>IF(U292="zákl. prenesená",N292,0)</f>
        <v>0</v>
      </c>
      <c r="BH292" s="149">
        <f>IF(U292="zníž. prenesená",N292,0)</f>
        <v>0</v>
      </c>
      <c r="BI292" s="149">
        <f>IF(U292="nulová",N292,0)</f>
        <v>0</v>
      </c>
      <c r="BJ292" s="25" t="s">
        <v>89</v>
      </c>
      <c r="BK292" s="149">
        <f>ROUND(L292*K292,2)</f>
        <v>0</v>
      </c>
      <c r="BL292" s="25" t="s">
        <v>278</v>
      </c>
      <c r="BM292" s="25" t="s">
        <v>1440</v>
      </c>
    </row>
    <row r="293" s="1" customFormat="1" ht="25.5" customHeight="1">
      <c r="B293" s="186"/>
      <c r="C293" s="220" t="s">
        <v>1441</v>
      </c>
      <c r="D293" s="220" t="s">
        <v>185</v>
      </c>
      <c r="E293" s="221" t="s">
        <v>1442</v>
      </c>
      <c r="F293" s="222" t="s">
        <v>1443</v>
      </c>
      <c r="G293" s="222"/>
      <c r="H293" s="222"/>
      <c r="I293" s="222"/>
      <c r="J293" s="223" t="s">
        <v>1387</v>
      </c>
      <c r="K293" s="224">
        <v>1</v>
      </c>
      <c r="L293" s="225">
        <v>0</v>
      </c>
      <c r="M293" s="225"/>
      <c r="N293" s="226">
        <f>ROUND(L293*K293,2)</f>
        <v>0</v>
      </c>
      <c r="O293" s="226"/>
      <c r="P293" s="226"/>
      <c r="Q293" s="226"/>
      <c r="R293" s="190"/>
      <c r="T293" s="227" t="s">
        <v>5</v>
      </c>
      <c r="U293" s="59" t="s">
        <v>44</v>
      </c>
      <c r="V293" s="50"/>
      <c r="W293" s="228">
        <f>V293*K293</f>
        <v>0</v>
      </c>
      <c r="X293" s="228">
        <v>0</v>
      </c>
      <c r="Y293" s="228">
        <f>X293*K293</f>
        <v>0</v>
      </c>
      <c r="Z293" s="228">
        <v>0</v>
      </c>
      <c r="AA293" s="229">
        <f>Z293*K293</f>
        <v>0</v>
      </c>
      <c r="AR293" s="25" t="s">
        <v>278</v>
      </c>
      <c r="AT293" s="25" t="s">
        <v>185</v>
      </c>
      <c r="AU293" s="25" t="s">
        <v>89</v>
      </c>
      <c r="AY293" s="25" t="s">
        <v>184</v>
      </c>
      <c r="BE293" s="149">
        <f>IF(U293="základná",N293,0)</f>
        <v>0</v>
      </c>
      <c r="BF293" s="149">
        <f>IF(U293="znížená",N293,0)</f>
        <v>0</v>
      </c>
      <c r="BG293" s="149">
        <f>IF(U293="zákl. prenesená",N293,0)</f>
        <v>0</v>
      </c>
      <c r="BH293" s="149">
        <f>IF(U293="zníž. prenesená",N293,0)</f>
        <v>0</v>
      </c>
      <c r="BI293" s="149">
        <f>IF(U293="nulová",N293,0)</f>
        <v>0</v>
      </c>
      <c r="BJ293" s="25" t="s">
        <v>89</v>
      </c>
      <c r="BK293" s="149">
        <f>ROUND(L293*K293,2)</f>
        <v>0</v>
      </c>
      <c r="BL293" s="25" t="s">
        <v>278</v>
      </c>
      <c r="BM293" s="25" t="s">
        <v>1444</v>
      </c>
    </row>
    <row r="294" s="1" customFormat="1" ht="16.5" customHeight="1">
      <c r="B294" s="186"/>
      <c r="C294" s="270" t="s">
        <v>1445</v>
      </c>
      <c r="D294" s="270" t="s">
        <v>563</v>
      </c>
      <c r="E294" s="271" t="s">
        <v>1446</v>
      </c>
      <c r="F294" s="272" t="s">
        <v>1447</v>
      </c>
      <c r="G294" s="272"/>
      <c r="H294" s="272"/>
      <c r="I294" s="272"/>
      <c r="J294" s="273" t="s">
        <v>200</v>
      </c>
      <c r="K294" s="274">
        <v>1</v>
      </c>
      <c r="L294" s="275">
        <v>0</v>
      </c>
      <c r="M294" s="275"/>
      <c r="N294" s="276">
        <f>ROUND(L294*K294,2)</f>
        <v>0</v>
      </c>
      <c r="O294" s="226"/>
      <c r="P294" s="226"/>
      <c r="Q294" s="226"/>
      <c r="R294" s="190"/>
      <c r="T294" s="227" t="s">
        <v>5</v>
      </c>
      <c r="U294" s="59" t="s">
        <v>44</v>
      </c>
      <c r="V294" s="50"/>
      <c r="W294" s="228">
        <f>V294*K294</f>
        <v>0</v>
      </c>
      <c r="X294" s="228">
        <v>0</v>
      </c>
      <c r="Y294" s="228">
        <f>X294*K294</f>
        <v>0</v>
      </c>
      <c r="Z294" s="228">
        <v>0</v>
      </c>
      <c r="AA294" s="229">
        <f>Z294*K294</f>
        <v>0</v>
      </c>
      <c r="AR294" s="25" t="s">
        <v>351</v>
      </c>
      <c r="AT294" s="25" t="s">
        <v>563</v>
      </c>
      <c r="AU294" s="25" t="s">
        <v>89</v>
      </c>
      <c r="AY294" s="25" t="s">
        <v>184</v>
      </c>
      <c r="BE294" s="149">
        <f>IF(U294="základná",N294,0)</f>
        <v>0</v>
      </c>
      <c r="BF294" s="149">
        <f>IF(U294="znížená",N294,0)</f>
        <v>0</v>
      </c>
      <c r="BG294" s="149">
        <f>IF(U294="zákl. prenesená",N294,0)</f>
        <v>0</v>
      </c>
      <c r="BH294" s="149">
        <f>IF(U294="zníž. prenesená",N294,0)</f>
        <v>0</v>
      </c>
      <c r="BI294" s="149">
        <f>IF(U294="nulová",N294,0)</f>
        <v>0</v>
      </c>
      <c r="BJ294" s="25" t="s">
        <v>89</v>
      </c>
      <c r="BK294" s="149">
        <f>ROUND(L294*K294,2)</f>
        <v>0</v>
      </c>
      <c r="BL294" s="25" t="s">
        <v>278</v>
      </c>
      <c r="BM294" s="25" t="s">
        <v>1448</v>
      </c>
    </row>
    <row r="295" s="1" customFormat="1" ht="25.5" customHeight="1">
      <c r="B295" s="186"/>
      <c r="C295" s="220" t="s">
        <v>1449</v>
      </c>
      <c r="D295" s="220" t="s">
        <v>185</v>
      </c>
      <c r="E295" s="221" t="s">
        <v>1450</v>
      </c>
      <c r="F295" s="222" t="s">
        <v>1451</v>
      </c>
      <c r="G295" s="222"/>
      <c r="H295" s="222"/>
      <c r="I295" s="222"/>
      <c r="J295" s="223" t="s">
        <v>1387</v>
      </c>
      <c r="K295" s="224">
        <v>32</v>
      </c>
      <c r="L295" s="225">
        <v>0</v>
      </c>
      <c r="M295" s="225"/>
      <c r="N295" s="226">
        <f>ROUND(L295*K295,2)</f>
        <v>0</v>
      </c>
      <c r="O295" s="226"/>
      <c r="P295" s="226"/>
      <c r="Q295" s="226"/>
      <c r="R295" s="190"/>
      <c r="T295" s="227" t="s">
        <v>5</v>
      </c>
      <c r="U295" s="59" t="s">
        <v>44</v>
      </c>
      <c r="V295" s="50"/>
      <c r="W295" s="228">
        <f>V295*K295</f>
        <v>0</v>
      </c>
      <c r="X295" s="228">
        <v>0</v>
      </c>
      <c r="Y295" s="228">
        <f>X295*K295</f>
        <v>0</v>
      </c>
      <c r="Z295" s="228">
        <v>0</v>
      </c>
      <c r="AA295" s="229">
        <f>Z295*K295</f>
        <v>0</v>
      </c>
      <c r="AR295" s="25" t="s">
        <v>278</v>
      </c>
      <c r="AT295" s="25" t="s">
        <v>185</v>
      </c>
      <c r="AU295" s="25" t="s">
        <v>89</v>
      </c>
      <c r="AY295" s="25" t="s">
        <v>184</v>
      </c>
      <c r="BE295" s="149">
        <f>IF(U295="základná",N295,0)</f>
        <v>0</v>
      </c>
      <c r="BF295" s="149">
        <f>IF(U295="znížená",N295,0)</f>
        <v>0</v>
      </c>
      <c r="BG295" s="149">
        <f>IF(U295="zákl. prenesená",N295,0)</f>
        <v>0</v>
      </c>
      <c r="BH295" s="149">
        <f>IF(U295="zníž. prenesená",N295,0)</f>
        <v>0</v>
      </c>
      <c r="BI295" s="149">
        <f>IF(U295="nulová",N295,0)</f>
        <v>0</v>
      </c>
      <c r="BJ295" s="25" t="s">
        <v>89</v>
      </c>
      <c r="BK295" s="149">
        <f>ROUND(L295*K295,2)</f>
        <v>0</v>
      </c>
      <c r="BL295" s="25" t="s">
        <v>278</v>
      </c>
      <c r="BM295" s="25" t="s">
        <v>1452</v>
      </c>
    </row>
    <row r="296" s="1" customFormat="1" ht="38.25" customHeight="1">
      <c r="B296" s="186"/>
      <c r="C296" s="220" t="s">
        <v>1453</v>
      </c>
      <c r="D296" s="220" t="s">
        <v>185</v>
      </c>
      <c r="E296" s="221" t="s">
        <v>1454</v>
      </c>
      <c r="F296" s="222" t="s">
        <v>1455</v>
      </c>
      <c r="G296" s="222"/>
      <c r="H296" s="222"/>
      <c r="I296" s="222"/>
      <c r="J296" s="223" t="s">
        <v>1387</v>
      </c>
      <c r="K296" s="224">
        <v>4</v>
      </c>
      <c r="L296" s="225">
        <v>0</v>
      </c>
      <c r="M296" s="225"/>
      <c r="N296" s="226">
        <f>ROUND(L296*K296,2)</f>
        <v>0</v>
      </c>
      <c r="O296" s="226"/>
      <c r="P296" s="226"/>
      <c r="Q296" s="226"/>
      <c r="R296" s="190"/>
      <c r="T296" s="227" t="s">
        <v>5</v>
      </c>
      <c r="U296" s="59" t="s">
        <v>44</v>
      </c>
      <c r="V296" s="50"/>
      <c r="W296" s="228">
        <f>V296*K296</f>
        <v>0</v>
      </c>
      <c r="X296" s="228">
        <v>0</v>
      </c>
      <c r="Y296" s="228">
        <f>X296*K296</f>
        <v>0</v>
      </c>
      <c r="Z296" s="228">
        <v>0</v>
      </c>
      <c r="AA296" s="229">
        <f>Z296*K296</f>
        <v>0</v>
      </c>
      <c r="AR296" s="25" t="s">
        <v>278</v>
      </c>
      <c r="AT296" s="25" t="s">
        <v>185</v>
      </c>
      <c r="AU296" s="25" t="s">
        <v>89</v>
      </c>
      <c r="AY296" s="25" t="s">
        <v>184</v>
      </c>
      <c r="BE296" s="149">
        <f>IF(U296="základná",N296,0)</f>
        <v>0</v>
      </c>
      <c r="BF296" s="149">
        <f>IF(U296="znížená",N296,0)</f>
        <v>0</v>
      </c>
      <c r="BG296" s="149">
        <f>IF(U296="zákl. prenesená",N296,0)</f>
        <v>0</v>
      </c>
      <c r="BH296" s="149">
        <f>IF(U296="zníž. prenesená",N296,0)</f>
        <v>0</v>
      </c>
      <c r="BI296" s="149">
        <f>IF(U296="nulová",N296,0)</f>
        <v>0</v>
      </c>
      <c r="BJ296" s="25" t="s">
        <v>89</v>
      </c>
      <c r="BK296" s="149">
        <f>ROUND(L296*K296,2)</f>
        <v>0</v>
      </c>
      <c r="BL296" s="25" t="s">
        <v>278</v>
      </c>
      <c r="BM296" s="25" t="s">
        <v>1456</v>
      </c>
    </row>
    <row r="297" s="1" customFormat="1" ht="16.5" customHeight="1">
      <c r="B297" s="186"/>
      <c r="C297" s="270" t="s">
        <v>1457</v>
      </c>
      <c r="D297" s="270" t="s">
        <v>563</v>
      </c>
      <c r="E297" s="271" t="s">
        <v>1458</v>
      </c>
      <c r="F297" s="272" t="s">
        <v>1459</v>
      </c>
      <c r="G297" s="272"/>
      <c r="H297" s="272"/>
      <c r="I297" s="272"/>
      <c r="J297" s="273" t="s">
        <v>200</v>
      </c>
      <c r="K297" s="274">
        <v>4</v>
      </c>
      <c r="L297" s="275">
        <v>0</v>
      </c>
      <c r="M297" s="275"/>
      <c r="N297" s="276">
        <f>ROUND(L297*K297,2)</f>
        <v>0</v>
      </c>
      <c r="O297" s="226"/>
      <c r="P297" s="226"/>
      <c r="Q297" s="226"/>
      <c r="R297" s="190"/>
      <c r="T297" s="227" t="s">
        <v>5</v>
      </c>
      <c r="U297" s="59" t="s">
        <v>44</v>
      </c>
      <c r="V297" s="50"/>
      <c r="W297" s="228">
        <f>V297*K297</f>
        <v>0</v>
      </c>
      <c r="X297" s="228">
        <v>0</v>
      </c>
      <c r="Y297" s="228">
        <f>X297*K297</f>
        <v>0</v>
      </c>
      <c r="Z297" s="228">
        <v>0</v>
      </c>
      <c r="AA297" s="229">
        <f>Z297*K297</f>
        <v>0</v>
      </c>
      <c r="AR297" s="25" t="s">
        <v>351</v>
      </c>
      <c r="AT297" s="25" t="s">
        <v>563</v>
      </c>
      <c r="AU297" s="25" t="s">
        <v>89</v>
      </c>
      <c r="AY297" s="25" t="s">
        <v>184</v>
      </c>
      <c r="BE297" s="149">
        <f>IF(U297="základná",N297,0)</f>
        <v>0</v>
      </c>
      <c r="BF297" s="149">
        <f>IF(U297="znížená",N297,0)</f>
        <v>0</v>
      </c>
      <c r="BG297" s="149">
        <f>IF(U297="zákl. prenesená",N297,0)</f>
        <v>0</v>
      </c>
      <c r="BH297" s="149">
        <f>IF(U297="zníž. prenesená",N297,0)</f>
        <v>0</v>
      </c>
      <c r="BI297" s="149">
        <f>IF(U297="nulová",N297,0)</f>
        <v>0</v>
      </c>
      <c r="BJ297" s="25" t="s">
        <v>89</v>
      </c>
      <c r="BK297" s="149">
        <f>ROUND(L297*K297,2)</f>
        <v>0</v>
      </c>
      <c r="BL297" s="25" t="s">
        <v>278</v>
      </c>
      <c r="BM297" s="25" t="s">
        <v>1460</v>
      </c>
    </row>
    <row r="298" s="1" customFormat="1" ht="38.25" customHeight="1">
      <c r="B298" s="186"/>
      <c r="C298" s="220" t="s">
        <v>1461</v>
      </c>
      <c r="D298" s="220" t="s">
        <v>185</v>
      </c>
      <c r="E298" s="221" t="s">
        <v>1462</v>
      </c>
      <c r="F298" s="222" t="s">
        <v>1463</v>
      </c>
      <c r="G298" s="222"/>
      <c r="H298" s="222"/>
      <c r="I298" s="222"/>
      <c r="J298" s="223" t="s">
        <v>986</v>
      </c>
      <c r="K298" s="224">
        <v>7</v>
      </c>
      <c r="L298" s="225">
        <v>0</v>
      </c>
      <c r="M298" s="225"/>
      <c r="N298" s="226">
        <f>ROUND(L298*K298,2)</f>
        <v>0</v>
      </c>
      <c r="O298" s="226"/>
      <c r="P298" s="226"/>
      <c r="Q298" s="226"/>
      <c r="R298" s="190"/>
      <c r="T298" s="227" t="s">
        <v>5</v>
      </c>
      <c r="U298" s="59" t="s">
        <v>44</v>
      </c>
      <c r="V298" s="50"/>
      <c r="W298" s="228">
        <f>V298*K298</f>
        <v>0</v>
      </c>
      <c r="X298" s="228">
        <v>0.00031</v>
      </c>
      <c r="Y298" s="228">
        <f>X298*K298</f>
        <v>0.0021700000000000001</v>
      </c>
      <c r="Z298" s="228">
        <v>0</v>
      </c>
      <c r="AA298" s="229">
        <f>Z298*K298</f>
        <v>0</v>
      </c>
      <c r="AR298" s="25" t="s">
        <v>278</v>
      </c>
      <c r="AT298" s="25" t="s">
        <v>185</v>
      </c>
      <c r="AU298" s="25" t="s">
        <v>89</v>
      </c>
      <c r="AY298" s="25" t="s">
        <v>184</v>
      </c>
      <c r="BE298" s="149">
        <f>IF(U298="základná",N298,0)</f>
        <v>0</v>
      </c>
      <c r="BF298" s="149">
        <f>IF(U298="znížená",N298,0)</f>
        <v>0</v>
      </c>
      <c r="BG298" s="149">
        <f>IF(U298="zákl. prenesená",N298,0)</f>
        <v>0</v>
      </c>
      <c r="BH298" s="149">
        <f>IF(U298="zníž. prenesená",N298,0)</f>
        <v>0</v>
      </c>
      <c r="BI298" s="149">
        <f>IF(U298="nulová",N298,0)</f>
        <v>0</v>
      </c>
      <c r="BJ298" s="25" t="s">
        <v>89</v>
      </c>
      <c r="BK298" s="149">
        <f>ROUND(L298*K298,2)</f>
        <v>0</v>
      </c>
      <c r="BL298" s="25" t="s">
        <v>278</v>
      </c>
      <c r="BM298" s="25" t="s">
        <v>1464</v>
      </c>
    </row>
    <row r="299" s="11" customFormat="1" ht="16.5" customHeight="1">
      <c r="B299" s="230"/>
      <c r="C299" s="231"/>
      <c r="D299" s="231"/>
      <c r="E299" s="232" t="s">
        <v>5</v>
      </c>
      <c r="F299" s="233" t="s">
        <v>202</v>
      </c>
      <c r="G299" s="234"/>
      <c r="H299" s="234"/>
      <c r="I299" s="234"/>
      <c r="J299" s="231"/>
      <c r="K299" s="235">
        <v>7</v>
      </c>
      <c r="L299" s="231"/>
      <c r="M299" s="231"/>
      <c r="N299" s="231"/>
      <c r="O299" s="231"/>
      <c r="P299" s="231"/>
      <c r="Q299" s="231"/>
      <c r="R299" s="236"/>
      <c r="T299" s="237"/>
      <c r="U299" s="231"/>
      <c r="V299" s="231"/>
      <c r="W299" s="231"/>
      <c r="X299" s="231"/>
      <c r="Y299" s="231"/>
      <c r="Z299" s="231"/>
      <c r="AA299" s="238"/>
      <c r="AT299" s="239" t="s">
        <v>192</v>
      </c>
      <c r="AU299" s="239" t="s">
        <v>89</v>
      </c>
      <c r="AV299" s="11" t="s">
        <v>89</v>
      </c>
      <c r="AW299" s="11" t="s">
        <v>34</v>
      </c>
      <c r="AX299" s="11" t="s">
        <v>77</v>
      </c>
      <c r="AY299" s="239" t="s">
        <v>184</v>
      </c>
    </row>
    <row r="300" s="14" customFormat="1" ht="16.5" customHeight="1">
      <c r="B300" s="277"/>
      <c r="C300" s="278"/>
      <c r="D300" s="278"/>
      <c r="E300" s="279" t="s">
        <v>5</v>
      </c>
      <c r="F300" s="280" t="s">
        <v>1465</v>
      </c>
      <c r="G300" s="278"/>
      <c r="H300" s="278"/>
      <c r="I300" s="278"/>
      <c r="J300" s="278"/>
      <c r="K300" s="279" t="s">
        <v>5</v>
      </c>
      <c r="L300" s="278"/>
      <c r="M300" s="278"/>
      <c r="N300" s="278"/>
      <c r="O300" s="278"/>
      <c r="P300" s="278"/>
      <c r="Q300" s="278"/>
      <c r="R300" s="281"/>
      <c r="T300" s="282"/>
      <c r="U300" s="278"/>
      <c r="V300" s="278"/>
      <c r="W300" s="278"/>
      <c r="X300" s="278"/>
      <c r="Y300" s="278"/>
      <c r="Z300" s="278"/>
      <c r="AA300" s="283"/>
      <c r="AT300" s="284" t="s">
        <v>192</v>
      </c>
      <c r="AU300" s="284" t="s">
        <v>89</v>
      </c>
      <c r="AV300" s="14" t="s">
        <v>84</v>
      </c>
      <c r="AW300" s="14" t="s">
        <v>34</v>
      </c>
      <c r="AX300" s="14" t="s">
        <v>77</v>
      </c>
      <c r="AY300" s="284" t="s">
        <v>184</v>
      </c>
    </row>
    <row r="301" s="12" customFormat="1" ht="16.5" customHeight="1">
      <c r="B301" s="241"/>
      <c r="C301" s="242"/>
      <c r="D301" s="242"/>
      <c r="E301" s="243" t="s">
        <v>5</v>
      </c>
      <c r="F301" s="244" t="s">
        <v>197</v>
      </c>
      <c r="G301" s="242"/>
      <c r="H301" s="242"/>
      <c r="I301" s="242"/>
      <c r="J301" s="242"/>
      <c r="K301" s="245">
        <v>7</v>
      </c>
      <c r="L301" s="242"/>
      <c r="M301" s="242"/>
      <c r="N301" s="242"/>
      <c r="O301" s="242"/>
      <c r="P301" s="242"/>
      <c r="Q301" s="242"/>
      <c r="R301" s="246"/>
      <c r="T301" s="247"/>
      <c r="U301" s="242"/>
      <c r="V301" s="242"/>
      <c r="W301" s="242"/>
      <c r="X301" s="242"/>
      <c r="Y301" s="242"/>
      <c r="Z301" s="242"/>
      <c r="AA301" s="248"/>
      <c r="AT301" s="249" t="s">
        <v>192</v>
      </c>
      <c r="AU301" s="249" t="s">
        <v>89</v>
      </c>
      <c r="AV301" s="12" t="s">
        <v>189</v>
      </c>
      <c r="AW301" s="12" t="s">
        <v>34</v>
      </c>
      <c r="AX301" s="12" t="s">
        <v>84</v>
      </c>
      <c r="AY301" s="249" t="s">
        <v>184</v>
      </c>
    </row>
    <row r="302" s="1" customFormat="1" ht="38.25" customHeight="1">
      <c r="B302" s="186"/>
      <c r="C302" s="270" t="s">
        <v>1466</v>
      </c>
      <c r="D302" s="270" t="s">
        <v>563</v>
      </c>
      <c r="E302" s="271" t="s">
        <v>1467</v>
      </c>
      <c r="F302" s="272" t="s">
        <v>1468</v>
      </c>
      <c r="G302" s="272"/>
      <c r="H302" s="272"/>
      <c r="I302" s="272"/>
      <c r="J302" s="273" t="s">
        <v>200</v>
      </c>
      <c r="K302" s="274">
        <v>7</v>
      </c>
      <c r="L302" s="275">
        <v>0</v>
      </c>
      <c r="M302" s="275"/>
      <c r="N302" s="276">
        <f>ROUND(L302*K302,2)</f>
        <v>0</v>
      </c>
      <c r="O302" s="226"/>
      <c r="P302" s="226"/>
      <c r="Q302" s="226"/>
      <c r="R302" s="190"/>
      <c r="T302" s="227" t="s">
        <v>5</v>
      </c>
      <c r="U302" s="59" t="s">
        <v>44</v>
      </c>
      <c r="V302" s="50"/>
      <c r="W302" s="228">
        <f>V302*K302</f>
        <v>0</v>
      </c>
      <c r="X302" s="228">
        <v>0.0035699999999999998</v>
      </c>
      <c r="Y302" s="228">
        <f>X302*K302</f>
        <v>0.024989999999999998</v>
      </c>
      <c r="Z302" s="228">
        <v>0</v>
      </c>
      <c r="AA302" s="229">
        <f>Z302*K302</f>
        <v>0</v>
      </c>
      <c r="AR302" s="25" t="s">
        <v>351</v>
      </c>
      <c r="AT302" s="25" t="s">
        <v>563</v>
      </c>
      <c r="AU302" s="25" t="s">
        <v>89</v>
      </c>
      <c r="AY302" s="25" t="s">
        <v>184</v>
      </c>
      <c r="BE302" s="149">
        <f>IF(U302="základná",N302,0)</f>
        <v>0</v>
      </c>
      <c r="BF302" s="149">
        <f>IF(U302="znížená",N302,0)</f>
        <v>0</v>
      </c>
      <c r="BG302" s="149">
        <f>IF(U302="zákl. prenesená",N302,0)</f>
        <v>0</v>
      </c>
      <c r="BH302" s="149">
        <f>IF(U302="zníž. prenesená",N302,0)</f>
        <v>0</v>
      </c>
      <c r="BI302" s="149">
        <f>IF(U302="nulová",N302,0)</f>
        <v>0</v>
      </c>
      <c r="BJ302" s="25" t="s">
        <v>89</v>
      </c>
      <c r="BK302" s="149">
        <f>ROUND(L302*K302,2)</f>
        <v>0</v>
      </c>
      <c r="BL302" s="25" t="s">
        <v>278</v>
      </c>
      <c r="BM302" s="25" t="s">
        <v>1469</v>
      </c>
    </row>
    <row r="303" s="1" customFormat="1" ht="25.5" customHeight="1">
      <c r="B303" s="186"/>
      <c r="C303" s="220" t="s">
        <v>1470</v>
      </c>
      <c r="D303" s="220" t="s">
        <v>185</v>
      </c>
      <c r="E303" s="221" t="s">
        <v>1471</v>
      </c>
      <c r="F303" s="222" t="s">
        <v>1472</v>
      </c>
      <c r="G303" s="222"/>
      <c r="H303" s="222"/>
      <c r="I303" s="222"/>
      <c r="J303" s="223" t="s">
        <v>1387</v>
      </c>
      <c r="K303" s="224">
        <v>1</v>
      </c>
      <c r="L303" s="225">
        <v>0</v>
      </c>
      <c r="M303" s="225"/>
      <c r="N303" s="226">
        <f>ROUND(L303*K303,2)</f>
        <v>0</v>
      </c>
      <c r="O303" s="226"/>
      <c r="P303" s="226"/>
      <c r="Q303" s="226"/>
      <c r="R303" s="190"/>
      <c r="T303" s="227" t="s">
        <v>5</v>
      </c>
      <c r="U303" s="59" t="s">
        <v>44</v>
      </c>
      <c r="V303" s="50"/>
      <c r="W303" s="228">
        <f>V303*K303</f>
        <v>0</v>
      </c>
      <c r="X303" s="228">
        <v>0</v>
      </c>
      <c r="Y303" s="228">
        <f>X303*K303</f>
        <v>0</v>
      </c>
      <c r="Z303" s="228">
        <v>0</v>
      </c>
      <c r="AA303" s="229">
        <f>Z303*K303</f>
        <v>0</v>
      </c>
      <c r="AR303" s="25" t="s">
        <v>278</v>
      </c>
      <c r="AT303" s="25" t="s">
        <v>185</v>
      </c>
      <c r="AU303" s="25" t="s">
        <v>89</v>
      </c>
      <c r="AY303" s="25" t="s">
        <v>184</v>
      </c>
      <c r="BE303" s="149">
        <f>IF(U303="základná",N303,0)</f>
        <v>0</v>
      </c>
      <c r="BF303" s="149">
        <f>IF(U303="znížená",N303,0)</f>
        <v>0</v>
      </c>
      <c r="BG303" s="149">
        <f>IF(U303="zákl. prenesená",N303,0)</f>
        <v>0</v>
      </c>
      <c r="BH303" s="149">
        <f>IF(U303="zníž. prenesená",N303,0)</f>
        <v>0</v>
      </c>
      <c r="BI303" s="149">
        <f>IF(U303="nulová",N303,0)</f>
        <v>0</v>
      </c>
      <c r="BJ303" s="25" t="s">
        <v>89</v>
      </c>
      <c r="BK303" s="149">
        <f>ROUND(L303*K303,2)</f>
        <v>0</v>
      </c>
      <c r="BL303" s="25" t="s">
        <v>278</v>
      </c>
      <c r="BM303" s="25" t="s">
        <v>1473</v>
      </c>
    </row>
    <row r="304" s="1" customFormat="1" ht="16.5" customHeight="1">
      <c r="B304" s="186"/>
      <c r="C304" s="270" t="s">
        <v>1474</v>
      </c>
      <c r="D304" s="270" t="s">
        <v>563</v>
      </c>
      <c r="E304" s="271" t="s">
        <v>1475</v>
      </c>
      <c r="F304" s="272" t="s">
        <v>1476</v>
      </c>
      <c r="G304" s="272"/>
      <c r="H304" s="272"/>
      <c r="I304" s="272"/>
      <c r="J304" s="273" t="s">
        <v>200</v>
      </c>
      <c r="K304" s="274">
        <v>1</v>
      </c>
      <c r="L304" s="275">
        <v>0</v>
      </c>
      <c r="M304" s="275"/>
      <c r="N304" s="276">
        <f>ROUND(L304*K304,2)</f>
        <v>0</v>
      </c>
      <c r="O304" s="226"/>
      <c r="P304" s="226"/>
      <c r="Q304" s="226"/>
      <c r="R304" s="190"/>
      <c r="T304" s="227" t="s">
        <v>5</v>
      </c>
      <c r="U304" s="59" t="s">
        <v>44</v>
      </c>
      <c r="V304" s="50"/>
      <c r="W304" s="228">
        <f>V304*K304</f>
        <v>0</v>
      </c>
      <c r="X304" s="228">
        <v>0</v>
      </c>
      <c r="Y304" s="228">
        <f>X304*K304</f>
        <v>0</v>
      </c>
      <c r="Z304" s="228">
        <v>0</v>
      </c>
      <c r="AA304" s="229">
        <f>Z304*K304</f>
        <v>0</v>
      </c>
      <c r="AR304" s="25" t="s">
        <v>351</v>
      </c>
      <c r="AT304" s="25" t="s">
        <v>563</v>
      </c>
      <c r="AU304" s="25" t="s">
        <v>89</v>
      </c>
      <c r="AY304" s="25" t="s">
        <v>184</v>
      </c>
      <c r="BE304" s="149">
        <f>IF(U304="základná",N304,0)</f>
        <v>0</v>
      </c>
      <c r="BF304" s="149">
        <f>IF(U304="znížená",N304,0)</f>
        <v>0</v>
      </c>
      <c r="BG304" s="149">
        <f>IF(U304="zákl. prenesená",N304,0)</f>
        <v>0</v>
      </c>
      <c r="BH304" s="149">
        <f>IF(U304="zníž. prenesená",N304,0)</f>
        <v>0</v>
      </c>
      <c r="BI304" s="149">
        <f>IF(U304="nulová",N304,0)</f>
        <v>0</v>
      </c>
      <c r="BJ304" s="25" t="s">
        <v>89</v>
      </c>
      <c r="BK304" s="149">
        <f>ROUND(L304*K304,2)</f>
        <v>0</v>
      </c>
      <c r="BL304" s="25" t="s">
        <v>278</v>
      </c>
      <c r="BM304" s="25" t="s">
        <v>1477</v>
      </c>
    </row>
    <row r="305" s="1" customFormat="1" ht="38.25" customHeight="1">
      <c r="B305" s="186"/>
      <c r="C305" s="220" t="s">
        <v>1478</v>
      </c>
      <c r="D305" s="220" t="s">
        <v>185</v>
      </c>
      <c r="E305" s="221" t="s">
        <v>1479</v>
      </c>
      <c r="F305" s="222" t="s">
        <v>1480</v>
      </c>
      <c r="G305" s="222"/>
      <c r="H305" s="222"/>
      <c r="I305" s="222"/>
      <c r="J305" s="223" t="s">
        <v>321</v>
      </c>
      <c r="K305" s="224">
        <v>3.2000000000000002</v>
      </c>
      <c r="L305" s="225">
        <v>0</v>
      </c>
      <c r="M305" s="225"/>
      <c r="N305" s="226">
        <f>ROUND(L305*K305,2)</f>
        <v>0</v>
      </c>
      <c r="O305" s="226"/>
      <c r="P305" s="226"/>
      <c r="Q305" s="226"/>
      <c r="R305" s="190"/>
      <c r="T305" s="227" t="s">
        <v>5</v>
      </c>
      <c r="U305" s="59" t="s">
        <v>44</v>
      </c>
      <c r="V305" s="50"/>
      <c r="W305" s="228">
        <f>V305*K305</f>
        <v>0</v>
      </c>
      <c r="X305" s="228">
        <v>0</v>
      </c>
      <c r="Y305" s="228">
        <f>X305*K305</f>
        <v>0</v>
      </c>
      <c r="Z305" s="228">
        <v>0</v>
      </c>
      <c r="AA305" s="229">
        <f>Z305*K305</f>
        <v>0</v>
      </c>
      <c r="AR305" s="25" t="s">
        <v>278</v>
      </c>
      <c r="AT305" s="25" t="s">
        <v>185</v>
      </c>
      <c r="AU305" s="25" t="s">
        <v>89</v>
      </c>
      <c r="AY305" s="25" t="s">
        <v>184</v>
      </c>
      <c r="BE305" s="149">
        <f>IF(U305="základná",N305,0)</f>
        <v>0</v>
      </c>
      <c r="BF305" s="149">
        <f>IF(U305="znížená",N305,0)</f>
        <v>0</v>
      </c>
      <c r="BG305" s="149">
        <f>IF(U305="zákl. prenesená",N305,0)</f>
        <v>0</v>
      </c>
      <c r="BH305" s="149">
        <f>IF(U305="zníž. prenesená",N305,0)</f>
        <v>0</v>
      </c>
      <c r="BI305" s="149">
        <f>IF(U305="nulová",N305,0)</f>
        <v>0</v>
      </c>
      <c r="BJ305" s="25" t="s">
        <v>89</v>
      </c>
      <c r="BK305" s="149">
        <f>ROUND(L305*K305,2)</f>
        <v>0</v>
      </c>
      <c r="BL305" s="25" t="s">
        <v>278</v>
      </c>
      <c r="BM305" s="25" t="s">
        <v>1481</v>
      </c>
    </row>
    <row r="306" s="1" customFormat="1" ht="25.5" customHeight="1">
      <c r="B306" s="186"/>
      <c r="C306" s="220" t="s">
        <v>1482</v>
      </c>
      <c r="D306" s="220" t="s">
        <v>185</v>
      </c>
      <c r="E306" s="221" t="s">
        <v>1483</v>
      </c>
      <c r="F306" s="222" t="s">
        <v>1484</v>
      </c>
      <c r="G306" s="222"/>
      <c r="H306" s="222"/>
      <c r="I306" s="222"/>
      <c r="J306" s="223" t="s">
        <v>1387</v>
      </c>
      <c r="K306" s="224">
        <v>36</v>
      </c>
      <c r="L306" s="225">
        <v>0</v>
      </c>
      <c r="M306" s="225"/>
      <c r="N306" s="226">
        <f>ROUND(L306*K306,2)</f>
        <v>0</v>
      </c>
      <c r="O306" s="226"/>
      <c r="P306" s="226"/>
      <c r="Q306" s="226"/>
      <c r="R306" s="190"/>
      <c r="T306" s="227" t="s">
        <v>5</v>
      </c>
      <c r="U306" s="59" t="s">
        <v>44</v>
      </c>
      <c r="V306" s="50"/>
      <c r="W306" s="228">
        <f>V306*K306</f>
        <v>0</v>
      </c>
      <c r="X306" s="228">
        <v>0</v>
      </c>
      <c r="Y306" s="228">
        <f>X306*K306</f>
        <v>0</v>
      </c>
      <c r="Z306" s="228">
        <v>0</v>
      </c>
      <c r="AA306" s="229">
        <f>Z306*K306</f>
        <v>0</v>
      </c>
      <c r="AR306" s="25" t="s">
        <v>278</v>
      </c>
      <c r="AT306" s="25" t="s">
        <v>185</v>
      </c>
      <c r="AU306" s="25" t="s">
        <v>89</v>
      </c>
      <c r="AY306" s="25" t="s">
        <v>184</v>
      </c>
      <c r="BE306" s="149">
        <f>IF(U306="základná",N306,0)</f>
        <v>0</v>
      </c>
      <c r="BF306" s="149">
        <f>IF(U306="znížená",N306,0)</f>
        <v>0</v>
      </c>
      <c r="BG306" s="149">
        <f>IF(U306="zákl. prenesená",N306,0)</f>
        <v>0</v>
      </c>
      <c r="BH306" s="149">
        <f>IF(U306="zníž. prenesená",N306,0)</f>
        <v>0</v>
      </c>
      <c r="BI306" s="149">
        <f>IF(U306="nulová",N306,0)</f>
        <v>0</v>
      </c>
      <c r="BJ306" s="25" t="s">
        <v>89</v>
      </c>
      <c r="BK306" s="149">
        <f>ROUND(L306*K306,2)</f>
        <v>0</v>
      </c>
      <c r="BL306" s="25" t="s">
        <v>278</v>
      </c>
      <c r="BM306" s="25" t="s">
        <v>1485</v>
      </c>
    </row>
    <row r="307" s="1" customFormat="1" ht="25.5" customHeight="1">
      <c r="B307" s="186"/>
      <c r="C307" s="270" t="s">
        <v>1486</v>
      </c>
      <c r="D307" s="270" t="s">
        <v>563</v>
      </c>
      <c r="E307" s="271" t="s">
        <v>1487</v>
      </c>
      <c r="F307" s="272" t="s">
        <v>1488</v>
      </c>
      <c r="G307" s="272"/>
      <c r="H307" s="272"/>
      <c r="I307" s="272"/>
      <c r="J307" s="273" t="s">
        <v>200</v>
      </c>
      <c r="K307" s="274">
        <v>36</v>
      </c>
      <c r="L307" s="275">
        <v>0</v>
      </c>
      <c r="M307" s="275"/>
      <c r="N307" s="276">
        <f>ROUND(L307*K307,2)</f>
        <v>0</v>
      </c>
      <c r="O307" s="226"/>
      <c r="P307" s="226"/>
      <c r="Q307" s="226"/>
      <c r="R307" s="190"/>
      <c r="T307" s="227" t="s">
        <v>5</v>
      </c>
      <c r="U307" s="59" t="s">
        <v>44</v>
      </c>
      <c r="V307" s="50"/>
      <c r="W307" s="228">
        <f>V307*K307</f>
        <v>0</v>
      </c>
      <c r="X307" s="228">
        <v>0</v>
      </c>
      <c r="Y307" s="228">
        <f>X307*K307</f>
        <v>0</v>
      </c>
      <c r="Z307" s="228">
        <v>0</v>
      </c>
      <c r="AA307" s="229">
        <f>Z307*K307</f>
        <v>0</v>
      </c>
      <c r="AR307" s="25" t="s">
        <v>351</v>
      </c>
      <c r="AT307" s="25" t="s">
        <v>563</v>
      </c>
      <c r="AU307" s="25" t="s">
        <v>89</v>
      </c>
      <c r="AY307" s="25" t="s">
        <v>184</v>
      </c>
      <c r="BE307" s="149">
        <f>IF(U307="základná",N307,0)</f>
        <v>0</v>
      </c>
      <c r="BF307" s="149">
        <f>IF(U307="znížená",N307,0)</f>
        <v>0</v>
      </c>
      <c r="BG307" s="149">
        <f>IF(U307="zákl. prenesená",N307,0)</f>
        <v>0</v>
      </c>
      <c r="BH307" s="149">
        <f>IF(U307="zníž. prenesená",N307,0)</f>
        <v>0</v>
      </c>
      <c r="BI307" s="149">
        <f>IF(U307="nulová",N307,0)</f>
        <v>0</v>
      </c>
      <c r="BJ307" s="25" t="s">
        <v>89</v>
      </c>
      <c r="BK307" s="149">
        <f>ROUND(L307*K307,2)</f>
        <v>0</v>
      </c>
      <c r="BL307" s="25" t="s">
        <v>278</v>
      </c>
      <c r="BM307" s="25" t="s">
        <v>1489</v>
      </c>
    </row>
    <row r="308" s="1" customFormat="1" ht="25.5" customHeight="1">
      <c r="B308" s="186"/>
      <c r="C308" s="220" t="s">
        <v>1490</v>
      </c>
      <c r="D308" s="220" t="s">
        <v>185</v>
      </c>
      <c r="E308" s="221" t="s">
        <v>1491</v>
      </c>
      <c r="F308" s="222" t="s">
        <v>1492</v>
      </c>
      <c r="G308" s="222"/>
      <c r="H308" s="222"/>
      <c r="I308" s="222"/>
      <c r="J308" s="223" t="s">
        <v>200</v>
      </c>
      <c r="K308" s="224">
        <v>112</v>
      </c>
      <c r="L308" s="225">
        <v>0</v>
      </c>
      <c r="M308" s="225"/>
      <c r="N308" s="226">
        <f>ROUND(L308*K308,2)</f>
        <v>0</v>
      </c>
      <c r="O308" s="226"/>
      <c r="P308" s="226"/>
      <c r="Q308" s="226"/>
      <c r="R308" s="190"/>
      <c r="T308" s="227" t="s">
        <v>5</v>
      </c>
      <c r="U308" s="59" t="s">
        <v>44</v>
      </c>
      <c r="V308" s="50"/>
      <c r="W308" s="228">
        <f>V308*K308</f>
        <v>0</v>
      </c>
      <c r="X308" s="228">
        <v>0</v>
      </c>
      <c r="Y308" s="228">
        <f>X308*K308</f>
        <v>0</v>
      </c>
      <c r="Z308" s="228">
        <v>0</v>
      </c>
      <c r="AA308" s="229">
        <f>Z308*K308</f>
        <v>0</v>
      </c>
      <c r="AR308" s="25" t="s">
        <v>278</v>
      </c>
      <c r="AT308" s="25" t="s">
        <v>185</v>
      </c>
      <c r="AU308" s="25" t="s">
        <v>89</v>
      </c>
      <c r="AY308" s="25" t="s">
        <v>184</v>
      </c>
      <c r="BE308" s="149">
        <f>IF(U308="základná",N308,0)</f>
        <v>0</v>
      </c>
      <c r="BF308" s="149">
        <f>IF(U308="znížená",N308,0)</f>
        <v>0</v>
      </c>
      <c r="BG308" s="149">
        <f>IF(U308="zákl. prenesená",N308,0)</f>
        <v>0</v>
      </c>
      <c r="BH308" s="149">
        <f>IF(U308="zníž. prenesená",N308,0)</f>
        <v>0</v>
      </c>
      <c r="BI308" s="149">
        <f>IF(U308="nulová",N308,0)</f>
        <v>0</v>
      </c>
      <c r="BJ308" s="25" t="s">
        <v>89</v>
      </c>
      <c r="BK308" s="149">
        <f>ROUND(L308*K308,2)</f>
        <v>0</v>
      </c>
      <c r="BL308" s="25" t="s">
        <v>278</v>
      </c>
      <c r="BM308" s="25" t="s">
        <v>1493</v>
      </c>
    </row>
    <row r="309" s="11" customFormat="1" ht="16.5" customHeight="1">
      <c r="B309" s="230"/>
      <c r="C309" s="231"/>
      <c r="D309" s="231"/>
      <c r="E309" s="232" t="s">
        <v>5</v>
      </c>
      <c r="F309" s="233" t="s">
        <v>720</v>
      </c>
      <c r="G309" s="234"/>
      <c r="H309" s="234"/>
      <c r="I309" s="234"/>
      <c r="J309" s="231"/>
      <c r="K309" s="235">
        <v>65</v>
      </c>
      <c r="L309" s="231"/>
      <c r="M309" s="231"/>
      <c r="N309" s="231"/>
      <c r="O309" s="231"/>
      <c r="P309" s="231"/>
      <c r="Q309" s="231"/>
      <c r="R309" s="236"/>
      <c r="T309" s="237"/>
      <c r="U309" s="231"/>
      <c r="V309" s="231"/>
      <c r="W309" s="231"/>
      <c r="X309" s="231"/>
      <c r="Y309" s="231"/>
      <c r="Z309" s="231"/>
      <c r="AA309" s="238"/>
      <c r="AT309" s="239" t="s">
        <v>192</v>
      </c>
      <c r="AU309" s="239" t="s">
        <v>89</v>
      </c>
      <c r="AV309" s="11" t="s">
        <v>89</v>
      </c>
      <c r="AW309" s="11" t="s">
        <v>34</v>
      </c>
      <c r="AX309" s="11" t="s">
        <v>77</v>
      </c>
      <c r="AY309" s="239" t="s">
        <v>184</v>
      </c>
    </row>
    <row r="310" s="11" customFormat="1" ht="16.5" customHeight="1">
      <c r="B310" s="230"/>
      <c r="C310" s="231"/>
      <c r="D310" s="231"/>
      <c r="E310" s="232" t="s">
        <v>5</v>
      </c>
      <c r="F310" s="240" t="s">
        <v>89</v>
      </c>
      <c r="G310" s="231"/>
      <c r="H310" s="231"/>
      <c r="I310" s="231"/>
      <c r="J310" s="231"/>
      <c r="K310" s="235">
        <v>2</v>
      </c>
      <c r="L310" s="231"/>
      <c r="M310" s="231"/>
      <c r="N310" s="231"/>
      <c r="O310" s="231"/>
      <c r="P310" s="231"/>
      <c r="Q310" s="231"/>
      <c r="R310" s="236"/>
      <c r="T310" s="237"/>
      <c r="U310" s="231"/>
      <c r="V310" s="231"/>
      <c r="W310" s="231"/>
      <c r="X310" s="231"/>
      <c r="Y310" s="231"/>
      <c r="Z310" s="231"/>
      <c r="AA310" s="238"/>
      <c r="AT310" s="239" t="s">
        <v>192</v>
      </c>
      <c r="AU310" s="239" t="s">
        <v>89</v>
      </c>
      <c r="AV310" s="11" t="s">
        <v>89</v>
      </c>
      <c r="AW310" s="11" t="s">
        <v>34</v>
      </c>
      <c r="AX310" s="11" t="s">
        <v>77</v>
      </c>
      <c r="AY310" s="239" t="s">
        <v>184</v>
      </c>
    </row>
    <row r="311" s="11" customFormat="1" ht="16.5" customHeight="1">
      <c r="B311" s="230"/>
      <c r="C311" s="231"/>
      <c r="D311" s="231"/>
      <c r="E311" s="232" t="s">
        <v>5</v>
      </c>
      <c r="F311" s="240" t="s">
        <v>1494</v>
      </c>
      <c r="G311" s="231"/>
      <c r="H311" s="231"/>
      <c r="I311" s="231"/>
      <c r="J311" s="231"/>
      <c r="K311" s="235">
        <v>31</v>
      </c>
      <c r="L311" s="231"/>
      <c r="M311" s="231"/>
      <c r="N311" s="231"/>
      <c r="O311" s="231"/>
      <c r="P311" s="231"/>
      <c r="Q311" s="231"/>
      <c r="R311" s="236"/>
      <c r="T311" s="237"/>
      <c r="U311" s="231"/>
      <c r="V311" s="231"/>
      <c r="W311" s="231"/>
      <c r="X311" s="231"/>
      <c r="Y311" s="231"/>
      <c r="Z311" s="231"/>
      <c r="AA311" s="238"/>
      <c r="AT311" s="239" t="s">
        <v>192</v>
      </c>
      <c r="AU311" s="239" t="s">
        <v>89</v>
      </c>
      <c r="AV311" s="11" t="s">
        <v>89</v>
      </c>
      <c r="AW311" s="11" t="s">
        <v>34</v>
      </c>
      <c r="AX311" s="11" t="s">
        <v>77</v>
      </c>
      <c r="AY311" s="239" t="s">
        <v>184</v>
      </c>
    </row>
    <row r="312" s="11" customFormat="1" ht="16.5" customHeight="1">
      <c r="B312" s="230"/>
      <c r="C312" s="231"/>
      <c r="D312" s="231"/>
      <c r="E312" s="232" t="s">
        <v>5</v>
      </c>
      <c r="F312" s="240" t="s">
        <v>243</v>
      </c>
      <c r="G312" s="231"/>
      <c r="H312" s="231"/>
      <c r="I312" s="231"/>
      <c r="J312" s="231"/>
      <c r="K312" s="235">
        <v>10</v>
      </c>
      <c r="L312" s="231"/>
      <c r="M312" s="231"/>
      <c r="N312" s="231"/>
      <c r="O312" s="231"/>
      <c r="P312" s="231"/>
      <c r="Q312" s="231"/>
      <c r="R312" s="236"/>
      <c r="T312" s="237"/>
      <c r="U312" s="231"/>
      <c r="V312" s="231"/>
      <c r="W312" s="231"/>
      <c r="X312" s="231"/>
      <c r="Y312" s="231"/>
      <c r="Z312" s="231"/>
      <c r="AA312" s="238"/>
      <c r="AT312" s="239" t="s">
        <v>192</v>
      </c>
      <c r="AU312" s="239" t="s">
        <v>89</v>
      </c>
      <c r="AV312" s="11" t="s">
        <v>89</v>
      </c>
      <c r="AW312" s="11" t="s">
        <v>34</v>
      </c>
      <c r="AX312" s="11" t="s">
        <v>77</v>
      </c>
      <c r="AY312" s="239" t="s">
        <v>184</v>
      </c>
    </row>
    <row r="313" s="11" customFormat="1" ht="16.5" customHeight="1">
      <c r="B313" s="230"/>
      <c r="C313" s="231"/>
      <c r="D313" s="231"/>
      <c r="E313" s="232" t="s">
        <v>5</v>
      </c>
      <c r="F313" s="240" t="s">
        <v>189</v>
      </c>
      <c r="G313" s="231"/>
      <c r="H313" s="231"/>
      <c r="I313" s="231"/>
      <c r="J313" s="231"/>
      <c r="K313" s="235">
        <v>4</v>
      </c>
      <c r="L313" s="231"/>
      <c r="M313" s="231"/>
      <c r="N313" s="231"/>
      <c r="O313" s="231"/>
      <c r="P313" s="231"/>
      <c r="Q313" s="231"/>
      <c r="R313" s="236"/>
      <c r="T313" s="237"/>
      <c r="U313" s="231"/>
      <c r="V313" s="231"/>
      <c r="W313" s="231"/>
      <c r="X313" s="231"/>
      <c r="Y313" s="231"/>
      <c r="Z313" s="231"/>
      <c r="AA313" s="238"/>
      <c r="AT313" s="239" t="s">
        <v>192</v>
      </c>
      <c r="AU313" s="239" t="s">
        <v>89</v>
      </c>
      <c r="AV313" s="11" t="s">
        <v>89</v>
      </c>
      <c r="AW313" s="11" t="s">
        <v>34</v>
      </c>
      <c r="AX313" s="11" t="s">
        <v>77</v>
      </c>
      <c r="AY313" s="239" t="s">
        <v>184</v>
      </c>
    </row>
    <row r="314" s="12" customFormat="1" ht="16.5" customHeight="1">
      <c r="B314" s="241"/>
      <c r="C314" s="242"/>
      <c r="D314" s="242"/>
      <c r="E314" s="243" t="s">
        <v>5</v>
      </c>
      <c r="F314" s="244" t="s">
        <v>197</v>
      </c>
      <c r="G314" s="242"/>
      <c r="H314" s="242"/>
      <c r="I314" s="242"/>
      <c r="J314" s="242"/>
      <c r="K314" s="245">
        <v>112</v>
      </c>
      <c r="L314" s="242"/>
      <c r="M314" s="242"/>
      <c r="N314" s="242"/>
      <c r="O314" s="242"/>
      <c r="P314" s="242"/>
      <c r="Q314" s="242"/>
      <c r="R314" s="246"/>
      <c r="T314" s="247"/>
      <c r="U314" s="242"/>
      <c r="V314" s="242"/>
      <c r="W314" s="242"/>
      <c r="X314" s="242"/>
      <c r="Y314" s="242"/>
      <c r="Z314" s="242"/>
      <c r="AA314" s="248"/>
      <c r="AT314" s="249" t="s">
        <v>192</v>
      </c>
      <c r="AU314" s="249" t="s">
        <v>89</v>
      </c>
      <c r="AV314" s="12" t="s">
        <v>189</v>
      </c>
      <c r="AW314" s="12" t="s">
        <v>34</v>
      </c>
      <c r="AX314" s="12" t="s">
        <v>84</v>
      </c>
      <c r="AY314" s="249" t="s">
        <v>184</v>
      </c>
    </row>
    <row r="315" s="1" customFormat="1" ht="16.5" customHeight="1">
      <c r="B315" s="186"/>
      <c r="C315" s="270" t="s">
        <v>1495</v>
      </c>
      <c r="D315" s="270" t="s">
        <v>563</v>
      </c>
      <c r="E315" s="271" t="s">
        <v>1496</v>
      </c>
      <c r="F315" s="272" t="s">
        <v>1497</v>
      </c>
      <c r="G315" s="272"/>
      <c r="H315" s="272"/>
      <c r="I315" s="272"/>
      <c r="J315" s="273" t="s">
        <v>200</v>
      </c>
      <c r="K315" s="274">
        <v>65</v>
      </c>
      <c r="L315" s="275">
        <v>0</v>
      </c>
      <c r="M315" s="275"/>
      <c r="N315" s="276">
        <f>ROUND(L315*K315,2)</f>
        <v>0</v>
      </c>
      <c r="O315" s="226"/>
      <c r="P315" s="226"/>
      <c r="Q315" s="226"/>
      <c r="R315" s="190"/>
      <c r="T315" s="227" t="s">
        <v>5</v>
      </c>
      <c r="U315" s="59" t="s">
        <v>44</v>
      </c>
      <c r="V315" s="50"/>
      <c r="W315" s="228">
        <f>V315*K315</f>
        <v>0</v>
      </c>
      <c r="X315" s="228">
        <v>0</v>
      </c>
      <c r="Y315" s="228">
        <f>X315*K315</f>
        <v>0</v>
      </c>
      <c r="Z315" s="228">
        <v>0</v>
      </c>
      <c r="AA315" s="229">
        <f>Z315*K315</f>
        <v>0</v>
      </c>
      <c r="AR315" s="25" t="s">
        <v>351</v>
      </c>
      <c r="AT315" s="25" t="s">
        <v>563</v>
      </c>
      <c r="AU315" s="25" t="s">
        <v>89</v>
      </c>
      <c r="AY315" s="25" t="s">
        <v>184</v>
      </c>
      <c r="BE315" s="149">
        <f>IF(U315="základná",N315,0)</f>
        <v>0</v>
      </c>
      <c r="BF315" s="149">
        <f>IF(U315="znížená",N315,0)</f>
        <v>0</v>
      </c>
      <c r="BG315" s="149">
        <f>IF(U315="zákl. prenesená",N315,0)</f>
        <v>0</v>
      </c>
      <c r="BH315" s="149">
        <f>IF(U315="zníž. prenesená",N315,0)</f>
        <v>0</v>
      </c>
      <c r="BI315" s="149">
        <f>IF(U315="nulová",N315,0)</f>
        <v>0</v>
      </c>
      <c r="BJ315" s="25" t="s">
        <v>89</v>
      </c>
      <c r="BK315" s="149">
        <f>ROUND(L315*K315,2)</f>
        <v>0</v>
      </c>
      <c r="BL315" s="25" t="s">
        <v>278</v>
      </c>
      <c r="BM315" s="25" t="s">
        <v>1498</v>
      </c>
    </row>
    <row r="316" s="1" customFormat="1" ht="16.5" customHeight="1">
      <c r="B316" s="186"/>
      <c r="C316" s="270" t="s">
        <v>693</v>
      </c>
      <c r="D316" s="270" t="s">
        <v>563</v>
      </c>
      <c r="E316" s="271" t="s">
        <v>1499</v>
      </c>
      <c r="F316" s="272" t="s">
        <v>1500</v>
      </c>
      <c r="G316" s="272"/>
      <c r="H316" s="272"/>
      <c r="I316" s="272"/>
      <c r="J316" s="273" t="s">
        <v>200</v>
      </c>
      <c r="K316" s="274">
        <v>2</v>
      </c>
      <c r="L316" s="275">
        <v>0</v>
      </c>
      <c r="M316" s="275"/>
      <c r="N316" s="276">
        <f>ROUND(L316*K316,2)</f>
        <v>0</v>
      </c>
      <c r="O316" s="226"/>
      <c r="P316" s="226"/>
      <c r="Q316" s="226"/>
      <c r="R316" s="190"/>
      <c r="T316" s="227" t="s">
        <v>5</v>
      </c>
      <c r="U316" s="59" t="s">
        <v>44</v>
      </c>
      <c r="V316" s="50"/>
      <c r="W316" s="228">
        <f>V316*K316</f>
        <v>0</v>
      </c>
      <c r="X316" s="228">
        <v>0</v>
      </c>
      <c r="Y316" s="228">
        <f>X316*K316</f>
        <v>0</v>
      </c>
      <c r="Z316" s="228">
        <v>0</v>
      </c>
      <c r="AA316" s="229">
        <f>Z316*K316</f>
        <v>0</v>
      </c>
      <c r="AR316" s="25" t="s">
        <v>351</v>
      </c>
      <c r="AT316" s="25" t="s">
        <v>563</v>
      </c>
      <c r="AU316" s="25" t="s">
        <v>89</v>
      </c>
      <c r="AY316" s="25" t="s">
        <v>184</v>
      </c>
      <c r="BE316" s="149">
        <f>IF(U316="základná",N316,0)</f>
        <v>0</v>
      </c>
      <c r="BF316" s="149">
        <f>IF(U316="znížená",N316,0)</f>
        <v>0</v>
      </c>
      <c r="BG316" s="149">
        <f>IF(U316="zákl. prenesená",N316,0)</f>
        <v>0</v>
      </c>
      <c r="BH316" s="149">
        <f>IF(U316="zníž. prenesená",N316,0)</f>
        <v>0</v>
      </c>
      <c r="BI316" s="149">
        <f>IF(U316="nulová",N316,0)</f>
        <v>0</v>
      </c>
      <c r="BJ316" s="25" t="s">
        <v>89</v>
      </c>
      <c r="BK316" s="149">
        <f>ROUND(L316*K316,2)</f>
        <v>0</v>
      </c>
      <c r="BL316" s="25" t="s">
        <v>278</v>
      </c>
      <c r="BM316" s="25" t="s">
        <v>1501</v>
      </c>
    </row>
    <row r="317" s="1" customFormat="1" ht="16.5" customHeight="1">
      <c r="B317" s="186"/>
      <c r="C317" s="270" t="s">
        <v>1502</v>
      </c>
      <c r="D317" s="270" t="s">
        <v>563</v>
      </c>
      <c r="E317" s="271" t="s">
        <v>1503</v>
      </c>
      <c r="F317" s="272" t="s">
        <v>1504</v>
      </c>
      <c r="G317" s="272"/>
      <c r="H317" s="272"/>
      <c r="I317" s="272"/>
      <c r="J317" s="273" t="s">
        <v>200</v>
      </c>
      <c r="K317" s="274">
        <v>7</v>
      </c>
      <c r="L317" s="275">
        <v>0</v>
      </c>
      <c r="M317" s="275"/>
      <c r="N317" s="276">
        <f>ROUND(L317*K317,2)</f>
        <v>0</v>
      </c>
      <c r="O317" s="226"/>
      <c r="P317" s="226"/>
      <c r="Q317" s="226"/>
      <c r="R317" s="190"/>
      <c r="T317" s="227" t="s">
        <v>5</v>
      </c>
      <c r="U317" s="59" t="s">
        <v>44</v>
      </c>
      <c r="V317" s="50"/>
      <c r="W317" s="228">
        <f>V317*K317</f>
        <v>0</v>
      </c>
      <c r="X317" s="228">
        <v>0</v>
      </c>
      <c r="Y317" s="228">
        <f>X317*K317</f>
        <v>0</v>
      </c>
      <c r="Z317" s="228">
        <v>0</v>
      </c>
      <c r="AA317" s="229">
        <f>Z317*K317</f>
        <v>0</v>
      </c>
      <c r="AR317" s="25" t="s">
        <v>351</v>
      </c>
      <c r="AT317" s="25" t="s">
        <v>563</v>
      </c>
      <c r="AU317" s="25" t="s">
        <v>89</v>
      </c>
      <c r="AY317" s="25" t="s">
        <v>184</v>
      </c>
      <c r="BE317" s="149">
        <f>IF(U317="základná",N317,0)</f>
        <v>0</v>
      </c>
      <c r="BF317" s="149">
        <f>IF(U317="znížená",N317,0)</f>
        <v>0</v>
      </c>
      <c r="BG317" s="149">
        <f>IF(U317="zákl. prenesená",N317,0)</f>
        <v>0</v>
      </c>
      <c r="BH317" s="149">
        <f>IF(U317="zníž. prenesená",N317,0)</f>
        <v>0</v>
      </c>
      <c r="BI317" s="149">
        <f>IF(U317="nulová",N317,0)</f>
        <v>0</v>
      </c>
      <c r="BJ317" s="25" t="s">
        <v>89</v>
      </c>
      <c r="BK317" s="149">
        <f>ROUND(L317*K317,2)</f>
        <v>0</v>
      </c>
      <c r="BL317" s="25" t="s">
        <v>278</v>
      </c>
      <c r="BM317" s="25" t="s">
        <v>1505</v>
      </c>
    </row>
    <row r="318" s="11" customFormat="1" ht="16.5" customHeight="1">
      <c r="B318" s="230"/>
      <c r="C318" s="231"/>
      <c r="D318" s="231"/>
      <c r="E318" s="232" t="s">
        <v>5</v>
      </c>
      <c r="F318" s="233" t="s">
        <v>202</v>
      </c>
      <c r="G318" s="234"/>
      <c r="H318" s="234"/>
      <c r="I318" s="234"/>
      <c r="J318" s="231"/>
      <c r="K318" s="235">
        <v>7</v>
      </c>
      <c r="L318" s="231"/>
      <c r="M318" s="231"/>
      <c r="N318" s="231"/>
      <c r="O318" s="231"/>
      <c r="P318" s="231"/>
      <c r="Q318" s="231"/>
      <c r="R318" s="236"/>
      <c r="T318" s="237"/>
      <c r="U318" s="231"/>
      <c r="V318" s="231"/>
      <c r="W318" s="231"/>
      <c r="X318" s="231"/>
      <c r="Y318" s="231"/>
      <c r="Z318" s="231"/>
      <c r="AA318" s="238"/>
      <c r="AT318" s="239" t="s">
        <v>192</v>
      </c>
      <c r="AU318" s="239" t="s">
        <v>89</v>
      </c>
      <c r="AV318" s="11" t="s">
        <v>89</v>
      </c>
      <c r="AW318" s="11" t="s">
        <v>34</v>
      </c>
      <c r="AX318" s="11" t="s">
        <v>77</v>
      </c>
      <c r="AY318" s="239" t="s">
        <v>184</v>
      </c>
    </row>
    <row r="319" s="14" customFormat="1" ht="16.5" customHeight="1">
      <c r="B319" s="277"/>
      <c r="C319" s="278"/>
      <c r="D319" s="278"/>
      <c r="E319" s="279" t="s">
        <v>5</v>
      </c>
      <c r="F319" s="280" t="s">
        <v>1465</v>
      </c>
      <c r="G319" s="278"/>
      <c r="H319" s="278"/>
      <c r="I319" s="278"/>
      <c r="J319" s="278"/>
      <c r="K319" s="279" t="s">
        <v>5</v>
      </c>
      <c r="L319" s="278"/>
      <c r="M319" s="278"/>
      <c r="N319" s="278"/>
      <c r="O319" s="278"/>
      <c r="P319" s="278"/>
      <c r="Q319" s="278"/>
      <c r="R319" s="281"/>
      <c r="T319" s="282"/>
      <c r="U319" s="278"/>
      <c r="V319" s="278"/>
      <c r="W319" s="278"/>
      <c r="X319" s="278"/>
      <c r="Y319" s="278"/>
      <c r="Z319" s="278"/>
      <c r="AA319" s="283"/>
      <c r="AT319" s="284" t="s">
        <v>192</v>
      </c>
      <c r="AU319" s="284" t="s">
        <v>89</v>
      </c>
      <c r="AV319" s="14" t="s">
        <v>84</v>
      </c>
      <c r="AW319" s="14" t="s">
        <v>34</v>
      </c>
      <c r="AX319" s="14" t="s">
        <v>77</v>
      </c>
      <c r="AY319" s="284" t="s">
        <v>184</v>
      </c>
    </row>
    <row r="320" s="12" customFormat="1" ht="16.5" customHeight="1">
      <c r="B320" s="241"/>
      <c r="C320" s="242"/>
      <c r="D320" s="242"/>
      <c r="E320" s="243" t="s">
        <v>5</v>
      </c>
      <c r="F320" s="244" t="s">
        <v>197</v>
      </c>
      <c r="G320" s="242"/>
      <c r="H320" s="242"/>
      <c r="I320" s="242"/>
      <c r="J320" s="242"/>
      <c r="K320" s="245">
        <v>7</v>
      </c>
      <c r="L320" s="242"/>
      <c r="M320" s="242"/>
      <c r="N320" s="242"/>
      <c r="O320" s="242"/>
      <c r="P320" s="242"/>
      <c r="Q320" s="242"/>
      <c r="R320" s="246"/>
      <c r="T320" s="247"/>
      <c r="U320" s="242"/>
      <c r="V320" s="242"/>
      <c r="W320" s="242"/>
      <c r="X320" s="242"/>
      <c r="Y320" s="242"/>
      <c r="Z320" s="242"/>
      <c r="AA320" s="248"/>
      <c r="AT320" s="249" t="s">
        <v>192</v>
      </c>
      <c r="AU320" s="249" t="s">
        <v>89</v>
      </c>
      <c r="AV320" s="12" t="s">
        <v>189</v>
      </c>
      <c r="AW320" s="12" t="s">
        <v>34</v>
      </c>
      <c r="AX320" s="12" t="s">
        <v>84</v>
      </c>
      <c r="AY320" s="249" t="s">
        <v>184</v>
      </c>
    </row>
    <row r="321" s="1" customFormat="1" ht="16.5" customHeight="1">
      <c r="B321" s="186"/>
      <c r="C321" s="270" t="s">
        <v>1506</v>
      </c>
      <c r="D321" s="270" t="s">
        <v>563</v>
      </c>
      <c r="E321" s="271" t="s">
        <v>1507</v>
      </c>
      <c r="F321" s="272" t="s">
        <v>1508</v>
      </c>
      <c r="G321" s="272"/>
      <c r="H321" s="272"/>
      <c r="I321" s="272"/>
      <c r="J321" s="273" t="s">
        <v>200</v>
      </c>
      <c r="K321" s="274">
        <v>10</v>
      </c>
      <c r="L321" s="275">
        <v>0</v>
      </c>
      <c r="M321" s="275"/>
      <c r="N321" s="276">
        <f>ROUND(L321*K321,2)</f>
        <v>0</v>
      </c>
      <c r="O321" s="226"/>
      <c r="P321" s="226"/>
      <c r="Q321" s="226"/>
      <c r="R321" s="190"/>
      <c r="T321" s="227" t="s">
        <v>5</v>
      </c>
      <c r="U321" s="59" t="s">
        <v>44</v>
      </c>
      <c r="V321" s="50"/>
      <c r="W321" s="228">
        <f>V321*K321</f>
        <v>0</v>
      </c>
      <c r="X321" s="228">
        <v>0</v>
      </c>
      <c r="Y321" s="228">
        <f>X321*K321</f>
        <v>0</v>
      </c>
      <c r="Z321" s="228">
        <v>0</v>
      </c>
      <c r="AA321" s="229">
        <f>Z321*K321</f>
        <v>0</v>
      </c>
      <c r="AR321" s="25" t="s">
        <v>351</v>
      </c>
      <c r="AT321" s="25" t="s">
        <v>563</v>
      </c>
      <c r="AU321" s="25" t="s">
        <v>89</v>
      </c>
      <c r="AY321" s="25" t="s">
        <v>184</v>
      </c>
      <c r="BE321" s="149">
        <f>IF(U321="základná",N321,0)</f>
        <v>0</v>
      </c>
      <c r="BF321" s="149">
        <f>IF(U321="znížená",N321,0)</f>
        <v>0</v>
      </c>
      <c r="BG321" s="149">
        <f>IF(U321="zákl. prenesená",N321,0)</f>
        <v>0</v>
      </c>
      <c r="BH321" s="149">
        <f>IF(U321="zníž. prenesená",N321,0)</f>
        <v>0</v>
      </c>
      <c r="BI321" s="149">
        <f>IF(U321="nulová",N321,0)</f>
        <v>0</v>
      </c>
      <c r="BJ321" s="25" t="s">
        <v>89</v>
      </c>
      <c r="BK321" s="149">
        <f>ROUND(L321*K321,2)</f>
        <v>0</v>
      </c>
      <c r="BL321" s="25" t="s">
        <v>278</v>
      </c>
      <c r="BM321" s="25" t="s">
        <v>1509</v>
      </c>
    </row>
    <row r="322" s="1" customFormat="1" ht="16.5" customHeight="1">
      <c r="B322" s="186"/>
      <c r="C322" s="270" t="s">
        <v>1510</v>
      </c>
      <c r="D322" s="270" t="s">
        <v>563</v>
      </c>
      <c r="E322" s="271" t="s">
        <v>1511</v>
      </c>
      <c r="F322" s="272" t="s">
        <v>1512</v>
      </c>
      <c r="G322" s="272"/>
      <c r="H322" s="272"/>
      <c r="I322" s="272"/>
      <c r="J322" s="273" t="s">
        <v>200</v>
      </c>
      <c r="K322" s="274">
        <v>4</v>
      </c>
      <c r="L322" s="275">
        <v>0</v>
      </c>
      <c r="M322" s="275"/>
      <c r="N322" s="276">
        <f>ROUND(L322*K322,2)</f>
        <v>0</v>
      </c>
      <c r="O322" s="226"/>
      <c r="P322" s="226"/>
      <c r="Q322" s="226"/>
      <c r="R322" s="190"/>
      <c r="T322" s="227" t="s">
        <v>5</v>
      </c>
      <c r="U322" s="59" t="s">
        <v>44</v>
      </c>
      <c r="V322" s="50"/>
      <c r="W322" s="228">
        <f>V322*K322</f>
        <v>0</v>
      </c>
      <c r="X322" s="228">
        <v>0</v>
      </c>
      <c r="Y322" s="228">
        <f>X322*K322</f>
        <v>0</v>
      </c>
      <c r="Z322" s="228">
        <v>0</v>
      </c>
      <c r="AA322" s="229">
        <f>Z322*K322</f>
        <v>0</v>
      </c>
      <c r="AR322" s="25" t="s">
        <v>351</v>
      </c>
      <c r="AT322" s="25" t="s">
        <v>563</v>
      </c>
      <c r="AU322" s="25" t="s">
        <v>89</v>
      </c>
      <c r="AY322" s="25" t="s">
        <v>184</v>
      </c>
      <c r="BE322" s="149">
        <f>IF(U322="základná",N322,0)</f>
        <v>0</v>
      </c>
      <c r="BF322" s="149">
        <f>IF(U322="znížená",N322,0)</f>
        <v>0</v>
      </c>
      <c r="BG322" s="149">
        <f>IF(U322="zákl. prenesená",N322,0)</f>
        <v>0</v>
      </c>
      <c r="BH322" s="149">
        <f>IF(U322="zníž. prenesená",N322,0)</f>
        <v>0</v>
      </c>
      <c r="BI322" s="149">
        <f>IF(U322="nulová",N322,0)</f>
        <v>0</v>
      </c>
      <c r="BJ322" s="25" t="s">
        <v>89</v>
      </c>
      <c r="BK322" s="149">
        <f>ROUND(L322*K322,2)</f>
        <v>0</v>
      </c>
      <c r="BL322" s="25" t="s">
        <v>278</v>
      </c>
      <c r="BM322" s="25" t="s">
        <v>1513</v>
      </c>
    </row>
    <row r="323" s="11" customFormat="1" ht="16.5" customHeight="1">
      <c r="B323" s="230"/>
      <c r="C323" s="231"/>
      <c r="D323" s="231"/>
      <c r="E323" s="232" t="s">
        <v>5</v>
      </c>
      <c r="F323" s="233" t="s">
        <v>189</v>
      </c>
      <c r="G323" s="234"/>
      <c r="H323" s="234"/>
      <c r="I323" s="234"/>
      <c r="J323" s="231"/>
      <c r="K323" s="235">
        <v>4</v>
      </c>
      <c r="L323" s="231"/>
      <c r="M323" s="231"/>
      <c r="N323" s="231"/>
      <c r="O323" s="231"/>
      <c r="P323" s="231"/>
      <c r="Q323" s="231"/>
      <c r="R323" s="236"/>
      <c r="T323" s="237"/>
      <c r="U323" s="231"/>
      <c r="V323" s="231"/>
      <c r="W323" s="231"/>
      <c r="X323" s="231"/>
      <c r="Y323" s="231"/>
      <c r="Z323" s="231"/>
      <c r="AA323" s="238"/>
      <c r="AT323" s="239" t="s">
        <v>192</v>
      </c>
      <c r="AU323" s="239" t="s">
        <v>89</v>
      </c>
      <c r="AV323" s="11" t="s">
        <v>89</v>
      </c>
      <c r="AW323" s="11" t="s">
        <v>34</v>
      </c>
      <c r="AX323" s="11" t="s">
        <v>77</v>
      </c>
      <c r="AY323" s="239" t="s">
        <v>184</v>
      </c>
    </row>
    <row r="324" s="12" customFormat="1" ht="16.5" customHeight="1">
      <c r="B324" s="241"/>
      <c r="C324" s="242"/>
      <c r="D324" s="242"/>
      <c r="E324" s="243" t="s">
        <v>5</v>
      </c>
      <c r="F324" s="244" t="s">
        <v>197</v>
      </c>
      <c r="G324" s="242"/>
      <c r="H324" s="242"/>
      <c r="I324" s="242"/>
      <c r="J324" s="242"/>
      <c r="K324" s="245">
        <v>4</v>
      </c>
      <c r="L324" s="242"/>
      <c r="M324" s="242"/>
      <c r="N324" s="242"/>
      <c r="O324" s="242"/>
      <c r="P324" s="242"/>
      <c r="Q324" s="242"/>
      <c r="R324" s="246"/>
      <c r="T324" s="247"/>
      <c r="U324" s="242"/>
      <c r="V324" s="242"/>
      <c r="W324" s="242"/>
      <c r="X324" s="242"/>
      <c r="Y324" s="242"/>
      <c r="Z324" s="242"/>
      <c r="AA324" s="248"/>
      <c r="AT324" s="249" t="s">
        <v>192</v>
      </c>
      <c r="AU324" s="249" t="s">
        <v>89</v>
      </c>
      <c r="AV324" s="12" t="s">
        <v>189</v>
      </c>
      <c r="AW324" s="12" t="s">
        <v>34</v>
      </c>
      <c r="AX324" s="12" t="s">
        <v>84</v>
      </c>
      <c r="AY324" s="249" t="s">
        <v>184</v>
      </c>
    </row>
    <row r="325" s="1" customFormat="1" ht="16.5" customHeight="1">
      <c r="B325" s="186"/>
      <c r="C325" s="220" t="s">
        <v>1514</v>
      </c>
      <c r="D325" s="220" t="s">
        <v>185</v>
      </c>
      <c r="E325" s="221" t="s">
        <v>1515</v>
      </c>
      <c r="F325" s="222" t="s">
        <v>1516</v>
      </c>
      <c r="G325" s="222"/>
      <c r="H325" s="222"/>
      <c r="I325" s="222"/>
      <c r="J325" s="223" t="s">
        <v>1387</v>
      </c>
      <c r="K325" s="224">
        <v>1</v>
      </c>
      <c r="L325" s="225">
        <v>0</v>
      </c>
      <c r="M325" s="225"/>
      <c r="N325" s="226">
        <f>ROUND(L325*K325,2)</f>
        <v>0</v>
      </c>
      <c r="O325" s="226"/>
      <c r="P325" s="226"/>
      <c r="Q325" s="226"/>
      <c r="R325" s="190"/>
      <c r="T325" s="227" t="s">
        <v>5</v>
      </c>
      <c r="U325" s="59" t="s">
        <v>44</v>
      </c>
      <c r="V325" s="50"/>
      <c r="W325" s="228">
        <f>V325*K325</f>
        <v>0</v>
      </c>
      <c r="X325" s="228">
        <v>0</v>
      </c>
      <c r="Y325" s="228">
        <f>X325*K325</f>
        <v>0</v>
      </c>
      <c r="Z325" s="228">
        <v>0</v>
      </c>
      <c r="AA325" s="229">
        <f>Z325*K325</f>
        <v>0</v>
      </c>
      <c r="AR325" s="25" t="s">
        <v>278</v>
      </c>
      <c r="AT325" s="25" t="s">
        <v>185</v>
      </c>
      <c r="AU325" s="25" t="s">
        <v>89</v>
      </c>
      <c r="AY325" s="25" t="s">
        <v>184</v>
      </c>
      <c r="BE325" s="149">
        <f>IF(U325="základná",N325,0)</f>
        <v>0</v>
      </c>
      <c r="BF325" s="149">
        <f>IF(U325="znížená",N325,0)</f>
        <v>0</v>
      </c>
      <c r="BG325" s="149">
        <f>IF(U325="zákl. prenesená",N325,0)</f>
        <v>0</v>
      </c>
      <c r="BH325" s="149">
        <f>IF(U325="zníž. prenesená",N325,0)</f>
        <v>0</v>
      </c>
      <c r="BI325" s="149">
        <f>IF(U325="nulová",N325,0)</f>
        <v>0</v>
      </c>
      <c r="BJ325" s="25" t="s">
        <v>89</v>
      </c>
      <c r="BK325" s="149">
        <f>ROUND(L325*K325,2)</f>
        <v>0</v>
      </c>
      <c r="BL325" s="25" t="s">
        <v>278</v>
      </c>
      <c r="BM325" s="25" t="s">
        <v>1517</v>
      </c>
    </row>
    <row r="326" s="1" customFormat="1" ht="16.5" customHeight="1">
      <c r="B326" s="186"/>
      <c r="C326" s="270" t="s">
        <v>1518</v>
      </c>
      <c r="D326" s="270" t="s">
        <v>563</v>
      </c>
      <c r="E326" s="271" t="s">
        <v>1519</v>
      </c>
      <c r="F326" s="272" t="s">
        <v>1520</v>
      </c>
      <c r="G326" s="272"/>
      <c r="H326" s="272"/>
      <c r="I326" s="272"/>
      <c r="J326" s="273" t="s">
        <v>200</v>
      </c>
      <c r="K326" s="274">
        <v>1</v>
      </c>
      <c r="L326" s="275">
        <v>0</v>
      </c>
      <c r="M326" s="275"/>
      <c r="N326" s="276">
        <f>ROUND(L326*K326,2)</f>
        <v>0</v>
      </c>
      <c r="O326" s="226"/>
      <c r="P326" s="226"/>
      <c r="Q326" s="226"/>
      <c r="R326" s="190"/>
      <c r="T326" s="227" t="s">
        <v>5</v>
      </c>
      <c r="U326" s="59" t="s">
        <v>44</v>
      </c>
      <c r="V326" s="50"/>
      <c r="W326" s="228">
        <f>V326*K326</f>
        <v>0</v>
      </c>
      <c r="X326" s="228">
        <v>0</v>
      </c>
      <c r="Y326" s="228">
        <f>X326*K326</f>
        <v>0</v>
      </c>
      <c r="Z326" s="228">
        <v>0</v>
      </c>
      <c r="AA326" s="229">
        <f>Z326*K326</f>
        <v>0</v>
      </c>
      <c r="AR326" s="25" t="s">
        <v>351</v>
      </c>
      <c r="AT326" s="25" t="s">
        <v>563</v>
      </c>
      <c r="AU326" s="25" t="s">
        <v>89</v>
      </c>
      <c r="AY326" s="25" t="s">
        <v>184</v>
      </c>
      <c r="BE326" s="149">
        <f>IF(U326="základná",N326,0)</f>
        <v>0</v>
      </c>
      <c r="BF326" s="149">
        <f>IF(U326="znížená",N326,0)</f>
        <v>0</v>
      </c>
      <c r="BG326" s="149">
        <f>IF(U326="zákl. prenesená",N326,0)</f>
        <v>0</v>
      </c>
      <c r="BH326" s="149">
        <f>IF(U326="zníž. prenesená",N326,0)</f>
        <v>0</v>
      </c>
      <c r="BI326" s="149">
        <f>IF(U326="nulová",N326,0)</f>
        <v>0</v>
      </c>
      <c r="BJ326" s="25" t="s">
        <v>89</v>
      </c>
      <c r="BK326" s="149">
        <f>ROUND(L326*K326,2)</f>
        <v>0</v>
      </c>
      <c r="BL326" s="25" t="s">
        <v>278</v>
      </c>
      <c r="BM326" s="25" t="s">
        <v>1521</v>
      </c>
    </row>
    <row r="327" s="1" customFormat="1" ht="25.5" customHeight="1">
      <c r="B327" s="186"/>
      <c r="C327" s="220" t="s">
        <v>1522</v>
      </c>
      <c r="D327" s="220" t="s">
        <v>185</v>
      </c>
      <c r="E327" s="221" t="s">
        <v>1523</v>
      </c>
      <c r="F327" s="222" t="s">
        <v>1524</v>
      </c>
      <c r="G327" s="222"/>
      <c r="H327" s="222"/>
      <c r="I327" s="222"/>
      <c r="J327" s="223" t="s">
        <v>200</v>
      </c>
      <c r="K327" s="224">
        <v>34</v>
      </c>
      <c r="L327" s="225">
        <v>0</v>
      </c>
      <c r="M327" s="225"/>
      <c r="N327" s="226">
        <f>ROUND(L327*K327,2)</f>
        <v>0</v>
      </c>
      <c r="O327" s="226"/>
      <c r="P327" s="226"/>
      <c r="Q327" s="226"/>
      <c r="R327" s="190"/>
      <c r="T327" s="227" t="s">
        <v>5</v>
      </c>
      <c r="U327" s="59" t="s">
        <v>44</v>
      </c>
      <c r="V327" s="50"/>
      <c r="W327" s="228">
        <f>V327*K327</f>
        <v>0</v>
      </c>
      <c r="X327" s="228">
        <v>0</v>
      </c>
      <c r="Y327" s="228">
        <f>X327*K327</f>
        <v>0</v>
      </c>
      <c r="Z327" s="228">
        <v>0</v>
      </c>
      <c r="AA327" s="229">
        <f>Z327*K327</f>
        <v>0</v>
      </c>
      <c r="AR327" s="25" t="s">
        <v>278</v>
      </c>
      <c r="AT327" s="25" t="s">
        <v>185</v>
      </c>
      <c r="AU327" s="25" t="s">
        <v>89</v>
      </c>
      <c r="AY327" s="25" t="s">
        <v>184</v>
      </c>
      <c r="BE327" s="149">
        <f>IF(U327="základná",N327,0)</f>
        <v>0</v>
      </c>
      <c r="BF327" s="149">
        <f>IF(U327="znížená",N327,0)</f>
        <v>0</v>
      </c>
      <c r="BG327" s="149">
        <f>IF(U327="zákl. prenesená",N327,0)</f>
        <v>0</v>
      </c>
      <c r="BH327" s="149">
        <f>IF(U327="zníž. prenesená",N327,0)</f>
        <v>0</v>
      </c>
      <c r="BI327" s="149">
        <f>IF(U327="nulová",N327,0)</f>
        <v>0</v>
      </c>
      <c r="BJ327" s="25" t="s">
        <v>89</v>
      </c>
      <c r="BK327" s="149">
        <f>ROUND(L327*K327,2)</f>
        <v>0</v>
      </c>
      <c r="BL327" s="25" t="s">
        <v>278</v>
      </c>
      <c r="BM327" s="25" t="s">
        <v>1525</v>
      </c>
    </row>
    <row r="328" s="1" customFormat="1" ht="25.5" customHeight="1">
      <c r="B328" s="186"/>
      <c r="C328" s="270" t="s">
        <v>1526</v>
      </c>
      <c r="D328" s="270" t="s">
        <v>563</v>
      </c>
      <c r="E328" s="271" t="s">
        <v>1527</v>
      </c>
      <c r="F328" s="272" t="s">
        <v>1528</v>
      </c>
      <c r="G328" s="272"/>
      <c r="H328" s="272"/>
      <c r="I328" s="272"/>
      <c r="J328" s="273" t="s">
        <v>200</v>
      </c>
      <c r="K328" s="274">
        <v>34</v>
      </c>
      <c r="L328" s="275">
        <v>0</v>
      </c>
      <c r="M328" s="275"/>
      <c r="N328" s="276">
        <f>ROUND(L328*K328,2)</f>
        <v>0</v>
      </c>
      <c r="O328" s="226"/>
      <c r="P328" s="226"/>
      <c r="Q328" s="226"/>
      <c r="R328" s="190"/>
      <c r="T328" s="227" t="s">
        <v>5</v>
      </c>
      <c r="U328" s="59" t="s">
        <v>44</v>
      </c>
      <c r="V328" s="50"/>
      <c r="W328" s="228">
        <f>V328*K328</f>
        <v>0</v>
      </c>
      <c r="X328" s="228">
        <v>0</v>
      </c>
      <c r="Y328" s="228">
        <f>X328*K328</f>
        <v>0</v>
      </c>
      <c r="Z328" s="228">
        <v>0</v>
      </c>
      <c r="AA328" s="229">
        <f>Z328*K328</f>
        <v>0</v>
      </c>
      <c r="AR328" s="25" t="s">
        <v>351</v>
      </c>
      <c r="AT328" s="25" t="s">
        <v>563</v>
      </c>
      <c r="AU328" s="25" t="s">
        <v>89</v>
      </c>
      <c r="AY328" s="25" t="s">
        <v>184</v>
      </c>
      <c r="BE328" s="149">
        <f>IF(U328="základná",N328,0)</f>
        <v>0</v>
      </c>
      <c r="BF328" s="149">
        <f>IF(U328="znížená",N328,0)</f>
        <v>0</v>
      </c>
      <c r="BG328" s="149">
        <f>IF(U328="zákl. prenesená",N328,0)</f>
        <v>0</v>
      </c>
      <c r="BH328" s="149">
        <f>IF(U328="zníž. prenesená",N328,0)</f>
        <v>0</v>
      </c>
      <c r="BI328" s="149">
        <f>IF(U328="nulová",N328,0)</f>
        <v>0</v>
      </c>
      <c r="BJ328" s="25" t="s">
        <v>89</v>
      </c>
      <c r="BK328" s="149">
        <f>ROUND(L328*K328,2)</f>
        <v>0</v>
      </c>
      <c r="BL328" s="25" t="s">
        <v>278</v>
      </c>
      <c r="BM328" s="25" t="s">
        <v>1529</v>
      </c>
    </row>
    <row r="329" s="1" customFormat="1" ht="25.5" customHeight="1">
      <c r="B329" s="186"/>
      <c r="C329" s="220" t="s">
        <v>1530</v>
      </c>
      <c r="D329" s="220" t="s">
        <v>185</v>
      </c>
      <c r="E329" s="221" t="s">
        <v>1531</v>
      </c>
      <c r="F329" s="222" t="s">
        <v>1532</v>
      </c>
      <c r="G329" s="222"/>
      <c r="H329" s="222"/>
      <c r="I329" s="222"/>
      <c r="J329" s="223" t="s">
        <v>321</v>
      </c>
      <c r="K329" s="224">
        <v>2.5680000000000001</v>
      </c>
      <c r="L329" s="225">
        <v>0</v>
      </c>
      <c r="M329" s="225"/>
      <c r="N329" s="226">
        <f>ROUND(L329*K329,2)</f>
        <v>0</v>
      </c>
      <c r="O329" s="226"/>
      <c r="P329" s="226"/>
      <c r="Q329" s="226"/>
      <c r="R329" s="190"/>
      <c r="T329" s="227" t="s">
        <v>5</v>
      </c>
      <c r="U329" s="59" t="s">
        <v>44</v>
      </c>
      <c r="V329" s="50"/>
      <c r="W329" s="228">
        <f>V329*K329</f>
        <v>0</v>
      </c>
      <c r="X329" s="228">
        <v>0</v>
      </c>
      <c r="Y329" s="228">
        <f>X329*K329</f>
        <v>0</v>
      </c>
      <c r="Z329" s="228">
        <v>0</v>
      </c>
      <c r="AA329" s="229">
        <f>Z329*K329</f>
        <v>0</v>
      </c>
      <c r="AR329" s="25" t="s">
        <v>278</v>
      </c>
      <c r="AT329" s="25" t="s">
        <v>185</v>
      </c>
      <c r="AU329" s="25" t="s">
        <v>89</v>
      </c>
      <c r="AY329" s="25" t="s">
        <v>184</v>
      </c>
      <c r="BE329" s="149">
        <f>IF(U329="základná",N329,0)</f>
        <v>0</v>
      </c>
      <c r="BF329" s="149">
        <f>IF(U329="znížená",N329,0)</f>
        <v>0</v>
      </c>
      <c r="BG329" s="149">
        <f>IF(U329="zákl. prenesená",N329,0)</f>
        <v>0</v>
      </c>
      <c r="BH329" s="149">
        <f>IF(U329="zníž. prenesená",N329,0)</f>
        <v>0</v>
      </c>
      <c r="BI329" s="149">
        <f>IF(U329="nulová",N329,0)</f>
        <v>0</v>
      </c>
      <c r="BJ329" s="25" t="s">
        <v>89</v>
      </c>
      <c r="BK329" s="149">
        <f>ROUND(L329*K329,2)</f>
        <v>0</v>
      </c>
      <c r="BL329" s="25" t="s">
        <v>278</v>
      </c>
      <c r="BM329" s="25" t="s">
        <v>1533</v>
      </c>
    </row>
    <row r="330" s="10" customFormat="1" ht="37.44" customHeight="1">
      <c r="B330" s="208"/>
      <c r="C330" s="209"/>
      <c r="D330" s="210" t="s">
        <v>432</v>
      </c>
      <c r="E330" s="210"/>
      <c r="F330" s="210"/>
      <c r="G330" s="210"/>
      <c r="H330" s="210"/>
      <c r="I330" s="210"/>
      <c r="J330" s="210"/>
      <c r="K330" s="210"/>
      <c r="L330" s="210"/>
      <c r="M330" s="210"/>
      <c r="N330" s="287">
        <f>BK330</f>
        <v>0</v>
      </c>
      <c r="O330" s="288"/>
      <c r="P330" s="288"/>
      <c r="Q330" s="288"/>
      <c r="R330" s="213"/>
      <c r="T330" s="214"/>
      <c r="U330" s="209"/>
      <c r="V330" s="209"/>
      <c r="W330" s="215">
        <f>W331</f>
        <v>0</v>
      </c>
      <c r="X330" s="209"/>
      <c r="Y330" s="215">
        <f>Y331</f>
        <v>0</v>
      </c>
      <c r="Z330" s="209"/>
      <c r="AA330" s="216">
        <f>AA331</f>
        <v>0</v>
      </c>
      <c r="AR330" s="217" t="s">
        <v>189</v>
      </c>
      <c r="AT330" s="218" t="s">
        <v>76</v>
      </c>
      <c r="AU330" s="218" t="s">
        <v>77</v>
      </c>
      <c r="AY330" s="217" t="s">
        <v>184</v>
      </c>
      <c r="BK330" s="219">
        <f>BK331</f>
        <v>0</v>
      </c>
    </row>
    <row r="331" s="1" customFormat="1" ht="25.5" customHeight="1">
      <c r="B331" s="186"/>
      <c r="C331" s="220" t="s">
        <v>1534</v>
      </c>
      <c r="D331" s="220" t="s">
        <v>185</v>
      </c>
      <c r="E331" s="221" t="s">
        <v>1535</v>
      </c>
      <c r="F331" s="222" t="s">
        <v>1536</v>
      </c>
      <c r="G331" s="222"/>
      <c r="H331" s="222"/>
      <c r="I331" s="222"/>
      <c r="J331" s="223" t="s">
        <v>789</v>
      </c>
      <c r="K331" s="224">
        <v>1</v>
      </c>
      <c r="L331" s="225">
        <v>0</v>
      </c>
      <c r="M331" s="225"/>
      <c r="N331" s="226">
        <f>ROUND(L331*K331,2)</f>
        <v>0</v>
      </c>
      <c r="O331" s="226"/>
      <c r="P331" s="226"/>
      <c r="Q331" s="226"/>
      <c r="R331" s="190"/>
      <c r="T331" s="227" t="s">
        <v>5</v>
      </c>
      <c r="U331" s="59" t="s">
        <v>44</v>
      </c>
      <c r="V331" s="50"/>
      <c r="W331" s="228">
        <f>V331*K331</f>
        <v>0</v>
      </c>
      <c r="X331" s="228">
        <v>0</v>
      </c>
      <c r="Y331" s="228">
        <f>X331*K331</f>
        <v>0</v>
      </c>
      <c r="Z331" s="228">
        <v>0</v>
      </c>
      <c r="AA331" s="229">
        <f>Z331*K331</f>
        <v>0</v>
      </c>
      <c r="AR331" s="25" t="s">
        <v>940</v>
      </c>
      <c r="AT331" s="25" t="s">
        <v>185</v>
      </c>
      <c r="AU331" s="25" t="s">
        <v>84</v>
      </c>
      <c r="AY331" s="25" t="s">
        <v>184</v>
      </c>
      <c r="BE331" s="149">
        <f>IF(U331="základná",N331,0)</f>
        <v>0</v>
      </c>
      <c r="BF331" s="149">
        <f>IF(U331="znížená",N331,0)</f>
        <v>0</v>
      </c>
      <c r="BG331" s="149">
        <f>IF(U331="zákl. prenesená",N331,0)</f>
        <v>0</v>
      </c>
      <c r="BH331" s="149">
        <f>IF(U331="zníž. prenesená",N331,0)</f>
        <v>0</v>
      </c>
      <c r="BI331" s="149">
        <f>IF(U331="nulová",N331,0)</f>
        <v>0</v>
      </c>
      <c r="BJ331" s="25" t="s">
        <v>89</v>
      </c>
      <c r="BK331" s="149">
        <f>ROUND(L331*K331,2)</f>
        <v>0</v>
      </c>
      <c r="BL331" s="25" t="s">
        <v>940</v>
      </c>
      <c r="BM331" s="25" t="s">
        <v>1537</v>
      </c>
    </row>
    <row r="332" s="10" customFormat="1" ht="37.44" customHeight="1">
      <c r="B332" s="208"/>
      <c r="C332" s="209"/>
      <c r="D332" s="210" t="s">
        <v>433</v>
      </c>
      <c r="E332" s="210"/>
      <c r="F332" s="210"/>
      <c r="G332" s="210"/>
      <c r="H332" s="210"/>
      <c r="I332" s="210"/>
      <c r="J332" s="210"/>
      <c r="K332" s="210"/>
      <c r="L332" s="210"/>
      <c r="M332" s="210"/>
      <c r="N332" s="287">
        <f>BK332</f>
        <v>0</v>
      </c>
      <c r="O332" s="288"/>
      <c r="P332" s="288"/>
      <c r="Q332" s="288"/>
      <c r="R332" s="213"/>
      <c r="T332" s="214"/>
      <c r="U332" s="209"/>
      <c r="V332" s="209"/>
      <c r="W332" s="215">
        <f>W333</f>
        <v>0</v>
      </c>
      <c r="X332" s="209"/>
      <c r="Y332" s="215">
        <f>Y333</f>
        <v>0</v>
      </c>
      <c r="Z332" s="209"/>
      <c r="AA332" s="216">
        <f>AA333</f>
        <v>0</v>
      </c>
      <c r="AR332" s="217" t="s">
        <v>211</v>
      </c>
      <c r="AT332" s="218" t="s">
        <v>76</v>
      </c>
      <c r="AU332" s="218" t="s">
        <v>77</v>
      </c>
      <c r="AY332" s="217" t="s">
        <v>184</v>
      </c>
      <c r="BK332" s="219">
        <f>BK333</f>
        <v>0</v>
      </c>
    </row>
    <row r="333" s="1" customFormat="1" ht="51" customHeight="1">
      <c r="B333" s="186"/>
      <c r="C333" s="220" t="s">
        <v>1538</v>
      </c>
      <c r="D333" s="220" t="s">
        <v>185</v>
      </c>
      <c r="E333" s="221" t="s">
        <v>947</v>
      </c>
      <c r="F333" s="222" t="s">
        <v>948</v>
      </c>
      <c r="G333" s="222"/>
      <c r="H333" s="222"/>
      <c r="I333" s="222"/>
      <c r="J333" s="223" t="s">
        <v>949</v>
      </c>
      <c r="K333" s="224">
        <v>1</v>
      </c>
      <c r="L333" s="225">
        <v>0</v>
      </c>
      <c r="M333" s="225"/>
      <c r="N333" s="226">
        <f>ROUND(L333*K333,2)</f>
        <v>0</v>
      </c>
      <c r="O333" s="226"/>
      <c r="P333" s="226"/>
      <c r="Q333" s="226"/>
      <c r="R333" s="190"/>
      <c r="T333" s="227" t="s">
        <v>5</v>
      </c>
      <c r="U333" s="59" t="s">
        <v>44</v>
      </c>
      <c r="V333" s="50"/>
      <c r="W333" s="228">
        <f>V333*K333</f>
        <v>0</v>
      </c>
      <c r="X333" s="228">
        <v>0</v>
      </c>
      <c r="Y333" s="228">
        <f>X333*K333</f>
        <v>0</v>
      </c>
      <c r="Z333" s="228">
        <v>0</v>
      </c>
      <c r="AA333" s="229">
        <f>Z333*K333</f>
        <v>0</v>
      </c>
      <c r="AR333" s="25" t="s">
        <v>950</v>
      </c>
      <c r="AT333" s="25" t="s">
        <v>185</v>
      </c>
      <c r="AU333" s="25" t="s">
        <v>84</v>
      </c>
      <c r="AY333" s="25" t="s">
        <v>184</v>
      </c>
      <c r="BE333" s="149">
        <f>IF(U333="základná",N333,0)</f>
        <v>0</v>
      </c>
      <c r="BF333" s="149">
        <f>IF(U333="znížená",N333,0)</f>
        <v>0</v>
      </c>
      <c r="BG333" s="149">
        <f>IF(U333="zákl. prenesená",N333,0)</f>
        <v>0</v>
      </c>
      <c r="BH333" s="149">
        <f>IF(U333="zníž. prenesená",N333,0)</f>
        <v>0</v>
      </c>
      <c r="BI333" s="149">
        <f>IF(U333="nulová",N333,0)</f>
        <v>0</v>
      </c>
      <c r="BJ333" s="25" t="s">
        <v>89</v>
      </c>
      <c r="BK333" s="149">
        <f>ROUND(L333*K333,2)</f>
        <v>0</v>
      </c>
      <c r="BL333" s="25" t="s">
        <v>950</v>
      </c>
      <c r="BM333" s="25" t="s">
        <v>1539</v>
      </c>
    </row>
    <row r="334" s="1" customFormat="1" ht="49.92" customHeight="1">
      <c r="B334" s="49"/>
      <c r="C334" s="50"/>
      <c r="D334" s="210" t="s">
        <v>411</v>
      </c>
      <c r="E334" s="50"/>
      <c r="F334" s="50"/>
      <c r="G334" s="50"/>
      <c r="H334" s="50"/>
      <c r="I334" s="50"/>
      <c r="J334" s="50"/>
      <c r="K334" s="50"/>
      <c r="L334" s="50"/>
      <c r="M334" s="50"/>
      <c r="N334" s="264">
        <f>BK334</f>
        <v>0</v>
      </c>
      <c r="O334" s="265"/>
      <c r="P334" s="265"/>
      <c r="Q334" s="265"/>
      <c r="R334" s="51"/>
      <c r="T334" s="267"/>
      <c r="U334" s="75"/>
      <c r="V334" s="75"/>
      <c r="W334" s="75"/>
      <c r="X334" s="75"/>
      <c r="Y334" s="75"/>
      <c r="Z334" s="75"/>
      <c r="AA334" s="77"/>
      <c r="AT334" s="25" t="s">
        <v>76</v>
      </c>
      <c r="AU334" s="25" t="s">
        <v>77</v>
      </c>
      <c r="AY334" s="25" t="s">
        <v>412</v>
      </c>
      <c r="BK334" s="149">
        <v>0</v>
      </c>
    </row>
    <row r="335" s="1" customFormat="1" ht="6.96" customHeight="1">
      <c r="B335" s="78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80"/>
    </row>
  </sheetData>
  <mergeCells count="597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F121:P121"/>
    <mergeCell ref="F122:P122"/>
    <mergeCell ref="M124:P124"/>
    <mergeCell ref="M126:Q126"/>
    <mergeCell ref="M127:Q127"/>
    <mergeCell ref="F129:I129"/>
    <mergeCell ref="L129:M129"/>
    <mergeCell ref="N129:Q129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F149:I149"/>
    <mergeCell ref="F151:I151"/>
    <mergeCell ref="L151:M151"/>
    <mergeCell ref="N151:Q151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8:I188"/>
    <mergeCell ref="L188:M188"/>
    <mergeCell ref="N188:Q188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2:I272"/>
    <mergeCell ref="L272:M272"/>
    <mergeCell ref="N272:Q272"/>
    <mergeCell ref="F273:I273"/>
    <mergeCell ref="F274:I274"/>
    <mergeCell ref="F275:I275"/>
    <mergeCell ref="F276:I276"/>
    <mergeCell ref="L276:M276"/>
    <mergeCell ref="N276:Q276"/>
    <mergeCell ref="F277:I277"/>
    <mergeCell ref="F278:I278"/>
    <mergeCell ref="F279:I279"/>
    <mergeCell ref="L279:M279"/>
    <mergeCell ref="N279:Q279"/>
    <mergeCell ref="F280:I280"/>
    <mergeCell ref="F281:I281"/>
    <mergeCell ref="F282:I282"/>
    <mergeCell ref="L282:M282"/>
    <mergeCell ref="N282:Q282"/>
    <mergeCell ref="F283:I283"/>
    <mergeCell ref="F284:I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F289:I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F300:I300"/>
    <mergeCell ref="F301:I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F310:I310"/>
    <mergeCell ref="F311:I311"/>
    <mergeCell ref="F312:I312"/>
    <mergeCell ref="F313:I313"/>
    <mergeCell ref="F314:I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F319:I319"/>
    <mergeCell ref="F320:I320"/>
    <mergeCell ref="F321:I321"/>
    <mergeCell ref="L321:M321"/>
    <mergeCell ref="N321:Q321"/>
    <mergeCell ref="F322:I322"/>
    <mergeCell ref="L322:M322"/>
    <mergeCell ref="N322:Q322"/>
    <mergeCell ref="F323:I323"/>
    <mergeCell ref="F324:I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1:I331"/>
    <mergeCell ref="L331:M331"/>
    <mergeCell ref="N331:Q331"/>
    <mergeCell ref="F333:I333"/>
    <mergeCell ref="L333:M333"/>
    <mergeCell ref="N333:Q333"/>
    <mergeCell ref="N130:Q130"/>
    <mergeCell ref="N131:Q131"/>
    <mergeCell ref="N132:Q132"/>
    <mergeCell ref="N150:Q150"/>
    <mergeCell ref="N152:Q152"/>
    <mergeCell ref="N158:Q158"/>
    <mergeCell ref="N187:Q187"/>
    <mergeCell ref="N189:Q189"/>
    <mergeCell ref="N190:Q190"/>
    <mergeCell ref="N205:Q205"/>
    <mergeCell ref="N230:Q230"/>
    <mergeCell ref="N271:Q271"/>
    <mergeCell ref="N330:Q330"/>
    <mergeCell ref="N332:Q332"/>
    <mergeCell ref="N334:Q334"/>
    <mergeCell ref="H1:K1"/>
    <mergeCell ref="S2:AC2"/>
  </mergeCells>
  <hyperlinks>
    <hyperlink ref="F1:G1" location="C2" display="1) Krycí list rozpočtu"/>
    <hyperlink ref="H1:K1" location="C87" display="2) Rekapitulácia rozpočtu"/>
    <hyperlink ref="L1" location="C129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8"/>
      <c r="B1" s="16"/>
      <c r="C1" s="16"/>
      <c r="D1" s="17" t="s">
        <v>1</v>
      </c>
      <c r="E1" s="16"/>
      <c r="F1" s="18" t="s">
        <v>133</v>
      </c>
      <c r="G1" s="18"/>
      <c r="H1" s="159" t="s">
        <v>134</v>
      </c>
      <c r="I1" s="159"/>
      <c r="J1" s="159"/>
      <c r="K1" s="159"/>
      <c r="L1" s="18" t="s">
        <v>135</v>
      </c>
      <c r="M1" s="16"/>
      <c r="N1" s="16"/>
      <c r="O1" s="17" t="s">
        <v>136</v>
      </c>
      <c r="P1" s="16"/>
      <c r="Q1" s="16"/>
      <c r="R1" s="16"/>
      <c r="S1" s="18" t="s">
        <v>137</v>
      </c>
      <c r="T1" s="18"/>
      <c r="U1" s="158"/>
      <c r="V1" s="15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ht="36.96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8</v>
      </c>
      <c r="AT2" s="25" t="s">
        <v>102</v>
      </c>
    </row>
    <row r="3" ht="6.96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AT3" s="25" t="s">
        <v>77</v>
      </c>
    </row>
    <row r="4" ht="36.96" customHeight="1">
      <c r="B4" s="29"/>
      <c r="C4" s="30" t="s">
        <v>138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T4" s="23" t="s">
        <v>12</v>
      </c>
      <c r="AT4" s="25" t="s">
        <v>6</v>
      </c>
    </row>
    <row r="5" ht="6.96" customHeight="1">
      <c r="B5" s="2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</row>
    <row r="6" ht="25.44" customHeight="1">
      <c r="B6" s="29"/>
      <c r="C6" s="34"/>
      <c r="D6" s="41" t="s">
        <v>18</v>
      </c>
      <c r="E6" s="34"/>
      <c r="F6" s="160" t="str">
        <f>'Rekapitulácia stavby'!K6</f>
        <v xml:space="preserve">REKONŠTRUKCIA ŠD HORSKÝ PARK  EU BRATISLAVA , BLOK A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2"/>
    </row>
    <row r="7" ht="25.44" customHeight="1">
      <c r="B7" s="29"/>
      <c r="C7" s="34"/>
      <c r="D7" s="41" t="s">
        <v>139</v>
      </c>
      <c r="E7" s="34"/>
      <c r="F7" s="160" t="s">
        <v>140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</row>
    <row r="8" s="1" customFormat="1" ht="32.88" customHeight="1">
      <c r="B8" s="49"/>
      <c r="C8" s="50"/>
      <c r="D8" s="38" t="s">
        <v>141</v>
      </c>
      <c r="E8" s="50"/>
      <c r="F8" s="39" t="s">
        <v>1540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</row>
    <row r="9" s="1" customFormat="1" ht="14.4" customHeight="1">
      <c r="B9" s="49"/>
      <c r="C9" s="50"/>
      <c r="D9" s="41" t="s">
        <v>20</v>
      </c>
      <c r="E9" s="50"/>
      <c r="F9" s="36" t="s">
        <v>5</v>
      </c>
      <c r="G9" s="50"/>
      <c r="H9" s="50"/>
      <c r="I9" s="50"/>
      <c r="J9" s="50"/>
      <c r="K9" s="50"/>
      <c r="L9" s="50"/>
      <c r="M9" s="41" t="s">
        <v>21</v>
      </c>
      <c r="N9" s="50"/>
      <c r="O9" s="36" t="s">
        <v>5</v>
      </c>
      <c r="P9" s="50"/>
      <c r="Q9" s="50"/>
      <c r="R9" s="51"/>
    </row>
    <row r="10" s="1" customFormat="1" ht="14.4" customHeight="1">
      <c r="B10" s="49"/>
      <c r="C10" s="50"/>
      <c r="D10" s="41" t="s">
        <v>22</v>
      </c>
      <c r="E10" s="50"/>
      <c r="F10" s="36" t="s">
        <v>23</v>
      </c>
      <c r="G10" s="50"/>
      <c r="H10" s="50"/>
      <c r="I10" s="50"/>
      <c r="J10" s="50"/>
      <c r="K10" s="50"/>
      <c r="L10" s="50"/>
      <c r="M10" s="41" t="s">
        <v>24</v>
      </c>
      <c r="N10" s="50"/>
      <c r="O10" s="161" t="str">
        <f>'Rekapitulácia stavby'!AN8</f>
        <v>11. 6. 2018</v>
      </c>
      <c r="P10" s="93"/>
      <c r="Q10" s="50"/>
      <c r="R10" s="51"/>
    </row>
    <row r="11" s="1" customFormat="1" ht="10.8" customHeight="1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</row>
    <row r="12" s="1" customFormat="1" ht="14.4" customHeight="1">
      <c r="B12" s="49"/>
      <c r="C12" s="50"/>
      <c r="D12" s="41" t="s">
        <v>26</v>
      </c>
      <c r="E12" s="50"/>
      <c r="F12" s="50"/>
      <c r="G12" s="50"/>
      <c r="H12" s="50"/>
      <c r="I12" s="50"/>
      <c r="J12" s="50"/>
      <c r="K12" s="50"/>
      <c r="L12" s="50"/>
      <c r="M12" s="41" t="s">
        <v>27</v>
      </c>
      <c r="N12" s="50"/>
      <c r="O12" s="36" t="s">
        <v>5</v>
      </c>
      <c r="P12" s="36"/>
      <c r="Q12" s="50"/>
      <c r="R12" s="51"/>
    </row>
    <row r="13" s="1" customFormat="1" ht="18" customHeight="1">
      <c r="B13" s="49"/>
      <c r="C13" s="50"/>
      <c r="D13" s="50"/>
      <c r="E13" s="36" t="s">
        <v>28</v>
      </c>
      <c r="F13" s="50"/>
      <c r="G13" s="50"/>
      <c r="H13" s="50"/>
      <c r="I13" s="50"/>
      <c r="J13" s="50"/>
      <c r="K13" s="50"/>
      <c r="L13" s="50"/>
      <c r="M13" s="41" t="s">
        <v>29</v>
      </c>
      <c r="N13" s="50"/>
      <c r="O13" s="36" t="s">
        <v>5</v>
      </c>
      <c r="P13" s="36"/>
      <c r="Q13" s="50"/>
      <c r="R13" s="51"/>
    </row>
    <row r="14" s="1" customFormat="1" ht="6.96" customHeight="1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</row>
    <row r="15" s="1" customFormat="1" ht="14.4" customHeight="1">
      <c r="B15" s="49"/>
      <c r="C15" s="50"/>
      <c r="D15" s="41" t="s">
        <v>30</v>
      </c>
      <c r="E15" s="50"/>
      <c r="F15" s="50"/>
      <c r="G15" s="50"/>
      <c r="H15" s="50"/>
      <c r="I15" s="50"/>
      <c r="J15" s="50"/>
      <c r="K15" s="50"/>
      <c r="L15" s="50"/>
      <c r="M15" s="41" t="s">
        <v>27</v>
      </c>
      <c r="N15" s="50"/>
      <c r="O15" s="42" t="s">
        <v>5</v>
      </c>
      <c r="P15" s="36"/>
      <c r="Q15" s="50"/>
      <c r="R15" s="51"/>
    </row>
    <row r="16" s="1" customFormat="1" ht="18" customHeight="1">
      <c r="B16" s="49"/>
      <c r="C16" s="50"/>
      <c r="D16" s="50"/>
      <c r="E16" s="42" t="s">
        <v>143</v>
      </c>
      <c r="F16" s="162"/>
      <c r="G16" s="162"/>
      <c r="H16" s="162"/>
      <c r="I16" s="162"/>
      <c r="J16" s="162"/>
      <c r="K16" s="162"/>
      <c r="L16" s="162"/>
      <c r="M16" s="41" t="s">
        <v>29</v>
      </c>
      <c r="N16" s="50"/>
      <c r="O16" s="42" t="s">
        <v>5</v>
      </c>
      <c r="P16" s="36"/>
      <c r="Q16" s="50"/>
      <c r="R16" s="51"/>
    </row>
    <row r="17" s="1" customFormat="1" ht="6.96" customHeight="1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="1" customFormat="1" ht="14.4" customHeight="1">
      <c r="B18" s="49"/>
      <c r="C18" s="50"/>
      <c r="D18" s="41" t="s">
        <v>32</v>
      </c>
      <c r="E18" s="50"/>
      <c r="F18" s="50"/>
      <c r="G18" s="50"/>
      <c r="H18" s="50"/>
      <c r="I18" s="50"/>
      <c r="J18" s="50"/>
      <c r="K18" s="50"/>
      <c r="L18" s="50"/>
      <c r="M18" s="41" t="s">
        <v>27</v>
      </c>
      <c r="N18" s="50"/>
      <c r="O18" s="36" t="s">
        <v>5</v>
      </c>
      <c r="P18" s="36"/>
      <c r="Q18" s="50"/>
      <c r="R18" s="51"/>
    </row>
    <row r="19" s="1" customFormat="1" ht="18" customHeight="1">
      <c r="B19" s="49"/>
      <c r="C19" s="50"/>
      <c r="D19" s="50"/>
      <c r="E19" s="36" t="s">
        <v>33</v>
      </c>
      <c r="F19" s="50"/>
      <c r="G19" s="50"/>
      <c r="H19" s="50"/>
      <c r="I19" s="50"/>
      <c r="J19" s="50"/>
      <c r="K19" s="50"/>
      <c r="L19" s="50"/>
      <c r="M19" s="41" t="s">
        <v>29</v>
      </c>
      <c r="N19" s="50"/>
      <c r="O19" s="36" t="s">
        <v>5</v>
      </c>
      <c r="P19" s="36"/>
      <c r="Q19" s="50"/>
      <c r="R19" s="51"/>
    </row>
    <row r="20" s="1" customFormat="1" ht="6.96" customHeight="1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</row>
    <row r="21" s="1" customFormat="1" ht="14.4" customHeight="1">
      <c r="B21" s="49"/>
      <c r="C21" s="50"/>
      <c r="D21" s="41" t="s">
        <v>35</v>
      </c>
      <c r="E21" s="50"/>
      <c r="F21" s="50"/>
      <c r="G21" s="50"/>
      <c r="H21" s="50"/>
      <c r="I21" s="50"/>
      <c r="J21" s="50"/>
      <c r="K21" s="50"/>
      <c r="L21" s="50"/>
      <c r="M21" s="41" t="s">
        <v>27</v>
      </c>
      <c r="N21" s="50"/>
      <c r="O21" s="36" t="s">
        <v>5</v>
      </c>
      <c r="P21" s="36"/>
      <c r="Q21" s="50"/>
      <c r="R21" s="51"/>
    </row>
    <row r="22" s="1" customFormat="1" ht="18" customHeight="1">
      <c r="B22" s="49"/>
      <c r="C22" s="50"/>
      <c r="D22" s="50"/>
      <c r="E22" s="36" t="s">
        <v>1541</v>
      </c>
      <c r="F22" s="50"/>
      <c r="G22" s="50"/>
      <c r="H22" s="50"/>
      <c r="I22" s="50"/>
      <c r="J22" s="50"/>
      <c r="K22" s="50"/>
      <c r="L22" s="50"/>
      <c r="M22" s="41" t="s">
        <v>29</v>
      </c>
      <c r="N22" s="50"/>
      <c r="O22" s="36" t="s">
        <v>5</v>
      </c>
      <c r="P22" s="36"/>
      <c r="Q22" s="50"/>
      <c r="R22" s="51"/>
    </row>
    <row r="23" s="1" customFormat="1" ht="6.96" customHeigh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="1" customFormat="1" ht="14.4" customHeight="1">
      <c r="B24" s="49"/>
      <c r="C24" s="50"/>
      <c r="D24" s="41" t="s">
        <v>37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="1" customFormat="1" ht="16.5" customHeight="1">
      <c r="B25" s="49"/>
      <c r="C25" s="50"/>
      <c r="D25" s="50"/>
      <c r="E25" s="45" t="s">
        <v>5</v>
      </c>
      <c r="F25" s="45"/>
      <c r="G25" s="45"/>
      <c r="H25" s="45"/>
      <c r="I25" s="45"/>
      <c r="J25" s="45"/>
      <c r="K25" s="45"/>
      <c r="L25" s="45"/>
      <c r="M25" s="50"/>
      <c r="N25" s="50"/>
      <c r="O25" s="50"/>
      <c r="P25" s="50"/>
      <c r="Q25" s="50"/>
      <c r="R25" s="51"/>
    </row>
    <row r="26" s="1" customFormat="1" ht="6.96" customHeight="1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s="1" customFormat="1" ht="6.96" customHeight="1">
      <c r="B27" s="49"/>
      <c r="C27" s="5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50"/>
      <c r="R27" s="51"/>
    </row>
    <row r="28" s="1" customFormat="1" ht="14.4" customHeight="1">
      <c r="B28" s="49"/>
      <c r="C28" s="50"/>
      <c r="D28" s="163" t="s">
        <v>145</v>
      </c>
      <c r="E28" s="50"/>
      <c r="F28" s="50"/>
      <c r="G28" s="50"/>
      <c r="H28" s="50"/>
      <c r="I28" s="50"/>
      <c r="J28" s="50"/>
      <c r="K28" s="50"/>
      <c r="L28" s="50"/>
      <c r="M28" s="48">
        <f>N89</f>
        <v>0</v>
      </c>
      <c r="N28" s="48"/>
      <c r="O28" s="48"/>
      <c r="P28" s="48"/>
      <c r="Q28" s="50"/>
      <c r="R28" s="51"/>
    </row>
    <row r="29" s="1" customFormat="1" ht="14.4" customHeight="1">
      <c r="B29" s="49"/>
      <c r="C29" s="50"/>
      <c r="D29" s="47" t="s">
        <v>127</v>
      </c>
      <c r="E29" s="50"/>
      <c r="F29" s="50"/>
      <c r="G29" s="50"/>
      <c r="H29" s="50"/>
      <c r="I29" s="50"/>
      <c r="J29" s="50"/>
      <c r="K29" s="50"/>
      <c r="L29" s="50"/>
      <c r="M29" s="48">
        <f>N99</f>
        <v>0</v>
      </c>
      <c r="N29" s="48"/>
      <c r="O29" s="48"/>
      <c r="P29" s="48"/>
      <c r="Q29" s="50"/>
      <c r="R29" s="51"/>
    </row>
    <row r="30" s="1" customFormat="1" ht="6.96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="1" customFormat="1" ht="25.44" customHeight="1">
      <c r="B31" s="49"/>
      <c r="C31" s="50"/>
      <c r="D31" s="164" t="s">
        <v>40</v>
      </c>
      <c r="E31" s="50"/>
      <c r="F31" s="50"/>
      <c r="G31" s="50"/>
      <c r="H31" s="50"/>
      <c r="I31" s="50"/>
      <c r="J31" s="50"/>
      <c r="K31" s="50"/>
      <c r="L31" s="50"/>
      <c r="M31" s="165">
        <f>ROUND(M28+M29,2)</f>
        <v>0</v>
      </c>
      <c r="N31" s="50"/>
      <c r="O31" s="50"/>
      <c r="P31" s="50"/>
      <c r="Q31" s="50"/>
      <c r="R31" s="51"/>
    </row>
    <row r="32" s="1" customFormat="1" ht="6.96" customHeight="1">
      <c r="B32" s="49"/>
      <c r="C32" s="5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50"/>
      <c r="R32" s="51"/>
    </row>
    <row r="33" s="1" customFormat="1" ht="14.4" customHeight="1">
      <c r="B33" s="49"/>
      <c r="C33" s="50"/>
      <c r="D33" s="57" t="s">
        <v>41</v>
      </c>
      <c r="E33" s="57" t="s">
        <v>42</v>
      </c>
      <c r="F33" s="58">
        <v>0.20000000000000001</v>
      </c>
      <c r="G33" s="166" t="s">
        <v>43</v>
      </c>
      <c r="H33" s="167">
        <f>(SUM(BE99:BE106)+SUM(BE125:BE160))</f>
        <v>0</v>
      </c>
      <c r="I33" s="50"/>
      <c r="J33" s="50"/>
      <c r="K33" s="50"/>
      <c r="L33" s="50"/>
      <c r="M33" s="167">
        <f>ROUND((SUM(BE99:BE106)+SUM(BE125:BE160)), 2)*F33</f>
        <v>0</v>
      </c>
      <c r="N33" s="50"/>
      <c r="O33" s="50"/>
      <c r="P33" s="50"/>
      <c r="Q33" s="50"/>
      <c r="R33" s="51"/>
    </row>
    <row r="34" s="1" customFormat="1" ht="14.4" customHeight="1">
      <c r="B34" s="49"/>
      <c r="C34" s="50"/>
      <c r="D34" s="50"/>
      <c r="E34" s="57" t="s">
        <v>44</v>
      </c>
      <c r="F34" s="58">
        <v>0.20000000000000001</v>
      </c>
      <c r="G34" s="166" t="s">
        <v>43</v>
      </c>
      <c r="H34" s="167">
        <f>(SUM(BF99:BF106)+SUM(BF125:BF160))</f>
        <v>0</v>
      </c>
      <c r="I34" s="50"/>
      <c r="J34" s="50"/>
      <c r="K34" s="50"/>
      <c r="L34" s="50"/>
      <c r="M34" s="167">
        <f>ROUND((SUM(BF99:BF106)+SUM(BF125:BF160)), 2)*F34</f>
        <v>0</v>
      </c>
      <c r="N34" s="50"/>
      <c r="O34" s="50"/>
      <c r="P34" s="50"/>
      <c r="Q34" s="50"/>
      <c r="R34" s="51"/>
    </row>
    <row r="35" hidden="1" s="1" customFormat="1" ht="14.4" customHeight="1">
      <c r="B35" s="49"/>
      <c r="C35" s="50"/>
      <c r="D35" s="50"/>
      <c r="E35" s="57" t="s">
        <v>45</v>
      </c>
      <c r="F35" s="58">
        <v>0.20000000000000001</v>
      </c>
      <c r="G35" s="166" t="s">
        <v>43</v>
      </c>
      <c r="H35" s="167">
        <f>(SUM(BG99:BG106)+SUM(BG125:BG160))</f>
        <v>0</v>
      </c>
      <c r="I35" s="50"/>
      <c r="J35" s="50"/>
      <c r="K35" s="50"/>
      <c r="L35" s="50"/>
      <c r="M35" s="167">
        <v>0</v>
      </c>
      <c r="N35" s="50"/>
      <c r="O35" s="50"/>
      <c r="P35" s="50"/>
      <c r="Q35" s="50"/>
      <c r="R35" s="51"/>
    </row>
    <row r="36" hidden="1" s="1" customFormat="1" ht="14.4" customHeight="1">
      <c r="B36" s="49"/>
      <c r="C36" s="50"/>
      <c r="D36" s="50"/>
      <c r="E36" s="57" t="s">
        <v>46</v>
      </c>
      <c r="F36" s="58">
        <v>0.20000000000000001</v>
      </c>
      <c r="G36" s="166" t="s">
        <v>43</v>
      </c>
      <c r="H36" s="167">
        <f>(SUM(BH99:BH106)+SUM(BH125:BH160))</f>
        <v>0</v>
      </c>
      <c r="I36" s="50"/>
      <c r="J36" s="50"/>
      <c r="K36" s="50"/>
      <c r="L36" s="50"/>
      <c r="M36" s="167">
        <v>0</v>
      </c>
      <c r="N36" s="50"/>
      <c r="O36" s="50"/>
      <c r="P36" s="50"/>
      <c r="Q36" s="50"/>
      <c r="R36" s="51"/>
    </row>
    <row r="37" hidden="1" s="1" customFormat="1" ht="14.4" customHeight="1">
      <c r="B37" s="49"/>
      <c r="C37" s="50"/>
      <c r="D37" s="50"/>
      <c r="E37" s="57" t="s">
        <v>47</v>
      </c>
      <c r="F37" s="58">
        <v>0</v>
      </c>
      <c r="G37" s="166" t="s">
        <v>43</v>
      </c>
      <c r="H37" s="167">
        <f>(SUM(BI99:BI106)+SUM(BI125:BI160))</f>
        <v>0</v>
      </c>
      <c r="I37" s="50"/>
      <c r="J37" s="50"/>
      <c r="K37" s="50"/>
      <c r="L37" s="50"/>
      <c r="M37" s="167">
        <v>0</v>
      </c>
      <c r="N37" s="50"/>
      <c r="O37" s="50"/>
      <c r="P37" s="50"/>
      <c r="Q37" s="50"/>
      <c r="R37" s="51"/>
    </row>
    <row r="38" s="1" customFormat="1" ht="6.96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</row>
    <row r="39" s="1" customFormat="1" ht="25.44" customHeight="1">
      <c r="B39" s="49"/>
      <c r="C39" s="156"/>
      <c r="D39" s="168" t="s">
        <v>48</v>
      </c>
      <c r="E39" s="100"/>
      <c r="F39" s="100"/>
      <c r="G39" s="169" t="s">
        <v>49</v>
      </c>
      <c r="H39" s="170" t="s">
        <v>50</v>
      </c>
      <c r="I39" s="100"/>
      <c r="J39" s="100"/>
      <c r="K39" s="100"/>
      <c r="L39" s="171">
        <f>SUM(M31:M37)</f>
        <v>0</v>
      </c>
      <c r="M39" s="171"/>
      <c r="N39" s="171"/>
      <c r="O39" s="171"/>
      <c r="P39" s="172"/>
      <c r="Q39" s="156"/>
      <c r="R39" s="51"/>
    </row>
    <row r="40" s="1" customFormat="1" ht="14.4" customHeight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="1" customFormat="1" ht="14.4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>
      <c r="B42" s="29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2"/>
    </row>
    <row r="43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2"/>
    </row>
    <row r="44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2"/>
    </row>
    <row r="4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</row>
    <row r="46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</row>
    <row r="50" s="1" customFormat="1">
      <c r="B50" s="49"/>
      <c r="C50" s="50"/>
      <c r="D50" s="69" t="s">
        <v>51</v>
      </c>
      <c r="E50" s="70"/>
      <c r="F50" s="70"/>
      <c r="G50" s="70"/>
      <c r="H50" s="71"/>
      <c r="I50" s="50"/>
      <c r="J50" s="69" t="s">
        <v>52</v>
      </c>
      <c r="K50" s="70"/>
      <c r="L50" s="70"/>
      <c r="M50" s="70"/>
      <c r="N50" s="70"/>
      <c r="O50" s="70"/>
      <c r="P50" s="71"/>
      <c r="Q50" s="50"/>
      <c r="R50" s="51"/>
    </row>
    <row r="51">
      <c r="B51" s="29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2"/>
    </row>
    <row r="52">
      <c r="B52" s="29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2"/>
    </row>
    <row r="53">
      <c r="B53" s="29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2"/>
    </row>
    <row r="54">
      <c r="B54" s="29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2"/>
    </row>
    <row r="55">
      <c r="B55" s="29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2"/>
    </row>
    <row r="56">
      <c r="B56" s="29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2"/>
    </row>
    <row r="57">
      <c r="B57" s="29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2"/>
    </row>
    <row r="58">
      <c r="B58" s="29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2"/>
    </row>
    <row r="59" s="1" customFormat="1">
      <c r="B59" s="49"/>
      <c r="C59" s="50"/>
      <c r="D59" s="74" t="s">
        <v>53</v>
      </c>
      <c r="E59" s="75"/>
      <c r="F59" s="75"/>
      <c r="G59" s="76" t="s">
        <v>54</v>
      </c>
      <c r="H59" s="77"/>
      <c r="I59" s="50"/>
      <c r="J59" s="74" t="s">
        <v>53</v>
      </c>
      <c r="K59" s="75"/>
      <c r="L59" s="75"/>
      <c r="M59" s="75"/>
      <c r="N59" s="76" t="s">
        <v>54</v>
      </c>
      <c r="O59" s="75"/>
      <c r="P59" s="77"/>
      <c r="Q59" s="50"/>
      <c r="R59" s="51"/>
    </row>
    <row r="60"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="1" customFormat="1">
      <c r="B61" s="49"/>
      <c r="C61" s="50"/>
      <c r="D61" s="69" t="s">
        <v>55</v>
      </c>
      <c r="E61" s="70"/>
      <c r="F61" s="70"/>
      <c r="G61" s="70"/>
      <c r="H61" s="71"/>
      <c r="I61" s="50"/>
      <c r="J61" s="69" t="s">
        <v>56</v>
      </c>
      <c r="K61" s="70"/>
      <c r="L61" s="70"/>
      <c r="M61" s="70"/>
      <c r="N61" s="70"/>
      <c r="O61" s="70"/>
      <c r="P61" s="71"/>
      <c r="Q61" s="50"/>
      <c r="R61" s="51"/>
    </row>
    <row r="62">
      <c r="B62" s="29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2"/>
    </row>
    <row r="63">
      <c r="B63" s="29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2"/>
    </row>
    <row r="64">
      <c r="B64" s="29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2"/>
    </row>
    <row r="65">
      <c r="B65" s="29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2"/>
    </row>
    <row r="66">
      <c r="B66" s="29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2"/>
    </row>
    <row r="67">
      <c r="B67" s="29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2"/>
    </row>
    <row r="68">
      <c r="B68" s="29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2"/>
    </row>
    <row r="69">
      <c r="B69" s="29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2"/>
    </row>
    <row r="70" s="1" customFormat="1">
      <c r="B70" s="49"/>
      <c r="C70" s="50"/>
      <c r="D70" s="74" t="s">
        <v>53</v>
      </c>
      <c r="E70" s="75"/>
      <c r="F70" s="75"/>
      <c r="G70" s="76" t="s">
        <v>54</v>
      </c>
      <c r="H70" s="77"/>
      <c r="I70" s="50"/>
      <c r="J70" s="74" t="s">
        <v>53</v>
      </c>
      <c r="K70" s="75"/>
      <c r="L70" s="75"/>
      <c r="M70" s="75"/>
      <c r="N70" s="76" t="s">
        <v>54</v>
      </c>
      <c r="O70" s="75"/>
      <c r="P70" s="77"/>
      <c r="Q70" s="50"/>
      <c r="R70" s="51"/>
    </row>
    <row r="71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="1" customFormat="1" ht="6.96" customHeight="1"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3"/>
    </row>
    <row r="76" s="1" customFormat="1" ht="36.96" customHeight="1">
      <c r="B76" s="49"/>
      <c r="C76" s="30" t="s">
        <v>146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1"/>
    </row>
    <row r="77" s="1" customFormat="1" ht="6.96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</row>
    <row r="78" s="1" customFormat="1" ht="30" customHeight="1">
      <c r="B78" s="49"/>
      <c r="C78" s="41" t="s">
        <v>18</v>
      </c>
      <c r="D78" s="50"/>
      <c r="E78" s="50"/>
      <c r="F78" s="160" t="str">
        <f>F6</f>
        <v xml:space="preserve">REKONŠTRUKCIA ŠD HORSKÝ PARK  EU BRATISLAVA , BLOK A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</row>
    <row r="79" ht="30" customHeight="1">
      <c r="B79" s="29"/>
      <c r="C79" s="41" t="s">
        <v>139</v>
      </c>
      <c r="D79" s="34"/>
      <c r="E79" s="34"/>
      <c r="F79" s="160" t="s">
        <v>140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2"/>
    </row>
    <row r="80" s="1" customFormat="1" ht="36.96" customHeight="1">
      <c r="B80" s="49"/>
      <c r="C80" s="88" t="s">
        <v>141</v>
      </c>
      <c r="D80" s="50"/>
      <c r="E80" s="50"/>
      <c r="F80" s="90" t="str">
        <f>F8</f>
        <v xml:space="preserve">SO01.3B - SO01.3  Vykurovanie - búracie práce A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1"/>
    </row>
    <row r="81" s="1" customFormat="1" ht="6.96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="1" customFormat="1" ht="18" customHeight="1">
      <c r="B82" s="49"/>
      <c r="C82" s="41" t="s">
        <v>22</v>
      </c>
      <c r="D82" s="50"/>
      <c r="E82" s="50"/>
      <c r="F82" s="36" t="str">
        <f>F10</f>
        <v>Prokopa Veľkého 41,Bratislava</v>
      </c>
      <c r="G82" s="50"/>
      <c r="H82" s="50"/>
      <c r="I82" s="50"/>
      <c r="J82" s="50"/>
      <c r="K82" s="41" t="s">
        <v>24</v>
      </c>
      <c r="L82" s="50"/>
      <c r="M82" s="93" t="str">
        <f>IF(O10="","",O10)</f>
        <v>11. 6. 2018</v>
      </c>
      <c r="N82" s="93"/>
      <c r="O82" s="93"/>
      <c r="P82" s="93"/>
      <c r="Q82" s="50"/>
      <c r="R82" s="51"/>
    </row>
    <row r="83" s="1" customFormat="1" ht="6.96" customHeight="1"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1"/>
    </row>
    <row r="84" s="1" customFormat="1">
      <c r="B84" s="49"/>
      <c r="C84" s="41" t="s">
        <v>26</v>
      </c>
      <c r="D84" s="50"/>
      <c r="E84" s="50"/>
      <c r="F84" s="36" t="str">
        <f>E13</f>
        <v xml:space="preserve">EU,Dolnozemská  cesta 1,Bratislava</v>
      </c>
      <c r="G84" s="50"/>
      <c r="H84" s="50"/>
      <c r="I84" s="50"/>
      <c r="J84" s="50"/>
      <c r="K84" s="41" t="s">
        <v>32</v>
      </c>
      <c r="L84" s="50"/>
      <c r="M84" s="36" t="str">
        <f>E19</f>
        <v>Ing.Arch.Fukatsová G.,Atelier Modulor,Bratislava</v>
      </c>
      <c r="N84" s="36"/>
      <c r="O84" s="36"/>
      <c r="P84" s="36"/>
      <c r="Q84" s="36"/>
      <c r="R84" s="51"/>
    </row>
    <row r="85" s="1" customFormat="1" ht="14.4" customHeight="1">
      <c r="B85" s="49"/>
      <c r="C85" s="41" t="s">
        <v>30</v>
      </c>
      <c r="D85" s="50"/>
      <c r="E85" s="50"/>
      <c r="F85" s="36" t="str">
        <f>IF(E16="","",E16)</f>
        <v>Orintačný rozpočet</v>
      </c>
      <c r="G85" s="50"/>
      <c r="H85" s="50"/>
      <c r="I85" s="50"/>
      <c r="J85" s="50"/>
      <c r="K85" s="41" t="s">
        <v>35</v>
      </c>
      <c r="L85" s="50"/>
      <c r="M85" s="36" t="str">
        <f>E22</f>
        <v>Ing.Čislák</v>
      </c>
      <c r="N85" s="36"/>
      <c r="O85" s="36"/>
      <c r="P85" s="36"/>
      <c r="Q85" s="36"/>
      <c r="R85" s="51"/>
    </row>
    <row r="86" s="1" customFormat="1" ht="10.32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1"/>
    </row>
    <row r="87" s="1" customFormat="1" ht="29.28" customHeight="1">
      <c r="B87" s="49"/>
      <c r="C87" s="173" t="s">
        <v>147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73" t="s">
        <v>148</v>
      </c>
      <c r="O87" s="156"/>
      <c r="P87" s="156"/>
      <c r="Q87" s="156"/>
      <c r="R87" s="51"/>
    </row>
    <row r="88" s="1" customFormat="1" ht="10.32" customHeight="1"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1"/>
    </row>
    <row r="89" s="1" customFormat="1" ht="29.28" customHeight="1">
      <c r="B89" s="49"/>
      <c r="C89" s="174" t="s">
        <v>149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110">
        <f>N125</f>
        <v>0</v>
      </c>
      <c r="O89" s="175"/>
      <c r="P89" s="175"/>
      <c r="Q89" s="175"/>
      <c r="R89" s="51"/>
      <c r="AU89" s="25" t="s">
        <v>150</v>
      </c>
    </row>
    <row r="90" s="7" customFormat="1" ht="24.96" customHeight="1">
      <c r="B90" s="176"/>
      <c r="C90" s="177"/>
      <c r="D90" s="178" t="s">
        <v>151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N126</f>
        <v>0</v>
      </c>
      <c r="O90" s="177"/>
      <c r="P90" s="177"/>
      <c r="Q90" s="177"/>
      <c r="R90" s="180"/>
    </row>
    <row r="91" s="8" customFormat="1" ht="19.92" customHeight="1">
      <c r="B91" s="181"/>
      <c r="C91" s="131"/>
      <c r="D91" s="144" t="s">
        <v>153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33">
        <f>N127</f>
        <v>0</v>
      </c>
      <c r="O91" s="131"/>
      <c r="P91" s="131"/>
      <c r="Q91" s="131"/>
      <c r="R91" s="182"/>
    </row>
    <row r="92" s="7" customFormat="1" ht="24.96" customHeight="1">
      <c r="B92" s="176"/>
      <c r="C92" s="177"/>
      <c r="D92" s="178" t="s">
        <v>154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9">
        <f>N141</f>
        <v>0</v>
      </c>
      <c r="O92" s="177"/>
      <c r="P92" s="177"/>
      <c r="Q92" s="177"/>
      <c r="R92" s="180"/>
    </row>
    <row r="93" s="8" customFormat="1" ht="19.92" customHeight="1">
      <c r="B93" s="181"/>
      <c r="C93" s="131"/>
      <c r="D93" s="144" t="s">
        <v>421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33">
        <f>N142</f>
        <v>0</v>
      </c>
      <c r="O93" s="131"/>
      <c r="P93" s="131"/>
      <c r="Q93" s="131"/>
      <c r="R93" s="182"/>
    </row>
    <row r="94" s="8" customFormat="1" ht="19.92" customHeight="1">
      <c r="B94" s="181"/>
      <c r="C94" s="131"/>
      <c r="D94" s="144" t="s">
        <v>1542</v>
      </c>
      <c r="E94" s="131"/>
      <c r="F94" s="131"/>
      <c r="G94" s="131"/>
      <c r="H94" s="131"/>
      <c r="I94" s="131"/>
      <c r="J94" s="131"/>
      <c r="K94" s="131"/>
      <c r="L94" s="131"/>
      <c r="M94" s="131"/>
      <c r="N94" s="133">
        <f>N144</f>
        <v>0</v>
      </c>
      <c r="O94" s="131"/>
      <c r="P94" s="131"/>
      <c r="Q94" s="131"/>
      <c r="R94" s="182"/>
    </row>
    <row r="95" s="8" customFormat="1" ht="19.92" customHeight="1">
      <c r="B95" s="181"/>
      <c r="C95" s="131"/>
      <c r="D95" s="144" t="s">
        <v>1543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3">
        <f>N149</f>
        <v>0</v>
      </c>
      <c r="O95" s="131"/>
      <c r="P95" s="131"/>
      <c r="Q95" s="131"/>
      <c r="R95" s="182"/>
    </row>
    <row r="96" s="8" customFormat="1" ht="19.92" customHeight="1">
      <c r="B96" s="181"/>
      <c r="C96" s="131"/>
      <c r="D96" s="144" t="s">
        <v>1544</v>
      </c>
      <c r="E96" s="131"/>
      <c r="F96" s="131"/>
      <c r="G96" s="131"/>
      <c r="H96" s="131"/>
      <c r="I96" s="131"/>
      <c r="J96" s="131"/>
      <c r="K96" s="131"/>
      <c r="L96" s="131"/>
      <c r="M96" s="131"/>
      <c r="N96" s="133">
        <f>N156</f>
        <v>0</v>
      </c>
      <c r="O96" s="131"/>
      <c r="P96" s="131"/>
      <c r="Q96" s="131"/>
      <c r="R96" s="182"/>
    </row>
    <row r="97" s="8" customFormat="1" ht="19.92" customHeight="1">
      <c r="B97" s="181"/>
      <c r="C97" s="131"/>
      <c r="D97" s="144" t="s">
        <v>424</v>
      </c>
      <c r="E97" s="131"/>
      <c r="F97" s="131"/>
      <c r="G97" s="131"/>
      <c r="H97" s="131"/>
      <c r="I97" s="131"/>
      <c r="J97" s="131"/>
      <c r="K97" s="131"/>
      <c r="L97" s="131"/>
      <c r="M97" s="131"/>
      <c r="N97" s="133">
        <f>N159</f>
        <v>0</v>
      </c>
      <c r="O97" s="131"/>
      <c r="P97" s="131"/>
      <c r="Q97" s="131"/>
      <c r="R97" s="182"/>
    </row>
    <row r="98" s="1" customFormat="1" ht="21.84" customHeight="1"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1"/>
    </row>
    <row r="99" s="1" customFormat="1" ht="29.28" customHeight="1">
      <c r="B99" s="49"/>
      <c r="C99" s="174" t="s">
        <v>161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175">
        <f>ROUND(N100+N101+N102+N103+N104+N105,2)</f>
        <v>0</v>
      </c>
      <c r="O99" s="183"/>
      <c r="P99" s="183"/>
      <c r="Q99" s="183"/>
      <c r="R99" s="51"/>
      <c r="T99" s="184"/>
      <c r="U99" s="185" t="s">
        <v>41</v>
      </c>
    </row>
    <row r="100" s="1" customFormat="1" ht="18" customHeight="1">
      <c r="B100" s="186"/>
      <c r="C100" s="187"/>
      <c r="D100" s="150" t="s">
        <v>162</v>
      </c>
      <c r="E100" s="188"/>
      <c r="F100" s="188"/>
      <c r="G100" s="188"/>
      <c r="H100" s="188"/>
      <c r="I100" s="187"/>
      <c r="J100" s="187"/>
      <c r="K100" s="187"/>
      <c r="L100" s="187"/>
      <c r="M100" s="187"/>
      <c r="N100" s="145">
        <f>ROUND(N89*T100,2)</f>
        <v>0</v>
      </c>
      <c r="O100" s="189"/>
      <c r="P100" s="189"/>
      <c r="Q100" s="189"/>
      <c r="R100" s="190"/>
      <c r="S100" s="191"/>
      <c r="T100" s="192"/>
      <c r="U100" s="193" t="s">
        <v>44</v>
      </c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4" t="s">
        <v>163</v>
      </c>
      <c r="AZ100" s="191"/>
      <c r="BA100" s="191"/>
      <c r="BB100" s="191"/>
      <c r="BC100" s="191"/>
      <c r="BD100" s="191"/>
      <c r="BE100" s="195">
        <f>IF(U100="základná",N100,0)</f>
        <v>0</v>
      </c>
      <c r="BF100" s="195">
        <f>IF(U100="znížená",N100,0)</f>
        <v>0</v>
      </c>
      <c r="BG100" s="195">
        <f>IF(U100="zákl. prenesená",N100,0)</f>
        <v>0</v>
      </c>
      <c r="BH100" s="195">
        <f>IF(U100="zníž. prenesená",N100,0)</f>
        <v>0</v>
      </c>
      <c r="BI100" s="195">
        <f>IF(U100="nulová",N100,0)</f>
        <v>0</v>
      </c>
      <c r="BJ100" s="194" t="s">
        <v>89</v>
      </c>
      <c r="BK100" s="191"/>
      <c r="BL100" s="191"/>
      <c r="BM100" s="191"/>
    </row>
    <row r="101" s="1" customFormat="1" ht="18" customHeight="1">
      <c r="B101" s="186"/>
      <c r="C101" s="187"/>
      <c r="D101" s="150" t="s">
        <v>164</v>
      </c>
      <c r="E101" s="188"/>
      <c r="F101" s="188"/>
      <c r="G101" s="188"/>
      <c r="H101" s="188"/>
      <c r="I101" s="187"/>
      <c r="J101" s="187"/>
      <c r="K101" s="187"/>
      <c r="L101" s="187"/>
      <c r="M101" s="187"/>
      <c r="N101" s="145">
        <f>ROUND(N89*T101,2)</f>
        <v>0</v>
      </c>
      <c r="O101" s="189"/>
      <c r="P101" s="189"/>
      <c r="Q101" s="189"/>
      <c r="R101" s="190"/>
      <c r="S101" s="191"/>
      <c r="T101" s="192"/>
      <c r="U101" s="193" t="s">
        <v>44</v>
      </c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4" t="s">
        <v>163</v>
      </c>
      <c r="AZ101" s="191"/>
      <c r="BA101" s="191"/>
      <c r="BB101" s="191"/>
      <c r="BC101" s="191"/>
      <c r="BD101" s="191"/>
      <c r="BE101" s="195">
        <f>IF(U101="základná",N101,0)</f>
        <v>0</v>
      </c>
      <c r="BF101" s="195">
        <f>IF(U101="znížená",N101,0)</f>
        <v>0</v>
      </c>
      <c r="BG101" s="195">
        <f>IF(U101="zákl. prenesená",N101,0)</f>
        <v>0</v>
      </c>
      <c r="BH101" s="195">
        <f>IF(U101="zníž. prenesená",N101,0)</f>
        <v>0</v>
      </c>
      <c r="BI101" s="195">
        <f>IF(U101="nulová",N101,0)</f>
        <v>0</v>
      </c>
      <c r="BJ101" s="194" t="s">
        <v>89</v>
      </c>
      <c r="BK101" s="191"/>
      <c r="BL101" s="191"/>
      <c r="BM101" s="191"/>
    </row>
    <row r="102" s="1" customFormat="1" ht="18" customHeight="1">
      <c r="B102" s="186"/>
      <c r="C102" s="187"/>
      <c r="D102" s="150" t="s">
        <v>165</v>
      </c>
      <c r="E102" s="188"/>
      <c r="F102" s="188"/>
      <c r="G102" s="188"/>
      <c r="H102" s="188"/>
      <c r="I102" s="187"/>
      <c r="J102" s="187"/>
      <c r="K102" s="187"/>
      <c r="L102" s="187"/>
      <c r="M102" s="187"/>
      <c r="N102" s="145">
        <f>ROUND(N89*T102,2)</f>
        <v>0</v>
      </c>
      <c r="O102" s="189"/>
      <c r="P102" s="189"/>
      <c r="Q102" s="189"/>
      <c r="R102" s="190"/>
      <c r="S102" s="191"/>
      <c r="T102" s="192"/>
      <c r="U102" s="193" t="s">
        <v>44</v>
      </c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4" t="s">
        <v>163</v>
      </c>
      <c r="AZ102" s="191"/>
      <c r="BA102" s="191"/>
      <c r="BB102" s="191"/>
      <c r="BC102" s="191"/>
      <c r="BD102" s="191"/>
      <c r="BE102" s="195">
        <f>IF(U102="základná",N102,0)</f>
        <v>0</v>
      </c>
      <c r="BF102" s="195">
        <f>IF(U102="znížená",N102,0)</f>
        <v>0</v>
      </c>
      <c r="BG102" s="195">
        <f>IF(U102="zákl. prenesená",N102,0)</f>
        <v>0</v>
      </c>
      <c r="BH102" s="195">
        <f>IF(U102="zníž. prenesená",N102,0)</f>
        <v>0</v>
      </c>
      <c r="BI102" s="195">
        <f>IF(U102="nulová",N102,0)</f>
        <v>0</v>
      </c>
      <c r="BJ102" s="194" t="s">
        <v>89</v>
      </c>
      <c r="BK102" s="191"/>
      <c r="BL102" s="191"/>
      <c r="BM102" s="191"/>
    </row>
    <row r="103" s="1" customFormat="1" ht="18" customHeight="1">
      <c r="B103" s="186"/>
      <c r="C103" s="187"/>
      <c r="D103" s="150" t="s">
        <v>166</v>
      </c>
      <c r="E103" s="188"/>
      <c r="F103" s="188"/>
      <c r="G103" s="188"/>
      <c r="H103" s="188"/>
      <c r="I103" s="187"/>
      <c r="J103" s="187"/>
      <c r="K103" s="187"/>
      <c r="L103" s="187"/>
      <c r="M103" s="187"/>
      <c r="N103" s="145">
        <f>ROUND(N89*T103,2)</f>
        <v>0</v>
      </c>
      <c r="O103" s="189"/>
      <c r="P103" s="189"/>
      <c r="Q103" s="189"/>
      <c r="R103" s="190"/>
      <c r="S103" s="191"/>
      <c r="T103" s="192"/>
      <c r="U103" s="193" t="s">
        <v>44</v>
      </c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4" t="s">
        <v>163</v>
      </c>
      <c r="AZ103" s="191"/>
      <c r="BA103" s="191"/>
      <c r="BB103" s="191"/>
      <c r="BC103" s="191"/>
      <c r="BD103" s="191"/>
      <c r="BE103" s="195">
        <f>IF(U103="základná",N103,0)</f>
        <v>0</v>
      </c>
      <c r="BF103" s="195">
        <f>IF(U103="znížená",N103,0)</f>
        <v>0</v>
      </c>
      <c r="BG103" s="195">
        <f>IF(U103="zákl. prenesená",N103,0)</f>
        <v>0</v>
      </c>
      <c r="BH103" s="195">
        <f>IF(U103="zníž. prenesená",N103,0)</f>
        <v>0</v>
      </c>
      <c r="BI103" s="195">
        <f>IF(U103="nulová",N103,0)</f>
        <v>0</v>
      </c>
      <c r="BJ103" s="194" t="s">
        <v>89</v>
      </c>
      <c r="BK103" s="191"/>
      <c r="BL103" s="191"/>
      <c r="BM103" s="191"/>
    </row>
    <row r="104" s="1" customFormat="1" ht="18" customHeight="1">
      <c r="B104" s="186"/>
      <c r="C104" s="187"/>
      <c r="D104" s="150" t="s">
        <v>167</v>
      </c>
      <c r="E104" s="188"/>
      <c r="F104" s="188"/>
      <c r="G104" s="188"/>
      <c r="H104" s="188"/>
      <c r="I104" s="187"/>
      <c r="J104" s="187"/>
      <c r="K104" s="187"/>
      <c r="L104" s="187"/>
      <c r="M104" s="187"/>
      <c r="N104" s="145">
        <f>ROUND(N89*T104,2)</f>
        <v>0</v>
      </c>
      <c r="O104" s="189"/>
      <c r="P104" s="189"/>
      <c r="Q104" s="189"/>
      <c r="R104" s="190"/>
      <c r="S104" s="191"/>
      <c r="T104" s="192"/>
      <c r="U104" s="193" t="s">
        <v>44</v>
      </c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4" t="s">
        <v>163</v>
      </c>
      <c r="AZ104" s="191"/>
      <c r="BA104" s="191"/>
      <c r="BB104" s="191"/>
      <c r="BC104" s="191"/>
      <c r="BD104" s="191"/>
      <c r="BE104" s="195">
        <f>IF(U104="základná",N104,0)</f>
        <v>0</v>
      </c>
      <c r="BF104" s="195">
        <f>IF(U104="znížená",N104,0)</f>
        <v>0</v>
      </c>
      <c r="BG104" s="195">
        <f>IF(U104="zákl. prenesená",N104,0)</f>
        <v>0</v>
      </c>
      <c r="BH104" s="195">
        <f>IF(U104="zníž. prenesená",N104,0)</f>
        <v>0</v>
      </c>
      <c r="BI104" s="195">
        <f>IF(U104="nulová",N104,0)</f>
        <v>0</v>
      </c>
      <c r="BJ104" s="194" t="s">
        <v>89</v>
      </c>
      <c r="BK104" s="191"/>
      <c r="BL104" s="191"/>
      <c r="BM104" s="191"/>
    </row>
    <row r="105" s="1" customFormat="1" ht="18" customHeight="1">
      <c r="B105" s="186"/>
      <c r="C105" s="187"/>
      <c r="D105" s="188" t="s">
        <v>168</v>
      </c>
      <c r="E105" s="187"/>
      <c r="F105" s="187"/>
      <c r="G105" s="187"/>
      <c r="H105" s="187"/>
      <c r="I105" s="187"/>
      <c r="J105" s="187"/>
      <c r="K105" s="187"/>
      <c r="L105" s="187"/>
      <c r="M105" s="187"/>
      <c r="N105" s="145">
        <f>ROUND(N89*T105,2)</f>
        <v>0</v>
      </c>
      <c r="O105" s="189"/>
      <c r="P105" s="189"/>
      <c r="Q105" s="189"/>
      <c r="R105" s="190"/>
      <c r="S105" s="191"/>
      <c r="T105" s="196"/>
      <c r="U105" s="197" t="s">
        <v>44</v>
      </c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4" t="s">
        <v>169</v>
      </c>
      <c r="AZ105" s="191"/>
      <c r="BA105" s="191"/>
      <c r="BB105" s="191"/>
      <c r="BC105" s="191"/>
      <c r="BD105" s="191"/>
      <c r="BE105" s="195">
        <f>IF(U105="základná",N105,0)</f>
        <v>0</v>
      </c>
      <c r="BF105" s="195">
        <f>IF(U105="znížená",N105,0)</f>
        <v>0</v>
      </c>
      <c r="BG105" s="195">
        <f>IF(U105="zákl. prenesená",N105,0)</f>
        <v>0</v>
      </c>
      <c r="BH105" s="195">
        <f>IF(U105="zníž. prenesená",N105,0)</f>
        <v>0</v>
      </c>
      <c r="BI105" s="195">
        <f>IF(U105="nulová",N105,0)</f>
        <v>0</v>
      </c>
      <c r="BJ105" s="194" t="s">
        <v>89</v>
      </c>
      <c r="BK105" s="191"/>
      <c r="BL105" s="191"/>
      <c r="BM105" s="191"/>
    </row>
    <row r="106" s="1" customForma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1"/>
    </row>
    <row r="107" s="1" customFormat="1" ht="29.28" customHeight="1">
      <c r="B107" s="49"/>
      <c r="C107" s="155" t="s">
        <v>132</v>
      </c>
      <c r="D107" s="156"/>
      <c r="E107" s="156"/>
      <c r="F107" s="156"/>
      <c r="G107" s="156"/>
      <c r="H107" s="156"/>
      <c r="I107" s="156"/>
      <c r="J107" s="156"/>
      <c r="K107" s="156"/>
      <c r="L107" s="157">
        <f>ROUND(SUM(N89+N99),2)</f>
        <v>0</v>
      </c>
      <c r="M107" s="157"/>
      <c r="N107" s="157"/>
      <c r="O107" s="157"/>
      <c r="P107" s="157"/>
      <c r="Q107" s="157"/>
      <c r="R107" s="51"/>
    </row>
    <row r="108" s="1" customFormat="1" ht="6.96" customHeight="1"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</row>
    <row r="112" s="1" customFormat="1" ht="6.96" customHeight="1">
      <c r="B112" s="81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3"/>
    </row>
    <row r="113" s="1" customFormat="1" ht="36.96" customHeight="1">
      <c r="B113" s="49"/>
      <c r="C113" s="30" t="s">
        <v>170</v>
      </c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="1" customFormat="1" ht="6.96" customHeight="1"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s="1" customFormat="1" ht="30" customHeight="1">
      <c r="B115" s="49"/>
      <c r="C115" s="41" t="s">
        <v>18</v>
      </c>
      <c r="D115" s="50"/>
      <c r="E115" s="50"/>
      <c r="F115" s="160" t="str">
        <f>F6</f>
        <v xml:space="preserve">REKONŠTRUKCIA ŠD HORSKÝ PARK  EU BRATISLAVA , BLOK A</v>
      </c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50"/>
      <c r="R115" s="51"/>
    </row>
    <row r="116" ht="30" customHeight="1">
      <c r="B116" s="29"/>
      <c r="C116" s="41" t="s">
        <v>139</v>
      </c>
      <c r="D116" s="34"/>
      <c r="E116" s="34"/>
      <c r="F116" s="160" t="s">
        <v>140</v>
      </c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2"/>
    </row>
    <row r="117" s="1" customFormat="1" ht="36.96" customHeight="1">
      <c r="B117" s="49"/>
      <c r="C117" s="88" t="s">
        <v>141</v>
      </c>
      <c r="D117" s="50"/>
      <c r="E117" s="50"/>
      <c r="F117" s="90" t="str">
        <f>F8</f>
        <v xml:space="preserve">SO01.3B - SO01.3  Vykurovanie - búracie práce A</v>
      </c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1"/>
    </row>
    <row r="118" s="1" customFormat="1" ht="6.96" customHeight="1"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1"/>
    </row>
    <row r="119" s="1" customFormat="1" ht="18" customHeight="1">
      <c r="B119" s="49"/>
      <c r="C119" s="41" t="s">
        <v>22</v>
      </c>
      <c r="D119" s="50"/>
      <c r="E119" s="50"/>
      <c r="F119" s="36" t="str">
        <f>F10</f>
        <v>Prokopa Veľkého 41,Bratislava</v>
      </c>
      <c r="G119" s="50"/>
      <c r="H119" s="50"/>
      <c r="I119" s="50"/>
      <c r="J119" s="50"/>
      <c r="K119" s="41" t="s">
        <v>24</v>
      </c>
      <c r="L119" s="50"/>
      <c r="M119" s="93" t="str">
        <f>IF(O10="","",O10)</f>
        <v>11. 6. 2018</v>
      </c>
      <c r="N119" s="93"/>
      <c r="O119" s="93"/>
      <c r="P119" s="93"/>
      <c r="Q119" s="50"/>
      <c r="R119" s="51"/>
    </row>
    <row r="120" s="1" customFormat="1" ht="6.96" customHeight="1"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1"/>
    </row>
    <row r="121" s="1" customFormat="1">
      <c r="B121" s="49"/>
      <c r="C121" s="41" t="s">
        <v>26</v>
      </c>
      <c r="D121" s="50"/>
      <c r="E121" s="50"/>
      <c r="F121" s="36" t="str">
        <f>E13</f>
        <v xml:space="preserve">EU,Dolnozemská  cesta 1,Bratislava</v>
      </c>
      <c r="G121" s="50"/>
      <c r="H121" s="50"/>
      <c r="I121" s="50"/>
      <c r="J121" s="50"/>
      <c r="K121" s="41" t="s">
        <v>32</v>
      </c>
      <c r="L121" s="50"/>
      <c r="M121" s="36" t="str">
        <f>E19</f>
        <v>Ing.Arch.Fukatsová G.,Atelier Modulor,Bratislava</v>
      </c>
      <c r="N121" s="36"/>
      <c r="O121" s="36"/>
      <c r="P121" s="36"/>
      <c r="Q121" s="36"/>
      <c r="R121" s="51"/>
    </row>
    <row r="122" s="1" customFormat="1" ht="14.4" customHeight="1">
      <c r="B122" s="49"/>
      <c r="C122" s="41" t="s">
        <v>30</v>
      </c>
      <c r="D122" s="50"/>
      <c r="E122" s="50"/>
      <c r="F122" s="36" t="str">
        <f>IF(E16="","",E16)</f>
        <v>Orintačný rozpočet</v>
      </c>
      <c r="G122" s="50"/>
      <c r="H122" s="50"/>
      <c r="I122" s="50"/>
      <c r="J122" s="50"/>
      <c r="K122" s="41" t="s">
        <v>35</v>
      </c>
      <c r="L122" s="50"/>
      <c r="M122" s="36" t="str">
        <f>E22</f>
        <v>Ing.Čislák</v>
      </c>
      <c r="N122" s="36"/>
      <c r="O122" s="36"/>
      <c r="P122" s="36"/>
      <c r="Q122" s="36"/>
      <c r="R122" s="51"/>
    </row>
    <row r="123" s="1" customFormat="1" ht="10.32" customHeight="1"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1"/>
    </row>
    <row r="124" s="9" customFormat="1" ht="29.28" customHeight="1">
      <c r="B124" s="198"/>
      <c r="C124" s="199" t="s">
        <v>171</v>
      </c>
      <c r="D124" s="200" t="s">
        <v>172</v>
      </c>
      <c r="E124" s="200" t="s">
        <v>59</v>
      </c>
      <c r="F124" s="200" t="s">
        <v>173</v>
      </c>
      <c r="G124" s="200"/>
      <c r="H124" s="200"/>
      <c r="I124" s="200"/>
      <c r="J124" s="200" t="s">
        <v>174</v>
      </c>
      <c r="K124" s="200" t="s">
        <v>175</v>
      </c>
      <c r="L124" s="200" t="s">
        <v>176</v>
      </c>
      <c r="M124" s="200"/>
      <c r="N124" s="200" t="s">
        <v>148</v>
      </c>
      <c r="O124" s="200"/>
      <c r="P124" s="200"/>
      <c r="Q124" s="201"/>
      <c r="R124" s="202"/>
      <c r="T124" s="103" t="s">
        <v>177</v>
      </c>
      <c r="U124" s="104" t="s">
        <v>41</v>
      </c>
      <c r="V124" s="104" t="s">
        <v>178</v>
      </c>
      <c r="W124" s="104" t="s">
        <v>179</v>
      </c>
      <c r="X124" s="104" t="s">
        <v>180</v>
      </c>
      <c r="Y124" s="104" t="s">
        <v>181</v>
      </c>
      <c r="Z124" s="104" t="s">
        <v>182</v>
      </c>
      <c r="AA124" s="105" t="s">
        <v>183</v>
      </c>
    </row>
    <row r="125" s="1" customFormat="1" ht="29.28" customHeight="1">
      <c r="B125" s="49"/>
      <c r="C125" s="107" t="s">
        <v>145</v>
      </c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203">
        <f>BK125</f>
        <v>0</v>
      </c>
      <c r="O125" s="204"/>
      <c r="P125" s="204"/>
      <c r="Q125" s="204"/>
      <c r="R125" s="51"/>
      <c r="T125" s="106"/>
      <c r="U125" s="70"/>
      <c r="V125" s="70"/>
      <c r="W125" s="205">
        <f>W126+W141+W161</f>
        <v>0</v>
      </c>
      <c r="X125" s="70"/>
      <c r="Y125" s="205">
        <f>Y126+Y141+Y161</f>
        <v>0.084080000000000016</v>
      </c>
      <c r="Z125" s="70"/>
      <c r="AA125" s="206">
        <f>AA126+AA141+AA161</f>
        <v>0</v>
      </c>
      <c r="AT125" s="25" t="s">
        <v>76</v>
      </c>
      <c r="AU125" s="25" t="s">
        <v>150</v>
      </c>
      <c r="BK125" s="207">
        <f>BK126+BK141+BK161</f>
        <v>0</v>
      </c>
    </row>
    <row r="126" s="10" customFormat="1" ht="37.44" customHeight="1">
      <c r="B126" s="208"/>
      <c r="C126" s="209"/>
      <c r="D126" s="210" t="s">
        <v>151</v>
      </c>
      <c r="E126" s="210"/>
      <c r="F126" s="210"/>
      <c r="G126" s="210"/>
      <c r="H126" s="210"/>
      <c r="I126" s="210"/>
      <c r="J126" s="210"/>
      <c r="K126" s="210"/>
      <c r="L126" s="210"/>
      <c r="M126" s="210"/>
      <c r="N126" s="269">
        <f>BK126</f>
        <v>0</v>
      </c>
      <c r="O126" s="179"/>
      <c r="P126" s="179"/>
      <c r="Q126" s="179"/>
      <c r="R126" s="213"/>
      <c r="T126" s="214"/>
      <c r="U126" s="209"/>
      <c r="V126" s="209"/>
      <c r="W126" s="215">
        <f>W127</f>
        <v>0</v>
      </c>
      <c r="X126" s="209"/>
      <c r="Y126" s="215">
        <f>Y127</f>
        <v>0</v>
      </c>
      <c r="Z126" s="209"/>
      <c r="AA126" s="216">
        <f>AA127</f>
        <v>0</v>
      </c>
      <c r="AR126" s="217" t="s">
        <v>84</v>
      </c>
      <c r="AT126" s="218" t="s">
        <v>76</v>
      </c>
      <c r="AU126" s="218" t="s">
        <v>77</v>
      </c>
      <c r="AY126" s="217" t="s">
        <v>184</v>
      </c>
      <c r="BK126" s="219">
        <f>BK127</f>
        <v>0</v>
      </c>
    </row>
    <row r="127" s="10" customFormat="1" ht="19.92" customHeight="1">
      <c r="B127" s="208"/>
      <c r="C127" s="209"/>
      <c r="D127" s="250" t="s">
        <v>153</v>
      </c>
      <c r="E127" s="250"/>
      <c r="F127" s="250"/>
      <c r="G127" s="250"/>
      <c r="H127" s="250"/>
      <c r="I127" s="250"/>
      <c r="J127" s="250"/>
      <c r="K127" s="250"/>
      <c r="L127" s="250"/>
      <c r="M127" s="250"/>
      <c r="N127" s="251">
        <f>BK127</f>
        <v>0</v>
      </c>
      <c r="O127" s="252"/>
      <c r="P127" s="252"/>
      <c r="Q127" s="252"/>
      <c r="R127" s="213"/>
      <c r="T127" s="214"/>
      <c r="U127" s="209"/>
      <c r="V127" s="209"/>
      <c r="W127" s="215">
        <f>SUM(W128:W140)</f>
        <v>0</v>
      </c>
      <c r="X127" s="209"/>
      <c r="Y127" s="215">
        <f>SUM(Y128:Y140)</f>
        <v>0</v>
      </c>
      <c r="Z127" s="209"/>
      <c r="AA127" s="216">
        <f>SUM(AA128:AA140)</f>
        <v>0</v>
      </c>
      <c r="AR127" s="217" t="s">
        <v>84</v>
      </c>
      <c r="AT127" s="218" t="s">
        <v>76</v>
      </c>
      <c r="AU127" s="218" t="s">
        <v>84</v>
      </c>
      <c r="AY127" s="217" t="s">
        <v>184</v>
      </c>
      <c r="BK127" s="219">
        <f>SUM(BK128:BK140)</f>
        <v>0</v>
      </c>
    </row>
    <row r="128" s="1" customFormat="1" ht="25.5" customHeight="1">
      <c r="B128" s="186"/>
      <c r="C128" s="220" t="s">
        <v>84</v>
      </c>
      <c r="D128" s="220" t="s">
        <v>185</v>
      </c>
      <c r="E128" s="221" t="s">
        <v>1545</v>
      </c>
      <c r="F128" s="222" t="s">
        <v>1546</v>
      </c>
      <c r="G128" s="222"/>
      <c r="H128" s="222"/>
      <c r="I128" s="222"/>
      <c r="J128" s="223" t="s">
        <v>218</v>
      </c>
      <c r="K128" s="224">
        <v>1035</v>
      </c>
      <c r="L128" s="225">
        <v>0</v>
      </c>
      <c r="M128" s="225"/>
      <c r="N128" s="226">
        <f>ROUND(L128*K128,2)</f>
        <v>0</v>
      </c>
      <c r="O128" s="226"/>
      <c r="P128" s="226"/>
      <c r="Q128" s="226"/>
      <c r="R128" s="190"/>
      <c r="T128" s="227" t="s">
        <v>5</v>
      </c>
      <c r="U128" s="59" t="s">
        <v>44</v>
      </c>
      <c r="V128" s="50"/>
      <c r="W128" s="228">
        <f>V128*K128</f>
        <v>0</v>
      </c>
      <c r="X128" s="228">
        <v>0</v>
      </c>
      <c r="Y128" s="228">
        <f>X128*K128</f>
        <v>0</v>
      </c>
      <c r="Z128" s="228">
        <v>0</v>
      </c>
      <c r="AA128" s="229">
        <f>Z128*K128</f>
        <v>0</v>
      </c>
      <c r="AR128" s="25" t="s">
        <v>189</v>
      </c>
      <c r="AT128" s="25" t="s">
        <v>185</v>
      </c>
      <c r="AU128" s="25" t="s">
        <v>89</v>
      </c>
      <c r="AY128" s="25" t="s">
        <v>184</v>
      </c>
      <c r="BE128" s="149">
        <f>IF(U128="základná",N128,0)</f>
        <v>0</v>
      </c>
      <c r="BF128" s="149">
        <f>IF(U128="znížená",N128,0)</f>
        <v>0</v>
      </c>
      <c r="BG128" s="149">
        <f>IF(U128="zákl. prenesená",N128,0)</f>
        <v>0</v>
      </c>
      <c r="BH128" s="149">
        <f>IF(U128="zníž. prenesená",N128,0)</f>
        <v>0</v>
      </c>
      <c r="BI128" s="149">
        <f>IF(U128="nulová",N128,0)</f>
        <v>0</v>
      </c>
      <c r="BJ128" s="25" t="s">
        <v>89</v>
      </c>
      <c r="BK128" s="149">
        <f>ROUND(L128*K128,2)</f>
        <v>0</v>
      </c>
      <c r="BL128" s="25" t="s">
        <v>189</v>
      </c>
      <c r="BM128" s="25" t="s">
        <v>1547</v>
      </c>
    </row>
    <row r="129" s="1" customFormat="1" ht="38.25" customHeight="1">
      <c r="B129" s="186"/>
      <c r="C129" s="220" t="s">
        <v>89</v>
      </c>
      <c r="D129" s="220" t="s">
        <v>185</v>
      </c>
      <c r="E129" s="221" t="s">
        <v>1548</v>
      </c>
      <c r="F129" s="222" t="s">
        <v>1549</v>
      </c>
      <c r="G129" s="222"/>
      <c r="H129" s="222"/>
      <c r="I129" s="222"/>
      <c r="J129" s="223" t="s">
        <v>200</v>
      </c>
      <c r="K129" s="224">
        <v>68</v>
      </c>
      <c r="L129" s="225">
        <v>0</v>
      </c>
      <c r="M129" s="225"/>
      <c r="N129" s="226">
        <f>ROUND(L129*K129,2)</f>
        <v>0</v>
      </c>
      <c r="O129" s="226"/>
      <c r="P129" s="226"/>
      <c r="Q129" s="226"/>
      <c r="R129" s="190"/>
      <c r="T129" s="227" t="s">
        <v>5</v>
      </c>
      <c r="U129" s="59" t="s">
        <v>44</v>
      </c>
      <c r="V129" s="50"/>
      <c r="W129" s="228">
        <f>V129*K129</f>
        <v>0</v>
      </c>
      <c r="X129" s="228">
        <v>0</v>
      </c>
      <c r="Y129" s="228">
        <f>X129*K129</f>
        <v>0</v>
      </c>
      <c r="Z129" s="228">
        <v>0</v>
      </c>
      <c r="AA129" s="229">
        <f>Z129*K129</f>
        <v>0</v>
      </c>
      <c r="AR129" s="25" t="s">
        <v>189</v>
      </c>
      <c r="AT129" s="25" t="s">
        <v>185</v>
      </c>
      <c r="AU129" s="25" t="s">
        <v>89</v>
      </c>
      <c r="AY129" s="25" t="s">
        <v>184</v>
      </c>
      <c r="BE129" s="149">
        <f>IF(U129="základná",N129,0)</f>
        <v>0</v>
      </c>
      <c r="BF129" s="149">
        <f>IF(U129="znížená",N129,0)</f>
        <v>0</v>
      </c>
      <c r="BG129" s="149">
        <f>IF(U129="zákl. prenesená",N129,0)</f>
        <v>0</v>
      </c>
      <c r="BH129" s="149">
        <f>IF(U129="zníž. prenesená",N129,0)</f>
        <v>0</v>
      </c>
      <c r="BI129" s="149">
        <f>IF(U129="nulová",N129,0)</f>
        <v>0</v>
      </c>
      <c r="BJ129" s="25" t="s">
        <v>89</v>
      </c>
      <c r="BK129" s="149">
        <f>ROUND(L129*K129,2)</f>
        <v>0</v>
      </c>
      <c r="BL129" s="25" t="s">
        <v>189</v>
      </c>
      <c r="BM129" s="25" t="s">
        <v>1550</v>
      </c>
    </row>
    <row r="130" s="1" customFormat="1" ht="38.25" customHeight="1">
      <c r="B130" s="186"/>
      <c r="C130" s="220" t="s">
        <v>203</v>
      </c>
      <c r="D130" s="220" t="s">
        <v>185</v>
      </c>
      <c r="E130" s="221" t="s">
        <v>1551</v>
      </c>
      <c r="F130" s="222" t="s">
        <v>1552</v>
      </c>
      <c r="G130" s="222"/>
      <c r="H130" s="222"/>
      <c r="I130" s="222"/>
      <c r="J130" s="223" t="s">
        <v>218</v>
      </c>
      <c r="K130" s="224">
        <v>372</v>
      </c>
      <c r="L130" s="225">
        <v>0</v>
      </c>
      <c r="M130" s="225"/>
      <c r="N130" s="226">
        <f>ROUND(L130*K130,2)</f>
        <v>0</v>
      </c>
      <c r="O130" s="226"/>
      <c r="P130" s="226"/>
      <c r="Q130" s="226"/>
      <c r="R130" s="190"/>
      <c r="T130" s="227" t="s">
        <v>5</v>
      </c>
      <c r="U130" s="59" t="s">
        <v>44</v>
      </c>
      <c r="V130" s="50"/>
      <c r="W130" s="228">
        <f>V130*K130</f>
        <v>0</v>
      </c>
      <c r="X130" s="228">
        <v>0</v>
      </c>
      <c r="Y130" s="228">
        <f>X130*K130</f>
        <v>0</v>
      </c>
      <c r="Z130" s="228">
        <v>0</v>
      </c>
      <c r="AA130" s="229">
        <f>Z130*K130</f>
        <v>0</v>
      </c>
      <c r="AR130" s="25" t="s">
        <v>189</v>
      </c>
      <c r="AT130" s="25" t="s">
        <v>185</v>
      </c>
      <c r="AU130" s="25" t="s">
        <v>89</v>
      </c>
      <c r="AY130" s="25" t="s">
        <v>184</v>
      </c>
      <c r="BE130" s="149">
        <f>IF(U130="základná",N130,0)</f>
        <v>0</v>
      </c>
      <c r="BF130" s="149">
        <f>IF(U130="znížená",N130,0)</f>
        <v>0</v>
      </c>
      <c r="BG130" s="149">
        <f>IF(U130="zákl. prenesená",N130,0)</f>
        <v>0</v>
      </c>
      <c r="BH130" s="149">
        <f>IF(U130="zníž. prenesená",N130,0)</f>
        <v>0</v>
      </c>
      <c r="BI130" s="149">
        <f>IF(U130="nulová",N130,0)</f>
        <v>0</v>
      </c>
      <c r="BJ130" s="25" t="s">
        <v>89</v>
      </c>
      <c r="BK130" s="149">
        <f>ROUND(L130*K130,2)</f>
        <v>0</v>
      </c>
      <c r="BL130" s="25" t="s">
        <v>189</v>
      </c>
      <c r="BM130" s="25" t="s">
        <v>1553</v>
      </c>
    </row>
    <row r="131" s="1" customFormat="1" ht="38.25" customHeight="1">
      <c r="B131" s="186"/>
      <c r="C131" s="220" t="s">
        <v>189</v>
      </c>
      <c r="D131" s="220" t="s">
        <v>185</v>
      </c>
      <c r="E131" s="221" t="s">
        <v>1554</v>
      </c>
      <c r="F131" s="222" t="s">
        <v>1555</v>
      </c>
      <c r="G131" s="222"/>
      <c r="H131" s="222"/>
      <c r="I131" s="222"/>
      <c r="J131" s="223" t="s">
        <v>218</v>
      </c>
      <c r="K131" s="224">
        <v>256</v>
      </c>
      <c r="L131" s="225">
        <v>0</v>
      </c>
      <c r="M131" s="225"/>
      <c r="N131" s="226">
        <f>ROUND(L131*K131,2)</f>
        <v>0</v>
      </c>
      <c r="O131" s="226"/>
      <c r="P131" s="226"/>
      <c r="Q131" s="226"/>
      <c r="R131" s="190"/>
      <c r="T131" s="227" t="s">
        <v>5</v>
      </c>
      <c r="U131" s="59" t="s">
        <v>44</v>
      </c>
      <c r="V131" s="50"/>
      <c r="W131" s="228">
        <f>V131*K131</f>
        <v>0</v>
      </c>
      <c r="X131" s="228">
        <v>0</v>
      </c>
      <c r="Y131" s="228">
        <f>X131*K131</f>
        <v>0</v>
      </c>
      <c r="Z131" s="228">
        <v>0</v>
      </c>
      <c r="AA131" s="229">
        <f>Z131*K131</f>
        <v>0</v>
      </c>
      <c r="AR131" s="25" t="s">
        <v>189</v>
      </c>
      <c r="AT131" s="25" t="s">
        <v>185</v>
      </c>
      <c r="AU131" s="25" t="s">
        <v>89</v>
      </c>
      <c r="AY131" s="25" t="s">
        <v>184</v>
      </c>
      <c r="BE131" s="149">
        <f>IF(U131="základná",N131,0)</f>
        <v>0</v>
      </c>
      <c r="BF131" s="149">
        <f>IF(U131="znížená",N131,0)</f>
        <v>0</v>
      </c>
      <c r="BG131" s="149">
        <f>IF(U131="zákl. prenesená",N131,0)</f>
        <v>0</v>
      </c>
      <c r="BH131" s="149">
        <f>IF(U131="zníž. prenesená",N131,0)</f>
        <v>0</v>
      </c>
      <c r="BI131" s="149">
        <f>IF(U131="nulová",N131,0)</f>
        <v>0</v>
      </c>
      <c r="BJ131" s="25" t="s">
        <v>89</v>
      </c>
      <c r="BK131" s="149">
        <f>ROUND(L131*K131,2)</f>
        <v>0</v>
      </c>
      <c r="BL131" s="25" t="s">
        <v>189</v>
      </c>
      <c r="BM131" s="25" t="s">
        <v>1556</v>
      </c>
    </row>
    <row r="132" s="1" customFormat="1" ht="38.25" customHeight="1">
      <c r="B132" s="186"/>
      <c r="C132" s="220" t="s">
        <v>211</v>
      </c>
      <c r="D132" s="220" t="s">
        <v>185</v>
      </c>
      <c r="E132" s="221" t="s">
        <v>1557</v>
      </c>
      <c r="F132" s="222" t="s">
        <v>1558</v>
      </c>
      <c r="G132" s="222"/>
      <c r="H132" s="222"/>
      <c r="I132" s="222"/>
      <c r="J132" s="223" t="s">
        <v>218</v>
      </c>
      <c r="K132" s="224">
        <v>65</v>
      </c>
      <c r="L132" s="225">
        <v>0</v>
      </c>
      <c r="M132" s="225"/>
      <c r="N132" s="226">
        <f>ROUND(L132*K132,2)</f>
        <v>0</v>
      </c>
      <c r="O132" s="226"/>
      <c r="P132" s="226"/>
      <c r="Q132" s="226"/>
      <c r="R132" s="190"/>
      <c r="T132" s="227" t="s">
        <v>5</v>
      </c>
      <c r="U132" s="59" t="s">
        <v>44</v>
      </c>
      <c r="V132" s="50"/>
      <c r="W132" s="228">
        <f>V132*K132</f>
        <v>0</v>
      </c>
      <c r="X132" s="228">
        <v>0</v>
      </c>
      <c r="Y132" s="228">
        <f>X132*K132</f>
        <v>0</v>
      </c>
      <c r="Z132" s="228">
        <v>0</v>
      </c>
      <c r="AA132" s="229">
        <f>Z132*K132</f>
        <v>0</v>
      </c>
      <c r="AR132" s="25" t="s">
        <v>189</v>
      </c>
      <c r="AT132" s="25" t="s">
        <v>185</v>
      </c>
      <c r="AU132" s="25" t="s">
        <v>89</v>
      </c>
      <c r="AY132" s="25" t="s">
        <v>184</v>
      </c>
      <c r="BE132" s="149">
        <f>IF(U132="základná",N132,0)</f>
        <v>0</v>
      </c>
      <c r="BF132" s="149">
        <f>IF(U132="znížená",N132,0)</f>
        <v>0</v>
      </c>
      <c r="BG132" s="149">
        <f>IF(U132="zákl. prenesená",N132,0)</f>
        <v>0</v>
      </c>
      <c r="BH132" s="149">
        <f>IF(U132="zníž. prenesená",N132,0)</f>
        <v>0</v>
      </c>
      <c r="BI132" s="149">
        <f>IF(U132="nulová",N132,0)</f>
        <v>0</v>
      </c>
      <c r="BJ132" s="25" t="s">
        <v>89</v>
      </c>
      <c r="BK132" s="149">
        <f>ROUND(L132*K132,2)</f>
        <v>0</v>
      </c>
      <c r="BL132" s="25" t="s">
        <v>189</v>
      </c>
      <c r="BM132" s="25" t="s">
        <v>1559</v>
      </c>
    </row>
    <row r="133" s="1" customFormat="1" ht="38.25" customHeight="1">
      <c r="B133" s="186"/>
      <c r="C133" s="220" t="s">
        <v>215</v>
      </c>
      <c r="D133" s="220" t="s">
        <v>185</v>
      </c>
      <c r="E133" s="221" t="s">
        <v>319</v>
      </c>
      <c r="F133" s="222" t="s">
        <v>320</v>
      </c>
      <c r="G133" s="222"/>
      <c r="H133" s="222"/>
      <c r="I133" s="222"/>
      <c r="J133" s="223" t="s">
        <v>321</v>
      </c>
      <c r="K133" s="224">
        <v>46.746000000000002</v>
      </c>
      <c r="L133" s="225">
        <v>0</v>
      </c>
      <c r="M133" s="225"/>
      <c r="N133" s="226">
        <f>ROUND(L133*K133,2)</f>
        <v>0</v>
      </c>
      <c r="O133" s="226"/>
      <c r="P133" s="226"/>
      <c r="Q133" s="226"/>
      <c r="R133" s="190"/>
      <c r="T133" s="227" t="s">
        <v>5</v>
      </c>
      <c r="U133" s="59" t="s">
        <v>44</v>
      </c>
      <c r="V133" s="50"/>
      <c r="W133" s="228">
        <f>V133*K133</f>
        <v>0</v>
      </c>
      <c r="X133" s="228">
        <v>0</v>
      </c>
      <c r="Y133" s="228">
        <f>X133*K133</f>
        <v>0</v>
      </c>
      <c r="Z133" s="228">
        <v>0</v>
      </c>
      <c r="AA133" s="229">
        <f>Z133*K133</f>
        <v>0</v>
      </c>
      <c r="AR133" s="25" t="s">
        <v>189</v>
      </c>
      <c r="AT133" s="25" t="s">
        <v>185</v>
      </c>
      <c r="AU133" s="25" t="s">
        <v>89</v>
      </c>
      <c r="AY133" s="25" t="s">
        <v>184</v>
      </c>
      <c r="BE133" s="149">
        <f>IF(U133="základná",N133,0)</f>
        <v>0</v>
      </c>
      <c r="BF133" s="149">
        <f>IF(U133="znížená",N133,0)</f>
        <v>0</v>
      </c>
      <c r="BG133" s="149">
        <f>IF(U133="zákl. prenesená",N133,0)</f>
        <v>0</v>
      </c>
      <c r="BH133" s="149">
        <f>IF(U133="zníž. prenesená",N133,0)</f>
        <v>0</v>
      </c>
      <c r="BI133" s="149">
        <f>IF(U133="nulová",N133,0)</f>
        <v>0</v>
      </c>
      <c r="BJ133" s="25" t="s">
        <v>89</v>
      </c>
      <c r="BK133" s="149">
        <f>ROUND(L133*K133,2)</f>
        <v>0</v>
      </c>
      <c r="BL133" s="25" t="s">
        <v>189</v>
      </c>
      <c r="BM133" s="25" t="s">
        <v>1560</v>
      </c>
    </row>
    <row r="134" s="1" customFormat="1" ht="25.5" customHeight="1">
      <c r="B134" s="186"/>
      <c r="C134" s="220" t="s">
        <v>202</v>
      </c>
      <c r="D134" s="220" t="s">
        <v>185</v>
      </c>
      <c r="E134" s="221" t="s">
        <v>324</v>
      </c>
      <c r="F134" s="222" t="s">
        <v>1561</v>
      </c>
      <c r="G134" s="222"/>
      <c r="H134" s="222"/>
      <c r="I134" s="222"/>
      <c r="J134" s="223" t="s">
        <v>321</v>
      </c>
      <c r="K134" s="224">
        <v>46.746000000000002</v>
      </c>
      <c r="L134" s="225">
        <v>0</v>
      </c>
      <c r="M134" s="225"/>
      <c r="N134" s="226">
        <f>ROUND(L134*K134,2)</f>
        <v>0</v>
      </c>
      <c r="O134" s="226"/>
      <c r="P134" s="226"/>
      <c r="Q134" s="226"/>
      <c r="R134" s="190"/>
      <c r="T134" s="227" t="s">
        <v>5</v>
      </c>
      <c r="U134" s="59" t="s">
        <v>44</v>
      </c>
      <c r="V134" s="50"/>
      <c r="W134" s="228">
        <f>V134*K134</f>
        <v>0</v>
      </c>
      <c r="X134" s="228">
        <v>0</v>
      </c>
      <c r="Y134" s="228">
        <f>X134*K134</f>
        <v>0</v>
      </c>
      <c r="Z134" s="228">
        <v>0</v>
      </c>
      <c r="AA134" s="229">
        <f>Z134*K134</f>
        <v>0</v>
      </c>
      <c r="AR134" s="25" t="s">
        <v>189</v>
      </c>
      <c r="AT134" s="25" t="s">
        <v>185</v>
      </c>
      <c r="AU134" s="25" t="s">
        <v>89</v>
      </c>
      <c r="AY134" s="25" t="s">
        <v>184</v>
      </c>
      <c r="BE134" s="149">
        <f>IF(U134="základná",N134,0)</f>
        <v>0</v>
      </c>
      <c r="BF134" s="149">
        <f>IF(U134="znížená",N134,0)</f>
        <v>0</v>
      </c>
      <c r="BG134" s="149">
        <f>IF(U134="zákl. prenesená",N134,0)</f>
        <v>0</v>
      </c>
      <c r="BH134" s="149">
        <f>IF(U134="zníž. prenesená",N134,0)</f>
        <v>0</v>
      </c>
      <c r="BI134" s="149">
        <f>IF(U134="nulová",N134,0)</f>
        <v>0</v>
      </c>
      <c r="BJ134" s="25" t="s">
        <v>89</v>
      </c>
      <c r="BK134" s="149">
        <f>ROUND(L134*K134,2)</f>
        <v>0</v>
      </c>
      <c r="BL134" s="25" t="s">
        <v>189</v>
      </c>
      <c r="BM134" s="25" t="s">
        <v>1562</v>
      </c>
    </row>
    <row r="135" s="1" customFormat="1" ht="25.5" customHeight="1">
      <c r="B135" s="186"/>
      <c r="C135" s="220" t="s">
        <v>231</v>
      </c>
      <c r="D135" s="220" t="s">
        <v>185</v>
      </c>
      <c r="E135" s="221" t="s">
        <v>340</v>
      </c>
      <c r="F135" s="222" t="s">
        <v>341</v>
      </c>
      <c r="G135" s="222"/>
      <c r="H135" s="222"/>
      <c r="I135" s="222"/>
      <c r="J135" s="223" t="s">
        <v>321</v>
      </c>
      <c r="K135" s="224">
        <v>46.746000000000002</v>
      </c>
      <c r="L135" s="225">
        <v>0</v>
      </c>
      <c r="M135" s="225"/>
      <c r="N135" s="226">
        <f>ROUND(L135*K135,2)</f>
        <v>0</v>
      </c>
      <c r="O135" s="226"/>
      <c r="P135" s="226"/>
      <c r="Q135" s="226"/>
      <c r="R135" s="190"/>
      <c r="T135" s="227" t="s">
        <v>5</v>
      </c>
      <c r="U135" s="59" t="s">
        <v>44</v>
      </c>
      <c r="V135" s="50"/>
      <c r="W135" s="228">
        <f>V135*K135</f>
        <v>0</v>
      </c>
      <c r="X135" s="228">
        <v>0</v>
      </c>
      <c r="Y135" s="228">
        <f>X135*K135</f>
        <v>0</v>
      </c>
      <c r="Z135" s="228">
        <v>0</v>
      </c>
      <c r="AA135" s="229">
        <f>Z135*K135</f>
        <v>0</v>
      </c>
      <c r="AR135" s="25" t="s">
        <v>189</v>
      </c>
      <c r="AT135" s="25" t="s">
        <v>185</v>
      </c>
      <c r="AU135" s="25" t="s">
        <v>89</v>
      </c>
      <c r="AY135" s="25" t="s">
        <v>184</v>
      </c>
      <c r="BE135" s="149">
        <f>IF(U135="základná",N135,0)</f>
        <v>0</v>
      </c>
      <c r="BF135" s="149">
        <f>IF(U135="znížená",N135,0)</f>
        <v>0</v>
      </c>
      <c r="BG135" s="149">
        <f>IF(U135="zákl. prenesená",N135,0)</f>
        <v>0</v>
      </c>
      <c r="BH135" s="149">
        <f>IF(U135="zníž. prenesená",N135,0)</f>
        <v>0</v>
      </c>
      <c r="BI135" s="149">
        <f>IF(U135="nulová",N135,0)</f>
        <v>0</v>
      </c>
      <c r="BJ135" s="25" t="s">
        <v>89</v>
      </c>
      <c r="BK135" s="149">
        <f>ROUND(L135*K135,2)</f>
        <v>0</v>
      </c>
      <c r="BL135" s="25" t="s">
        <v>189</v>
      </c>
      <c r="BM135" s="25" t="s">
        <v>1563</v>
      </c>
    </row>
    <row r="136" s="1" customFormat="1" ht="25.5" customHeight="1">
      <c r="B136" s="186"/>
      <c r="C136" s="220" t="s">
        <v>236</v>
      </c>
      <c r="D136" s="220" t="s">
        <v>185</v>
      </c>
      <c r="E136" s="221" t="s">
        <v>344</v>
      </c>
      <c r="F136" s="222" t="s">
        <v>1564</v>
      </c>
      <c r="G136" s="222"/>
      <c r="H136" s="222"/>
      <c r="I136" s="222"/>
      <c r="J136" s="223" t="s">
        <v>321</v>
      </c>
      <c r="K136" s="224">
        <v>420.714</v>
      </c>
      <c r="L136" s="225">
        <v>0</v>
      </c>
      <c r="M136" s="225"/>
      <c r="N136" s="226">
        <f>ROUND(L136*K136,2)</f>
        <v>0</v>
      </c>
      <c r="O136" s="226"/>
      <c r="P136" s="226"/>
      <c r="Q136" s="226"/>
      <c r="R136" s="190"/>
      <c r="T136" s="227" t="s">
        <v>5</v>
      </c>
      <c r="U136" s="59" t="s">
        <v>44</v>
      </c>
      <c r="V136" s="50"/>
      <c r="W136" s="228">
        <f>V136*K136</f>
        <v>0</v>
      </c>
      <c r="X136" s="228">
        <v>0</v>
      </c>
      <c r="Y136" s="228">
        <f>X136*K136</f>
        <v>0</v>
      </c>
      <c r="Z136" s="228">
        <v>0</v>
      </c>
      <c r="AA136" s="229">
        <f>Z136*K136</f>
        <v>0</v>
      </c>
      <c r="AR136" s="25" t="s">
        <v>189</v>
      </c>
      <c r="AT136" s="25" t="s">
        <v>185</v>
      </c>
      <c r="AU136" s="25" t="s">
        <v>89</v>
      </c>
      <c r="AY136" s="25" t="s">
        <v>184</v>
      </c>
      <c r="BE136" s="149">
        <f>IF(U136="základná",N136,0)</f>
        <v>0</v>
      </c>
      <c r="BF136" s="149">
        <f>IF(U136="znížená",N136,0)</f>
        <v>0</v>
      </c>
      <c r="BG136" s="149">
        <f>IF(U136="zákl. prenesená",N136,0)</f>
        <v>0</v>
      </c>
      <c r="BH136" s="149">
        <f>IF(U136="zníž. prenesená",N136,0)</f>
        <v>0</v>
      </c>
      <c r="BI136" s="149">
        <f>IF(U136="nulová",N136,0)</f>
        <v>0</v>
      </c>
      <c r="BJ136" s="25" t="s">
        <v>89</v>
      </c>
      <c r="BK136" s="149">
        <f>ROUND(L136*K136,2)</f>
        <v>0</v>
      </c>
      <c r="BL136" s="25" t="s">
        <v>189</v>
      </c>
      <c r="BM136" s="25" t="s">
        <v>1565</v>
      </c>
    </row>
    <row r="137" s="1" customFormat="1" ht="25.5" customHeight="1">
      <c r="B137" s="186"/>
      <c r="C137" s="220" t="s">
        <v>243</v>
      </c>
      <c r="D137" s="220" t="s">
        <v>185</v>
      </c>
      <c r="E137" s="221" t="s">
        <v>348</v>
      </c>
      <c r="F137" s="222" t="s">
        <v>349</v>
      </c>
      <c r="G137" s="222"/>
      <c r="H137" s="222"/>
      <c r="I137" s="222"/>
      <c r="J137" s="223" t="s">
        <v>321</v>
      </c>
      <c r="K137" s="224">
        <v>46.746000000000002</v>
      </c>
      <c r="L137" s="225">
        <v>0</v>
      </c>
      <c r="M137" s="225"/>
      <c r="N137" s="226">
        <f>ROUND(L137*K137,2)</f>
        <v>0</v>
      </c>
      <c r="O137" s="226"/>
      <c r="P137" s="226"/>
      <c r="Q137" s="226"/>
      <c r="R137" s="190"/>
      <c r="T137" s="227" t="s">
        <v>5</v>
      </c>
      <c r="U137" s="59" t="s">
        <v>44</v>
      </c>
      <c r="V137" s="50"/>
      <c r="W137" s="228">
        <f>V137*K137</f>
        <v>0</v>
      </c>
      <c r="X137" s="228">
        <v>0</v>
      </c>
      <c r="Y137" s="228">
        <f>X137*K137</f>
        <v>0</v>
      </c>
      <c r="Z137" s="228">
        <v>0</v>
      </c>
      <c r="AA137" s="229">
        <f>Z137*K137</f>
        <v>0</v>
      </c>
      <c r="AR137" s="25" t="s">
        <v>189</v>
      </c>
      <c r="AT137" s="25" t="s">
        <v>185</v>
      </c>
      <c r="AU137" s="25" t="s">
        <v>89</v>
      </c>
      <c r="AY137" s="25" t="s">
        <v>184</v>
      </c>
      <c r="BE137" s="149">
        <f>IF(U137="základná",N137,0)</f>
        <v>0</v>
      </c>
      <c r="BF137" s="149">
        <f>IF(U137="znížená",N137,0)</f>
        <v>0</v>
      </c>
      <c r="BG137" s="149">
        <f>IF(U137="zákl. prenesená",N137,0)</f>
        <v>0</v>
      </c>
      <c r="BH137" s="149">
        <f>IF(U137="zníž. prenesená",N137,0)</f>
        <v>0</v>
      </c>
      <c r="BI137" s="149">
        <f>IF(U137="nulová",N137,0)</f>
        <v>0</v>
      </c>
      <c r="BJ137" s="25" t="s">
        <v>89</v>
      </c>
      <c r="BK137" s="149">
        <f>ROUND(L137*K137,2)</f>
        <v>0</v>
      </c>
      <c r="BL137" s="25" t="s">
        <v>189</v>
      </c>
      <c r="BM137" s="25" t="s">
        <v>1566</v>
      </c>
    </row>
    <row r="138" s="1" customFormat="1" ht="25.5" customHeight="1">
      <c r="B138" s="186"/>
      <c r="C138" s="220" t="s">
        <v>251</v>
      </c>
      <c r="D138" s="220" t="s">
        <v>185</v>
      </c>
      <c r="E138" s="221" t="s">
        <v>1567</v>
      </c>
      <c r="F138" s="222" t="s">
        <v>1568</v>
      </c>
      <c r="G138" s="222"/>
      <c r="H138" s="222"/>
      <c r="I138" s="222"/>
      <c r="J138" s="223" t="s">
        <v>321</v>
      </c>
      <c r="K138" s="224">
        <v>46.746000000000002</v>
      </c>
      <c r="L138" s="225">
        <v>0</v>
      </c>
      <c r="M138" s="225"/>
      <c r="N138" s="226">
        <f>ROUND(L138*K138,2)</f>
        <v>0</v>
      </c>
      <c r="O138" s="226"/>
      <c r="P138" s="226"/>
      <c r="Q138" s="226"/>
      <c r="R138" s="190"/>
      <c r="T138" s="227" t="s">
        <v>5</v>
      </c>
      <c r="U138" s="59" t="s">
        <v>44</v>
      </c>
      <c r="V138" s="50"/>
      <c r="W138" s="228">
        <f>V138*K138</f>
        <v>0</v>
      </c>
      <c r="X138" s="228">
        <v>0</v>
      </c>
      <c r="Y138" s="228">
        <f>X138*K138</f>
        <v>0</v>
      </c>
      <c r="Z138" s="228">
        <v>0</v>
      </c>
      <c r="AA138" s="229">
        <f>Z138*K138</f>
        <v>0</v>
      </c>
      <c r="AR138" s="25" t="s">
        <v>189</v>
      </c>
      <c r="AT138" s="25" t="s">
        <v>185</v>
      </c>
      <c r="AU138" s="25" t="s">
        <v>89</v>
      </c>
      <c r="AY138" s="25" t="s">
        <v>184</v>
      </c>
      <c r="BE138" s="149">
        <f>IF(U138="základná",N138,0)</f>
        <v>0</v>
      </c>
      <c r="BF138" s="149">
        <f>IF(U138="znížená",N138,0)</f>
        <v>0</v>
      </c>
      <c r="BG138" s="149">
        <f>IF(U138="zákl. prenesená",N138,0)</f>
        <v>0</v>
      </c>
      <c r="BH138" s="149">
        <f>IF(U138="zníž. prenesená",N138,0)</f>
        <v>0</v>
      </c>
      <c r="BI138" s="149">
        <f>IF(U138="nulová",N138,0)</f>
        <v>0</v>
      </c>
      <c r="BJ138" s="25" t="s">
        <v>89</v>
      </c>
      <c r="BK138" s="149">
        <f>ROUND(L138*K138,2)</f>
        <v>0</v>
      </c>
      <c r="BL138" s="25" t="s">
        <v>189</v>
      </c>
      <c r="BM138" s="25" t="s">
        <v>1569</v>
      </c>
    </row>
    <row r="139" s="1" customFormat="1" ht="25.5" customHeight="1">
      <c r="B139" s="186"/>
      <c r="C139" s="220" t="s">
        <v>257</v>
      </c>
      <c r="D139" s="220" t="s">
        <v>185</v>
      </c>
      <c r="E139" s="221" t="s">
        <v>1570</v>
      </c>
      <c r="F139" s="222" t="s">
        <v>1571</v>
      </c>
      <c r="G139" s="222"/>
      <c r="H139" s="222"/>
      <c r="I139" s="222"/>
      <c r="J139" s="223" t="s">
        <v>321</v>
      </c>
      <c r="K139" s="224">
        <v>46.746000000000002</v>
      </c>
      <c r="L139" s="225">
        <v>0</v>
      </c>
      <c r="M139" s="225"/>
      <c r="N139" s="226">
        <f>ROUND(L139*K139,2)</f>
        <v>0</v>
      </c>
      <c r="O139" s="226"/>
      <c r="P139" s="226"/>
      <c r="Q139" s="226"/>
      <c r="R139" s="190"/>
      <c r="T139" s="227" t="s">
        <v>5</v>
      </c>
      <c r="U139" s="59" t="s">
        <v>44</v>
      </c>
      <c r="V139" s="50"/>
      <c r="W139" s="228">
        <f>V139*K139</f>
        <v>0</v>
      </c>
      <c r="X139" s="228">
        <v>0</v>
      </c>
      <c r="Y139" s="228">
        <f>X139*K139</f>
        <v>0</v>
      </c>
      <c r="Z139" s="228">
        <v>0</v>
      </c>
      <c r="AA139" s="229">
        <f>Z139*K139</f>
        <v>0</v>
      </c>
      <c r="AR139" s="25" t="s">
        <v>189</v>
      </c>
      <c r="AT139" s="25" t="s">
        <v>185</v>
      </c>
      <c r="AU139" s="25" t="s">
        <v>89</v>
      </c>
      <c r="AY139" s="25" t="s">
        <v>184</v>
      </c>
      <c r="BE139" s="149">
        <f>IF(U139="základná",N139,0)</f>
        <v>0</v>
      </c>
      <c r="BF139" s="149">
        <f>IF(U139="znížená",N139,0)</f>
        <v>0</v>
      </c>
      <c r="BG139" s="149">
        <f>IF(U139="zákl. prenesená",N139,0)</f>
        <v>0</v>
      </c>
      <c r="BH139" s="149">
        <f>IF(U139="zníž. prenesená",N139,0)</f>
        <v>0</v>
      </c>
      <c r="BI139" s="149">
        <f>IF(U139="nulová",N139,0)</f>
        <v>0</v>
      </c>
      <c r="BJ139" s="25" t="s">
        <v>89</v>
      </c>
      <c r="BK139" s="149">
        <f>ROUND(L139*K139,2)</f>
        <v>0</v>
      </c>
      <c r="BL139" s="25" t="s">
        <v>189</v>
      </c>
      <c r="BM139" s="25" t="s">
        <v>1572</v>
      </c>
    </row>
    <row r="140" s="1" customFormat="1" ht="25.5" customHeight="1">
      <c r="B140" s="186"/>
      <c r="C140" s="220" t="s">
        <v>262</v>
      </c>
      <c r="D140" s="220" t="s">
        <v>185</v>
      </c>
      <c r="E140" s="221" t="s">
        <v>1573</v>
      </c>
      <c r="F140" s="222" t="s">
        <v>1574</v>
      </c>
      <c r="G140" s="222"/>
      <c r="H140" s="222"/>
      <c r="I140" s="222"/>
      <c r="J140" s="223" t="s">
        <v>321</v>
      </c>
      <c r="K140" s="224">
        <v>46.746000000000002</v>
      </c>
      <c r="L140" s="225">
        <v>0</v>
      </c>
      <c r="M140" s="225"/>
      <c r="N140" s="226">
        <f>ROUND(L140*K140,2)</f>
        <v>0</v>
      </c>
      <c r="O140" s="226"/>
      <c r="P140" s="226"/>
      <c r="Q140" s="226"/>
      <c r="R140" s="190"/>
      <c r="T140" s="227" t="s">
        <v>5</v>
      </c>
      <c r="U140" s="59" t="s">
        <v>44</v>
      </c>
      <c r="V140" s="50"/>
      <c r="W140" s="228">
        <f>V140*K140</f>
        <v>0</v>
      </c>
      <c r="X140" s="228">
        <v>0</v>
      </c>
      <c r="Y140" s="228">
        <f>X140*K140</f>
        <v>0</v>
      </c>
      <c r="Z140" s="228">
        <v>0</v>
      </c>
      <c r="AA140" s="229">
        <f>Z140*K140</f>
        <v>0</v>
      </c>
      <c r="AR140" s="25" t="s">
        <v>189</v>
      </c>
      <c r="AT140" s="25" t="s">
        <v>185</v>
      </c>
      <c r="AU140" s="25" t="s">
        <v>89</v>
      </c>
      <c r="AY140" s="25" t="s">
        <v>184</v>
      </c>
      <c r="BE140" s="149">
        <f>IF(U140="základná",N140,0)</f>
        <v>0</v>
      </c>
      <c r="BF140" s="149">
        <f>IF(U140="znížená",N140,0)</f>
        <v>0</v>
      </c>
      <c r="BG140" s="149">
        <f>IF(U140="zákl. prenesená",N140,0)</f>
        <v>0</v>
      </c>
      <c r="BH140" s="149">
        <f>IF(U140="zníž. prenesená",N140,0)</f>
        <v>0</v>
      </c>
      <c r="BI140" s="149">
        <f>IF(U140="nulová",N140,0)</f>
        <v>0</v>
      </c>
      <c r="BJ140" s="25" t="s">
        <v>89</v>
      </c>
      <c r="BK140" s="149">
        <f>ROUND(L140*K140,2)</f>
        <v>0</v>
      </c>
      <c r="BL140" s="25" t="s">
        <v>189</v>
      </c>
      <c r="BM140" s="25" t="s">
        <v>1575</v>
      </c>
    </row>
    <row r="141" s="10" customFormat="1" ht="37.44" customHeight="1">
      <c r="B141" s="208"/>
      <c r="C141" s="209"/>
      <c r="D141" s="210" t="s">
        <v>154</v>
      </c>
      <c r="E141" s="210"/>
      <c r="F141" s="210"/>
      <c r="G141" s="210"/>
      <c r="H141" s="210"/>
      <c r="I141" s="210"/>
      <c r="J141" s="210"/>
      <c r="K141" s="210"/>
      <c r="L141" s="210"/>
      <c r="M141" s="210"/>
      <c r="N141" s="264">
        <f>BK141</f>
        <v>0</v>
      </c>
      <c r="O141" s="265"/>
      <c r="P141" s="265"/>
      <c r="Q141" s="265"/>
      <c r="R141" s="213"/>
      <c r="T141" s="214"/>
      <c r="U141" s="209"/>
      <c r="V141" s="209"/>
      <c r="W141" s="215">
        <f>W142+W144+W149+W156+W159</f>
        <v>0</v>
      </c>
      <c r="X141" s="209"/>
      <c r="Y141" s="215">
        <f>Y142+Y144+Y149+Y156+Y159</f>
        <v>0.084080000000000016</v>
      </c>
      <c r="Z141" s="209"/>
      <c r="AA141" s="216">
        <f>AA142+AA144+AA149+AA156+AA159</f>
        <v>0</v>
      </c>
      <c r="AR141" s="217" t="s">
        <v>89</v>
      </c>
      <c r="AT141" s="218" t="s">
        <v>76</v>
      </c>
      <c r="AU141" s="218" t="s">
        <v>77</v>
      </c>
      <c r="AY141" s="217" t="s">
        <v>184</v>
      </c>
      <c r="BK141" s="219">
        <f>BK142+BK144+BK149+BK156+BK159</f>
        <v>0</v>
      </c>
    </row>
    <row r="142" s="10" customFormat="1" ht="19.92" customHeight="1">
      <c r="B142" s="208"/>
      <c r="C142" s="209"/>
      <c r="D142" s="250" t="s">
        <v>421</v>
      </c>
      <c r="E142" s="250"/>
      <c r="F142" s="250"/>
      <c r="G142" s="250"/>
      <c r="H142" s="250"/>
      <c r="I142" s="250"/>
      <c r="J142" s="250"/>
      <c r="K142" s="250"/>
      <c r="L142" s="250"/>
      <c r="M142" s="250"/>
      <c r="N142" s="251">
        <f>BK142</f>
        <v>0</v>
      </c>
      <c r="O142" s="252"/>
      <c r="P142" s="252"/>
      <c r="Q142" s="252"/>
      <c r="R142" s="213"/>
      <c r="T142" s="214"/>
      <c r="U142" s="209"/>
      <c r="V142" s="209"/>
      <c r="W142" s="215">
        <f>W143</f>
        <v>0</v>
      </c>
      <c r="X142" s="209"/>
      <c r="Y142" s="215">
        <f>Y143</f>
        <v>0</v>
      </c>
      <c r="Z142" s="209"/>
      <c r="AA142" s="216">
        <f>AA143</f>
        <v>0</v>
      </c>
      <c r="AR142" s="217" t="s">
        <v>89</v>
      </c>
      <c r="AT142" s="218" t="s">
        <v>76</v>
      </c>
      <c r="AU142" s="218" t="s">
        <v>84</v>
      </c>
      <c r="AY142" s="217" t="s">
        <v>184</v>
      </c>
      <c r="BK142" s="219">
        <f>BK143</f>
        <v>0</v>
      </c>
    </row>
    <row r="143" s="1" customFormat="1" ht="38.25" customHeight="1">
      <c r="B143" s="186"/>
      <c r="C143" s="220" t="s">
        <v>267</v>
      </c>
      <c r="D143" s="220" t="s">
        <v>185</v>
      </c>
      <c r="E143" s="221" t="s">
        <v>1576</v>
      </c>
      <c r="F143" s="222" t="s">
        <v>1577</v>
      </c>
      <c r="G143" s="222"/>
      <c r="H143" s="222"/>
      <c r="I143" s="222"/>
      <c r="J143" s="223" t="s">
        <v>206</v>
      </c>
      <c r="K143" s="224">
        <v>203.28399999999999</v>
      </c>
      <c r="L143" s="225">
        <v>0</v>
      </c>
      <c r="M143" s="225"/>
      <c r="N143" s="226">
        <f>ROUND(L143*K143,2)</f>
        <v>0</v>
      </c>
      <c r="O143" s="226"/>
      <c r="P143" s="226"/>
      <c r="Q143" s="226"/>
      <c r="R143" s="190"/>
      <c r="T143" s="227" t="s">
        <v>5</v>
      </c>
      <c r="U143" s="59" t="s">
        <v>44</v>
      </c>
      <c r="V143" s="50"/>
      <c r="W143" s="228">
        <f>V143*K143</f>
        <v>0</v>
      </c>
      <c r="X143" s="228">
        <v>0</v>
      </c>
      <c r="Y143" s="228">
        <f>X143*K143</f>
        <v>0</v>
      </c>
      <c r="Z143" s="228">
        <v>0</v>
      </c>
      <c r="AA143" s="229">
        <f>Z143*K143</f>
        <v>0</v>
      </c>
      <c r="AR143" s="25" t="s">
        <v>278</v>
      </c>
      <c r="AT143" s="25" t="s">
        <v>185</v>
      </c>
      <c r="AU143" s="25" t="s">
        <v>89</v>
      </c>
      <c r="AY143" s="25" t="s">
        <v>184</v>
      </c>
      <c r="BE143" s="149">
        <f>IF(U143="základná",N143,0)</f>
        <v>0</v>
      </c>
      <c r="BF143" s="149">
        <f>IF(U143="znížená",N143,0)</f>
        <v>0</v>
      </c>
      <c r="BG143" s="149">
        <f>IF(U143="zákl. prenesená",N143,0)</f>
        <v>0</v>
      </c>
      <c r="BH143" s="149">
        <f>IF(U143="zníž. prenesená",N143,0)</f>
        <v>0</v>
      </c>
      <c r="BI143" s="149">
        <f>IF(U143="nulová",N143,0)</f>
        <v>0</v>
      </c>
      <c r="BJ143" s="25" t="s">
        <v>89</v>
      </c>
      <c r="BK143" s="149">
        <f>ROUND(L143*K143,2)</f>
        <v>0</v>
      </c>
      <c r="BL143" s="25" t="s">
        <v>278</v>
      </c>
      <c r="BM143" s="25" t="s">
        <v>1578</v>
      </c>
    </row>
    <row r="144" s="10" customFormat="1" ht="29.88" customHeight="1">
      <c r="B144" s="208"/>
      <c r="C144" s="209"/>
      <c r="D144" s="250" t="s">
        <v>1542</v>
      </c>
      <c r="E144" s="250"/>
      <c r="F144" s="250"/>
      <c r="G144" s="250"/>
      <c r="H144" s="250"/>
      <c r="I144" s="250"/>
      <c r="J144" s="250"/>
      <c r="K144" s="250"/>
      <c r="L144" s="250"/>
      <c r="M144" s="250"/>
      <c r="N144" s="253">
        <f>BK144</f>
        <v>0</v>
      </c>
      <c r="O144" s="254"/>
      <c r="P144" s="254"/>
      <c r="Q144" s="254"/>
      <c r="R144" s="213"/>
      <c r="T144" s="214"/>
      <c r="U144" s="209"/>
      <c r="V144" s="209"/>
      <c r="W144" s="215">
        <f>SUM(W145:W148)</f>
        <v>0</v>
      </c>
      <c r="X144" s="209"/>
      <c r="Y144" s="215">
        <f>SUM(Y145:Y148)</f>
        <v>0.023540000000000005</v>
      </c>
      <c r="Z144" s="209"/>
      <c r="AA144" s="216">
        <f>SUM(AA145:AA148)</f>
        <v>0</v>
      </c>
      <c r="AR144" s="217" t="s">
        <v>89</v>
      </c>
      <c r="AT144" s="218" t="s">
        <v>76</v>
      </c>
      <c r="AU144" s="218" t="s">
        <v>84</v>
      </c>
      <c r="AY144" s="217" t="s">
        <v>184</v>
      </c>
      <c r="BK144" s="219">
        <f>SUM(BK145:BK148)</f>
        <v>0</v>
      </c>
    </row>
    <row r="145" s="1" customFormat="1" ht="25.5" customHeight="1">
      <c r="B145" s="186"/>
      <c r="C145" s="220" t="s">
        <v>272</v>
      </c>
      <c r="D145" s="220" t="s">
        <v>185</v>
      </c>
      <c r="E145" s="221" t="s">
        <v>1579</v>
      </c>
      <c r="F145" s="222" t="s">
        <v>1580</v>
      </c>
      <c r="G145" s="222"/>
      <c r="H145" s="222"/>
      <c r="I145" s="222"/>
      <c r="J145" s="223" t="s">
        <v>218</v>
      </c>
      <c r="K145" s="224">
        <v>808</v>
      </c>
      <c r="L145" s="225">
        <v>0</v>
      </c>
      <c r="M145" s="225"/>
      <c r="N145" s="226">
        <f>ROUND(L145*K145,2)</f>
        <v>0</v>
      </c>
      <c r="O145" s="226"/>
      <c r="P145" s="226"/>
      <c r="Q145" s="226"/>
      <c r="R145" s="190"/>
      <c r="T145" s="227" t="s">
        <v>5</v>
      </c>
      <c r="U145" s="59" t="s">
        <v>44</v>
      </c>
      <c r="V145" s="50"/>
      <c r="W145" s="228">
        <f>V145*K145</f>
        <v>0</v>
      </c>
      <c r="X145" s="228">
        <v>1.0000000000000001E-05</v>
      </c>
      <c r="Y145" s="228">
        <f>X145*K145</f>
        <v>0.0080800000000000004</v>
      </c>
      <c r="Z145" s="228">
        <v>0</v>
      </c>
      <c r="AA145" s="229">
        <f>Z145*K145</f>
        <v>0</v>
      </c>
      <c r="AR145" s="25" t="s">
        <v>278</v>
      </c>
      <c r="AT145" s="25" t="s">
        <v>185</v>
      </c>
      <c r="AU145" s="25" t="s">
        <v>89</v>
      </c>
      <c r="AY145" s="25" t="s">
        <v>184</v>
      </c>
      <c r="BE145" s="149">
        <f>IF(U145="základná",N145,0)</f>
        <v>0</v>
      </c>
      <c r="BF145" s="149">
        <f>IF(U145="znížená",N145,0)</f>
        <v>0</v>
      </c>
      <c r="BG145" s="149">
        <f>IF(U145="zákl. prenesená",N145,0)</f>
        <v>0</v>
      </c>
      <c r="BH145" s="149">
        <f>IF(U145="zníž. prenesená",N145,0)</f>
        <v>0</v>
      </c>
      <c r="BI145" s="149">
        <f>IF(U145="nulová",N145,0)</f>
        <v>0</v>
      </c>
      <c r="BJ145" s="25" t="s">
        <v>89</v>
      </c>
      <c r="BK145" s="149">
        <f>ROUND(L145*K145,2)</f>
        <v>0</v>
      </c>
      <c r="BL145" s="25" t="s">
        <v>278</v>
      </c>
      <c r="BM145" s="25" t="s">
        <v>1581</v>
      </c>
    </row>
    <row r="146" s="1" customFormat="1" ht="25.5" customHeight="1">
      <c r="B146" s="186"/>
      <c r="C146" s="220" t="s">
        <v>278</v>
      </c>
      <c r="D146" s="220" t="s">
        <v>185</v>
      </c>
      <c r="E146" s="221" t="s">
        <v>1582</v>
      </c>
      <c r="F146" s="222" t="s">
        <v>1583</v>
      </c>
      <c r="G146" s="222"/>
      <c r="H146" s="222"/>
      <c r="I146" s="222"/>
      <c r="J146" s="223" t="s">
        <v>218</v>
      </c>
      <c r="K146" s="224">
        <v>392</v>
      </c>
      <c r="L146" s="225">
        <v>0</v>
      </c>
      <c r="M146" s="225"/>
      <c r="N146" s="226">
        <f>ROUND(L146*K146,2)</f>
        <v>0</v>
      </c>
      <c r="O146" s="226"/>
      <c r="P146" s="226"/>
      <c r="Q146" s="226"/>
      <c r="R146" s="190"/>
      <c r="T146" s="227" t="s">
        <v>5</v>
      </c>
      <c r="U146" s="59" t="s">
        <v>44</v>
      </c>
      <c r="V146" s="50"/>
      <c r="W146" s="228">
        <f>V146*K146</f>
        <v>0</v>
      </c>
      <c r="X146" s="228">
        <v>2.0000000000000002E-05</v>
      </c>
      <c r="Y146" s="228">
        <f>X146*K146</f>
        <v>0.0078400000000000015</v>
      </c>
      <c r="Z146" s="228">
        <v>0</v>
      </c>
      <c r="AA146" s="229">
        <f>Z146*K146</f>
        <v>0</v>
      </c>
      <c r="AR146" s="25" t="s">
        <v>278</v>
      </c>
      <c r="AT146" s="25" t="s">
        <v>185</v>
      </c>
      <c r="AU146" s="25" t="s">
        <v>89</v>
      </c>
      <c r="AY146" s="25" t="s">
        <v>184</v>
      </c>
      <c r="BE146" s="149">
        <f>IF(U146="základná",N146,0)</f>
        <v>0</v>
      </c>
      <c r="BF146" s="149">
        <f>IF(U146="znížená",N146,0)</f>
        <v>0</v>
      </c>
      <c r="BG146" s="149">
        <f>IF(U146="zákl. prenesená",N146,0)</f>
        <v>0</v>
      </c>
      <c r="BH146" s="149">
        <f>IF(U146="zníž. prenesená",N146,0)</f>
        <v>0</v>
      </c>
      <c r="BI146" s="149">
        <f>IF(U146="nulová",N146,0)</f>
        <v>0</v>
      </c>
      <c r="BJ146" s="25" t="s">
        <v>89</v>
      </c>
      <c r="BK146" s="149">
        <f>ROUND(L146*K146,2)</f>
        <v>0</v>
      </c>
      <c r="BL146" s="25" t="s">
        <v>278</v>
      </c>
      <c r="BM146" s="25" t="s">
        <v>1584</v>
      </c>
    </row>
    <row r="147" s="1" customFormat="1" ht="25.5" customHeight="1">
      <c r="B147" s="186"/>
      <c r="C147" s="220" t="s">
        <v>282</v>
      </c>
      <c r="D147" s="220" t="s">
        <v>185</v>
      </c>
      <c r="E147" s="221" t="s">
        <v>1585</v>
      </c>
      <c r="F147" s="222" t="s">
        <v>1586</v>
      </c>
      <c r="G147" s="222"/>
      <c r="H147" s="222"/>
      <c r="I147" s="222"/>
      <c r="J147" s="223" t="s">
        <v>218</v>
      </c>
      <c r="K147" s="224">
        <v>127</v>
      </c>
      <c r="L147" s="225">
        <v>0</v>
      </c>
      <c r="M147" s="225"/>
      <c r="N147" s="226">
        <f>ROUND(L147*K147,2)</f>
        <v>0</v>
      </c>
      <c r="O147" s="226"/>
      <c r="P147" s="226"/>
      <c r="Q147" s="226"/>
      <c r="R147" s="190"/>
      <c r="T147" s="227" t="s">
        <v>5</v>
      </c>
      <c r="U147" s="59" t="s">
        <v>44</v>
      </c>
      <c r="V147" s="50"/>
      <c r="W147" s="228">
        <f>V147*K147</f>
        <v>0</v>
      </c>
      <c r="X147" s="228">
        <v>6.0000000000000002E-05</v>
      </c>
      <c r="Y147" s="228">
        <f>X147*K147</f>
        <v>0.00762</v>
      </c>
      <c r="Z147" s="228">
        <v>0</v>
      </c>
      <c r="AA147" s="229">
        <f>Z147*K147</f>
        <v>0</v>
      </c>
      <c r="AR147" s="25" t="s">
        <v>278</v>
      </c>
      <c r="AT147" s="25" t="s">
        <v>185</v>
      </c>
      <c r="AU147" s="25" t="s">
        <v>89</v>
      </c>
      <c r="AY147" s="25" t="s">
        <v>184</v>
      </c>
      <c r="BE147" s="149">
        <f>IF(U147="základná",N147,0)</f>
        <v>0</v>
      </c>
      <c r="BF147" s="149">
        <f>IF(U147="znížená",N147,0)</f>
        <v>0</v>
      </c>
      <c r="BG147" s="149">
        <f>IF(U147="zákl. prenesená",N147,0)</f>
        <v>0</v>
      </c>
      <c r="BH147" s="149">
        <f>IF(U147="zníž. prenesená",N147,0)</f>
        <v>0</v>
      </c>
      <c r="BI147" s="149">
        <f>IF(U147="nulová",N147,0)</f>
        <v>0</v>
      </c>
      <c r="BJ147" s="25" t="s">
        <v>89</v>
      </c>
      <c r="BK147" s="149">
        <f>ROUND(L147*K147,2)</f>
        <v>0</v>
      </c>
      <c r="BL147" s="25" t="s">
        <v>278</v>
      </c>
      <c r="BM147" s="25" t="s">
        <v>1587</v>
      </c>
    </row>
    <row r="148" s="1" customFormat="1" ht="38.25" customHeight="1">
      <c r="B148" s="186"/>
      <c r="C148" s="220" t="s">
        <v>287</v>
      </c>
      <c r="D148" s="220" t="s">
        <v>185</v>
      </c>
      <c r="E148" s="221" t="s">
        <v>1588</v>
      </c>
      <c r="F148" s="222" t="s">
        <v>1589</v>
      </c>
      <c r="G148" s="222"/>
      <c r="H148" s="222"/>
      <c r="I148" s="222"/>
      <c r="J148" s="223" t="s">
        <v>321</v>
      </c>
      <c r="K148" s="224">
        <v>4.2850000000000001</v>
      </c>
      <c r="L148" s="225">
        <v>0</v>
      </c>
      <c r="M148" s="225"/>
      <c r="N148" s="226">
        <f>ROUND(L148*K148,2)</f>
        <v>0</v>
      </c>
      <c r="O148" s="226"/>
      <c r="P148" s="226"/>
      <c r="Q148" s="226"/>
      <c r="R148" s="190"/>
      <c r="T148" s="227" t="s">
        <v>5</v>
      </c>
      <c r="U148" s="59" t="s">
        <v>44</v>
      </c>
      <c r="V148" s="50"/>
      <c r="W148" s="228">
        <f>V148*K148</f>
        <v>0</v>
      </c>
      <c r="X148" s="228">
        <v>0</v>
      </c>
      <c r="Y148" s="228">
        <f>X148*K148</f>
        <v>0</v>
      </c>
      <c r="Z148" s="228">
        <v>0</v>
      </c>
      <c r="AA148" s="229">
        <f>Z148*K148</f>
        <v>0</v>
      </c>
      <c r="AR148" s="25" t="s">
        <v>278</v>
      </c>
      <c r="AT148" s="25" t="s">
        <v>185</v>
      </c>
      <c r="AU148" s="25" t="s">
        <v>89</v>
      </c>
      <c r="AY148" s="25" t="s">
        <v>184</v>
      </c>
      <c r="BE148" s="149">
        <f>IF(U148="základná",N148,0)</f>
        <v>0</v>
      </c>
      <c r="BF148" s="149">
        <f>IF(U148="znížená",N148,0)</f>
        <v>0</v>
      </c>
      <c r="BG148" s="149">
        <f>IF(U148="zákl. prenesená",N148,0)</f>
        <v>0</v>
      </c>
      <c r="BH148" s="149">
        <f>IF(U148="zníž. prenesená",N148,0)</f>
        <v>0</v>
      </c>
      <c r="BI148" s="149">
        <f>IF(U148="nulová",N148,0)</f>
        <v>0</v>
      </c>
      <c r="BJ148" s="25" t="s">
        <v>89</v>
      </c>
      <c r="BK148" s="149">
        <f>ROUND(L148*K148,2)</f>
        <v>0</v>
      </c>
      <c r="BL148" s="25" t="s">
        <v>278</v>
      </c>
      <c r="BM148" s="25" t="s">
        <v>1590</v>
      </c>
    </row>
    <row r="149" s="10" customFormat="1" ht="29.88" customHeight="1">
      <c r="B149" s="208"/>
      <c r="C149" s="209"/>
      <c r="D149" s="250" t="s">
        <v>1543</v>
      </c>
      <c r="E149" s="250"/>
      <c r="F149" s="250"/>
      <c r="G149" s="250"/>
      <c r="H149" s="250"/>
      <c r="I149" s="250"/>
      <c r="J149" s="250"/>
      <c r="K149" s="250"/>
      <c r="L149" s="250"/>
      <c r="M149" s="250"/>
      <c r="N149" s="253">
        <f>BK149</f>
        <v>0</v>
      </c>
      <c r="O149" s="254"/>
      <c r="P149" s="254"/>
      <c r="Q149" s="254"/>
      <c r="R149" s="213"/>
      <c r="T149" s="214"/>
      <c r="U149" s="209"/>
      <c r="V149" s="209"/>
      <c r="W149" s="215">
        <f>SUM(W150:W155)</f>
        <v>0</v>
      </c>
      <c r="X149" s="209"/>
      <c r="Y149" s="215">
        <f>SUM(Y150:Y155)</f>
        <v>0.0344</v>
      </c>
      <c r="Z149" s="209"/>
      <c r="AA149" s="216">
        <f>SUM(AA150:AA155)</f>
        <v>0</v>
      </c>
      <c r="AR149" s="217" t="s">
        <v>89</v>
      </c>
      <c r="AT149" s="218" t="s">
        <v>76</v>
      </c>
      <c r="AU149" s="218" t="s">
        <v>84</v>
      </c>
      <c r="AY149" s="217" t="s">
        <v>184</v>
      </c>
      <c r="BK149" s="219">
        <f>SUM(BK150:BK155)</f>
        <v>0</v>
      </c>
    </row>
    <row r="150" s="1" customFormat="1" ht="25.5" customHeight="1">
      <c r="B150" s="186"/>
      <c r="C150" s="220" t="s">
        <v>292</v>
      </c>
      <c r="D150" s="220" t="s">
        <v>185</v>
      </c>
      <c r="E150" s="221" t="s">
        <v>1591</v>
      </c>
      <c r="F150" s="222" t="s">
        <v>1592</v>
      </c>
      <c r="G150" s="222"/>
      <c r="H150" s="222"/>
      <c r="I150" s="222"/>
      <c r="J150" s="223" t="s">
        <v>200</v>
      </c>
      <c r="K150" s="224">
        <v>69</v>
      </c>
      <c r="L150" s="225">
        <v>0</v>
      </c>
      <c r="M150" s="225"/>
      <c r="N150" s="226">
        <f>ROUND(L150*K150,2)</f>
        <v>0</v>
      </c>
      <c r="O150" s="226"/>
      <c r="P150" s="226"/>
      <c r="Q150" s="226"/>
      <c r="R150" s="190"/>
      <c r="T150" s="227" t="s">
        <v>5</v>
      </c>
      <c r="U150" s="59" t="s">
        <v>44</v>
      </c>
      <c r="V150" s="50"/>
      <c r="W150" s="228">
        <f>V150*K150</f>
        <v>0</v>
      </c>
      <c r="X150" s="228">
        <v>4.0000000000000003E-05</v>
      </c>
      <c r="Y150" s="228">
        <f>X150*K150</f>
        <v>0.0027600000000000003</v>
      </c>
      <c r="Z150" s="228">
        <v>0</v>
      </c>
      <c r="AA150" s="229">
        <f>Z150*K150</f>
        <v>0</v>
      </c>
      <c r="AR150" s="25" t="s">
        <v>278</v>
      </c>
      <c r="AT150" s="25" t="s">
        <v>185</v>
      </c>
      <c r="AU150" s="25" t="s">
        <v>89</v>
      </c>
      <c r="AY150" s="25" t="s">
        <v>184</v>
      </c>
      <c r="BE150" s="149">
        <f>IF(U150="základná",N150,0)</f>
        <v>0</v>
      </c>
      <c r="BF150" s="149">
        <f>IF(U150="znížená",N150,0)</f>
        <v>0</v>
      </c>
      <c r="BG150" s="149">
        <f>IF(U150="zákl. prenesená",N150,0)</f>
        <v>0</v>
      </c>
      <c r="BH150" s="149">
        <f>IF(U150="zníž. prenesená",N150,0)</f>
        <v>0</v>
      </c>
      <c r="BI150" s="149">
        <f>IF(U150="nulová",N150,0)</f>
        <v>0</v>
      </c>
      <c r="BJ150" s="25" t="s">
        <v>89</v>
      </c>
      <c r="BK150" s="149">
        <f>ROUND(L150*K150,2)</f>
        <v>0</v>
      </c>
      <c r="BL150" s="25" t="s">
        <v>278</v>
      </c>
      <c r="BM150" s="25" t="s">
        <v>1593</v>
      </c>
    </row>
    <row r="151" s="1" customFormat="1" ht="25.5" customHeight="1">
      <c r="B151" s="186"/>
      <c r="C151" s="220" t="s">
        <v>10</v>
      </c>
      <c r="D151" s="220" t="s">
        <v>185</v>
      </c>
      <c r="E151" s="221" t="s">
        <v>1594</v>
      </c>
      <c r="F151" s="222" t="s">
        <v>1595</v>
      </c>
      <c r="G151" s="222"/>
      <c r="H151" s="222"/>
      <c r="I151" s="222"/>
      <c r="J151" s="223" t="s">
        <v>200</v>
      </c>
      <c r="K151" s="224">
        <v>294</v>
      </c>
      <c r="L151" s="225">
        <v>0</v>
      </c>
      <c r="M151" s="225"/>
      <c r="N151" s="226">
        <f>ROUND(L151*K151,2)</f>
        <v>0</v>
      </c>
      <c r="O151" s="226"/>
      <c r="P151" s="226"/>
      <c r="Q151" s="226"/>
      <c r="R151" s="190"/>
      <c r="T151" s="227" t="s">
        <v>5</v>
      </c>
      <c r="U151" s="59" t="s">
        <v>44</v>
      </c>
      <c r="V151" s="50"/>
      <c r="W151" s="228">
        <f>V151*K151</f>
        <v>0</v>
      </c>
      <c r="X151" s="228">
        <v>9.0000000000000006E-05</v>
      </c>
      <c r="Y151" s="228">
        <f>X151*K151</f>
        <v>0.026460000000000001</v>
      </c>
      <c r="Z151" s="228">
        <v>0</v>
      </c>
      <c r="AA151" s="229">
        <f>Z151*K151</f>
        <v>0</v>
      </c>
      <c r="AR151" s="25" t="s">
        <v>278</v>
      </c>
      <c r="AT151" s="25" t="s">
        <v>185</v>
      </c>
      <c r="AU151" s="25" t="s">
        <v>89</v>
      </c>
      <c r="AY151" s="25" t="s">
        <v>184</v>
      </c>
      <c r="BE151" s="149">
        <f>IF(U151="základná",N151,0)</f>
        <v>0</v>
      </c>
      <c r="BF151" s="149">
        <f>IF(U151="znížená",N151,0)</f>
        <v>0</v>
      </c>
      <c r="BG151" s="149">
        <f>IF(U151="zákl. prenesená",N151,0)</f>
        <v>0</v>
      </c>
      <c r="BH151" s="149">
        <f>IF(U151="zníž. prenesená",N151,0)</f>
        <v>0</v>
      </c>
      <c r="BI151" s="149">
        <f>IF(U151="nulová",N151,0)</f>
        <v>0</v>
      </c>
      <c r="BJ151" s="25" t="s">
        <v>89</v>
      </c>
      <c r="BK151" s="149">
        <f>ROUND(L151*K151,2)</f>
        <v>0</v>
      </c>
      <c r="BL151" s="25" t="s">
        <v>278</v>
      </c>
      <c r="BM151" s="25" t="s">
        <v>1596</v>
      </c>
    </row>
    <row r="152" s="1" customFormat="1" ht="25.5" customHeight="1">
      <c r="B152" s="186"/>
      <c r="C152" s="220" t="s">
        <v>302</v>
      </c>
      <c r="D152" s="220" t="s">
        <v>185</v>
      </c>
      <c r="E152" s="221" t="s">
        <v>1597</v>
      </c>
      <c r="F152" s="222" t="s">
        <v>1598</v>
      </c>
      <c r="G152" s="222"/>
      <c r="H152" s="222"/>
      <c r="I152" s="222"/>
      <c r="J152" s="223" t="s">
        <v>200</v>
      </c>
      <c r="K152" s="224">
        <v>34</v>
      </c>
      <c r="L152" s="225">
        <v>0</v>
      </c>
      <c r="M152" s="225"/>
      <c r="N152" s="226">
        <f>ROUND(L152*K152,2)</f>
        <v>0</v>
      </c>
      <c r="O152" s="226"/>
      <c r="P152" s="226"/>
      <c r="Q152" s="226"/>
      <c r="R152" s="190"/>
      <c r="T152" s="227" t="s">
        <v>5</v>
      </c>
      <c r="U152" s="59" t="s">
        <v>44</v>
      </c>
      <c r="V152" s="50"/>
      <c r="W152" s="228">
        <f>V152*K152</f>
        <v>0</v>
      </c>
      <c r="X152" s="228">
        <v>0.00012</v>
      </c>
      <c r="Y152" s="228">
        <f>X152*K152</f>
        <v>0.0040800000000000003</v>
      </c>
      <c r="Z152" s="228">
        <v>0</v>
      </c>
      <c r="AA152" s="229">
        <f>Z152*K152</f>
        <v>0</v>
      </c>
      <c r="AR152" s="25" t="s">
        <v>278</v>
      </c>
      <c r="AT152" s="25" t="s">
        <v>185</v>
      </c>
      <c r="AU152" s="25" t="s">
        <v>89</v>
      </c>
      <c r="AY152" s="25" t="s">
        <v>184</v>
      </c>
      <c r="BE152" s="149">
        <f>IF(U152="základná",N152,0)</f>
        <v>0</v>
      </c>
      <c r="BF152" s="149">
        <f>IF(U152="znížená",N152,0)</f>
        <v>0</v>
      </c>
      <c r="BG152" s="149">
        <f>IF(U152="zákl. prenesená",N152,0)</f>
        <v>0</v>
      </c>
      <c r="BH152" s="149">
        <f>IF(U152="zníž. prenesená",N152,0)</f>
        <v>0</v>
      </c>
      <c r="BI152" s="149">
        <f>IF(U152="nulová",N152,0)</f>
        <v>0</v>
      </c>
      <c r="BJ152" s="25" t="s">
        <v>89</v>
      </c>
      <c r="BK152" s="149">
        <f>ROUND(L152*K152,2)</f>
        <v>0</v>
      </c>
      <c r="BL152" s="25" t="s">
        <v>278</v>
      </c>
      <c r="BM152" s="25" t="s">
        <v>1599</v>
      </c>
    </row>
    <row r="153" s="1" customFormat="1" ht="25.5" customHeight="1">
      <c r="B153" s="186"/>
      <c r="C153" s="220" t="s">
        <v>307</v>
      </c>
      <c r="D153" s="220" t="s">
        <v>185</v>
      </c>
      <c r="E153" s="221" t="s">
        <v>1600</v>
      </c>
      <c r="F153" s="222" t="s">
        <v>1601</v>
      </c>
      <c r="G153" s="222"/>
      <c r="H153" s="222"/>
      <c r="I153" s="222"/>
      <c r="J153" s="223" t="s">
        <v>200</v>
      </c>
      <c r="K153" s="224">
        <v>4</v>
      </c>
      <c r="L153" s="225">
        <v>0</v>
      </c>
      <c r="M153" s="225"/>
      <c r="N153" s="226">
        <f>ROUND(L153*K153,2)</f>
        <v>0</v>
      </c>
      <c r="O153" s="226"/>
      <c r="P153" s="226"/>
      <c r="Q153" s="226"/>
      <c r="R153" s="190"/>
      <c r="T153" s="227" t="s">
        <v>5</v>
      </c>
      <c r="U153" s="59" t="s">
        <v>44</v>
      </c>
      <c r="V153" s="50"/>
      <c r="W153" s="228">
        <f>V153*K153</f>
        <v>0</v>
      </c>
      <c r="X153" s="228">
        <v>0.00017000000000000001</v>
      </c>
      <c r="Y153" s="228">
        <f>X153*K153</f>
        <v>0.00068000000000000005</v>
      </c>
      <c r="Z153" s="228">
        <v>0</v>
      </c>
      <c r="AA153" s="229">
        <f>Z153*K153</f>
        <v>0</v>
      </c>
      <c r="AR153" s="25" t="s">
        <v>278</v>
      </c>
      <c r="AT153" s="25" t="s">
        <v>185</v>
      </c>
      <c r="AU153" s="25" t="s">
        <v>89</v>
      </c>
      <c r="AY153" s="25" t="s">
        <v>184</v>
      </c>
      <c r="BE153" s="149">
        <f>IF(U153="základná",N153,0)</f>
        <v>0</v>
      </c>
      <c r="BF153" s="149">
        <f>IF(U153="znížená",N153,0)</f>
        <v>0</v>
      </c>
      <c r="BG153" s="149">
        <f>IF(U153="zákl. prenesená",N153,0)</f>
        <v>0</v>
      </c>
      <c r="BH153" s="149">
        <f>IF(U153="zníž. prenesená",N153,0)</f>
        <v>0</v>
      </c>
      <c r="BI153" s="149">
        <f>IF(U153="nulová",N153,0)</f>
        <v>0</v>
      </c>
      <c r="BJ153" s="25" t="s">
        <v>89</v>
      </c>
      <c r="BK153" s="149">
        <f>ROUND(L153*K153,2)</f>
        <v>0</v>
      </c>
      <c r="BL153" s="25" t="s">
        <v>278</v>
      </c>
      <c r="BM153" s="25" t="s">
        <v>1602</v>
      </c>
    </row>
    <row r="154" s="1" customFormat="1" ht="25.5" customHeight="1">
      <c r="B154" s="186"/>
      <c r="C154" s="220" t="s">
        <v>312</v>
      </c>
      <c r="D154" s="220" t="s">
        <v>185</v>
      </c>
      <c r="E154" s="221" t="s">
        <v>1603</v>
      </c>
      <c r="F154" s="222" t="s">
        <v>1604</v>
      </c>
      <c r="G154" s="222"/>
      <c r="H154" s="222"/>
      <c r="I154" s="222"/>
      <c r="J154" s="223" t="s">
        <v>200</v>
      </c>
      <c r="K154" s="224">
        <v>2</v>
      </c>
      <c r="L154" s="225">
        <v>0</v>
      </c>
      <c r="M154" s="225"/>
      <c r="N154" s="226">
        <f>ROUND(L154*K154,2)</f>
        <v>0</v>
      </c>
      <c r="O154" s="226"/>
      <c r="P154" s="226"/>
      <c r="Q154" s="226"/>
      <c r="R154" s="190"/>
      <c r="T154" s="227" t="s">
        <v>5</v>
      </c>
      <c r="U154" s="59" t="s">
        <v>44</v>
      </c>
      <c r="V154" s="50"/>
      <c r="W154" s="228">
        <f>V154*K154</f>
        <v>0</v>
      </c>
      <c r="X154" s="228">
        <v>0.00021000000000000001</v>
      </c>
      <c r="Y154" s="228">
        <f>X154*K154</f>
        <v>0.00042000000000000002</v>
      </c>
      <c r="Z154" s="228">
        <v>0</v>
      </c>
      <c r="AA154" s="229">
        <f>Z154*K154</f>
        <v>0</v>
      </c>
      <c r="AR154" s="25" t="s">
        <v>278</v>
      </c>
      <c r="AT154" s="25" t="s">
        <v>185</v>
      </c>
      <c r="AU154" s="25" t="s">
        <v>89</v>
      </c>
      <c r="AY154" s="25" t="s">
        <v>184</v>
      </c>
      <c r="BE154" s="149">
        <f>IF(U154="základná",N154,0)</f>
        <v>0</v>
      </c>
      <c r="BF154" s="149">
        <f>IF(U154="znížená",N154,0)</f>
        <v>0</v>
      </c>
      <c r="BG154" s="149">
        <f>IF(U154="zákl. prenesená",N154,0)</f>
        <v>0</v>
      </c>
      <c r="BH154" s="149">
        <f>IF(U154="zníž. prenesená",N154,0)</f>
        <v>0</v>
      </c>
      <c r="BI154" s="149">
        <f>IF(U154="nulová",N154,0)</f>
        <v>0</v>
      </c>
      <c r="BJ154" s="25" t="s">
        <v>89</v>
      </c>
      <c r="BK154" s="149">
        <f>ROUND(L154*K154,2)</f>
        <v>0</v>
      </c>
      <c r="BL154" s="25" t="s">
        <v>278</v>
      </c>
      <c r="BM154" s="25" t="s">
        <v>1605</v>
      </c>
    </row>
    <row r="155" s="1" customFormat="1" ht="25.5" customHeight="1">
      <c r="B155" s="186"/>
      <c r="C155" s="220" t="s">
        <v>318</v>
      </c>
      <c r="D155" s="220" t="s">
        <v>185</v>
      </c>
      <c r="E155" s="221" t="s">
        <v>1606</v>
      </c>
      <c r="F155" s="222" t="s">
        <v>1607</v>
      </c>
      <c r="G155" s="222"/>
      <c r="H155" s="222"/>
      <c r="I155" s="222"/>
      <c r="J155" s="223" t="s">
        <v>321</v>
      </c>
      <c r="K155" s="224">
        <v>0.216</v>
      </c>
      <c r="L155" s="225">
        <v>0</v>
      </c>
      <c r="M155" s="225"/>
      <c r="N155" s="226">
        <f>ROUND(L155*K155,2)</f>
        <v>0</v>
      </c>
      <c r="O155" s="226"/>
      <c r="P155" s="226"/>
      <c r="Q155" s="226"/>
      <c r="R155" s="190"/>
      <c r="T155" s="227" t="s">
        <v>5</v>
      </c>
      <c r="U155" s="59" t="s">
        <v>44</v>
      </c>
      <c r="V155" s="50"/>
      <c r="W155" s="228">
        <f>V155*K155</f>
        <v>0</v>
      </c>
      <c r="X155" s="228">
        <v>0</v>
      </c>
      <c r="Y155" s="228">
        <f>X155*K155</f>
        <v>0</v>
      </c>
      <c r="Z155" s="228">
        <v>0</v>
      </c>
      <c r="AA155" s="229">
        <f>Z155*K155</f>
        <v>0</v>
      </c>
      <c r="AR155" s="25" t="s">
        <v>278</v>
      </c>
      <c r="AT155" s="25" t="s">
        <v>185</v>
      </c>
      <c r="AU155" s="25" t="s">
        <v>89</v>
      </c>
      <c r="AY155" s="25" t="s">
        <v>184</v>
      </c>
      <c r="BE155" s="149">
        <f>IF(U155="základná",N155,0)</f>
        <v>0</v>
      </c>
      <c r="BF155" s="149">
        <f>IF(U155="znížená",N155,0)</f>
        <v>0</v>
      </c>
      <c r="BG155" s="149">
        <f>IF(U155="zákl. prenesená",N155,0)</f>
        <v>0</v>
      </c>
      <c r="BH155" s="149">
        <f>IF(U155="zníž. prenesená",N155,0)</f>
        <v>0</v>
      </c>
      <c r="BI155" s="149">
        <f>IF(U155="nulová",N155,0)</f>
        <v>0</v>
      </c>
      <c r="BJ155" s="25" t="s">
        <v>89</v>
      </c>
      <c r="BK155" s="149">
        <f>ROUND(L155*K155,2)</f>
        <v>0</v>
      </c>
      <c r="BL155" s="25" t="s">
        <v>278</v>
      </c>
      <c r="BM155" s="25" t="s">
        <v>1608</v>
      </c>
    </row>
    <row r="156" s="10" customFormat="1" ht="29.88" customHeight="1">
      <c r="B156" s="208"/>
      <c r="C156" s="209"/>
      <c r="D156" s="250" t="s">
        <v>1544</v>
      </c>
      <c r="E156" s="250"/>
      <c r="F156" s="250"/>
      <c r="G156" s="250"/>
      <c r="H156" s="250"/>
      <c r="I156" s="250"/>
      <c r="J156" s="250"/>
      <c r="K156" s="250"/>
      <c r="L156" s="250"/>
      <c r="M156" s="250"/>
      <c r="N156" s="253">
        <f>BK156</f>
        <v>0</v>
      </c>
      <c r="O156" s="254"/>
      <c r="P156" s="254"/>
      <c r="Q156" s="254"/>
      <c r="R156" s="213"/>
      <c r="T156" s="214"/>
      <c r="U156" s="209"/>
      <c r="V156" s="209"/>
      <c r="W156" s="215">
        <f>SUM(W157:W158)</f>
        <v>0</v>
      </c>
      <c r="X156" s="209"/>
      <c r="Y156" s="215">
        <f>SUM(Y157:Y158)</f>
        <v>0</v>
      </c>
      <c r="Z156" s="209"/>
      <c r="AA156" s="216">
        <f>SUM(AA157:AA158)</f>
        <v>0</v>
      </c>
      <c r="AR156" s="217" t="s">
        <v>89</v>
      </c>
      <c r="AT156" s="218" t="s">
        <v>76</v>
      </c>
      <c r="AU156" s="218" t="s">
        <v>84</v>
      </c>
      <c r="AY156" s="217" t="s">
        <v>184</v>
      </c>
      <c r="BK156" s="219">
        <f>SUM(BK157:BK158)</f>
        <v>0</v>
      </c>
    </row>
    <row r="157" s="1" customFormat="1" ht="25.5" customHeight="1">
      <c r="B157" s="186"/>
      <c r="C157" s="220" t="s">
        <v>323</v>
      </c>
      <c r="D157" s="220" t="s">
        <v>185</v>
      </c>
      <c r="E157" s="221" t="s">
        <v>1609</v>
      </c>
      <c r="F157" s="222" t="s">
        <v>1610</v>
      </c>
      <c r="G157" s="222"/>
      <c r="H157" s="222"/>
      <c r="I157" s="222"/>
      <c r="J157" s="223" t="s">
        <v>206</v>
      </c>
      <c r="K157" s="224">
        <v>333.33300000000003</v>
      </c>
      <c r="L157" s="225">
        <v>0</v>
      </c>
      <c r="M157" s="225"/>
      <c r="N157" s="226">
        <f>ROUND(L157*K157,2)</f>
        <v>0</v>
      </c>
      <c r="O157" s="226"/>
      <c r="P157" s="226"/>
      <c r="Q157" s="226"/>
      <c r="R157" s="190"/>
      <c r="T157" s="227" t="s">
        <v>5</v>
      </c>
      <c r="U157" s="59" t="s">
        <v>44</v>
      </c>
      <c r="V157" s="50"/>
      <c r="W157" s="228">
        <f>V157*K157</f>
        <v>0</v>
      </c>
      <c r="X157" s="228">
        <v>0</v>
      </c>
      <c r="Y157" s="228">
        <f>X157*K157</f>
        <v>0</v>
      </c>
      <c r="Z157" s="228">
        <v>0</v>
      </c>
      <c r="AA157" s="229">
        <f>Z157*K157</f>
        <v>0</v>
      </c>
      <c r="AR157" s="25" t="s">
        <v>278</v>
      </c>
      <c r="AT157" s="25" t="s">
        <v>185</v>
      </c>
      <c r="AU157" s="25" t="s">
        <v>89</v>
      </c>
      <c r="AY157" s="25" t="s">
        <v>184</v>
      </c>
      <c r="BE157" s="149">
        <f>IF(U157="základná",N157,0)</f>
        <v>0</v>
      </c>
      <c r="BF157" s="149">
        <f>IF(U157="znížená",N157,0)</f>
        <v>0</v>
      </c>
      <c r="BG157" s="149">
        <f>IF(U157="zákl. prenesená",N157,0)</f>
        <v>0</v>
      </c>
      <c r="BH157" s="149">
        <f>IF(U157="zníž. prenesená",N157,0)</f>
        <v>0</v>
      </c>
      <c r="BI157" s="149">
        <f>IF(U157="nulová",N157,0)</f>
        <v>0</v>
      </c>
      <c r="BJ157" s="25" t="s">
        <v>89</v>
      </c>
      <c r="BK157" s="149">
        <f>ROUND(L157*K157,2)</f>
        <v>0</v>
      </c>
      <c r="BL157" s="25" t="s">
        <v>278</v>
      </c>
      <c r="BM157" s="25" t="s">
        <v>1611</v>
      </c>
    </row>
    <row r="158" s="1" customFormat="1" ht="38.25" customHeight="1">
      <c r="B158" s="186"/>
      <c r="C158" s="220" t="s">
        <v>327</v>
      </c>
      <c r="D158" s="220" t="s">
        <v>185</v>
      </c>
      <c r="E158" s="221" t="s">
        <v>1612</v>
      </c>
      <c r="F158" s="222" t="s">
        <v>1613</v>
      </c>
      <c r="G158" s="222"/>
      <c r="H158" s="222"/>
      <c r="I158" s="222"/>
      <c r="J158" s="223" t="s">
        <v>321</v>
      </c>
      <c r="K158" s="224">
        <v>3.5230000000000001</v>
      </c>
      <c r="L158" s="225">
        <v>0</v>
      </c>
      <c r="M158" s="225"/>
      <c r="N158" s="226">
        <f>ROUND(L158*K158,2)</f>
        <v>0</v>
      </c>
      <c r="O158" s="226"/>
      <c r="P158" s="226"/>
      <c r="Q158" s="226"/>
      <c r="R158" s="190"/>
      <c r="T158" s="227" t="s">
        <v>5</v>
      </c>
      <c r="U158" s="59" t="s">
        <v>44</v>
      </c>
      <c r="V158" s="50"/>
      <c r="W158" s="228">
        <f>V158*K158</f>
        <v>0</v>
      </c>
      <c r="X158" s="228">
        <v>0</v>
      </c>
      <c r="Y158" s="228">
        <f>X158*K158</f>
        <v>0</v>
      </c>
      <c r="Z158" s="228">
        <v>0</v>
      </c>
      <c r="AA158" s="229">
        <f>Z158*K158</f>
        <v>0</v>
      </c>
      <c r="AR158" s="25" t="s">
        <v>278</v>
      </c>
      <c r="AT158" s="25" t="s">
        <v>185</v>
      </c>
      <c r="AU158" s="25" t="s">
        <v>89</v>
      </c>
      <c r="AY158" s="25" t="s">
        <v>184</v>
      </c>
      <c r="BE158" s="149">
        <f>IF(U158="základná",N158,0)</f>
        <v>0</v>
      </c>
      <c r="BF158" s="149">
        <f>IF(U158="znížená",N158,0)</f>
        <v>0</v>
      </c>
      <c r="BG158" s="149">
        <f>IF(U158="zákl. prenesená",N158,0)</f>
        <v>0</v>
      </c>
      <c r="BH158" s="149">
        <f>IF(U158="zníž. prenesená",N158,0)</f>
        <v>0</v>
      </c>
      <c r="BI158" s="149">
        <f>IF(U158="nulová",N158,0)</f>
        <v>0</v>
      </c>
      <c r="BJ158" s="25" t="s">
        <v>89</v>
      </c>
      <c r="BK158" s="149">
        <f>ROUND(L158*K158,2)</f>
        <v>0</v>
      </c>
      <c r="BL158" s="25" t="s">
        <v>278</v>
      </c>
      <c r="BM158" s="25" t="s">
        <v>1614</v>
      </c>
    </row>
    <row r="159" s="10" customFormat="1" ht="29.88" customHeight="1">
      <c r="B159" s="208"/>
      <c r="C159" s="209"/>
      <c r="D159" s="250" t="s">
        <v>424</v>
      </c>
      <c r="E159" s="250"/>
      <c r="F159" s="250"/>
      <c r="G159" s="250"/>
      <c r="H159" s="250"/>
      <c r="I159" s="250"/>
      <c r="J159" s="250"/>
      <c r="K159" s="250"/>
      <c r="L159" s="250"/>
      <c r="M159" s="250"/>
      <c r="N159" s="253">
        <f>BK159</f>
        <v>0</v>
      </c>
      <c r="O159" s="254"/>
      <c r="P159" s="254"/>
      <c r="Q159" s="254"/>
      <c r="R159" s="213"/>
      <c r="T159" s="214"/>
      <c r="U159" s="209"/>
      <c r="V159" s="209"/>
      <c r="W159" s="215">
        <f>W160</f>
        <v>0</v>
      </c>
      <c r="X159" s="209"/>
      <c r="Y159" s="215">
        <f>Y160</f>
        <v>0.026140000000000014</v>
      </c>
      <c r="Z159" s="209"/>
      <c r="AA159" s="216">
        <f>AA160</f>
        <v>0</v>
      </c>
      <c r="AR159" s="217" t="s">
        <v>89</v>
      </c>
      <c r="AT159" s="218" t="s">
        <v>76</v>
      </c>
      <c r="AU159" s="218" t="s">
        <v>84</v>
      </c>
      <c r="AY159" s="217" t="s">
        <v>184</v>
      </c>
      <c r="BK159" s="219">
        <f>BK160</f>
        <v>0</v>
      </c>
    </row>
    <row r="160" s="1" customFormat="1" ht="38.25" customHeight="1">
      <c r="B160" s="186"/>
      <c r="C160" s="220" t="s">
        <v>331</v>
      </c>
      <c r="D160" s="220" t="s">
        <v>185</v>
      </c>
      <c r="E160" s="221" t="s">
        <v>1615</v>
      </c>
      <c r="F160" s="222" t="s">
        <v>1616</v>
      </c>
      <c r="G160" s="222"/>
      <c r="H160" s="222"/>
      <c r="I160" s="222"/>
      <c r="J160" s="223" t="s">
        <v>1617</v>
      </c>
      <c r="K160" s="224">
        <v>435.66699999999997</v>
      </c>
      <c r="L160" s="225">
        <v>0</v>
      </c>
      <c r="M160" s="225"/>
      <c r="N160" s="226">
        <f>ROUND(L160*K160,2)</f>
        <v>0</v>
      </c>
      <c r="O160" s="226"/>
      <c r="P160" s="226"/>
      <c r="Q160" s="226"/>
      <c r="R160" s="190"/>
      <c r="T160" s="227" t="s">
        <v>5</v>
      </c>
      <c r="U160" s="59" t="s">
        <v>44</v>
      </c>
      <c r="V160" s="50"/>
      <c r="W160" s="228">
        <f>V160*K160</f>
        <v>0</v>
      </c>
      <c r="X160" s="228">
        <v>5.9999954093378697E-05</v>
      </c>
      <c r="Y160" s="228">
        <f>X160*K160</f>
        <v>0.026140000000000014</v>
      </c>
      <c r="Z160" s="228">
        <v>0</v>
      </c>
      <c r="AA160" s="229">
        <f>Z160*K160</f>
        <v>0</v>
      </c>
      <c r="AR160" s="25" t="s">
        <v>278</v>
      </c>
      <c r="AT160" s="25" t="s">
        <v>185</v>
      </c>
      <c r="AU160" s="25" t="s">
        <v>89</v>
      </c>
      <c r="AY160" s="25" t="s">
        <v>184</v>
      </c>
      <c r="BE160" s="149">
        <f>IF(U160="základná",N160,0)</f>
        <v>0</v>
      </c>
      <c r="BF160" s="149">
        <f>IF(U160="znížená",N160,0)</f>
        <v>0</v>
      </c>
      <c r="BG160" s="149">
        <f>IF(U160="zákl. prenesená",N160,0)</f>
        <v>0</v>
      </c>
      <c r="BH160" s="149">
        <f>IF(U160="zníž. prenesená",N160,0)</f>
        <v>0</v>
      </c>
      <c r="BI160" s="149">
        <f>IF(U160="nulová",N160,0)</f>
        <v>0</v>
      </c>
      <c r="BJ160" s="25" t="s">
        <v>89</v>
      </c>
      <c r="BK160" s="149">
        <f>ROUND(L160*K160,2)</f>
        <v>0</v>
      </c>
      <c r="BL160" s="25" t="s">
        <v>278</v>
      </c>
      <c r="BM160" s="25" t="s">
        <v>1618</v>
      </c>
    </row>
    <row r="161" s="1" customFormat="1" ht="49.92" customHeight="1">
      <c r="B161" s="49"/>
      <c r="C161" s="50"/>
      <c r="D161" s="210" t="s">
        <v>411</v>
      </c>
      <c r="E161" s="50"/>
      <c r="F161" s="50"/>
      <c r="G161" s="50"/>
      <c r="H161" s="50"/>
      <c r="I161" s="50"/>
      <c r="J161" s="50"/>
      <c r="K161" s="50"/>
      <c r="L161" s="50"/>
      <c r="M161" s="50"/>
      <c r="N161" s="264">
        <f>BK161</f>
        <v>0</v>
      </c>
      <c r="O161" s="265"/>
      <c r="P161" s="265"/>
      <c r="Q161" s="265"/>
      <c r="R161" s="51"/>
      <c r="T161" s="267"/>
      <c r="U161" s="75"/>
      <c r="V161" s="75"/>
      <c r="W161" s="75"/>
      <c r="X161" s="75"/>
      <c r="Y161" s="75"/>
      <c r="Z161" s="75"/>
      <c r="AA161" s="77"/>
      <c r="AT161" s="25" t="s">
        <v>76</v>
      </c>
      <c r="AU161" s="25" t="s">
        <v>77</v>
      </c>
      <c r="AY161" s="25" t="s">
        <v>412</v>
      </c>
      <c r="BK161" s="149">
        <v>0</v>
      </c>
    </row>
    <row r="162" s="1" customFormat="1" ht="6.96" customHeight="1">
      <c r="B162" s="78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80"/>
    </row>
  </sheetData>
  <mergeCells count="164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3:I143"/>
    <mergeCell ref="L143:M143"/>
    <mergeCell ref="N143:Q143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N125:Q125"/>
    <mergeCell ref="N126:Q126"/>
    <mergeCell ref="N127:Q127"/>
    <mergeCell ref="N141:Q141"/>
    <mergeCell ref="N142:Q142"/>
    <mergeCell ref="N144:Q144"/>
    <mergeCell ref="N149:Q149"/>
    <mergeCell ref="N156:Q156"/>
    <mergeCell ref="N159:Q159"/>
    <mergeCell ref="N161:Q161"/>
    <mergeCell ref="H1:K1"/>
    <mergeCell ref="S2:AC2"/>
  </mergeCells>
  <hyperlinks>
    <hyperlink ref="F1:G1" location="C2" display="1) Krycí list rozpočtu"/>
    <hyperlink ref="H1:K1" location="C87" display="2) Rekapitulácia rozpočtu"/>
    <hyperlink ref="L1" location="C124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8"/>
      <c r="B1" s="16"/>
      <c r="C1" s="16"/>
      <c r="D1" s="17" t="s">
        <v>1</v>
      </c>
      <c r="E1" s="16"/>
      <c r="F1" s="18" t="s">
        <v>133</v>
      </c>
      <c r="G1" s="18"/>
      <c r="H1" s="159" t="s">
        <v>134</v>
      </c>
      <c r="I1" s="159"/>
      <c r="J1" s="159"/>
      <c r="K1" s="159"/>
      <c r="L1" s="18" t="s">
        <v>135</v>
      </c>
      <c r="M1" s="16"/>
      <c r="N1" s="16"/>
      <c r="O1" s="17" t="s">
        <v>136</v>
      </c>
      <c r="P1" s="16"/>
      <c r="Q1" s="16"/>
      <c r="R1" s="16"/>
      <c r="S1" s="18" t="s">
        <v>137</v>
      </c>
      <c r="T1" s="18"/>
      <c r="U1" s="158"/>
      <c r="V1" s="15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ht="36.96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8</v>
      </c>
      <c r="AT2" s="25" t="s">
        <v>105</v>
      </c>
    </row>
    <row r="3" ht="6.96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AT3" s="25" t="s">
        <v>77</v>
      </c>
    </row>
    <row r="4" ht="36.96" customHeight="1">
      <c r="B4" s="29"/>
      <c r="C4" s="30" t="s">
        <v>138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T4" s="23" t="s">
        <v>12</v>
      </c>
      <c r="AT4" s="25" t="s">
        <v>6</v>
      </c>
    </row>
    <row r="5" ht="6.96" customHeight="1">
      <c r="B5" s="2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</row>
    <row r="6" ht="25.44" customHeight="1">
      <c r="B6" s="29"/>
      <c r="C6" s="34"/>
      <c r="D6" s="41" t="s">
        <v>18</v>
      </c>
      <c r="E6" s="34"/>
      <c r="F6" s="160" t="str">
        <f>'Rekapitulácia stavby'!K6</f>
        <v xml:space="preserve">REKONŠTRUKCIA ŠD HORSKÝ PARK  EU BRATISLAVA , BLOK A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2"/>
    </row>
    <row r="7" ht="25.44" customHeight="1">
      <c r="B7" s="29"/>
      <c r="C7" s="34"/>
      <c r="D7" s="41" t="s">
        <v>139</v>
      </c>
      <c r="E7" s="34"/>
      <c r="F7" s="160" t="s">
        <v>140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</row>
    <row r="8" s="1" customFormat="1" ht="32.88" customHeight="1">
      <c r="B8" s="49"/>
      <c r="C8" s="50"/>
      <c r="D8" s="38" t="s">
        <v>141</v>
      </c>
      <c r="E8" s="50"/>
      <c r="F8" s="39" t="s">
        <v>1619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</row>
    <row r="9" s="1" customFormat="1" ht="14.4" customHeight="1">
      <c r="B9" s="49"/>
      <c r="C9" s="50"/>
      <c r="D9" s="41" t="s">
        <v>20</v>
      </c>
      <c r="E9" s="50"/>
      <c r="F9" s="36" t="s">
        <v>5</v>
      </c>
      <c r="G9" s="50"/>
      <c r="H9" s="50"/>
      <c r="I9" s="50"/>
      <c r="J9" s="50"/>
      <c r="K9" s="50"/>
      <c r="L9" s="50"/>
      <c r="M9" s="41" t="s">
        <v>21</v>
      </c>
      <c r="N9" s="50"/>
      <c r="O9" s="36" t="s">
        <v>5</v>
      </c>
      <c r="P9" s="50"/>
      <c r="Q9" s="50"/>
      <c r="R9" s="51"/>
    </row>
    <row r="10" s="1" customFormat="1" ht="14.4" customHeight="1">
      <c r="B10" s="49"/>
      <c r="C10" s="50"/>
      <c r="D10" s="41" t="s">
        <v>22</v>
      </c>
      <c r="E10" s="50"/>
      <c r="F10" s="36" t="s">
        <v>23</v>
      </c>
      <c r="G10" s="50"/>
      <c r="H10" s="50"/>
      <c r="I10" s="50"/>
      <c r="J10" s="50"/>
      <c r="K10" s="50"/>
      <c r="L10" s="50"/>
      <c r="M10" s="41" t="s">
        <v>24</v>
      </c>
      <c r="N10" s="50"/>
      <c r="O10" s="161" t="str">
        <f>'Rekapitulácia stavby'!AN8</f>
        <v>11. 6. 2018</v>
      </c>
      <c r="P10" s="93"/>
      <c r="Q10" s="50"/>
      <c r="R10" s="51"/>
    </row>
    <row r="11" s="1" customFormat="1" ht="10.8" customHeight="1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</row>
    <row r="12" s="1" customFormat="1" ht="14.4" customHeight="1">
      <c r="B12" s="49"/>
      <c r="C12" s="50"/>
      <c r="D12" s="41" t="s">
        <v>26</v>
      </c>
      <c r="E12" s="50"/>
      <c r="F12" s="50"/>
      <c r="G12" s="50"/>
      <c r="H12" s="50"/>
      <c r="I12" s="50"/>
      <c r="J12" s="50"/>
      <c r="K12" s="50"/>
      <c r="L12" s="50"/>
      <c r="M12" s="41" t="s">
        <v>27</v>
      </c>
      <c r="N12" s="50"/>
      <c r="O12" s="36" t="s">
        <v>5</v>
      </c>
      <c r="P12" s="36"/>
      <c r="Q12" s="50"/>
      <c r="R12" s="51"/>
    </row>
    <row r="13" s="1" customFormat="1" ht="18" customHeight="1">
      <c r="B13" s="49"/>
      <c r="C13" s="50"/>
      <c r="D13" s="50"/>
      <c r="E13" s="36" t="s">
        <v>28</v>
      </c>
      <c r="F13" s="50"/>
      <c r="G13" s="50"/>
      <c r="H13" s="50"/>
      <c r="I13" s="50"/>
      <c r="J13" s="50"/>
      <c r="K13" s="50"/>
      <c r="L13" s="50"/>
      <c r="M13" s="41" t="s">
        <v>29</v>
      </c>
      <c r="N13" s="50"/>
      <c r="O13" s="36" t="s">
        <v>5</v>
      </c>
      <c r="P13" s="36"/>
      <c r="Q13" s="50"/>
      <c r="R13" s="51"/>
    </row>
    <row r="14" s="1" customFormat="1" ht="6.96" customHeight="1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</row>
    <row r="15" s="1" customFormat="1" ht="14.4" customHeight="1">
      <c r="B15" s="49"/>
      <c r="C15" s="50"/>
      <c r="D15" s="41" t="s">
        <v>30</v>
      </c>
      <c r="E15" s="50"/>
      <c r="F15" s="50"/>
      <c r="G15" s="50"/>
      <c r="H15" s="50"/>
      <c r="I15" s="50"/>
      <c r="J15" s="50"/>
      <c r="K15" s="50"/>
      <c r="L15" s="50"/>
      <c r="M15" s="41" t="s">
        <v>27</v>
      </c>
      <c r="N15" s="50"/>
      <c r="O15" s="42" t="s">
        <v>5</v>
      </c>
      <c r="P15" s="36"/>
      <c r="Q15" s="50"/>
      <c r="R15" s="51"/>
    </row>
    <row r="16" s="1" customFormat="1" ht="18" customHeight="1">
      <c r="B16" s="49"/>
      <c r="C16" s="50"/>
      <c r="D16" s="50"/>
      <c r="E16" s="42" t="s">
        <v>143</v>
      </c>
      <c r="F16" s="162"/>
      <c r="G16" s="162"/>
      <c r="H16" s="162"/>
      <c r="I16" s="162"/>
      <c r="J16" s="162"/>
      <c r="K16" s="162"/>
      <c r="L16" s="162"/>
      <c r="M16" s="41" t="s">
        <v>29</v>
      </c>
      <c r="N16" s="50"/>
      <c r="O16" s="42" t="s">
        <v>5</v>
      </c>
      <c r="P16" s="36"/>
      <c r="Q16" s="50"/>
      <c r="R16" s="51"/>
    </row>
    <row r="17" s="1" customFormat="1" ht="6.96" customHeight="1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="1" customFormat="1" ht="14.4" customHeight="1">
      <c r="B18" s="49"/>
      <c r="C18" s="50"/>
      <c r="D18" s="41" t="s">
        <v>32</v>
      </c>
      <c r="E18" s="50"/>
      <c r="F18" s="50"/>
      <c r="G18" s="50"/>
      <c r="H18" s="50"/>
      <c r="I18" s="50"/>
      <c r="J18" s="50"/>
      <c r="K18" s="50"/>
      <c r="L18" s="50"/>
      <c r="M18" s="41" t="s">
        <v>27</v>
      </c>
      <c r="N18" s="50"/>
      <c r="O18" s="36" t="s">
        <v>5</v>
      </c>
      <c r="P18" s="36"/>
      <c r="Q18" s="50"/>
      <c r="R18" s="51"/>
    </row>
    <row r="19" s="1" customFormat="1" ht="18" customHeight="1">
      <c r="B19" s="49"/>
      <c r="C19" s="50"/>
      <c r="D19" s="50"/>
      <c r="E19" s="36" t="s">
        <v>33</v>
      </c>
      <c r="F19" s="50"/>
      <c r="G19" s="50"/>
      <c r="H19" s="50"/>
      <c r="I19" s="50"/>
      <c r="J19" s="50"/>
      <c r="K19" s="50"/>
      <c r="L19" s="50"/>
      <c r="M19" s="41" t="s">
        <v>29</v>
      </c>
      <c r="N19" s="50"/>
      <c r="O19" s="36" t="s">
        <v>5</v>
      </c>
      <c r="P19" s="36"/>
      <c r="Q19" s="50"/>
      <c r="R19" s="51"/>
    </row>
    <row r="20" s="1" customFormat="1" ht="6.96" customHeight="1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</row>
    <row r="21" s="1" customFormat="1" ht="14.4" customHeight="1">
      <c r="B21" s="49"/>
      <c r="C21" s="50"/>
      <c r="D21" s="41" t="s">
        <v>35</v>
      </c>
      <c r="E21" s="50"/>
      <c r="F21" s="50"/>
      <c r="G21" s="50"/>
      <c r="H21" s="50"/>
      <c r="I21" s="50"/>
      <c r="J21" s="50"/>
      <c r="K21" s="50"/>
      <c r="L21" s="50"/>
      <c r="M21" s="41" t="s">
        <v>27</v>
      </c>
      <c r="N21" s="50"/>
      <c r="O21" s="36" t="s">
        <v>5</v>
      </c>
      <c r="P21" s="36"/>
      <c r="Q21" s="50"/>
      <c r="R21" s="51"/>
    </row>
    <row r="22" s="1" customFormat="1" ht="18" customHeight="1">
      <c r="B22" s="49"/>
      <c r="C22" s="50"/>
      <c r="D22" s="50"/>
      <c r="E22" s="36" t="s">
        <v>1541</v>
      </c>
      <c r="F22" s="50"/>
      <c r="G22" s="50"/>
      <c r="H22" s="50"/>
      <c r="I22" s="50"/>
      <c r="J22" s="50"/>
      <c r="K22" s="50"/>
      <c r="L22" s="50"/>
      <c r="M22" s="41" t="s">
        <v>29</v>
      </c>
      <c r="N22" s="50"/>
      <c r="O22" s="36" t="s">
        <v>5</v>
      </c>
      <c r="P22" s="36"/>
      <c r="Q22" s="50"/>
      <c r="R22" s="51"/>
    </row>
    <row r="23" s="1" customFormat="1" ht="6.96" customHeigh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="1" customFormat="1" ht="14.4" customHeight="1">
      <c r="B24" s="49"/>
      <c r="C24" s="50"/>
      <c r="D24" s="41" t="s">
        <v>37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="1" customFormat="1" ht="16.5" customHeight="1">
      <c r="B25" s="49"/>
      <c r="C25" s="50"/>
      <c r="D25" s="50"/>
      <c r="E25" s="45" t="s">
        <v>5</v>
      </c>
      <c r="F25" s="45"/>
      <c r="G25" s="45"/>
      <c r="H25" s="45"/>
      <c r="I25" s="45"/>
      <c r="J25" s="45"/>
      <c r="K25" s="45"/>
      <c r="L25" s="45"/>
      <c r="M25" s="50"/>
      <c r="N25" s="50"/>
      <c r="O25" s="50"/>
      <c r="P25" s="50"/>
      <c r="Q25" s="50"/>
      <c r="R25" s="51"/>
    </row>
    <row r="26" s="1" customFormat="1" ht="6.96" customHeight="1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s="1" customFormat="1" ht="6.96" customHeight="1">
      <c r="B27" s="49"/>
      <c r="C27" s="5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50"/>
      <c r="R27" s="51"/>
    </row>
    <row r="28" s="1" customFormat="1" ht="14.4" customHeight="1">
      <c r="B28" s="49"/>
      <c r="C28" s="50"/>
      <c r="D28" s="163" t="s">
        <v>145</v>
      </c>
      <c r="E28" s="50"/>
      <c r="F28" s="50"/>
      <c r="G28" s="50"/>
      <c r="H28" s="50"/>
      <c r="I28" s="50"/>
      <c r="J28" s="50"/>
      <c r="K28" s="50"/>
      <c r="L28" s="50"/>
      <c r="M28" s="48">
        <f>N89</f>
        <v>0</v>
      </c>
      <c r="N28" s="48"/>
      <c r="O28" s="48"/>
      <c r="P28" s="48"/>
      <c r="Q28" s="50"/>
      <c r="R28" s="51"/>
    </row>
    <row r="29" s="1" customFormat="1" ht="14.4" customHeight="1">
      <c r="B29" s="49"/>
      <c r="C29" s="50"/>
      <c r="D29" s="47" t="s">
        <v>127</v>
      </c>
      <c r="E29" s="50"/>
      <c r="F29" s="50"/>
      <c r="G29" s="50"/>
      <c r="H29" s="50"/>
      <c r="I29" s="50"/>
      <c r="J29" s="50"/>
      <c r="K29" s="50"/>
      <c r="L29" s="50"/>
      <c r="M29" s="48">
        <f>N103</f>
        <v>0</v>
      </c>
      <c r="N29" s="48"/>
      <c r="O29" s="48"/>
      <c r="P29" s="48"/>
      <c r="Q29" s="50"/>
      <c r="R29" s="51"/>
    </row>
    <row r="30" s="1" customFormat="1" ht="6.96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="1" customFormat="1" ht="25.44" customHeight="1">
      <c r="B31" s="49"/>
      <c r="C31" s="50"/>
      <c r="D31" s="164" t="s">
        <v>40</v>
      </c>
      <c r="E31" s="50"/>
      <c r="F31" s="50"/>
      <c r="G31" s="50"/>
      <c r="H31" s="50"/>
      <c r="I31" s="50"/>
      <c r="J31" s="50"/>
      <c r="K31" s="50"/>
      <c r="L31" s="50"/>
      <c r="M31" s="165">
        <f>ROUND(M28+M29,2)</f>
        <v>0</v>
      </c>
      <c r="N31" s="50"/>
      <c r="O31" s="50"/>
      <c r="P31" s="50"/>
      <c r="Q31" s="50"/>
      <c r="R31" s="51"/>
    </row>
    <row r="32" s="1" customFormat="1" ht="6.96" customHeight="1">
      <c r="B32" s="49"/>
      <c r="C32" s="5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50"/>
      <c r="R32" s="51"/>
    </row>
    <row r="33" s="1" customFormat="1" ht="14.4" customHeight="1">
      <c r="B33" s="49"/>
      <c r="C33" s="50"/>
      <c r="D33" s="57" t="s">
        <v>41</v>
      </c>
      <c r="E33" s="57" t="s">
        <v>42</v>
      </c>
      <c r="F33" s="58">
        <v>0.20000000000000001</v>
      </c>
      <c r="G33" s="166" t="s">
        <v>43</v>
      </c>
      <c r="H33" s="167">
        <f>(SUM(BE103:BE110)+SUM(BE129:BE258))</f>
        <v>0</v>
      </c>
      <c r="I33" s="50"/>
      <c r="J33" s="50"/>
      <c r="K33" s="50"/>
      <c r="L33" s="50"/>
      <c r="M33" s="167">
        <f>ROUND((SUM(BE103:BE110)+SUM(BE129:BE258)), 2)*F33</f>
        <v>0</v>
      </c>
      <c r="N33" s="50"/>
      <c r="O33" s="50"/>
      <c r="P33" s="50"/>
      <c r="Q33" s="50"/>
      <c r="R33" s="51"/>
    </row>
    <row r="34" s="1" customFormat="1" ht="14.4" customHeight="1">
      <c r="B34" s="49"/>
      <c r="C34" s="50"/>
      <c r="D34" s="50"/>
      <c r="E34" s="57" t="s">
        <v>44</v>
      </c>
      <c r="F34" s="58">
        <v>0.20000000000000001</v>
      </c>
      <c r="G34" s="166" t="s">
        <v>43</v>
      </c>
      <c r="H34" s="167">
        <f>(SUM(BF103:BF110)+SUM(BF129:BF258))</f>
        <v>0</v>
      </c>
      <c r="I34" s="50"/>
      <c r="J34" s="50"/>
      <c r="K34" s="50"/>
      <c r="L34" s="50"/>
      <c r="M34" s="167">
        <f>ROUND((SUM(BF103:BF110)+SUM(BF129:BF258)), 2)*F34</f>
        <v>0</v>
      </c>
      <c r="N34" s="50"/>
      <c r="O34" s="50"/>
      <c r="P34" s="50"/>
      <c r="Q34" s="50"/>
      <c r="R34" s="51"/>
    </row>
    <row r="35" hidden="1" s="1" customFormat="1" ht="14.4" customHeight="1">
      <c r="B35" s="49"/>
      <c r="C35" s="50"/>
      <c r="D35" s="50"/>
      <c r="E35" s="57" t="s">
        <v>45</v>
      </c>
      <c r="F35" s="58">
        <v>0.20000000000000001</v>
      </c>
      <c r="G35" s="166" t="s">
        <v>43</v>
      </c>
      <c r="H35" s="167">
        <f>(SUM(BG103:BG110)+SUM(BG129:BG258))</f>
        <v>0</v>
      </c>
      <c r="I35" s="50"/>
      <c r="J35" s="50"/>
      <c r="K35" s="50"/>
      <c r="L35" s="50"/>
      <c r="M35" s="167">
        <v>0</v>
      </c>
      <c r="N35" s="50"/>
      <c r="O35" s="50"/>
      <c r="P35" s="50"/>
      <c r="Q35" s="50"/>
      <c r="R35" s="51"/>
    </row>
    <row r="36" hidden="1" s="1" customFormat="1" ht="14.4" customHeight="1">
      <c r="B36" s="49"/>
      <c r="C36" s="50"/>
      <c r="D36" s="50"/>
      <c r="E36" s="57" t="s">
        <v>46</v>
      </c>
      <c r="F36" s="58">
        <v>0.20000000000000001</v>
      </c>
      <c r="G36" s="166" t="s">
        <v>43</v>
      </c>
      <c r="H36" s="167">
        <f>(SUM(BH103:BH110)+SUM(BH129:BH258))</f>
        <v>0</v>
      </c>
      <c r="I36" s="50"/>
      <c r="J36" s="50"/>
      <c r="K36" s="50"/>
      <c r="L36" s="50"/>
      <c r="M36" s="167">
        <v>0</v>
      </c>
      <c r="N36" s="50"/>
      <c r="O36" s="50"/>
      <c r="P36" s="50"/>
      <c r="Q36" s="50"/>
      <c r="R36" s="51"/>
    </row>
    <row r="37" hidden="1" s="1" customFormat="1" ht="14.4" customHeight="1">
      <c r="B37" s="49"/>
      <c r="C37" s="50"/>
      <c r="D37" s="50"/>
      <c r="E37" s="57" t="s">
        <v>47</v>
      </c>
      <c r="F37" s="58">
        <v>0</v>
      </c>
      <c r="G37" s="166" t="s">
        <v>43</v>
      </c>
      <c r="H37" s="167">
        <f>(SUM(BI103:BI110)+SUM(BI129:BI258))</f>
        <v>0</v>
      </c>
      <c r="I37" s="50"/>
      <c r="J37" s="50"/>
      <c r="K37" s="50"/>
      <c r="L37" s="50"/>
      <c r="M37" s="167">
        <v>0</v>
      </c>
      <c r="N37" s="50"/>
      <c r="O37" s="50"/>
      <c r="P37" s="50"/>
      <c r="Q37" s="50"/>
      <c r="R37" s="51"/>
    </row>
    <row r="38" s="1" customFormat="1" ht="6.96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</row>
    <row r="39" s="1" customFormat="1" ht="25.44" customHeight="1">
      <c r="B39" s="49"/>
      <c r="C39" s="156"/>
      <c r="D39" s="168" t="s">
        <v>48</v>
      </c>
      <c r="E39" s="100"/>
      <c r="F39" s="100"/>
      <c r="G39" s="169" t="s">
        <v>49</v>
      </c>
      <c r="H39" s="170" t="s">
        <v>50</v>
      </c>
      <c r="I39" s="100"/>
      <c r="J39" s="100"/>
      <c r="K39" s="100"/>
      <c r="L39" s="171">
        <f>SUM(M31:M37)</f>
        <v>0</v>
      </c>
      <c r="M39" s="171"/>
      <c r="N39" s="171"/>
      <c r="O39" s="171"/>
      <c r="P39" s="172"/>
      <c r="Q39" s="156"/>
      <c r="R39" s="51"/>
    </row>
    <row r="40" s="1" customFormat="1" ht="14.4" customHeight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="1" customFormat="1" ht="14.4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>
      <c r="B42" s="29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2"/>
    </row>
    <row r="43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2"/>
    </row>
    <row r="44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2"/>
    </row>
    <row r="4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</row>
    <row r="46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</row>
    <row r="50" s="1" customFormat="1">
      <c r="B50" s="49"/>
      <c r="C50" s="50"/>
      <c r="D50" s="69" t="s">
        <v>51</v>
      </c>
      <c r="E50" s="70"/>
      <c r="F50" s="70"/>
      <c r="G50" s="70"/>
      <c r="H50" s="71"/>
      <c r="I50" s="50"/>
      <c r="J50" s="69" t="s">
        <v>52</v>
      </c>
      <c r="K50" s="70"/>
      <c r="L50" s="70"/>
      <c r="M50" s="70"/>
      <c r="N50" s="70"/>
      <c r="O50" s="70"/>
      <c r="P50" s="71"/>
      <c r="Q50" s="50"/>
      <c r="R50" s="51"/>
    </row>
    <row r="51">
      <c r="B51" s="29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2"/>
    </row>
    <row r="52">
      <c r="B52" s="29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2"/>
    </row>
    <row r="53">
      <c r="B53" s="29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2"/>
    </row>
    <row r="54">
      <c r="B54" s="29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2"/>
    </row>
    <row r="55">
      <c r="B55" s="29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2"/>
    </row>
    <row r="56">
      <c r="B56" s="29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2"/>
    </row>
    <row r="57">
      <c r="B57" s="29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2"/>
    </row>
    <row r="58">
      <c r="B58" s="29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2"/>
    </row>
    <row r="59" s="1" customFormat="1">
      <c r="B59" s="49"/>
      <c r="C59" s="50"/>
      <c r="D59" s="74" t="s">
        <v>53</v>
      </c>
      <c r="E59" s="75"/>
      <c r="F59" s="75"/>
      <c r="G59" s="76" t="s">
        <v>54</v>
      </c>
      <c r="H59" s="77"/>
      <c r="I59" s="50"/>
      <c r="J59" s="74" t="s">
        <v>53</v>
      </c>
      <c r="K59" s="75"/>
      <c r="L59" s="75"/>
      <c r="M59" s="75"/>
      <c r="N59" s="76" t="s">
        <v>54</v>
      </c>
      <c r="O59" s="75"/>
      <c r="P59" s="77"/>
      <c r="Q59" s="50"/>
      <c r="R59" s="51"/>
    </row>
    <row r="60"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="1" customFormat="1">
      <c r="B61" s="49"/>
      <c r="C61" s="50"/>
      <c r="D61" s="69" t="s">
        <v>55</v>
      </c>
      <c r="E61" s="70"/>
      <c r="F61" s="70"/>
      <c r="G61" s="70"/>
      <c r="H61" s="71"/>
      <c r="I61" s="50"/>
      <c r="J61" s="69" t="s">
        <v>56</v>
      </c>
      <c r="K61" s="70"/>
      <c r="L61" s="70"/>
      <c r="M61" s="70"/>
      <c r="N61" s="70"/>
      <c r="O61" s="70"/>
      <c r="P61" s="71"/>
      <c r="Q61" s="50"/>
      <c r="R61" s="51"/>
    </row>
    <row r="62">
      <c r="B62" s="29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2"/>
    </row>
    <row r="63">
      <c r="B63" s="29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2"/>
    </row>
    <row r="64">
      <c r="B64" s="29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2"/>
    </row>
    <row r="65">
      <c r="B65" s="29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2"/>
    </row>
    <row r="66">
      <c r="B66" s="29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2"/>
    </row>
    <row r="67">
      <c r="B67" s="29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2"/>
    </row>
    <row r="68">
      <c r="B68" s="29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2"/>
    </row>
    <row r="69">
      <c r="B69" s="29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2"/>
    </row>
    <row r="70" s="1" customFormat="1">
      <c r="B70" s="49"/>
      <c r="C70" s="50"/>
      <c r="D70" s="74" t="s">
        <v>53</v>
      </c>
      <c r="E70" s="75"/>
      <c r="F70" s="75"/>
      <c r="G70" s="76" t="s">
        <v>54</v>
      </c>
      <c r="H70" s="77"/>
      <c r="I70" s="50"/>
      <c r="J70" s="74" t="s">
        <v>53</v>
      </c>
      <c r="K70" s="75"/>
      <c r="L70" s="75"/>
      <c r="M70" s="75"/>
      <c r="N70" s="76" t="s">
        <v>54</v>
      </c>
      <c r="O70" s="75"/>
      <c r="P70" s="77"/>
      <c r="Q70" s="50"/>
      <c r="R70" s="51"/>
    </row>
    <row r="71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="1" customFormat="1" ht="6.96" customHeight="1"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3"/>
    </row>
    <row r="76" s="1" customFormat="1" ht="36.96" customHeight="1">
      <c r="B76" s="49"/>
      <c r="C76" s="30" t="s">
        <v>146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1"/>
    </row>
    <row r="77" s="1" customFormat="1" ht="6.96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</row>
    <row r="78" s="1" customFormat="1" ht="30" customHeight="1">
      <c r="B78" s="49"/>
      <c r="C78" s="41" t="s">
        <v>18</v>
      </c>
      <c r="D78" s="50"/>
      <c r="E78" s="50"/>
      <c r="F78" s="160" t="str">
        <f>F6</f>
        <v xml:space="preserve">REKONŠTRUKCIA ŠD HORSKÝ PARK  EU BRATISLAVA , BLOK A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</row>
    <row r="79" ht="30" customHeight="1">
      <c r="B79" s="29"/>
      <c r="C79" s="41" t="s">
        <v>139</v>
      </c>
      <c r="D79" s="34"/>
      <c r="E79" s="34"/>
      <c r="F79" s="160" t="s">
        <v>140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2"/>
    </row>
    <row r="80" s="1" customFormat="1" ht="36.96" customHeight="1">
      <c r="B80" s="49"/>
      <c r="C80" s="88" t="s">
        <v>141</v>
      </c>
      <c r="D80" s="50"/>
      <c r="E80" s="50"/>
      <c r="F80" s="90" t="str">
        <f>F8</f>
        <v xml:space="preserve">SO01.3 - SO01.3  Vykurovanie A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1"/>
    </row>
    <row r="81" s="1" customFormat="1" ht="6.96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="1" customFormat="1" ht="18" customHeight="1">
      <c r="B82" s="49"/>
      <c r="C82" s="41" t="s">
        <v>22</v>
      </c>
      <c r="D82" s="50"/>
      <c r="E82" s="50"/>
      <c r="F82" s="36" t="str">
        <f>F10</f>
        <v>Prokopa Veľkého 41,Bratislava</v>
      </c>
      <c r="G82" s="50"/>
      <c r="H82" s="50"/>
      <c r="I82" s="50"/>
      <c r="J82" s="50"/>
      <c r="K82" s="41" t="s">
        <v>24</v>
      </c>
      <c r="L82" s="50"/>
      <c r="M82" s="93" t="str">
        <f>IF(O10="","",O10)</f>
        <v>11. 6. 2018</v>
      </c>
      <c r="N82" s="93"/>
      <c r="O82" s="93"/>
      <c r="P82" s="93"/>
      <c r="Q82" s="50"/>
      <c r="R82" s="51"/>
    </row>
    <row r="83" s="1" customFormat="1" ht="6.96" customHeight="1"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1"/>
    </row>
    <row r="84" s="1" customFormat="1">
      <c r="B84" s="49"/>
      <c r="C84" s="41" t="s">
        <v>26</v>
      </c>
      <c r="D84" s="50"/>
      <c r="E84" s="50"/>
      <c r="F84" s="36" t="str">
        <f>E13</f>
        <v xml:space="preserve">EU,Dolnozemská  cesta 1,Bratislava</v>
      </c>
      <c r="G84" s="50"/>
      <c r="H84" s="50"/>
      <c r="I84" s="50"/>
      <c r="J84" s="50"/>
      <c r="K84" s="41" t="s">
        <v>32</v>
      </c>
      <c r="L84" s="50"/>
      <c r="M84" s="36" t="str">
        <f>E19</f>
        <v>Ing.Arch.Fukatsová G.,Atelier Modulor,Bratislava</v>
      </c>
      <c r="N84" s="36"/>
      <c r="O84" s="36"/>
      <c r="P84" s="36"/>
      <c r="Q84" s="36"/>
      <c r="R84" s="51"/>
    </row>
    <row r="85" s="1" customFormat="1" ht="14.4" customHeight="1">
      <c r="B85" s="49"/>
      <c r="C85" s="41" t="s">
        <v>30</v>
      </c>
      <c r="D85" s="50"/>
      <c r="E85" s="50"/>
      <c r="F85" s="36" t="str">
        <f>IF(E16="","",E16)</f>
        <v>Orintačný rozpočet</v>
      </c>
      <c r="G85" s="50"/>
      <c r="H85" s="50"/>
      <c r="I85" s="50"/>
      <c r="J85" s="50"/>
      <c r="K85" s="41" t="s">
        <v>35</v>
      </c>
      <c r="L85" s="50"/>
      <c r="M85" s="36" t="str">
        <f>E22</f>
        <v>Ing.Čislák</v>
      </c>
      <c r="N85" s="36"/>
      <c r="O85" s="36"/>
      <c r="P85" s="36"/>
      <c r="Q85" s="36"/>
      <c r="R85" s="51"/>
    </row>
    <row r="86" s="1" customFormat="1" ht="10.32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1"/>
    </row>
    <row r="87" s="1" customFormat="1" ht="29.28" customHeight="1">
      <c r="B87" s="49"/>
      <c r="C87" s="173" t="s">
        <v>147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73" t="s">
        <v>148</v>
      </c>
      <c r="O87" s="156"/>
      <c r="P87" s="156"/>
      <c r="Q87" s="156"/>
      <c r="R87" s="51"/>
    </row>
    <row r="88" s="1" customFormat="1" ht="10.32" customHeight="1"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1"/>
    </row>
    <row r="89" s="1" customFormat="1" ht="29.28" customHeight="1">
      <c r="B89" s="49"/>
      <c r="C89" s="174" t="s">
        <v>149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110">
        <f>N129</f>
        <v>0</v>
      </c>
      <c r="O89" s="175"/>
      <c r="P89" s="175"/>
      <c r="Q89" s="175"/>
      <c r="R89" s="51"/>
      <c r="AU89" s="25" t="s">
        <v>150</v>
      </c>
    </row>
    <row r="90" s="7" customFormat="1" ht="24.96" customHeight="1">
      <c r="B90" s="176"/>
      <c r="C90" s="177"/>
      <c r="D90" s="178" t="s">
        <v>151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N130</f>
        <v>0</v>
      </c>
      <c r="O90" s="177"/>
      <c r="P90" s="177"/>
      <c r="Q90" s="177"/>
      <c r="R90" s="180"/>
    </row>
    <row r="91" s="8" customFormat="1" ht="19.92" customHeight="1">
      <c r="B91" s="181"/>
      <c r="C91" s="131"/>
      <c r="D91" s="144" t="s">
        <v>153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33">
        <f>N131</f>
        <v>0</v>
      </c>
      <c r="O91" s="131"/>
      <c r="P91" s="131"/>
      <c r="Q91" s="131"/>
      <c r="R91" s="182"/>
    </row>
    <row r="92" s="7" customFormat="1" ht="24.96" customHeight="1">
      <c r="B92" s="176"/>
      <c r="C92" s="177"/>
      <c r="D92" s="178" t="s">
        <v>154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9">
        <f>N132</f>
        <v>0</v>
      </c>
      <c r="O92" s="177"/>
      <c r="P92" s="177"/>
      <c r="Q92" s="177"/>
      <c r="R92" s="180"/>
    </row>
    <row r="93" s="8" customFormat="1" ht="19.92" customHeight="1">
      <c r="B93" s="181"/>
      <c r="C93" s="131"/>
      <c r="D93" s="144" t="s">
        <v>421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33">
        <f>N133</f>
        <v>0</v>
      </c>
      <c r="O93" s="131"/>
      <c r="P93" s="131"/>
      <c r="Q93" s="131"/>
      <c r="R93" s="182"/>
    </row>
    <row r="94" s="8" customFormat="1" ht="19.92" customHeight="1">
      <c r="B94" s="181"/>
      <c r="C94" s="131"/>
      <c r="D94" s="144" t="s">
        <v>1542</v>
      </c>
      <c r="E94" s="131"/>
      <c r="F94" s="131"/>
      <c r="G94" s="131"/>
      <c r="H94" s="131"/>
      <c r="I94" s="131"/>
      <c r="J94" s="131"/>
      <c r="K94" s="131"/>
      <c r="L94" s="131"/>
      <c r="M94" s="131"/>
      <c r="N94" s="133">
        <f>N149</f>
        <v>0</v>
      </c>
      <c r="O94" s="131"/>
      <c r="P94" s="131"/>
      <c r="Q94" s="131"/>
      <c r="R94" s="182"/>
    </row>
    <row r="95" s="8" customFormat="1" ht="19.92" customHeight="1">
      <c r="B95" s="181"/>
      <c r="C95" s="131"/>
      <c r="D95" s="144" t="s">
        <v>1543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3">
        <f>N178</f>
        <v>0</v>
      </c>
      <c r="O95" s="131"/>
      <c r="P95" s="131"/>
      <c r="Q95" s="131"/>
      <c r="R95" s="182"/>
    </row>
    <row r="96" s="8" customFormat="1" ht="19.92" customHeight="1">
      <c r="B96" s="181"/>
      <c r="C96" s="131"/>
      <c r="D96" s="144" t="s">
        <v>1544</v>
      </c>
      <c r="E96" s="131"/>
      <c r="F96" s="131"/>
      <c r="G96" s="131"/>
      <c r="H96" s="131"/>
      <c r="I96" s="131"/>
      <c r="J96" s="131"/>
      <c r="K96" s="131"/>
      <c r="L96" s="131"/>
      <c r="M96" s="131"/>
      <c r="N96" s="133">
        <f>N206</f>
        <v>0</v>
      </c>
      <c r="O96" s="131"/>
      <c r="P96" s="131"/>
      <c r="Q96" s="131"/>
      <c r="R96" s="182"/>
    </row>
    <row r="97" s="8" customFormat="1" ht="19.92" customHeight="1">
      <c r="B97" s="181"/>
      <c r="C97" s="131"/>
      <c r="D97" s="144" t="s">
        <v>424</v>
      </c>
      <c r="E97" s="131"/>
      <c r="F97" s="131"/>
      <c r="G97" s="131"/>
      <c r="H97" s="131"/>
      <c r="I97" s="131"/>
      <c r="J97" s="131"/>
      <c r="K97" s="131"/>
      <c r="L97" s="131"/>
      <c r="M97" s="131"/>
      <c r="N97" s="133">
        <f>N247</f>
        <v>0</v>
      </c>
      <c r="O97" s="131"/>
      <c r="P97" s="131"/>
      <c r="Q97" s="131"/>
      <c r="R97" s="182"/>
    </row>
    <row r="98" s="8" customFormat="1" ht="19.92" customHeight="1">
      <c r="B98" s="181"/>
      <c r="C98" s="131"/>
      <c r="D98" s="144" t="s">
        <v>158</v>
      </c>
      <c r="E98" s="131"/>
      <c r="F98" s="131"/>
      <c r="G98" s="131"/>
      <c r="H98" s="131"/>
      <c r="I98" s="131"/>
      <c r="J98" s="131"/>
      <c r="K98" s="131"/>
      <c r="L98" s="131"/>
      <c r="M98" s="131"/>
      <c r="N98" s="133">
        <f>N251</f>
        <v>0</v>
      </c>
      <c r="O98" s="131"/>
      <c r="P98" s="131"/>
      <c r="Q98" s="131"/>
      <c r="R98" s="182"/>
    </row>
    <row r="99" s="7" customFormat="1" ht="24.96" customHeight="1">
      <c r="B99" s="176"/>
      <c r="C99" s="177"/>
      <c r="D99" s="178" t="s">
        <v>1620</v>
      </c>
      <c r="E99" s="177"/>
      <c r="F99" s="177"/>
      <c r="G99" s="177"/>
      <c r="H99" s="177"/>
      <c r="I99" s="177"/>
      <c r="J99" s="177"/>
      <c r="K99" s="177"/>
      <c r="L99" s="177"/>
      <c r="M99" s="177"/>
      <c r="N99" s="179">
        <f>N254</f>
        <v>0</v>
      </c>
      <c r="O99" s="177"/>
      <c r="P99" s="177"/>
      <c r="Q99" s="177"/>
      <c r="R99" s="180"/>
    </row>
    <row r="100" s="8" customFormat="1" ht="19.92" customHeight="1">
      <c r="B100" s="181"/>
      <c r="C100" s="131"/>
      <c r="D100" s="144" t="s">
        <v>1621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133">
        <f>N255</f>
        <v>0</v>
      </c>
      <c r="O100" s="131"/>
      <c r="P100" s="131"/>
      <c r="Q100" s="131"/>
      <c r="R100" s="182"/>
    </row>
    <row r="101" s="7" customFormat="1" ht="24.96" customHeight="1">
      <c r="B101" s="176"/>
      <c r="C101" s="177"/>
      <c r="D101" s="178" t="s">
        <v>433</v>
      </c>
      <c r="E101" s="177"/>
      <c r="F101" s="177"/>
      <c r="G101" s="177"/>
      <c r="H101" s="177"/>
      <c r="I101" s="177"/>
      <c r="J101" s="177"/>
      <c r="K101" s="177"/>
      <c r="L101" s="177"/>
      <c r="M101" s="177"/>
      <c r="N101" s="179">
        <f>N257</f>
        <v>0</v>
      </c>
      <c r="O101" s="177"/>
      <c r="P101" s="177"/>
      <c r="Q101" s="177"/>
      <c r="R101" s="180"/>
    </row>
    <row r="102" s="1" customFormat="1" ht="21.84" customHeight="1"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1"/>
    </row>
    <row r="103" s="1" customFormat="1" ht="29.28" customHeight="1">
      <c r="B103" s="49"/>
      <c r="C103" s="174" t="s">
        <v>161</v>
      </c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175">
        <f>ROUND(N104+N105+N106+N107+N108+N109,2)</f>
        <v>0</v>
      </c>
      <c r="O103" s="183"/>
      <c r="P103" s="183"/>
      <c r="Q103" s="183"/>
      <c r="R103" s="51"/>
      <c r="T103" s="184"/>
      <c r="U103" s="185" t="s">
        <v>41</v>
      </c>
    </row>
    <row r="104" s="1" customFormat="1" ht="18" customHeight="1">
      <c r="B104" s="186"/>
      <c r="C104" s="187"/>
      <c r="D104" s="150" t="s">
        <v>162</v>
      </c>
      <c r="E104" s="188"/>
      <c r="F104" s="188"/>
      <c r="G104" s="188"/>
      <c r="H104" s="188"/>
      <c r="I104" s="187"/>
      <c r="J104" s="187"/>
      <c r="K104" s="187"/>
      <c r="L104" s="187"/>
      <c r="M104" s="187"/>
      <c r="N104" s="145">
        <f>ROUND(N89*T104,2)</f>
        <v>0</v>
      </c>
      <c r="O104" s="189"/>
      <c r="P104" s="189"/>
      <c r="Q104" s="189"/>
      <c r="R104" s="190"/>
      <c r="S104" s="191"/>
      <c r="T104" s="192"/>
      <c r="U104" s="193" t="s">
        <v>44</v>
      </c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4" t="s">
        <v>163</v>
      </c>
      <c r="AZ104" s="191"/>
      <c r="BA104" s="191"/>
      <c r="BB104" s="191"/>
      <c r="BC104" s="191"/>
      <c r="BD104" s="191"/>
      <c r="BE104" s="195">
        <f>IF(U104="základná",N104,0)</f>
        <v>0</v>
      </c>
      <c r="BF104" s="195">
        <f>IF(U104="znížená",N104,0)</f>
        <v>0</v>
      </c>
      <c r="BG104" s="195">
        <f>IF(U104="zákl. prenesená",N104,0)</f>
        <v>0</v>
      </c>
      <c r="BH104" s="195">
        <f>IF(U104="zníž. prenesená",N104,0)</f>
        <v>0</v>
      </c>
      <c r="BI104" s="195">
        <f>IF(U104="nulová",N104,0)</f>
        <v>0</v>
      </c>
      <c r="BJ104" s="194" t="s">
        <v>89</v>
      </c>
      <c r="BK104" s="191"/>
      <c r="BL104" s="191"/>
      <c r="BM104" s="191"/>
    </row>
    <row r="105" s="1" customFormat="1" ht="18" customHeight="1">
      <c r="B105" s="186"/>
      <c r="C105" s="187"/>
      <c r="D105" s="150" t="s">
        <v>164</v>
      </c>
      <c r="E105" s="188"/>
      <c r="F105" s="188"/>
      <c r="G105" s="188"/>
      <c r="H105" s="188"/>
      <c r="I105" s="187"/>
      <c r="J105" s="187"/>
      <c r="K105" s="187"/>
      <c r="L105" s="187"/>
      <c r="M105" s="187"/>
      <c r="N105" s="145">
        <f>ROUND(N89*T105,2)</f>
        <v>0</v>
      </c>
      <c r="O105" s="189"/>
      <c r="P105" s="189"/>
      <c r="Q105" s="189"/>
      <c r="R105" s="190"/>
      <c r="S105" s="191"/>
      <c r="T105" s="192"/>
      <c r="U105" s="193" t="s">
        <v>44</v>
      </c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4" t="s">
        <v>163</v>
      </c>
      <c r="AZ105" s="191"/>
      <c r="BA105" s="191"/>
      <c r="BB105" s="191"/>
      <c r="BC105" s="191"/>
      <c r="BD105" s="191"/>
      <c r="BE105" s="195">
        <f>IF(U105="základná",N105,0)</f>
        <v>0</v>
      </c>
      <c r="BF105" s="195">
        <f>IF(U105="znížená",N105,0)</f>
        <v>0</v>
      </c>
      <c r="BG105" s="195">
        <f>IF(U105="zákl. prenesená",N105,0)</f>
        <v>0</v>
      </c>
      <c r="BH105" s="195">
        <f>IF(U105="zníž. prenesená",N105,0)</f>
        <v>0</v>
      </c>
      <c r="BI105" s="195">
        <f>IF(U105="nulová",N105,0)</f>
        <v>0</v>
      </c>
      <c r="BJ105" s="194" t="s">
        <v>89</v>
      </c>
      <c r="BK105" s="191"/>
      <c r="BL105" s="191"/>
      <c r="BM105" s="191"/>
    </row>
    <row r="106" s="1" customFormat="1" ht="18" customHeight="1">
      <c r="B106" s="186"/>
      <c r="C106" s="187"/>
      <c r="D106" s="150" t="s">
        <v>165</v>
      </c>
      <c r="E106" s="188"/>
      <c r="F106" s="188"/>
      <c r="G106" s="188"/>
      <c r="H106" s="188"/>
      <c r="I106" s="187"/>
      <c r="J106" s="187"/>
      <c r="K106" s="187"/>
      <c r="L106" s="187"/>
      <c r="M106" s="187"/>
      <c r="N106" s="145">
        <f>ROUND(N89*T106,2)</f>
        <v>0</v>
      </c>
      <c r="O106" s="189"/>
      <c r="P106" s="189"/>
      <c r="Q106" s="189"/>
      <c r="R106" s="190"/>
      <c r="S106" s="191"/>
      <c r="T106" s="192"/>
      <c r="U106" s="193" t="s">
        <v>44</v>
      </c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4" t="s">
        <v>163</v>
      </c>
      <c r="AZ106" s="191"/>
      <c r="BA106" s="191"/>
      <c r="BB106" s="191"/>
      <c r="BC106" s="191"/>
      <c r="BD106" s="191"/>
      <c r="BE106" s="195">
        <f>IF(U106="základná",N106,0)</f>
        <v>0</v>
      </c>
      <c r="BF106" s="195">
        <f>IF(U106="znížená",N106,0)</f>
        <v>0</v>
      </c>
      <c r="BG106" s="195">
        <f>IF(U106="zákl. prenesená",N106,0)</f>
        <v>0</v>
      </c>
      <c r="BH106" s="195">
        <f>IF(U106="zníž. prenesená",N106,0)</f>
        <v>0</v>
      </c>
      <c r="BI106" s="195">
        <f>IF(U106="nulová",N106,0)</f>
        <v>0</v>
      </c>
      <c r="BJ106" s="194" t="s">
        <v>89</v>
      </c>
      <c r="BK106" s="191"/>
      <c r="BL106" s="191"/>
      <c r="BM106" s="191"/>
    </row>
    <row r="107" s="1" customFormat="1" ht="18" customHeight="1">
      <c r="B107" s="186"/>
      <c r="C107" s="187"/>
      <c r="D107" s="150" t="s">
        <v>166</v>
      </c>
      <c r="E107" s="188"/>
      <c r="F107" s="188"/>
      <c r="G107" s="188"/>
      <c r="H107" s="188"/>
      <c r="I107" s="187"/>
      <c r="J107" s="187"/>
      <c r="K107" s="187"/>
      <c r="L107" s="187"/>
      <c r="M107" s="187"/>
      <c r="N107" s="145">
        <f>ROUND(N89*T107,2)</f>
        <v>0</v>
      </c>
      <c r="O107" s="189"/>
      <c r="P107" s="189"/>
      <c r="Q107" s="189"/>
      <c r="R107" s="190"/>
      <c r="S107" s="191"/>
      <c r="T107" s="192"/>
      <c r="U107" s="193" t="s">
        <v>44</v>
      </c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4" t="s">
        <v>163</v>
      </c>
      <c r="AZ107" s="191"/>
      <c r="BA107" s="191"/>
      <c r="BB107" s="191"/>
      <c r="BC107" s="191"/>
      <c r="BD107" s="191"/>
      <c r="BE107" s="195">
        <f>IF(U107="základná",N107,0)</f>
        <v>0</v>
      </c>
      <c r="BF107" s="195">
        <f>IF(U107="znížená",N107,0)</f>
        <v>0</v>
      </c>
      <c r="BG107" s="195">
        <f>IF(U107="zákl. prenesená",N107,0)</f>
        <v>0</v>
      </c>
      <c r="BH107" s="195">
        <f>IF(U107="zníž. prenesená",N107,0)</f>
        <v>0</v>
      </c>
      <c r="BI107" s="195">
        <f>IF(U107="nulová",N107,0)</f>
        <v>0</v>
      </c>
      <c r="BJ107" s="194" t="s">
        <v>89</v>
      </c>
      <c r="BK107" s="191"/>
      <c r="BL107" s="191"/>
      <c r="BM107" s="191"/>
    </row>
    <row r="108" s="1" customFormat="1" ht="18" customHeight="1">
      <c r="B108" s="186"/>
      <c r="C108" s="187"/>
      <c r="D108" s="150" t="s">
        <v>167</v>
      </c>
      <c r="E108" s="188"/>
      <c r="F108" s="188"/>
      <c r="G108" s="188"/>
      <c r="H108" s="188"/>
      <c r="I108" s="187"/>
      <c r="J108" s="187"/>
      <c r="K108" s="187"/>
      <c r="L108" s="187"/>
      <c r="M108" s="187"/>
      <c r="N108" s="145">
        <f>ROUND(N89*T108,2)</f>
        <v>0</v>
      </c>
      <c r="O108" s="189"/>
      <c r="P108" s="189"/>
      <c r="Q108" s="189"/>
      <c r="R108" s="190"/>
      <c r="S108" s="191"/>
      <c r="T108" s="192"/>
      <c r="U108" s="193" t="s">
        <v>44</v>
      </c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4" t="s">
        <v>163</v>
      </c>
      <c r="AZ108" s="191"/>
      <c r="BA108" s="191"/>
      <c r="BB108" s="191"/>
      <c r="BC108" s="191"/>
      <c r="BD108" s="191"/>
      <c r="BE108" s="195">
        <f>IF(U108="základná",N108,0)</f>
        <v>0</v>
      </c>
      <c r="BF108" s="195">
        <f>IF(U108="znížená",N108,0)</f>
        <v>0</v>
      </c>
      <c r="BG108" s="195">
        <f>IF(U108="zákl. prenesená",N108,0)</f>
        <v>0</v>
      </c>
      <c r="BH108" s="195">
        <f>IF(U108="zníž. prenesená",N108,0)</f>
        <v>0</v>
      </c>
      <c r="BI108" s="195">
        <f>IF(U108="nulová",N108,0)</f>
        <v>0</v>
      </c>
      <c r="BJ108" s="194" t="s">
        <v>89</v>
      </c>
      <c r="BK108" s="191"/>
      <c r="BL108" s="191"/>
      <c r="BM108" s="191"/>
    </row>
    <row r="109" s="1" customFormat="1" ht="18" customHeight="1">
      <c r="B109" s="186"/>
      <c r="C109" s="187"/>
      <c r="D109" s="188" t="s">
        <v>168</v>
      </c>
      <c r="E109" s="187"/>
      <c r="F109" s="187"/>
      <c r="G109" s="187"/>
      <c r="H109" s="187"/>
      <c r="I109" s="187"/>
      <c r="J109" s="187"/>
      <c r="K109" s="187"/>
      <c r="L109" s="187"/>
      <c r="M109" s="187"/>
      <c r="N109" s="145">
        <f>ROUND(N89*T109,2)</f>
        <v>0</v>
      </c>
      <c r="O109" s="189"/>
      <c r="P109" s="189"/>
      <c r="Q109" s="189"/>
      <c r="R109" s="190"/>
      <c r="S109" s="191"/>
      <c r="T109" s="196"/>
      <c r="U109" s="197" t="s">
        <v>44</v>
      </c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4" t="s">
        <v>169</v>
      </c>
      <c r="AZ109" s="191"/>
      <c r="BA109" s="191"/>
      <c r="BB109" s="191"/>
      <c r="BC109" s="191"/>
      <c r="BD109" s="191"/>
      <c r="BE109" s="195">
        <f>IF(U109="základná",N109,0)</f>
        <v>0</v>
      </c>
      <c r="BF109" s="195">
        <f>IF(U109="znížená",N109,0)</f>
        <v>0</v>
      </c>
      <c r="BG109" s="195">
        <f>IF(U109="zákl. prenesená",N109,0)</f>
        <v>0</v>
      </c>
      <c r="BH109" s="195">
        <f>IF(U109="zníž. prenesená",N109,0)</f>
        <v>0</v>
      </c>
      <c r="BI109" s="195">
        <f>IF(U109="nulová",N109,0)</f>
        <v>0</v>
      </c>
      <c r="BJ109" s="194" t="s">
        <v>89</v>
      </c>
      <c r="BK109" s="191"/>
      <c r="BL109" s="191"/>
      <c r="BM109" s="191"/>
    </row>
    <row r="110" s="1" customForma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s="1" customFormat="1" ht="29.28" customHeight="1">
      <c r="B111" s="49"/>
      <c r="C111" s="155" t="s">
        <v>132</v>
      </c>
      <c r="D111" s="156"/>
      <c r="E111" s="156"/>
      <c r="F111" s="156"/>
      <c r="G111" s="156"/>
      <c r="H111" s="156"/>
      <c r="I111" s="156"/>
      <c r="J111" s="156"/>
      <c r="K111" s="156"/>
      <c r="L111" s="157">
        <f>ROUND(SUM(N89+N103),2)</f>
        <v>0</v>
      </c>
      <c r="M111" s="157"/>
      <c r="N111" s="157"/>
      <c r="O111" s="157"/>
      <c r="P111" s="157"/>
      <c r="Q111" s="157"/>
      <c r="R111" s="51"/>
    </row>
    <row r="112" s="1" customFormat="1" ht="6.96" customHeight="1"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0"/>
    </row>
    <row r="116" s="1" customFormat="1" ht="6.96" customHeight="1">
      <c r="B116" s="81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3"/>
    </row>
    <row r="117" s="1" customFormat="1" ht="36.96" customHeight="1">
      <c r="B117" s="49"/>
      <c r="C117" s="30" t="s">
        <v>170</v>
      </c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1"/>
    </row>
    <row r="118" s="1" customFormat="1" ht="6.96" customHeight="1"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1"/>
    </row>
    <row r="119" s="1" customFormat="1" ht="30" customHeight="1">
      <c r="B119" s="49"/>
      <c r="C119" s="41" t="s">
        <v>18</v>
      </c>
      <c r="D119" s="50"/>
      <c r="E119" s="50"/>
      <c r="F119" s="160" t="str">
        <f>F6</f>
        <v xml:space="preserve">REKONŠTRUKCIA ŠD HORSKÝ PARK  EU BRATISLAVA , BLOK A</v>
      </c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50"/>
      <c r="R119" s="51"/>
    </row>
    <row r="120" ht="30" customHeight="1">
      <c r="B120" s="29"/>
      <c r="C120" s="41" t="s">
        <v>139</v>
      </c>
      <c r="D120" s="34"/>
      <c r="E120" s="34"/>
      <c r="F120" s="160" t="s">
        <v>140</v>
      </c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2"/>
    </row>
    <row r="121" s="1" customFormat="1" ht="36.96" customHeight="1">
      <c r="B121" s="49"/>
      <c r="C121" s="88" t="s">
        <v>141</v>
      </c>
      <c r="D121" s="50"/>
      <c r="E121" s="50"/>
      <c r="F121" s="90" t="str">
        <f>F8</f>
        <v xml:space="preserve">SO01.3 - SO01.3  Vykurovanie A</v>
      </c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="1" customFormat="1" ht="6.96" customHeight="1"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1"/>
    </row>
    <row r="123" s="1" customFormat="1" ht="18" customHeight="1">
      <c r="B123" s="49"/>
      <c r="C123" s="41" t="s">
        <v>22</v>
      </c>
      <c r="D123" s="50"/>
      <c r="E123" s="50"/>
      <c r="F123" s="36" t="str">
        <f>F10</f>
        <v>Prokopa Veľkého 41,Bratislava</v>
      </c>
      <c r="G123" s="50"/>
      <c r="H123" s="50"/>
      <c r="I123" s="50"/>
      <c r="J123" s="50"/>
      <c r="K123" s="41" t="s">
        <v>24</v>
      </c>
      <c r="L123" s="50"/>
      <c r="M123" s="93" t="str">
        <f>IF(O10="","",O10)</f>
        <v>11. 6. 2018</v>
      </c>
      <c r="N123" s="93"/>
      <c r="O123" s="93"/>
      <c r="P123" s="93"/>
      <c r="Q123" s="50"/>
      <c r="R123" s="51"/>
    </row>
    <row r="124" s="1" customFormat="1" ht="6.96" customHeight="1"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1"/>
    </row>
    <row r="125" s="1" customFormat="1">
      <c r="B125" s="49"/>
      <c r="C125" s="41" t="s">
        <v>26</v>
      </c>
      <c r="D125" s="50"/>
      <c r="E125" s="50"/>
      <c r="F125" s="36" t="str">
        <f>E13</f>
        <v xml:space="preserve">EU,Dolnozemská  cesta 1,Bratislava</v>
      </c>
      <c r="G125" s="50"/>
      <c r="H125" s="50"/>
      <c r="I125" s="50"/>
      <c r="J125" s="50"/>
      <c r="K125" s="41" t="s">
        <v>32</v>
      </c>
      <c r="L125" s="50"/>
      <c r="M125" s="36" t="str">
        <f>E19</f>
        <v>Ing.Arch.Fukatsová G.,Atelier Modulor,Bratislava</v>
      </c>
      <c r="N125" s="36"/>
      <c r="O125" s="36"/>
      <c r="P125" s="36"/>
      <c r="Q125" s="36"/>
      <c r="R125" s="51"/>
    </row>
    <row r="126" s="1" customFormat="1" ht="14.4" customHeight="1">
      <c r="B126" s="49"/>
      <c r="C126" s="41" t="s">
        <v>30</v>
      </c>
      <c r="D126" s="50"/>
      <c r="E126" s="50"/>
      <c r="F126" s="36" t="str">
        <f>IF(E16="","",E16)</f>
        <v>Orintačný rozpočet</v>
      </c>
      <c r="G126" s="50"/>
      <c r="H126" s="50"/>
      <c r="I126" s="50"/>
      <c r="J126" s="50"/>
      <c r="K126" s="41" t="s">
        <v>35</v>
      </c>
      <c r="L126" s="50"/>
      <c r="M126" s="36" t="str">
        <f>E22</f>
        <v>Ing.Čislák</v>
      </c>
      <c r="N126" s="36"/>
      <c r="O126" s="36"/>
      <c r="P126" s="36"/>
      <c r="Q126" s="36"/>
      <c r="R126" s="51"/>
    </row>
    <row r="127" s="1" customFormat="1" ht="10.32" customHeight="1">
      <c r="B127" s="49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1"/>
    </row>
    <row r="128" s="9" customFormat="1" ht="29.28" customHeight="1">
      <c r="B128" s="198"/>
      <c r="C128" s="199" t="s">
        <v>171</v>
      </c>
      <c r="D128" s="200" t="s">
        <v>172</v>
      </c>
      <c r="E128" s="200" t="s">
        <v>59</v>
      </c>
      <c r="F128" s="200" t="s">
        <v>173</v>
      </c>
      <c r="G128" s="200"/>
      <c r="H128" s="200"/>
      <c r="I128" s="200"/>
      <c r="J128" s="200" t="s">
        <v>174</v>
      </c>
      <c r="K128" s="200" t="s">
        <v>175</v>
      </c>
      <c r="L128" s="200" t="s">
        <v>176</v>
      </c>
      <c r="M128" s="200"/>
      <c r="N128" s="200" t="s">
        <v>148</v>
      </c>
      <c r="O128" s="200"/>
      <c r="P128" s="200"/>
      <c r="Q128" s="201"/>
      <c r="R128" s="202"/>
      <c r="T128" s="103" t="s">
        <v>177</v>
      </c>
      <c r="U128" s="104" t="s">
        <v>41</v>
      </c>
      <c r="V128" s="104" t="s">
        <v>178</v>
      </c>
      <c r="W128" s="104" t="s">
        <v>179</v>
      </c>
      <c r="X128" s="104" t="s">
        <v>180</v>
      </c>
      <c r="Y128" s="104" t="s">
        <v>181</v>
      </c>
      <c r="Z128" s="104" t="s">
        <v>182</v>
      </c>
      <c r="AA128" s="105" t="s">
        <v>183</v>
      </c>
    </row>
    <row r="129" s="1" customFormat="1" ht="29.28" customHeight="1">
      <c r="B129" s="49"/>
      <c r="C129" s="107" t="s">
        <v>145</v>
      </c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203">
        <f>BK129</f>
        <v>0</v>
      </c>
      <c r="O129" s="204"/>
      <c r="P129" s="204"/>
      <c r="Q129" s="204"/>
      <c r="R129" s="51"/>
      <c r="T129" s="106"/>
      <c r="U129" s="70"/>
      <c r="V129" s="70"/>
      <c r="W129" s="205">
        <f>W130+W132+W254+W257+W259</f>
        <v>0</v>
      </c>
      <c r="X129" s="70"/>
      <c r="Y129" s="205">
        <f>Y130+Y132+Y254+Y257+Y259</f>
        <v>10.848010000000002</v>
      </c>
      <c r="Z129" s="70"/>
      <c r="AA129" s="206">
        <f>AA130+AA132+AA254+AA257+AA259</f>
        <v>0</v>
      </c>
      <c r="AT129" s="25" t="s">
        <v>76</v>
      </c>
      <c r="AU129" s="25" t="s">
        <v>150</v>
      </c>
      <c r="BK129" s="207">
        <f>BK130+BK132+BK254+BK257+BK259</f>
        <v>0</v>
      </c>
    </row>
    <row r="130" s="10" customFormat="1" ht="37.44" customHeight="1">
      <c r="B130" s="208"/>
      <c r="C130" s="209"/>
      <c r="D130" s="210" t="s">
        <v>151</v>
      </c>
      <c r="E130" s="210"/>
      <c r="F130" s="210"/>
      <c r="G130" s="210"/>
      <c r="H130" s="210"/>
      <c r="I130" s="210"/>
      <c r="J130" s="210"/>
      <c r="K130" s="210"/>
      <c r="L130" s="210"/>
      <c r="M130" s="210"/>
      <c r="N130" s="269">
        <f>BK130</f>
        <v>0</v>
      </c>
      <c r="O130" s="179"/>
      <c r="P130" s="179"/>
      <c r="Q130" s="179"/>
      <c r="R130" s="213"/>
      <c r="T130" s="214"/>
      <c r="U130" s="209"/>
      <c r="V130" s="209"/>
      <c r="W130" s="215">
        <f>W131</f>
        <v>0</v>
      </c>
      <c r="X130" s="209"/>
      <c r="Y130" s="215">
        <f>Y131</f>
        <v>0</v>
      </c>
      <c r="Z130" s="209"/>
      <c r="AA130" s="216">
        <f>AA131</f>
        <v>0</v>
      </c>
      <c r="AR130" s="217" t="s">
        <v>84</v>
      </c>
      <c r="AT130" s="218" t="s">
        <v>76</v>
      </c>
      <c r="AU130" s="218" t="s">
        <v>77</v>
      </c>
      <c r="AY130" s="217" t="s">
        <v>184</v>
      </c>
      <c r="BK130" s="219">
        <f>BK131</f>
        <v>0</v>
      </c>
    </row>
    <row r="131" s="10" customFormat="1" ht="19.92" customHeight="1">
      <c r="B131" s="208"/>
      <c r="C131" s="209"/>
      <c r="D131" s="250" t="s">
        <v>153</v>
      </c>
      <c r="E131" s="250"/>
      <c r="F131" s="250"/>
      <c r="G131" s="250"/>
      <c r="H131" s="250"/>
      <c r="I131" s="250"/>
      <c r="J131" s="250"/>
      <c r="K131" s="250"/>
      <c r="L131" s="250"/>
      <c r="M131" s="250"/>
      <c r="N131" s="289">
        <f>BK131</f>
        <v>0</v>
      </c>
      <c r="O131" s="133"/>
      <c r="P131" s="133"/>
      <c r="Q131" s="133"/>
      <c r="R131" s="213"/>
      <c r="T131" s="214"/>
      <c r="U131" s="209"/>
      <c r="V131" s="209"/>
      <c r="W131" s="215">
        <v>0</v>
      </c>
      <c r="X131" s="209"/>
      <c r="Y131" s="215">
        <v>0</v>
      </c>
      <c r="Z131" s="209"/>
      <c r="AA131" s="216">
        <v>0</v>
      </c>
      <c r="AR131" s="217" t="s">
        <v>84</v>
      </c>
      <c r="AT131" s="218" t="s">
        <v>76</v>
      </c>
      <c r="AU131" s="218" t="s">
        <v>84</v>
      </c>
      <c r="AY131" s="217" t="s">
        <v>184</v>
      </c>
      <c r="BK131" s="219">
        <v>0</v>
      </c>
    </row>
    <row r="132" s="10" customFormat="1" ht="24.96" customHeight="1">
      <c r="B132" s="208"/>
      <c r="C132" s="209"/>
      <c r="D132" s="210" t="s">
        <v>154</v>
      </c>
      <c r="E132" s="210"/>
      <c r="F132" s="210"/>
      <c r="G132" s="210"/>
      <c r="H132" s="210"/>
      <c r="I132" s="210"/>
      <c r="J132" s="210"/>
      <c r="K132" s="210"/>
      <c r="L132" s="210"/>
      <c r="M132" s="210"/>
      <c r="N132" s="269">
        <f>BK132</f>
        <v>0</v>
      </c>
      <c r="O132" s="179"/>
      <c r="P132" s="179"/>
      <c r="Q132" s="179"/>
      <c r="R132" s="213"/>
      <c r="T132" s="214"/>
      <c r="U132" s="209"/>
      <c r="V132" s="209"/>
      <c r="W132" s="215">
        <f>W133+W149+W178+W206+W247+W251</f>
        <v>0</v>
      </c>
      <c r="X132" s="209"/>
      <c r="Y132" s="215">
        <f>Y133+Y149+Y178+Y206+Y247+Y251</f>
        <v>10.848010000000002</v>
      </c>
      <c r="Z132" s="209"/>
      <c r="AA132" s="216">
        <f>AA133+AA149+AA178+AA206+AA247+AA251</f>
        <v>0</v>
      </c>
      <c r="AR132" s="217" t="s">
        <v>89</v>
      </c>
      <c r="AT132" s="218" t="s">
        <v>76</v>
      </c>
      <c r="AU132" s="218" t="s">
        <v>77</v>
      </c>
      <c r="AY132" s="217" t="s">
        <v>184</v>
      </c>
      <c r="BK132" s="219">
        <f>BK133+BK149+BK178+BK206+BK247+BK251</f>
        <v>0</v>
      </c>
    </row>
    <row r="133" s="10" customFormat="1" ht="19.92" customHeight="1">
      <c r="B133" s="208"/>
      <c r="C133" s="209"/>
      <c r="D133" s="250" t="s">
        <v>421</v>
      </c>
      <c r="E133" s="250"/>
      <c r="F133" s="250"/>
      <c r="G133" s="250"/>
      <c r="H133" s="250"/>
      <c r="I133" s="250"/>
      <c r="J133" s="250"/>
      <c r="K133" s="250"/>
      <c r="L133" s="250"/>
      <c r="M133" s="250"/>
      <c r="N133" s="251">
        <f>BK133</f>
        <v>0</v>
      </c>
      <c r="O133" s="252"/>
      <c r="P133" s="252"/>
      <c r="Q133" s="252"/>
      <c r="R133" s="213"/>
      <c r="T133" s="214"/>
      <c r="U133" s="209"/>
      <c r="V133" s="209"/>
      <c r="W133" s="215">
        <f>SUM(W134:W148)</f>
        <v>0</v>
      </c>
      <c r="X133" s="209"/>
      <c r="Y133" s="215">
        <f>SUM(Y134:Y148)</f>
        <v>0.18474999999999964</v>
      </c>
      <c r="Z133" s="209"/>
      <c r="AA133" s="216">
        <f>SUM(AA134:AA148)</f>
        <v>0</v>
      </c>
      <c r="AR133" s="217" t="s">
        <v>89</v>
      </c>
      <c r="AT133" s="218" t="s">
        <v>76</v>
      </c>
      <c r="AU133" s="218" t="s">
        <v>84</v>
      </c>
      <c r="AY133" s="217" t="s">
        <v>184</v>
      </c>
      <c r="BK133" s="219">
        <f>SUM(BK134:BK148)</f>
        <v>0</v>
      </c>
    </row>
    <row r="134" s="1" customFormat="1" ht="25.5" customHeight="1">
      <c r="B134" s="186"/>
      <c r="C134" s="220" t="s">
        <v>84</v>
      </c>
      <c r="D134" s="220" t="s">
        <v>185</v>
      </c>
      <c r="E134" s="221" t="s">
        <v>1622</v>
      </c>
      <c r="F134" s="222" t="s">
        <v>1623</v>
      </c>
      <c r="G134" s="222"/>
      <c r="H134" s="222"/>
      <c r="I134" s="222"/>
      <c r="J134" s="223" t="s">
        <v>218</v>
      </c>
      <c r="K134" s="224">
        <v>83.272999999999996</v>
      </c>
      <c r="L134" s="225">
        <v>0</v>
      </c>
      <c r="M134" s="225"/>
      <c r="N134" s="226">
        <f>ROUND(L134*K134,2)</f>
        <v>0</v>
      </c>
      <c r="O134" s="226"/>
      <c r="P134" s="226"/>
      <c r="Q134" s="226"/>
      <c r="R134" s="190"/>
      <c r="T134" s="227" t="s">
        <v>5</v>
      </c>
      <c r="U134" s="59" t="s">
        <v>44</v>
      </c>
      <c r="V134" s="50"/>
      <c r="W134" s="228">
        <f>V134*K134</f>
        <v>0</v>
      </c>
      <c r="X134" s="228">
        <v>0.00021999927947834199</v>
      </c>
      <c r="Y134" s="228">
        <f>X134*K134</f>
        <v>0.018319999999999972</v>
      </c>
      <c r="Z134" s="228">
        <v>0</v>
      </c>
      <c r="AA134" s="229">
        <f>Z134*K134</f>
        <v>0</v>
      </c>
      <c r="AR134" s="25" t="s">
        <v>278</v>
      </c>
      <c r="AT134" s="25" t="s">
        <v>185</v>
      </c>
      <c r="AU134" s="25" t="s">
        <v>89</v>
      </c>
      <c r="AY134" s="25" t="s">
        <v>184</v>
      </c>
      <c r="BE134" s="149">
        <f>IF(U134="základná",N134,0)</f>
        <v>0</v>
      </c>
      <c r="BF134" s="149">
        <f>IF(U134="znížená",N134,0)</f>
        <v>0</v>
      </c>
      <c r="BG134" s="149">
        <f>IF(U134="zákl. prenesená",N134,0)</f>
        <v>0</v>
      </c>
      <c r="BH134" s="149">
        <f>IF(U134="zníž. prenesená",N134,0)</f>
        <v>0</v>
      </c>
      <c r="BI134" s="149">
        <f>IF(U134="nulová",N134,0)</f>
        <v>0</v>
      </c>
      <c r="BJ134" s="25" t="s">
        <v>89</v>
      </c>
      <c r="BK134" s="149">
        <f>ROUND(L134*K134,2)</f>
        <v>0</v>
      </c>
      <c r="BL134" s="25" t="s">
        <v>278</v>
      </c>
      <c r="BM134" s="25" t="s">
        <v>1624</v>
      </c>
    </row>
    <row r="135" s="1" customFormat="1" ht="25.5" customHeight="1">
      <c r="B135" s="186"/>
      <c r="C135" s="270" t="s">
        <v>89</v>
      </c>
      <c r="D135" s="270" t="s">
        <v>563</v>
      </c>
      <c r="E135" s="271" t="s">
        <v>1625</v>
      </c>
      <c r="F135" s="272" t="s">
        <v>1626</v>
      </c>
      <c r="G135" s="272"/>
      <c r="H135" s="272"/>
      <c r="I135" s="272"/>
      <c r="J135" s="273" t="s">
        <v>218</v>
      </c>
      <c r="K135" s="274">
        <v>87.436999999999998</v>
      </c>
      <c r="L135" s="275">
        <v>0</v>
      </c>
      <c r="M135" s="275"/>
      <c r="N135" s="276">
        <f>ROUND(L135*K135,2)</f>
        <v>0</v>
      </c>
      <c r="O135" s="226"/>
      <c r="P135" s="226"/>
      <c r="Q135" s="226"/>
      <c r="R135" s="190"/>
      <c r="T135" s="227" t="s">
        <v>5</v>
      </c>
      <c r="U135" s="59" t="s">
        <v>44</v>
      </c>
      <c r="V135" s="50"/>
      <c r="W135" s="228">
        <f>V135*K135</f>
        <v>0</v>
      </c>
      <c r="X135" s="228">
        <v>0.0012599929091803199</v>
      </c>
      <c r="Y135" s="228">
        <f>X135*K135</f>
        <v>0.11016999999999963</v>
      </c>
      <c r="Z135" s="228">
        <v>0</v>
      </c>
      <c r="AA135" s="229">
        <f>Z135*K135</f>
        <v>0</v>
      </c>
      <c r="AR135" s="25" t="s">
        <v>351</v>
      </c>
      <c r="AT135" s="25" t="s">
        <v>563</v>
      </c>
      <c r="AU135" s="25" t="s">
        <v>89</v>
      </c>
      <c r="AY135" s="25" t="s">
        <v>184</v>
      </c>
      <c r="BE135" s="149">
        <f>IF(U135="základná",N135,0)</f>
        <v>0</v>
      </c>
      <c r="BF135" s="149">
        <f>IF(U135="znížená",N135,0)</f>
        <v>0</v>
      </c>
      <c r="BG135" s="149">
        <f>IF(U135="zákl. prenesená",N135,0)</f>
        <v>0</v>
      </c>
      <c r="BH135" s="149">
        <f>IF(U135="zníž. prenesená",N135,0)</f>
        <v>0</v>
      </c>
      <c r="BI135" s="149">
        <f>IF(U135="nulová",N135,0)</f>
        <v>0</v>
      </c>
      <c r="BJ135" s="25" t="s">
        <v>89</v>
      </c>
      <c r="BK135" s="149">
        <f>ROUND(L135*K135,2)</f>
        <v>0</v>
      </c>
      <c r="BL135" s="25" t="s">
        <v>278</v>
      </c>
      <c r="BM135" s="25" t="s">
        <v>1627</v>
      </c>
    </row>
    <row r="136" s="1" customFormat="1" ht="25.5" customHeight="1">
      <c r="B136" s="186"/>
      <c r="C136" s="220" t="s">
        <v>203</v>
      </c>
      <c r="D136" s="220" t="s">
        <v>185</v>
      </c>
      <c r="E136" s="221" t="s">
        <v>1628</v>
      </c>
      <c r="F136" s="222" t="s">
        <v>1629</v>
      </c>
      <c r="G136" s="222"/>
      <c r="H136" s="222"/>
      <c r="I136" s="222"/>
      <c r="J136" s="223" t="s">
        <v>218</v>
      </c>
      <c r="K136" s="224">
        <v>1035</v>
      </c>
      <c r="L136" s="225">
        <v>0</v>
      </c>
      <c r="M136" s="225"/>
      <c r="N136" s="226">
        <f>ROUND(L136*K136,2)</f>
        <v>0</v>
      </c>
      <c r="O136" s="226"/>
      <c r="P136" s="226"/>
      <c r="Q136" s="226"/>
      <c r="R136" s="190"/>
      <c r="T136" s="227" t="s">
        <v>5</v>
      </c>
      <c r="U136" s="59" t="s">
        <v>44</v>
      </c>
      <c r="V136" s="50"/>
      <c r="W136" s="228">
        <f>V136*K136</f>
        <v>0</v>
      </c>
      <c r="X136" s="228">
        <v>0</v>
      </c>
      <c r="Y136" s="228">
        <f>X136*K136</f>
        <v>0</v>
      </c>
      <c r="Z136" s="228">
        <v>0</v>
      </c>
      <c r="AA136" s="229">
        <f>Z136*K136</f>
        <v>0</v>
      </c>
      <c r="AR136" s="25" t="s">
        <v>278</v>
      </c>
      <c r="AT136" s="25" t="s">
        <v>185</v>
      </c>
      <c r="AU136" s="25" t="s">
        <v>89</v>
      </c>
      <c r="AY136" s="25" t="s">
        <v>184</v>
      </c>
      <c r="BE136" s="149">
        <f>IF(U136="základná",N136,0)</f>
        <v>0</v>
      </c>
      <c r="BF136" s="149">
        <f>IF(U136="znížená",N136,0)</f>
        <v>0</v>
      </c>
      <c r="BG136" s="149">
        <f>IF(U136="zákl. prenesená",N136,0)</f>
        <v>0</v>
      </c>
      <c r="BH136" s="149">
        <f>IF(U136="zníž. prenesená",N136,0)</f>
        <v>0</v>
      </c>
      <c r="BI136" s="149">
        <f>IF(U136="nulová",N136,0)</f>
        <v>0</v>
      </c>
      <c r="BJ136" s="25" t="s">
        <v>89</v>
      </c>
      <c r="BK136" s="149">
        <f>ROUND(L136*K136,2)</f>
        <v>0</v>
      </c>
      <c r="BL136" s="25" t="s">
        <v>278</v>
      </c>
      <c r="BM136" s="25" t="s">
        <v>1630</v>
      </c>
    </row>
    <row r="137" s="1" customFormat="1" ht="16.5" customHeight="1">
      <c r="B137" s="186"/>
      <c r="C137" s="270" t="s">
        <v>189</v>
      </c>
      <c r="D137" s="270" t="s">
        <v>563</v>
      </c>
      <c r="E137" s="271" t="s">
        <v>1631</v>
      </c>
      <c r="F137" s="272" t="s">
        <v>1632</v>
      </c>
      <c r="G137" s="272"/>
      <c r="H137" s="272"/>
      <c r="I137" s="272"/>
      <c r="J137" s="273" t="s">
        <v>218</v>
      </c>
      <c r="K137" s="274">
        <v>758</v>
      </c>
      <c r="L137" s="275">
        <v>0</v>
      </c>
      <c r="M137" s="275"/>
      <c r="N137" s="276">
        <f>ROUND(L137*K137,2)</f>
        <v>0</v>
      </c>
      <c r="O137" s="226"/>
      <c r="P137" s="226"/>
      <c r="Q137" s="226"/>
      <c r="R137" s="190"/>
      <c r="T137" s="227" t="s">
        <v>5</v>
      </c>
      <c r="U137" s="59" t="s">
        <v>44</v>
      </c>
      <c r="V137" s="50"/>
      <c r="W137" s="228">
        <f>V137*K137</f>
        <v>0</v>
      </c>
      <c r="X137" s="228">
        <v>4.0000000000000003E-05</v>
      </c>
      <c r="Y137" s="228">
        <f>X137*K137</f>
        <v>0.030320000000000003</v>
      </c>
      <c r="Z137" s="228">
        <v>0</v>
      </c>
      <c r="AA137" s="229">
        <f>Z137*K137</f>
        <v>0</v>
      </c>
      <c r="AR137" s="25" t="s">
        <v>351</v>
      </c>
      <c r="AT137" s="25" t="s">
        <v>563</v>
      </c>
      <c r="AU137" s="25" t="s">
        <v>89</v>
      </c>
      <c r="AY137" s="25" t="s">
        <v>184</v>
      </c>
      <c r="BE137" s="149">
        <f>IF(U137="základná",N137,0)</f>
        <v>0</v>
      </c>
      <c r="BF137" s="149">
        <f>IF(U137="znížená",N137,0)</f>
        <v>0</v>
      </c>
      <c r="BG137" s="149">
        <f>IF(U137="zákl. prenesená",N137,0)</f>
        <v>0</v>
      </c>
      <c r="BH137" s="149">
        <f>IF(U137="zníž. prenesená",N137,0)</f>
        <v>0</v>
      </c>
      <c r="BI137" s="149">
        <f>IF(U137="nulová",N137,0)</f>
        <v>0</v>
      </c>
      <c r="BJ137" s="25" t="s">
        <v>89</v>
      </c>
      <c r="BK137" s="149">
        <f>ROUND(L137*K137,2)</f>
        <v>0</v>
      </c>
      <c r="BL137" s="25" t="s">
        <v>278</v>
      </c>
      <c r="BM137" s="25" t="s">
        <v>1633</v>
      </c>
    </row>
    <row r="138" s="1" customFormat="1" ht="16.5" customHeight="1">
      <c r="B138" s="186"/>
      <c r="C138" s="270" t="s">
        <v>211</v>
      </c>
      <c r="D138" s="270" t="s">
        <v>563</v>
      </c>
      <c r="E138" s="271" t="s">
        <v>1634</v>
      </c>
      <c r="F138" s="272" t="s">
        <v>1635</v>
      </c>
      <c r="G138" s="272"/>
      <c r="H138" s="272"/>
      <c r="I138" s="272"/>
      <c r="J138" s="273" t="s">
        <v>218</v>
      </c>
      <c r="K138" s="274">
        <v>115</v>
      </c>
      <c r="L138" s="275">
        <v>0</v>
      </c>
      <c r="M138" s="275"/>
      <c r="N138" s="276">
        <f>ROUND(L138*K138,2)</f>
        <v>0</v>
      </c>
      <c r="O138" s="226"/>
      <c r="P138" s="226"/>
      <c r="Q138" s="226"/>
      <c r="R138" s="190"/>
      <c r="T138" s="227" t="s">
        <v>5</v>
      </c>
      <c r="U138" s="59" t="s">
        <v>44</v>
      </c>
      <c r="V138" s="50"/>
      <c r="W138" s="228">
        <f>V138*K138</f>
        <v>0</v>
      </c>
      <c r="X138" s="228">
        <v>1.0000000000000001E-05</v>
      </c>
      <c r="Y138" s="228">
        <f>X138*K138</f>
        <v>0.0011500000000000002</v>
      </c>
      <c r="Z138" s="228">
        <v>0</v>
      </c>
      <c r="AA138" s="229">
        <f>Z138*K138</f>
        <v>0</v>
      </c>
      <c r="AR138" s="25" t="s">
        <v>351</v>
      </c>
      <c r="AT138" s="25" t="s">
        <v>563</v>
      </c>
      <c r="AU138" s="25" t="s">
        <v>89</v>
      </c>
      <c r="AY138" s="25" t="s">
        <v>184</v>
      </c>
      <c r="BE138" s="149">
        <f>IF(U138="základná",N138,0)</f>
        <v>0</v>
      </c>
      <c r="BF138" s="149">
        <f>IF(U138="znížená",N138,0)</f>
        <v>0</v>
      </c>
      <c r="BG138" s="149">
        <f>IF(U138="zákl. prenesená",N138,0)</f>
        <v>0</v>
      </c>
      <c r="BH138" s="149">
        <f>IF(U138="zníž. prenesená",N138,0)</f>
        <v>0</v>
      </c>
      <c r="BI138" s="149">
        <f>IF(U138="nulová",N138,0)</f>
        <v>0</v>
      </c>
      <c r="BJ138" s="25" t="s">
        <v>89</v>
      </c>
      <c r="BK138" s="149">
        <f>ROUND(L138*K138,2)</f>
        <v>0</v>
      </c>
      <c r="BL138" s="25" t="s">
        <v>278</v>
      </c>
      <c r="BM138" s="25" t="s">
        <v>1636</v>
      </c>
    </row>
    <row r="139" s="1" customFormat="1" ht="16.5" customHeight="1">
      <c r="B139" s="186"/>
      <c r="C139" s="270" t="s">
        <v>215</v>
      </c>
      <c r="D139" s="270" t="s">
        <v>563</v>
      </c>
      <c r="E139" s="271" t="s">
        <v>1637</v>
      </c>
      <c r="F139" s="272" t="s">
        <v>1638</v>
      </c>
      <c r="G139" s="272"/>
      <c r="H139" s="272"/>
      <c r="I139" s="272"/>
      <c r="J139" s="273" t="s">
        <v>218</v>
      </c>
      <c r="K139" s="274">
        <v>160</v>
      </c>
      <c r="L139" s="275">
        <v>0</v>
      </c>
      <c r="M139" s="275"/>
      <c r="N139" s="276">
        <f>ROUND(L139*K139,2)</f>
        <v>0</v>
      </c>
      <c r="O139" s="226"/>
      <c r="P139" s="226"/>
      <c r="Q139" s="226"/>
      <c r="R139" s="190"/>
      <c r="T139" s="227" t="s">
        <v>5</v>
      </c>
      <c r="U139" s="59" t="s">
        <v>44</v>
      </c>
      <c r="V139" s="50"/>
      <c r="W139" s="228">
        <f>V139*K139</f>
        <v>0</v>
      </c>
      <c r="X139" s="228">
        <v>3.0000000000000001E-05</v>
      </c>
      <c r="Y139" s="228">
        <f>X139*K139</f>
        <v>0.0048000000000000004</v>
      </c>
      <c r="Z139" s="228">
        <v>0</v>
      </c>
      <c r="AA139" s="229">
        <f>Z139*K139</f>
        <v>0</v>
      </c>
      <c r="AR139" s="25" t="s">
        <v>351</v>
      </c>
      <c r="AT139" s="25" t="s">
        <v>563</v>
      </c>
      <c r="AU139" s="25" t="s">
        <v>89</v>
      </c>
      <c r="AY139" s="25" t="s">
        <v>184</v>
      </c>
      <c r="BE139" s="149">
        <f>IF(U139="základná",N139,0)</f>
        <v>0</v>
      </c>
      <c r="BF139" s="149">
        <f>IF(U139="znížená",N139,0)</f>
        <v>0</v>
      </c>
      <c r="BG139" s="149">
        <f>IF(U139="zákl. prenesená",N139,0)</f>
        <v>0</v>
      </c>
      <c r="BH139" s="149">
        <f>IF(U139="zníž. prenesená",N139,0)</f>
        <v>0</v>
      </c>
      <c r="BI139" s="149">
        <f>IF(U139="nulová",N139,0)</f>
        <v>0</v>
      </c>
      <c r="BJ139" s="25" t="s">
        <v>89</v>
      </c>
      <c r="BK139" s="149">
        <f>ROUND(L139*K139,2)</f>
        <v>0</v>
      </c>
      <c r="BL139" s="25" t="s">
        <v>278</v>
      </c>
      <c r="BM139" s="25" t="s">
        <v>1639</v>
      </c>
    </row>
    <row r="140" s="1" customFormat="1" ht="25.5" customHeight="1">
      <c r="B140" s="186"/>
      <c r="C140" s="220" t="s">
        <v>202</v>
      </c>
      <c r="D140" s="220" t="s">
        <v>185</v>
      </c>
      <c r="E140" s="221" t="s">
        <v>1640</v>
      </c>
      <c r="F140" s="222" t="s">
        <v>1641</v>
      </c>
      <c r="G140" s="222"/>
      <c r="H140" s="222"/>
      <c r="I140" s="222"/>
      <c r="J140" s="223" t="s">
        <v>218</v>
      </c>
      <c r="K140" s="224">
        <v>138</v>
      </c>
      <c r="L140" s="225">
        <v>0</v>
      </c>
      <c r="M140" s="225"/>
      <c r="N140" s="226">
        <f>ROUND(L140*K140,2)</f>
        <v>0</v>
      </c>
      <c r="O140" s="226"/>
      <c r="P140" s="226"/>
      <c r="Q140" s="226"/>
      <c r="R140" s="190"/>
      <c r="T140" s="227" t="s">
        <v>5</v>
      </c>
      <c r="U140" s="59" t="s">
        <v>44</v>
      </c>
      <c r="V140" s="50"/>
      <c r="W140" s="228">
        <f>V140*K140</f>
        <v>0</v>
      </c>
      <c r="X140" s="228">
        <v>2.0000000000000002E-05</v>
      </c>
      <c r="Y140" s="228">
        <f>X140*K140</f>
        <v>0.0027600000000000003</v>
      </c>
      <c r="Z140" s="228">
        <v>0</v>
      </c>
      <c r="AA140" s="229">
        <f>Z140*K140</f>
        <v>0</v>
      </c>
      <c r="AR140" s="25" t="s">
        <v>278</v>
      </c>
      <c r="AT140" s="25" t="s">
        <v>185</v>
      </c>
      <c r="AU140" s="25" t="s">
        <v>89</v>
      </c>
      <c r="AY140" s="25" t="s">
        <v>184</v>
      </c>
      <c r="BE140" s="149">
        <f>IF(U140="základná",N140,0)</f>
        <v>0</v>
      </c>
      <c r="BF140" s="149">
        <f>IF(U140="znížená",N140,0)</f>
        <v>0</v>
      </c>
      <c r="BG140" s="149">
        <f>IF(U140="zákl. prenesená",N140,0)</f>
        <v>0</v>
      </c>
      <c r="BH140" s="149">
        <f>IF(U140="zníž. prenesená",N140,0)</f>
        <v>0</v>
      </c>
      <c r="BI140" s="149">
        <f>IF(U140="nulová",N140,0)</f>
        <v>0</v>
      </c>
      <c r="BJ140" s="25" t="s">
        <v>89</v>
      </c>
      <c r="BK140" s="149">
        <f>ROUND(L140*K140,2)</f>
        <v>0</v>
      </c>
      <c r="BL140" s="25" t="s">
        <v>278</v>
      </c>
      <c r="BM140" s="25" t="s">
        <v>1642</v>
      </c>
    </row>
    <row r="141" s="1" customFormat="1" ht="16.5" customHeight="1">
      <c r="B141" s="186"/>
      <c r="C141" s="270" t="s">
        <v>231</v>
      </c>
      <c r="D141" s="270" t="s">
        <v>563</v>
      </c>
      <c r="E141" s="271" t="s">
        <v>1180</v>
      </c>
      <c r="F141" s="272" t="s">
        <v>1643</v>
      </c>
      <c r="G141" s="272"/>
      <c r="H141" s="272"/>
      <c r="I141" s="272"/>
      <c r="J141" s="273" t="s">
        <v>218</v>
      </c>
      <c r="K141" s="274">
        <v>50</v>
      </c>
      <c r="L141" s="275">
        <v>0</v>
      </c>
      <c r="M141" s="275"/>
      <c r="N141" s="276">
        <f>ROUND(L141*K141,2)</f>
        <v>0</v>
      </c>
      <c r="O141" s="226"/>
      <c r="P141" s="226"/>
      <c r="Q141" s="226"/>
      <c r="R141" s="190"/>
      <c r="T141" s="227" t="s">
        <v>5</v>
      </c>
      <c r="U141" s="59" t="s">
        <v>44</v>
      </c>
      <c r="V141" s="50"/>
      <c r="W141" s="228">
        <f>V141*K141</f>
        <v>0</v>
      </c>
      <c r="X141" s="228">
        <v>1.3400000000000001E-05</v>
      </c>
      <c r="Y141" s="228">
        <f>X141*K141</f>
        <v>0.00067000000000000002</v>
      </c>
      <c r="Z141" s="228">
        <v>0</v>
      </c>
      <c r="AA141" s="229">
        <f>Z141*K141</f>
        <v>0</v>
      </c>
      <c r="AR141" s="25" t="s">
        <v>351</v>
      </c>
      <c r="AT141" s="25" t="s">
        <v>563</v>
      </c>
      <c r="AU141" s="25" t="s">
        <v>89</v>
      </c>
      <c r="AY141" s="25" t="s">
        <v>184</v>
      </c>
      <c r="BE141" s="149">
        <f>IF(U141="základná",N141,0)</f>
        <v>0</v>
      </c>
      <c r="BF141" s="149">
        <f>IF(U141="znížená",N141,0)</f>
        <v>0</v>
      </c>
      <c r="BG141" s="149">
        <f>IF(U141="zákl. prenesená",N141,0)</f>
        <v>0</v>
      </c>
      <c r="BH141" s="149">
        <f>IF(U141="zníž. prenesená",N141,0)</f>
        <v>0</v>
      </c>
      <c r="BI141" s="149">
        <f>IF(U141="nulová",N141,0)</f>
        <v>0</v>
      </c>
      <c r="BJ141" s="25" t="s">
        <v>89</v>
      </c>
      <c r="BK141" s="149">
        <f>ROUND(L141*K141,2)</f>
        <v>0</v>
      </c>
      <c r="BL141" s="25" t="s">
        <v>278</v>
      </c>
      <c r="BM141" s="25" t="s">
        <v>1644</v>
      </c>
    </row>
    <row r="142" s="1" customFormat="1" ht="16.5" customHeight="1">
      <c r="B142" s="186"/>
      <c r="C142" s="270" t="s">
        <v>236</v>
      </c>
      <c r="D142" s="270" t="s">
        <v>563</v>
      </c>
      <c r="E142" s="271" t="s">
        <v>1645</v>
      </c>
      <c r="F142" s="272" t="s">
        <v>1646</v>
      </c>
      <c r="G142" s="272"/>
      <c r="H142" s="272"/>
      <c r="I142" s="272"/>
      <c r="J142" s="273" t="s">
        <v>218</v>
      </c>
      <c r="K142" s="274">
        <v>74</v>
      </c>
      <c r="L142" s="275">
        <v>0</v>
      </c>
      <c r="M142" s="275"/>
      <c r="N142" s="276">
        <f>ROUND(L142*K142,2)</f>
        <v>0</v>
      </c>
      <c r="O142" s="226"/>
      <c r="P142" s="226"/>
      <c r="Q142" s="226"/>
      <c r="R142" s="190"/>
      <c r="T142" s="227" t="s">
        <v>5</v>
      </c>
      <c r="U142" s="59" t="s">
        <v>44</v>
      </c>
      <c r="V142" s="50"/>
      <c r="W142" s="228">
        <f>V142*K142</f>
        <v>0</v>
      </c>
      <c r="X142" s="228">
        <v>2.5000000000000001E-05</v>
      </c>
      <c r="Y142" s="228">
        <f>X142*K142</f>
        <v>0.0018500000000000001</v>
      </c>
      <c r="Z142" s="228">
        <v>0</v>
      </c>
      <c r="AA142" s="229">
        <f>Z142*K142</f>
        <v>0</v>
      </c>
      <c r="AR142" s="25" t="s">
        <v>351</v>
      </c>
      <c r="AT142" s="25" t="s">
        <v>563</v>
      </c>
      <c r="AU142" s="25" t="s">
        <v>89</v>
      </c>
      <c r="AY142" s="25" t="s">
        <v>184</v>
      </c>
      <c r="BE142" s="149">
        <f>IF(U142="základná",N142,0)</f>
        <v>0</v>
      </c>
      <c r="BF142" s="149">
        <f>IF(U142="znížená",N142,0)</f>
        <v>0</v>
      </c>
      <c r="BG142" s="149">
        <f>IF(U142="zákl. prenesená",N142,0)</f>
        <v>0</v>
      </c>
      <c r="BH142" s="149">
        <f>IF(U142="zníž. prenesená",N142,0)</f>
        <v>0</v>
      </c>
      <c r="BI142" s="149">
        <f>IF(U142="nulová",N142,0)</f>
        <v>0</v>
      </c>
      <c r="BJ142" s="25" t="s">
        <v>89</v>
      </c>
      <c r="BK142" s="149">
        <f>ROUND(L142*K142,2)</f>
        <v>0</v>
      </c>
      <c r="BL142" s="25" t="s">
        <v>278</v>
      </c>
      <c r="BM142" s="25" t="s">
        <v>1647</v>
      </c>
    </row>
    <row r="143" s="1" customFormat="1" ht="16.5" customHeight="1">
      <c r="B143" s="186"/>
      <c r="C143" s="270" t="s">
        <v>243</v>
      </c>
      <c r="D143" s="270" t="s">
        <v>563</v>
      </c>
      <c r="E143" s="271" t="s">
        <v>1648</v>
      </c>
      <c r="F143" s="272" t="s">
        <v>1649</v>
      </c>
      <c r="G143" s="272"/>
      <c r="H143" s="272"/>
      <c r="I143" s="272"/>
      <c r="J143" s="273" t="s">
        <v>218</v>
      </c>
      <c r="K143" s="274">
        <v>14</v>
      </c>
      <c r="L143" s="275">
        <v>0</v>
      </c>
      <c r="M143" s="275"/>
      <c r="N143" s="276">
        <f>ROUND(L143*K143,2)</f>
        <v>0</v>
      </c>
      <c r="O143" s="226"/>
      <c r="P143" s="226"/>
      <c r="Q143" s="226"/>
      <c r="R143" s="190"/>
      <c r="T143" s="227" t="s">
        <v>5</v>
      </c>
      <c r="U143" s="59" t="s">
        <v>44</v>
      </c>
      <c r="V143" s="50"/>
      <c r="W143" s="228">
        <f>V143*K143</f>
        <v>0</v>
      </c>
      <c r="X143" s="228">
        <v>4.2142857142857102E-05</v>
      </c>
      <c r="Y143" s="228">
        <f>X143*K143</f>
        <v>0.00058999999999999938</v>
      </c>
      <c r="Z143" s="228">
        <v>0</v>
      </c>
      <c r="AA143" s="229">
        <f>Z143*K143</f>
        <v>0</v>
      </c>
      <c r="AR143" s="25" t="s">
        <v>351</v>
      </c>
      <c r="AT143" s="25" t="s">
        <v>563</v>
      </c>
      <c r="AU143" s="25" t="s">
        <v>89</v>
      </c>
      <c r="AY143" s="25" t="s">
        <v>184</v>
      </c>
      <c r="BE143" s="149">
        <f>IF(U143="základná",N143,0)</f>
        <v>0</v>
      </c>
      <c r="BF143" s="149">
        <f>IF(U143="znížená",N143,0)</f>
        <v>0</v>
      </c>
      <c r="BG143" s="149">
        <f>IF(U143="zákl. prenesená",N143,0)</f>
        <v>0</v>
      </c>
      <c r="BH143" s="149">
        <f>IF(U143="zníž. prenesená",N143,0)</f>
        <v>0</v>
      </c>
      <c r="BI143" s="149">
        <f>IF(U143="nulová",N143,0)</f>
        <v>0</v>
      </c>
      <c r="BJ143" s="25" t="s">
        <v>89</v>
      </c>
      <c r="BK143" s="149">
        <f>ROUND(L143*K143,2)</f>
        <v>0</v>
      </c>
      <c r="BL143" s="25" t="s">
        <v>278</v>
      </c>
      <c r="BM143" s="25" t="s">
        <v>1650</v>
      </c>
    </row>
    <row r="144" s="1" customFormat="1" ht="25.5" customHeight="1">
      <c r="B144" s="186"/>
      <c r="C144" s="220" t="s">
        <v>251</v>
      </c>
      <c r="D144" s="220" t="s">
        <v>185</v>
      </c>
      <c r="E144" s="221" t="s">
        <v>1651</v>
      </c>
      <c r="F144" s="222" t="s">
        <v>1652</v>
      </c>
      <c r="G144" s="222"/>
      <c r="H144" s="222"/>
      <c r="I144" s="222"/>
      <c r="J144" s="223" t="s">
        <v>218</v>
      </c>
      <c r="K144" s="224">
        <v>156</v>
      </c>
      <c r="L144" s="225">
        <v>0</v>
      </c>
      <c r="M144" s="225"/>
      <c r="N144" s="226">
        <f>ROUND(L144*K144,2)</f>
        <v>0</v>
      </c>
      <c r="O144" s="226"/>
      <c r="P144" s="226"/>
      <c r="Q144" s="226"/>
      <c r="R144" s="190"/>
      <c r="T144" s="227" t="s">
        <v>5</v>
      </c>
      <c r="U144" s="59" t="s">
        <v>44</v>
      </c>
      <c r="V144" s="50"/>
      <c r="W144" s="228">
        <f>V144*K144</f>
        <v>0</v>
      </c>
      <c r="X144" s="228">
        <v>2.0000000000000002E-05</v>
      </c>
      <c r="Y144" s="228">
        <f>X144*K144</f>
        <v>0.0031200000000000004</v>
      </c>
      <c r="Z144" s="228">
        <v>0</v>
      </c>
      <c r="AA144" s="229">
        <f>Z144*K144</f>
        <v>0</v>
      </c>
      <c r="AR144" s="25" t="s">
        <v>278</v>
      </c>
      <c r="AT144" s="25" t="s">
        <v>185</v>
      </c>
      <c r="AU144" s="25" t="s">
        <v>89</v>
      </c>
      <c r="AY144" s="25" t="s">
        <v>184</v>
      </c>
      <c r="BE144" s="149">
        <f>IF(U144="základná",N144,0)</f>
        <v>0</v>
      </c>
      <c r="BF144" s="149">
        <f>IF(U144="znížená",N144,0)</f>
        <v>0</v>
      </c>
      <c r="BG144" s="149">
        <f>IF(U144="zákl. prenesená",N144,0)</f>
        <v>0</v>
      </c>
      <c r="BH144" s="149">
        <f>IF(U144="zníž. prenesená",N144,0)</f>
        <v>0</v>
      </c>
      <c r="BI144" s="149">
        <f>IF(U144="nulová",N144,0)</f>
        <v>0</v>
      </c>
      <c r="BJ144" s="25" t="s">
        <v>89</v>
      </c>
      <c r="BK144" s="149">
        <f>ROUND(L144*K144,2)</f>
        <v>0</v>
      </c>
      <c r="BL144" s="25" t="s">
        <v>278</v>
      </c>
      <c r="BM144" s="25" t="s">
        <v>1653</v>
      </c>
    </row>
    <row r="145" s="1" customFormat="1" ht="16.5" customHeight="1">
      <c r="B145" s="186"/>
      <c r="C145" s="270" t="s">
        <v>257</v>
      </c>
      <c r="D145" s="270" t="s">
        <v>563</v>
      </c>
      <c r="E145" s="271" t="s">
        <v>1654</v>
      </c>
      <c r="F145" s="272" t="s">
        <v>1655</v>
      </c>
      <c r="G145" s="272"/>
      <c r="H145" s="272"/>
      <c r="I145" s="272"/>
      <c r="J145" s="273" t="s">
        <v>218</v>
      </c>
      <c r="K145" s="274">
        <v>29</v>
      </c>
      <c r="L145" s="275">
        <v>0</v>
      </c>
      <c r="M145" s="275"/>
      <c r="N145" s="276">
        <f>ROUND(L145*K145,2)</f>
        <v>0</v>
      </c>
      <c r="O145" s="226"/>
      <c r="P145" s="226"/>
      <c r="Q145" s="226"/>
      <c r="R145" s="190"/>
      <c r="T145" s="227" t="s">
        <v>5</v>
      </c>
      <c r="U145" s="59" t="s">
        <v>44</v>
      </c>
      <c r="V145" s="50"/>
      <c r="W145" s="228">
        <f>V145*K145</f>
        <v>0</v>
      </c>
      <c r="X145" s="228">
        <v>9.0000000000000006E-05</v>
      </c>
      <c r="Y145" s="228">
        <f>X145*K145</f>
        <v>0.0026100000000000003</v>
      </c>
      <c r="Z145" s="228">
        <v>0</v>
      </c>
      <c r="AA145" s="229">
        <f>Z145*K145</f>
        <v>0</v>
      </c>
      <c r="AR145" s="25" t="s">
        <v>351</v>
      </c>
      <c r="AT145" s="25" t="s">
        <v>563</v>
      </c>
      <c r="AU145" s="25" t="s">
        <v>89</v>
      </c>
      <c r="AY145" s="25" t="s">
        <v>184</v>
      </c>
      <c r="BE145" s="149">
        <f>IF(U145="základná",N145,0)</f>
        <v>0</v>
      </c>
      <c r="BF145" s="149">
        <f>IF(U145="znížená",N145,0)</f>
        <v>0</v>
      </c>
      <c r="BG145" s="149">
        <f>IF(U145="zákl. prenesená",N145,0)</f>
        <v>0</v>
      </c>
      <c r="BH145" s="149">
        <f>IF(U145="zníž. prenesená",N145,0)</f>
        <v>0</v>
      </c>
      <c r="BI145" s="149">
        <f>IF(U145="nulová",N145,0)</f>
        <v>0</v>
      </c>
      <c r="BJ145" s="25" t="s">
        <v>89</v>
      </c>
      <c r="BK145" s="149">
        <f>ROUND(L145*K145,2)</f>
        <v>0</v>
      </c>
      <c r="BL145" s="25" t="s">
        <v>278</v>
      </c>
      <c r="BM145" s="25" t="s">
        <v>1656</v>
      </c>
    </row>
    <row r="146" s="1" customFormat="1" ht="16.5" customHeight="1">
      <c r="B146" s="186"/>
      <c r="C146" s="270" t="s">
        <v>262</v>
      </c>
      <c r="D146" s="270" t="s">
        <v>563</v>
      </c>
      <c r="E146" s="271" t="s">
        <v>1657</v>
      </c>
      <c r="F146" s="272" t="s">
        <v>1658</v>
      </c>
      <c r="G146" s="272"/>
      <c r="H146" s="272"/>
      <c r="I146" s="272"/>
      <c r="J146" s="273" t="s">
        <v>218</v>
      </c>
      <c r="K146" s="274">
        <v>37</v>
      </c>
      <c r="L146" s="275">
        <v>0</v>
      </c>
      <c r="M146" s="275"/>
      <c r="N146" s="276">
        <f>ROUND(L146*K146,2)</f>
        <v>0</v>
      </c>
      <c r="O146" s="226"/>
      <c r="P146" s="226"/>
      <c r="Q146" s="226"/>
      <c r="R146" s="190"/>
      <c r="T146" s="227" t="s">
        <v>5</v>
      </c>
      <c r="U146" s="59" t="s">
        <v>44</v>
      </c>
      <c r="V146" s="50"/>
      <c r="W146" s="228">
        <f>V146*K146</f>
        <v>0</v>
      </c>
      <c r="X146" s="228">
        <v>4.86486486486486E-05</v>
      </c>
      <c r="Y146" s="228">
        <f>X146*K146</f>
        <v>0.0017999999999999982</v>
      </c>
      <c r="Z146" s="228">
        <v>0</v>
      </c>
      <c r="AA146" s="229">
        <f>Z146*K146</f>
        <v>0</v>
      </c>
      <c r="AR146" s="25" t="s">
        <v>351</v>
      </c>
      <c r="AT146" s="25" t="s">
        <v>563</v>
      </c>
      <c r="AU146" s="25" t="s">
        <v>89</v>
      </c>
      <c r="AY146" s="25" t="s">
        <v>184</v>
      </c>
      <c r="BE146" s="149">
        <f>IF(U146="základná",N146,0)</f>
        <v>0</v>
      </c>
      <c r="BF146" s="149">
        <f>IF(U146="znížená",N146,0)</f>
        <v>0</v>
      </c>
      <c r="BG146" s="149">
        <f>IF(U146="zákl. prenesená",N146,0)</f>
        <v>0</v>
      </c>
      <c r="BH146" s="149">
        <f>IF(U146="zníž. prenesená",N146,0)</f>
        <v>0</v>
      </c>
      <c r="BI146" s="149">
        <f>IF(U146="nulová",N146,0)</f>
        <v>0</v>
      </c>
      <c r="BJ146" s="25" t="s">
        <v>89</v>
      </c>
      <c r="BK146" s="149">
        <f>ROUND(L146*K146,2)</f>
        <v>0</v>
      </c>
      <c r="BL146" s="25" t="s">
        <v>278</v>
      </c>
      <c r="BM146" s="25" t="s">
        <v>1659</v>
      </c>
    </row>
    <row r="147" s="1" customFormat="1" ht="16.5" customHeight="1">
      <c r="B147" s="186"/>
      <c r="C147" s="270" t="s">
        <v>267</v>
      </c>
      <c r="D147" s="270" t="s">
        <v>563</v>
      </c>
      <c r="E147" s="271" t="s">
        <v>1660</v>
      </c>
      <c r="F147" s="272" t="s">
        <v>1661</v>
      </c>
      <c r="G147" s="272"/>
      <c r="H147" s="272"/>
      <c r="I147" s="272"/>
      <c r="J147" s="273" t="s">
        <v>218</v>
      </c>
      <c r="K147" s="274">
        <v>90</v>
      </c>
      <c r="L147" s="275">
        <v>0</v>
      </c>
      <c r="M147" s="275"/>
      <c r="N147" s="276">
        <f>ROUND(L147*K147,2)</f>
        <v>0</v>
      </c>
      <c r="O147" s="226"/>
      <c r="P147" s="226"/>
      <c r="Q147" s="226"/>
      <c r="R147" s="190"/>
      <c r="T147" s="227" t="s">
        <v>5</v>
      </c>
      <c r="U147" s="59" t="s">
        <v>44</v>
      </c>
      <c r="V147" s="50"/>
      <c r="W147" s="228">
        <f>V147*K147</f>
        <v>0</v>
      </c>
      <c r="X147" s="228">
        <v>7.3222222222222203E-05</v>
      </c>
      <c r="Y147" s="228">
        <f>X147*K147</f>
        <v>0.0065899999999999986</v>
      </c>
      <c r="Z147" s="228">
        <v>0</v>
      </c>
      <c r="AA147" s="229">
        <f>Z147*K147</f>
        <v>0</v>
      </c>
      <c r="AR147" s="25" t="s">
        <v>351</v>
      </c>
      <c r="AT147" s="25" t="s">
        <v>563</v>
      </c>
      <c r="AU147" s="25" t="s">
        <v>89</v>
      </c>
      <c r="AY147" s="25" t="s">
        <v>184</v>
      </c>
      <c r="BE147" s="149">
        <f>IF(U147="základná",N147,0)</f>
        <v>0</v>
      </c>
      <c r="BF147" s="149">
        <f>IF(U147="znížená",N147,0)</f>
        <v>0</v>
      </c>
      <c r="BG147" s="149">
        <f>IF(U147="zákl. prenesená",N147,0)</f>
        <v>0</v>
      </c>
      <c r="BH147" s="149">
        <f>IF(U147="zníž. prenesená",N147,0)</f>
        <v>0</v>
      </c>
      <c r="BI147" s="149">
        <f>IF(U147="nulová",N147,0)</f>
        <v>0</v>
      </c>
      <c r="BJ147" s="25" t="s">
        <v>89</v>
      </c>
      <c r="BK147" s="149">
        <f>ROUND(L147*K147,2)</f>
        <v>0</v>
      </c>
      <c r="BL147" s="25" t="s">
        <v>278</v>
      </c>
      <c r="BM147" s="25" t="s">
        <v>1662</v>
      </c>
    </row>
    <row r="148" s="1" customFormat="1" ht="25.5" customHeight="1">
      <c r="B148" s="186"/>
      <c r="C148" s="220" t="s">
        <v>272</v>
      </c>
      <c r="D148" s="220" t="s">
        <v>185</v>
      </c>
      <c r="E148" s="221" t="s">
        <v>1663</v>
      </c>
      <c r="F148" s="222" t="s">
        <v>644</v>
      </c>
      <c r="G148" s="222"/>
      <c r="H148" s="222"/>
      <c r="I148" s="222"/>
      <c r="J148" s="223" t="s">
        <v>366</v>
      </c>
      <c r="K148" s="266">
        <v>0</v>
      </c>
      <c r="L148" s="225">
        <v>0</v>
      </c>
      <c r="M148" s="225"/>
      <c r="N148" s="226">
        <f>ROUND(L148*K148,2)</f>
        <v>0</v>
      </c>
      <c r="O148" s="226"/>
      <c r="P148" s="226"/>
      <c r="Q148" s="226"/>
      <c r="R148" s="190"/>
      <c r="T148" s="227" t="s">
        <v>5</v>
      </c>
      <c r="U148" s="59" t="s">
        <v>44</v>
      </c>
      <c r="V148" s="50"/>
      <c r="W148" s="228">
        <f>V148*K148</f>
        <v>0</v>
      </c>
      <c r="X148" s="228">
        <v>0</v>
      </c>
      <c r="Y148" s="228">
        <f>X148*K148</f>
        <v>0</v>
      </c>
      <c r="Z148" s="228">
        <v>0</v>
      </c>
      <c r="AA148" s="229">
        <f>Z148*K148</f>
        <v>0</v>
      </c>
      <c r="AR148" s="25" t="s">
        <v>278</v>
      </c>
      <c r="AT148" s="25" t="s">
        <v>185</v>
      </c>
      <c r="AU148" s="25" t="s">
        <v>89</v>
      </c>
      <c r="AY148" s="25" t="s">
        <v>184</v>
      </c>
      <c r="BE148" s="149">
        <f>IF(U148="základná",N148,0)</f>
        <v>0</v>
      </c>
      <c r="BF148" s="149">
        <f>IF(U148="znížená",N148,0)</f>
        <v>0</v>
      </c>
      <c r="BG148" s="149">
        <f>IF(U148="zákl. prenesená",N148,0)</f>
        <v>0</v>
      </c>
      <c r="BH148" s="149">
        <f>IF(U148="zníž. prenesená",N148,0)</f>
        <v>0</v>
      </c>
      <c r="BI148" s="149">
        <f>IF(U148="nulová",N148,0)</f>
        <v>0</v>
      </c>
      <c r="BJ148" s="25" t="s">
        <v>89</v>
      </c>
      <c r="BK148" s="149">
        <f>ROUND(L148*K148,2)</f>
        <v>0</v>
      </c>
      <c r="BL148" s="25" t="s">
        <v>278</v>
      </c>
      <c r="BM148" s="25" t="s">
        <v>1664</v>
      </c>
    </row>
    <row r="149" s="10" customFormat="1" ht="29.88" customHeight="1">
      <c r="B149" s="208"/>
      <c r="C149" s="209"/>
      <c r="D149" s="250" t="s">
        <v>1542</v>
      </c>
      <c r="E149" s="250"/>
      <c r="F149" s="250"/>
      <c r="G149" s="250"/>
      <c r="H149" s="250"/>
      <c r="I149" s="250"/>
      <c r="J149" s="250"/>
      <c r="K149" s="250"/>
      <c r="L149" s="250"/>
      <c r="M149" s="250"/>
      <c r="N149" s="253">
        <f>BK149</f>
        <v>0</v>
      </c>
      <c r="O149" s="254"/>
      <c r="P149" s="254"/>
      <c r="Q149" s="254"/>
      <c r="R149" s="213"/>
      <c r="T149" s="214"/>
      <c r="U149" s="209"/>
      <c r="V149" s="209"/>
      <c r="W149" s="215">
        <f>SUM(W150:W177)</f>
        <v>0</v>
      </c>
      <c r="X149" s="209"/>
      <c r="Y149" s="215">
        <f>SUM(Y150:Y177)</f>
        <v>4.240730000000001</v>
      </c>
      <c r="Z149" s="209"/>
      <c r="AA149" s="216">
        <f>SUM(AA150:AA177)</f>
        <v>0</v>
      </c>
      <c r="AR149" s="217" t="s">
        <v>89</v>
      </c>
      <c r="AT149" s="218" t="s">
        <v>76</v>
      </c>
      <c r="AU149" s="218" t="s">
        <v>84</v>
      </c>
      <c r="AY149" s="217" t="s">
        <v>184</v>
      </c>
      <c r="BK149" s="219">
        <f>SUM(BK150:BK177)</f>
        <v>0</v>
      </c>
    </row>
    <row r="150" s="1" customFormat="1" ht="38.25" customHeight="1">
      <c r="B150" s="186"/>
      <c r="C150" s="220" t="s">
        <v>278</v>
      </c>
      <c r="D150" s="220" t="s">
        <v>185</v>
      </c>
      <c r="E150" s="221" t="s">
        <v>1665</v>
      </c>
      <c r="F150" s="222" t="s">
        <v>1666</v>
      </c>
      <c r="G150" s="222"/>
      <c r="H150" s="222"/>
      <c r="I150" s="222"/>
      <c r="J150" s="223" t="s">
        <v>218</v>
      </c>
      <c r="K150" s="224">
        <v>50</v>
      </c>
      <c r="L150" s="225">
        <v>0</v>
      </c>
      <c r="M150" s="225"/>
      <c r="N150" s="226">
        <f>ROUND(L150*K150,2)</f>
        <v>0</v>
      </c>
      <c r="O150" s="226"/>
      <c r="P150" s="226"/>
      <c r="Q150" s="226"/>
      <c r="R150" s="190"/>
      <c r="T150" s="227" t="s">
        <v>5</v>
      </c>
      <c r="U150" s="59" t="s">
        <v>44</v>
      </c>
      <c r="V150" s="50"/>
      <c r="W150" s="228">
        <f>V150*K150</f>
        <v>0</v>
      </c>
      <c r="X150" s="228">
        <v>0.0015200000000000001</v>
      </c>
      <c r="Y150" s="228">
        <f>X150*K150</f>
        <v>0.075999999999999998</v>
      </c>
      <c r="Z150" s="228">
        <v>0</v>
      </c>
      <c r="AA150" s="229">
        <f>Z150*K150</f>
        <v>0</v>
      </c>
      <c r="AR150" s="25" t="s">
        <v>278</v>
      </c>
      <c r="AT150" s="25" t="s">
        <v>185</v>
      </c>
      <c r="AU150" s="25" t="s">
        <v>89</v>
      </c>
      <c r="AY150" s="25" t="s">
        <v>184</v>
      </c>
      <c r="BE150" s="149">
        <f>IF(U150="základná",N150,0)</f>
        <v>0</v>
      </c>
      <c r="BF150" s="149">
        <f>IF(U150="znížená",N150,0)</f>
        <v>0</v>
      </c>
      <c r="BG150" s="149">
        <f>IF(U150="zákl. prenesená",N150,0)</f>
        <v>0</v>
      </c>
      <c r="BH150" s="149">
        <f>IF(U150="zníž. prenesená",N150,0)</f>
        <v>0</v>
      </c>
      <c r="BI150" s="149">
        <f>IF(U150="nulová",N150,0)</f>
        <v>0</v>
      </c>
      <c r="BJ150" s="25" t="s">
        <v>89</v>
      </c>
      <c r="BK150" s="149">
        <f>ROUND(L150*K150,2)</f>
        <v>0</v>
      </c>
      <c r="BL150" s="25" t="s">
        <v>278</v>
      </c>
      <c r="BM150" s="25" t="s">
        <v>1667</v>
      </c>
    </row>
    <row r="151" s="1" customFormat="1" ht="38.25" customHeight="1">
      <c r="B151" s="186"/>
      <c r="C151" s="220" t="s">
        <v>282</v>
      </c>
      <c r="D151" s="220" t="s">
        <v>185</v>
      </c>
      <c r="E151" s="221" t="s">
        <v>1668</v>
      </c>
      <c r="F151" s="222" t="s">
        <v>1669</v>
      </c>
      <c r="G151" s="222"/>
      <c r="H151" s="222"/>
      <c r="I151" s="222"/>
      <c r="J151" s="223" t="s">
        <v>218</v>
      </c>
      <c r="K151" s="224">
        <v>74</v>
      </c>
      <c r="L151" s="225">
        <v>0</v>
      </c>
      <c r="M151" s="225"/>
      <c r="N151" s="226">
        <f>ROUND(L151*K151,2)</f>
        <v>0</v>
      </c>
      <c r="O151" s="226"/>
      <c r="P151" s="226"/>
      <c r="Q151" s="226"/>
      <c r="R151" s="190"/>
      <c r="T151" s="227" t="s">
        <v>5</v>
      </c>
      <c r="U151" s="59" t="s">
        <v>44</v>
      </c>
      <c r="V151" s="50"/>
      <c r="W151" s="228">
        <f>V151*K151</f>
        <v>0</v>
      </c>
      <c r="X151" s="228">
        <v>0.0019400000000000001</v>
      </c>
      <c r="Y151" s="228">
        <f>X151*K151</f>
        <v>0.14356000000000002</v>
      </c>
      <c r="Z151" s="228">
        <v>0</v>
      </c>
      <c r="AA151" s="229">
        <f>Z151*K151</f>
        <v>0</v>
      </c>
      <c r="AR151" s="25" t="s">
        <v>278</v>
      </c>
      <c r="AT151" s="25" t="s">
        <v>185</v>
      </c>
      <c r="AU151" s="25" t="s">
        <v>89</v>
      </c>
      <c r="AY151" s="25" t="s">
        <v>184</v>
      </c>
      <c r="BE151" s="149">
        <f>IF(U151="základná",N151,0)</f>
        <v>0</v>
      </c>
      <c r="BF151" s="149">
        <f>IF(U151="znížená",N151,0)</f>
        <v>0</v>
      </c>
      <c r="BG151" s="149">
        <f>IF(U151="zákl. prenesená",N151,0)</f>
        <v>0</v>
      </c>
      <c r="BH151" s="149">
        <f>IF(U151="zníž. prenesená",N151,0)</f>
        <v>0</v>
      </c>
      <c r="BI151" s="149">
        <f>IF(U151="nulová",N151,0)</f>
        <v>0</v>
      </c>
      <c r="BJ151" s="25" t="s">
        <v>89</v>
      </c>
      <c r="BK151" s="149">
        <f>ROUND(L151*K151,2)</f>
        <v>0</v>
      </c>
      <c r="BL151" s="25" t="s">
        <v>278</v>
      </c>
      <c r="BM151" s="25" t="s">
        <v>1670</v>
      </c>
    </row>
    <row r="152" s="1" customFormat="1" ht="38.25" customHeight="1">
      <c r="B152" s="186"/>
      <c r="C152" s="220" t="s">
        <v>287</v>
      </c>
      <c r="D152" s="220" t="s">
        <v>185</v>
      </c>
      <c r="E152" s="221" t="s">
        <v>1671</v>
      </c>
      <c r="F152" s="222" t="s">
        <v>1672</v>
      </c>
      <c r="G152" s="222"/>
      <c r="H152" s="222"/>
      <c r="I152" s="222"/>
      <c r="J152" s="223" t="s">
        <v>218</v>
      </c>
      <c r="K152" s="224">
        <v>14</v>
      </c>
      <c r="L152" s="225">
        <v>0</v>
      </c>
      <c r="M152" s="225"/>
      <c r="N152" s="226">
        <f>ROUND(L152*K152,2)</f>
        <v>0</v>
      </c>
      <c r="O152" s="226"/>
      <c r="P152" s="226"/>
      <c r="Q152" s="226"/>
      <c r="R152" s="190"/>
      <c r="T152" s="227" t="s">
        <v>5</v>
      </c>
      <c r="U152" s="59" t="s">
        <v>44</v>
      </c>
      <c r="V152" s="50"/>
      <c r="W152" s="228">
        <f>V152*K152</f>
        <v>0</v>
      </c>
      <c r="X152" s="228">
        <v>0.0029099999999999998</v>
      </c>
      <c r="Y152" s="228">
        <f>X152*K152</f>
        <v>0.040739999999999998</v>
      </c>
      <c r="Z152" s="228">
        <v>0</v>
      </c>
      <c r="AA152" s="229">
        <f>Z152*K152</f>
        <v>0</v>
      </c>
      <c r="AR152" s="25" t="s">
        <v>278</v>
      </c>
      <c r="AT152" s="25" t="s">
        <v>185</v>
      </c>
      <c r="AU152" s="25" t="s">
        <v>89</v>
      </c>
      <c r="AY152" s="25" t="s">
        <v>184</v>
      </c>
      <c r="BE152" s="149">
        <f>IF(U152="základná",N152,0)</f>
        <v>0</v>
      </c>
      <c r="BF152" s="149">
        <f>IF(U152="znížená",N152,0)</f>
        <v>0</v>
      </c>
      <c r="BG152" s="149">
        <f>IF(U152="zákl. prenesená",N152,0)</f>
        <v>0</v>
      </c>
      <c r="BH152" s="149">
        <f>IF(U152="zníž. prenesená",N152,0)</f>
        <v>0</v>
      </c>
      <c r="BI152" s="149">
        <f>IF(U152="nulová",N152,0)</f>
        <v>0</v>
      </c>
      <c r="BJ152" s="25" t="s">
        <v>89</v>
      </c>
      <c r="BK152" s="149">
        <f>ROUND(L152*K152,2)</f>
        <v>0</v>
      </c>
      <c r="BL152" s="25" t="s">
        <v>278</v>
      </c>
      <c r="BM152" s="25" t="s">
        <v>1673</v>
      </c>
    </row>
    <row r="153" s="1" customFormat="1" ht="38.25" customHeight="1">
      <c r="B153" s="186"/>
      <c r="C153" s="220" t="s">
        <v>292</v>
      </c>
      <c r="D153" s="220" t="s">
        <v>185</v>
      </c>
      <c r="E153" s="221" t="s">
        <v>1674</v>
      </c>
      <c r="F153" s="222" t="s">
        <v>1675</v>
      </c>
      <c r="G153" s="222"/>
      <c r="H153" s="222"/>
      <c r="I153" s="222"/>
      <c r="J153" s="223" t="s">
        <v>218</v>
      </c>
      <c r="K153" s="224">
        <v>29</v>
      </c>
      <c r="L153" s="225">
        <v>0</v>
      </c>
      <c r="M153" s="225"/>
      <c r="N153" s="226">
        <f>ROUND(L153*K153,2)</f>
        <v>0</v>
      </c>
      <c r="O153" s="226"/>
      <c r="P153" s="226"/>
      <c r="Q153" s="226"/>
      <c r="R153" s="190"/>
      <c r="T153" s="227" t="s">
        <v>5</v>
      </c>
      <c r="U153" s="59" t="s">
        <v>44</v>
      </c>
      <c r="V153" s="50"/>
      <c r="W153" s="228">
        <f>V153*K153</f>
        <v>0</v>
      </c>
      <c r="X153" s="228">
        <v>0.00381</v>
      </c>
      <c r="Y153" s="228">
        <f>X153*K153</f>
        <v>0.11049000000000001</v>
      </c>
      <c r="Z153" s="228">
        <v>0</v>
      </c>
      <c r="AA153" s="229">
        <f>Z153*K153</f>
        <v>0</v>
      </c>
      <c r="AR153" s="25" t="s">
        <v>278</v>
      </c>
      <c r="AT153" s="25" t="s">
        <v>185</v>
      </c>
      <c r="AU153" s="25" t="s">
        <v>89</v>
      </c>
      <c r="AY153" s="25" t="s">
        <v>184</v>
      </c>
      <c r="BE153" s="149">
        <f>IF(U153="základná",N153,0)</f>
        <v>0</v>
      </c>
      <c r="BF153" s="149">
        <f>IF(U153="znížená",N153,0)</f>
        <v>0</v>
      </c>
      <c r="BG153" s="149">
        <f>IF(U153="zákl. prenesená",N153,0)</f>
        <v>0</v>
      </c>
      <c r="BH153" s="149">
        <f>IF(U153="zníž. prenesená",N153,0)</f>
        <v>0</v>
      </c>
      <c r="BI153" s="149">
        <f>IF(U153="nulová",N153,0)</f>
        <v>0</v>
      </c>
      <c r="BJ153" s="25" t="s">
        <v>89</v>
      </c>
      <c r="BK153" s="149">
        <f>ROUND(L153*K153,2)</f>
        <v>0</v>
      </c>
      <c r="BL153" s="25" t="s">
        <v>278</v>
      </c>
      <c r="BM153" s="25" t="s">
        <v>1676</v>
      </c>
    </row>
    <row r="154" s="1" customFormat="1" ht="38.25" customHeight="1">
      <c r="B154" s="186"/>
      <c r="C154" s="220" t="s">
        <v>10</v>
      </c>
      <c r="D154" s="220" t="s">
        <v>185</v>
      </c>
      <c r="E154" s="221" t="s">
        <v>1677</v>
      </c>
      <c r="F154" s="222" t="s">
        <v>1678</v>
      </c>
      <c r="G154" s="222"/>
      <c r="H154" s="222"/>
      <c r="I154" s="222"/>
      <c r="J154" s="223" t="s">
        <v>218</v>
      </c>
      <c r="K154" s="224">
        <v>87</v>
      </c>
      <c r="L154" s="225">
        <v>0</v>
      </c>
      <c r="M154" s="225"/>
      <c r="N154" s="226">
        <f>ROUND(L154*K154,2)</f>
        <v>0</v>
      </c>
      <c r="O154" s="226"/>
      <c r="P154" s="226"/>
      <c r="Q154" s="226"/>
      <c r="R154" s="190"/>
      <c r="T154" s="227" t="s">
        <v>5</v>
      </c>
      <c r="U154" s="59" t="s">
        <v>44</v>
      </c>
      <c r="V154" s="50"/>
      <c r="W154" s="228">
        <f>V154*K154</f>
        <v>0</v>
      </c>
      <c r="X154" s="228">
        <v>0.0045399999999999998</v>
      </c>
      <c r="Y154" s="228">
        <f>X154*K154</f>
        <v>0.39498</v>
      </c>
      <c r="Z154" s="228">
        <v>0</v>
      </c>
      <c r="AA154" s="229">
        <f>Z154*K154</f>
        <v>0</v>
      </c>
      <c r="AR154" s="25" t="s">
        <v>278</v>
      </c>
      <c r="AT154" s="25" t="s">
        <v>185</v>
      </c>
      <c r="AU154" s="25" t="s">
        <v>89</v>
      </c>
      <c r="AY154" s="25" t="s">
        <v>184</v>
      </c>
      <c r="BE154" s="149">
        <f>IF(U154="základná",N154,0)</f>
        <v>0</v>
      </c>
      <c r="BF154" s="149">
        <f>IF(U154="znížená",N154,0)</f>
        <v>0</v>
      </c>
      <c r="BG154" s="149">
        <f>IF(U154="zákl. prenesená",N154,0)</f>
        <v>0</v>
      </c>
      <c r="BH154" s="149">
        <f>IF(U154="zníž. prenesená",N154,0)</f>
        <v>0</v>
      </c>
      <c r="BI154" s="149">
        <f>IF(U154="nulová",N154,0)</f>
        <v>0</v>
      </c>
      <c r="BJ154" s="25" t="s">
        <v>89</v>
      </c>
      <c r="BK154" s="149">
        <f>ROUND(L154*K154,2)</f>
        <v>0</v>
      </c>
      <c r="BL154" s="25" t="s">
        <v>278</v>
      </c>
      <c r="BM154" s="25" t="s">
        <v>1679</v>
      </c>
    </row>
    <row r="155" s="11" customFormat="1" ht="16.5" customHeight="1">
      <c r="B155" s="230"/>
      <c r="C155" s="231"/>
      <c r="D155" s="231"/>
      <c r="E155" s="232" t="s">
        <v>5</v>
      </c>
      <c r="F155" s="233" t="s">
        <v>1680</v>
      </c>
      <c r="G155" s="234"/>
      <c r="H155" s="234"/>
      <c r="I155" s="234"/>
      <c r="J155" s="231"/>
      <c r="K155" s="235">
        <v>87</v>
      </c>
      <c r="L155" s="231"/>
      <c r="M155" s="231"/>
      <c r="N155" s="231"/>
      <c r="O155" s="231"/>
      <c r="P155" s="231"/>
      <c r="Q155" s="231"/>
      <c r="R155" s="236"/>
      <c r="T155" s="237"/>
      <c r="U155" s="231"/>
      <c r="V155" s="231"/>
      <c r="W155" s="231"/>
      <c r="X155" s="231"/>
      <c r="Y155" s="231"/>
      <c r="Z155" s="231"/>
      <c r="AA155" s="238"/>
      <c r="AT155" s="239" t="s">
        <v>192</v>
      </c>
      <c r="AU155" s="239" t="s">
        <v>89</v>
      </c>
      <c r="AV155" s="11" t="s">
        <v>89</v>
      </c>
      <c r="AW155" s="11" t="s">
        <v>34</v>
      </c>
      <c r="AX155" s="11" t="s">
        <v>77</v>
      </c>
      <c r="AY155" s="239" t="s">
        <v>184</v>
      </c>
    </row>
    <row r="156" s="12" customFormat="1" ht="16.5" customHeight="1">
      <c r="B156" s="241"/>
      <c r="C156" s="242"/>
      <c r="D156" s="242"/>
      <c r="E156" s="243" t="s">
        <v>5</v>
      </c>
      <c r="F156" s="244" t="s">
        <v>197</v>
      </c>
      <c r="G156" s="242"/>
      <c r="H156" s="242"/>
      <c r="I156" s="242"/>
      <c r="J156" s="242"/>
      <c r="K156" s="245">
        <v>87</v>
      </c>
      <c r="L156" s="242"/>
      <c r="M156" s="242"/>
      <c r="N156" s="242"/>
      <c r="O156" s="242"/>
      <c r="P156" s="242"/>
      <c r="Q156" s="242"/>
      <c r="R156" s="246"/>
      <c r="T156" s="247"/>
      <c r="U156" s="242"/>
      <c r="V156" s="242"/>
      <c r="W156" s="242"/>
      <c r="X156" s="242"/>
      <c r="Y156" s="242"/>
      <c r="Z156" s="242"/>
      <c r="AA156" s="248"/>
      <c r="AT156" s="249" t="s">
        <v>192</v>
      </c>
      <c r="AU156" s="249" t="s">
        <v>89</v>
      </c>
      <c r="AV156" s="12" t="s">
        <v>189</v>
      </c>
      <c r="AW156" s="12" t="s">
        <v>34</v>
      </c>
      <c r="AX156" s="12" t="s">
        <v>84</v>
      </c>
      <c r="AY156" s="249" t="s">
        <v>184</v>
      </c>
    </row>
    <row r="157" s="1" customFormat="1" ht="38.25" customHeight="1">
      <c r="B157" s="186"/>
      <c r="C157" s="220" t="s">
        <v>302</v>
      </c>
      <c r="D157" s="220" t="s">
        <v>185</v>
      </c>
      <c r="E157" s="221" t="s">
        <v>1681</v>
      </c>
      <c r="F157" s="222" t="s">
        <v>1682</v>
      </c>
      <c r="G157" s="222"/>
      <c r="H157" s="222"/>
      <c r="I157" s="222"/>
      <c r="J157" s="223" t="s">
        <v>218</v>
      </c>
      <c r="K157" s="224">
        <v>140</v>
      </c>
      <c r="L157" s="225">
        <v>0</v>
      </c>
      <c r="M157" s="225"/>
      <c r="N157" s="226">
        <f>ROUND(L157*K157,2)</f>
        <v>0</v>
      </c>
      <c r="O157" s="226"/>
      <c r="P157" s="226"/>
      <c r="Q157" s="226"/>
      <c r="R157" s="190"/>
      <c r="T157" s="227" t="s">
        <v>5</v>
      </c>
      <c r="U157" s="59" t="s">
        <v>44</v>
      </c>
      <c r="V157" s="50"/>
      <c r="W157" s="228">
        <f>V157*K157</f>
        <v>0</v>
      </c>
      <c r="X157" s="228">
        <v>0.00628</v>
      </c>
      <c r="Y157" s="228">
        <f>X157*K157</f>
        <v>0.87919999999999998</v>
      </c>
      <c r="Z157" s="228">
        <v>0</v>
      </c>
      <c r="AA157" s="229">
        <f>Z157*K157</f>
        <v>0</v>
      </c>
      <c r="AR157" s="25" t="s">
        <v>278</v>
      </c>
      <c r="AT157" s="25" t="s">
        <v>185</v>
      </c>
      <c r="AU157" s="25" t="s">
        <v>89</v>
      </c>
      <c r="AY157" s="25" t="s">
        <v>184</v>
      </c>
      <c r="BE157" s="149">
        <f>IF(U157="základná",N157,0)</f>
        <v>0</v>
      </c>
      <c r="BF157" s="149">
        <f>IF(U157="znížená",N157,0)</f>
        <v>0</v>
      </c>
      <c r="BG157" s="149">
        <f>IF(U157="zákl. prenesená",N157,0)</f>
        <v>0</v>
      </c>
      <c r="BH157" s="149">
        <f>IF(U157="zníž. prenesená",N157,0)</f>
        <v>0</v>
      </c>
      <c r="BI157" s="149">
        <f>IF(U157="nulová",N157,0)</f>
        <v>0</v>
      </c>
      <c r="BJ157" s="25" t="s">
        <v>89</v>
      </c>
      <c r="BK157" s="149">
        <f>ROUND(L157*K157,2)</f>
        <v>0</v>
      </c>
      <c r="BL157" s="25" t="s">
        <v>278</v>
      </c>
      <c r="BM157" s="25" t="s">
        <v>1683</v>
      </c>
    </row>
    <row r="158" s="11" customFormat="1" ht="16.5" customHeight="1">
      <c r="B158" s="230"/>
      <c r="C158" s="231"/>
      <c r="D158" s="231"/>
      <c r="E158" s="232" t="s">
        <v>5</v>
      </c>
      <c r="F158" s="233" t="s">
        <v>1684</v>
      </c>
      <c r="G158" s="234"/>
      <c r="H158" s="234"/>
      <c r="I158" s="234"/>
      <c r="J158" s="231"/>
      <c r="K158" s="235">
        <v>140</v>
      </c>
      <c r="L158" s="231"/>
      <c r="M158" s="231"/>
      <c r="N158" s="231"/>
      <c r="O158" s="231"/>
      <c r="P158" s="231"/>
      <c r="Q158" s="231"/>
      <c r="R158" s="236"/>
      <c r="T158" s="237"/>
      <c r="U158" s="231"/>
      <c r="V158" s="231"/>
      <c r="W158" s="231"/>
      <c r="X158" s="231"/>
      <c r="Y158" s="231"/>
      <c r="Z158" s="231"/>
      <c r="AA158" s="238"/>
      <c r="AT158" s="239" t="s">
        <v>192</v>
      </c>
      <c r="AU158" s="239" t="s">
        <v>89</v>
      </c>
      <c r="AV158" s="11" t="s">
        <v>89</v>
      </c>
      <c r="AW158" s="11" t="s">
        <v>34</v>
      </c>
      <c r="AX158" s="11" t="s">
        <v>84</v>
      </c>
      <c r="AY158" s="239" t="s">
        <v>184</v>
      </c>
    </row>
    <row r="159" s="1" customFormat="1" ht="38.25" customHeight="1">
      <c r="B159" s="186"/>
      <c r="C159" s="220" t="s">
        <v>307</v>
      </c>
      <c r="D159" s="220" t="s">
        <v>185</v>
      </c>
      <c r="E159" s="221" t="s">
        <v>1685</v>
      </c>
      <c r="F159" s="222" t="s">
        <v>1686</v>
      </c>
      <c r="G159" s="222"/>
      <c r="H159" s="222"/>
      <c r="I159" s="222"/>
      <c r="J159" s="223" t="s">
        <v>200</v>
      </c>
      <c r="K159" s="224">
        <v>294</v>
      </c>
      <c r="L159" s="225">
        <v>0</v>
      </c>
      <c r="M159" s="225"/>
      <c r="N159" s="226">
        <f>ROUND(L159*K159,2)</f>
        <v>0</v>
      </c>
      <c r="O159" s="226"/>
      <c r="P159" s="226"/>
      <c r="Q159" s="226"/>
      <c r="R159" s="190"/>
      <c r="T159" s="227" t="s">
        <v>5</v>
      </c>
      <c r="U159" s="59" t="s">
        <v>44</v>
      </c>
      <c r="V159" s="50"/>
      <c r="W159" s="228">
        <f>V159*K159</f>
        <v>0</v>
      </c>
      <c r="X159" s="228">
        <v>0</v>
      </c>
      <c r="Y159" s="228">
        <f>X159*K159</f>
        <v>0</v>
      </c>
      <c r="Z159" s="228">
        <v>0</v>
      </c>
      <c r="AA159" s="229">
        <f>Z159*K159</f>
        <v>0</v>
      </c>
      <c r="AR159" s="25" t="s">
        <v>278</v>
      </c>
      <c r="AT159" s="25" t="s">
        <v>185</v>
      </c>
      <c r="AU159" s="25" t="s">
        <v>89</v>
      </c>
      <c r="AY159" s="25" t="s">
        <v>184</v>
      </c>
      <c r="BE159" s="149">
        <f>IF(U159="základná",N159,0)</f>
        <v>0</v>
      </c>
      <c r="BF159" s="149">
        <f>IF(U159="znížená",N159,0)</f>
        <v>0</v>
      </c>
      <c r="BG159" s="149">
        <f>IF(U159="zákl. prenesená",N159,0)</f>
        <v>0</v>
      </c>
      <c r="BH159" s="149">
        <f>IF(U159="zníž. prenesená",N159,0)</f>
        <v>0</v>
      </c>
      <c r="BI159" s="149">
        <f>IF(U159="nulová",N159,0)</f>
        <v>0</v>
      </c>
      <c r="BJ159" s="25" t="s">
        <v>89</v>
      </c>
      <c r="BK159" s="149">
        <f>ROUND(L159*K159,2)</f>
        <v>0</v>
      </c>
      <c r="BL159" s="25" t="s">
        <v>278</v>
      </c>
      <c r="BM159" s="25" t="s">
        <v>1687</v>
      </c>
    </row>
    <row r="160" s="1" customFormat="1" ht="25.5" customHeight="1">
      <c r="B160" s="186"/>
      <c r="C160" s="220" t="s">
        <v>312</v>
      </c>
      <c r="D160" s="220" t="s">
        <v>185</v>
      </c>
      <c r="E160" s="221" t="s">
        <v>1688</v>
      </c>
      <c r="F160" s="222" t="s">
        <v>1689</v>
      </c>
      <c r="G160" s="222"/>
      <c r="H160" s="222"/>
      <c r="I160" s="222"/>
      <c r="J160" s="223" t="s">
        <v>218</v>
      </c>
      <c r="K160" s="224">
        <v>184</v>
      </c>
      <c r="L160" s="225">
        <v>0</v>
      </c>
      <c r="M160" s="225"/>
      <c r="N160" s="226">
        <f>ROUND(L160*K160,2)</f>
        <v>0</v>
      </c>
      <c r="O160" s="226"/>
      <c r="P160" s="226"/>
      <c r="Q160" s="226"/>
      <c r="R160" s="190"/>
      <c r="T160" s="227" t="s">
        <v>5</v>
      </c>
      <c r="U160" s="59" t="s">
        <v>44</v>
      </c>
      <c r="V160" s="50"/>
      <c r="W160" s="228">
        <f>V160*K160</f>
        <v>0</v>
      </c>
      <c r="X160" s="228">
        <v>0.0075500000000000003</v>
      </c>
      <c r="Y160" s="228">
        <f>X160*K160</f>
        <v>1.3892</v>
      </c>
      <c r="Z160" s="228">
        <v>0</v>
      </c>
      <c r="AA160" s="229">
        <f>Z160*K160</f>
        <v>0</v>
      </c>
      <c r="AR160" s="25" t="s">
        <v>278</v>
      </c>
      <c r="AT160" s="25" t="s">
        <v>185</v>
      </c>
      <c r="AU160" s="25" t="s">
        <v>89</v>
      </c>
      <c r="AY160" s="25" t="s">
        <v>184</v>
      </c>
      <c r="BE160" s="149">
        <f>IF(U160="základná",N160,0)</f>
        <v>0</v>
      </c>
      <c r="BF160" s="149">
        <f>IF(U160="znížená",N160,0)</f>
        <v>0</v>
      </c>
      <c r="BG160" s="149">
        <f>IF(U160="zákl. prenesená",N160,0)</f>
        <v>0</v>
      </c>
      <c r="BH160" s="149">
        <f>IF(U160="zníž. prenesená",N160,0)</f>
        <v>0</v>
      </c>
      <c r="BI160" s="149">
        <f>IF(U160="nulová",N160,0)</f>
        <v>0</v>
      </c>
      <c r="BJ160" s="25" t="s">
        <v>89</v>
      </c>
      <c r="BK160" s="149">
        <f>ROUND(L160*K160,2)</f>
        <v>0</v>
      </c>
      <c r="BL160" s="25" t="s">
        <v>278</v>
      </c>
      <c r="BM160" s="25" t="s">
        <v>1690</v>
      </c>
    </row>
    <row r="161" s="1" customFormat="1" ht="25.5" customHeight="1">
      <c r="B161" s="186"/>
      <c r="C161" s="220" t="s">
        <v>318</v>
      </c>
      <c r="D161" s="220" t="s">
        <v>185</v>
      </c>
      <c r="E161" s="221" t="s">
        <v>1691</v>
      </c>
      <c r="F161" s="222" t="s">
        <v>1692</v>
      </c>
      <c r="G161" s="222"/>
      <c r="H161" s="222"/>
      <c r="I161" s="222"/>
      <c r="J161" s="223" t="s">
        <v>200</v>
      </c>
      <c r="K161" s="224">
        <v>2</v>
      </c>
      <c r="L161" s="225">
        <v>0</v>
      </c>
      <c r="M161" s="225"/>
      <c r="N161" s="226">
        <f>ROUND(L161*K161,2)</f>
        <v>0</v>
      </c>
      <c r="O161" s="226"/>
      <c r="P161" s="226"/>
      <c r="Q161" s="226"/>
      <c r="R161" s="190"/>
      <c r="T161" s="227" t="s">
        <v>5</v>
      </c>
      <c r="U161" s="59" t="s">
        <v>44</v>
      </c>
      <c r="V161" s="50"/>
      <c r="W161" s="228">
        <f>V161*K161</f>
        <v>0</v>
      </c>
      <c r="X161" s="228">
        <v>0.0010300000000000001</v>
      </c>
      <c r="Y161" s="228">
        <f>X161*K161</f>
        <v>0.0020600000000000002</v>
      </c>
      <c r="Z161" s="228">
        <v>0</v>
      </c>
      <c r="AA161" s="229">
        <f>Z161*K161</f>
        <v>0</v>
      </c>
      <c r="AR161" s="25" t="s">
        <v>278</v>
      </c>
      <c r="AT161" s="25" t="s">
        <v>185</v>
      </c>
      <c r="AU161" s="25" t="s">
        <v>89</v>
      </c>
      <c r="AY161" s="25" t="s">
        <v>184</v>
      </c>
      <c r="BE161" s="149">
        <f>IF(U161="základná",N161,0)</f>
        <v>0</v>
      </c>
      <c r="BF161" s="149">
        <f>IF(U161="znížená",N161,0)</f>
        <v>0</v>
      </c>
      <c r="BG161" s="149">
        <f>IF(U161="zákl. prenesená",N161,0)</f>
        <v>0</v>
      </c>
      <c r="BH161" s="149">
        <f>IF(U161="zníž. prenesená",N161,0)</f>
        <v>0</v>
      </c>
      <c r="BI161" s="149">
        <f>IF(U161="nulová",N161,0)</f>
        <v>0</v>
      </c>
      <c r="BJ161" s="25" t="s">
        <v>89</v>
      </c>
      <c r="BK161" s="149">
        <f>ROUND(L161*K161,2)</f>
        <v>0</v>
      </c>
      <c r="BL161" s="25" t="s">
        <v>278</v>
      </c>
      <c r="BM161" s="25" t="s">
        <v>1693</v>
      </c>
    </row>
    <row r="162" s="1" customFormat="1" ht="25.5" customHeight="1">
      <c r="B162" s="186"/>
      <c r="C162" s="220" t="s">
        <v>323</v>
      </c>
      <c r="D162" s="220" t="s">
        <v>185</v>
      </c>
      <c r="E162" s="221" t="s">
        <v>1694</v>
      </c>
      <c r="F162" s="222" t="s">
        <v>1695</v>
      </c>
      <c r="G162" s="222"/>
      <c r="H162" s="222"/>
      <c r="I162" s="222"/>
      <c r="J162" s="223" t="s">
        <v>200</v>
      </c>
      <c r="K162" s="224">
        <v>2</v>
      </c>
      <c r="L162" s="225">
        <v>0</v>
      </c>
      <c r="M162" s="225"/>
      <c r="N162" s="226">
        <f>ROUND(L162*K162,2)</f>
        <v>0</v>
      </c>
      <c r="O162" s="226"/>
      <c r="P162" s="226"/>
      <c r="Q162" s="226"/>
      <c r="R162" s="190"/>
      <c r="T162" s="227" t="s">
        <v>5</v>
      </c>
      <c r="U162" s="59" t="s">
        <v>44</v>
      </c>
      <c r="V162" s="50"/>
      <c r="W162" s="228">
        <f>V162*K162</f>
        <v>0</v>
      </c>
      <c r="X162" s="228">
        <v>0.0012700000000000001</v>
      </c>
      <c r="Y162" s="228">
        <f>X162*K162</f>
        <v>0.0025400000000000002</v>
      </c>
      <c r="Z162" s="228">
        <v>0</v>
      </c>
      <c r="AA162" s="229">
        <f>Z162*K162</f>
        <v>0</v>
      </c>
      <c r="AR162" s="25" t="s">
        <v>278</v>
      </c>
      <c r="AT162" s="25" t="s">
        <v>185</v>
      </c>
      <c r="AU162" s="25" t="s">
        <v>89</v>
      </c>
      <c r="AY162" s="25" t="s">
        <v>184</v>
      </c>
      <c r="BE162" s="149">
        <f>IF(U162="základná",N162,0)</f>
        <v>0</v>
      </c>
      <c r="BF162" s="149">
        <f>IF(U162="znížená",N162,0)</f>
        <v>0</v>
      </c>
      <c r="BG162" s="149">
        <f>IF(U162="zákl. prenesená",N162,0)</f>
        <v>0</v>
      </c>
      <c r="BH162" s="149">
        <f>IF(U162="zníž. prenesená",N162,0)</f>
        <v>0</v>
      </c>
      <c r="BI162" s="149">
        <f>IF(U162="nulová",N162,0)</f>
        <v>0</v>
      </c>
      <c r="BJ162" s="25" t="s">
        <v>89</v>
      </c>
      <c r="BK162" s="149">
        <f>ROUND(L162*K162,2)</f>
        <v>0</v>
      </c>
      <c r="BL162" s="25" t="s">
        <v>278</v>
      </c>
      <c r="BM162" s="25" t="s">
        <v>1696</v>
      </c>
    </row>
    <row r="163" s="1" customFormat="1" ht="25.5" customHeight="1">
      <c r="B163" s="186"/>
      <c r="C163" s="220" t="s">
        <v>327</v>
      </c>
      <c r="D163" s="220" t="s">
        <v>185</v>
      </c>
      <c r="E163" s="221" t="s">
        <v>1697</v>
      </c>
      <c r="F163" s="222" t="s">
        <v>1698</v>
      </c>
      <c r="G163" s="222"/>
      <c r="H163" s="222"/>
      <c r="I163" s="222"/>
      <c r="J163" s="223" t="s">
        <v>200</v>
      </c>
      <c r="K163" s="224">
        <v>4</v>
      </c>
      <c r="L163" s="225">
        <v>0</v>
      </c>
      <c r="M163" s="225"/>
      <c r="N163" s="226">
        <f>ROUND(L163*K163,2)</f>
        <v>0</v>
      </c>
      <c r="O163" s="226"/>
      <c r="P163" s="226"/>
      <c r="Q163" s="226"/>
      <c r="R163" s="190"/>
      <c r="T163" s="227" t="s">
        <v>5</v>
      </c>
      <c r="U163" s="59" t="s">
        <v>44</v>
      </c>
      <c r="V163" s="50"/>
      <c r="W163" s="228">
        <f>V163*K163</f>
        <v>0</v>
      </c>
      <c r="X163" s="228">
        <v>0.00115</v>
      </c>
      <c r="Y163" s="228">
        <f>X163*K163</f>
        <v>0.0045999999999999999</v>
      </c>
      <c r="Z163" s="228">
        <v>0</v>
      </c>
      <c r="AA163" s="229">
        <f>Z163*K163</f>
        <v>0</v>
      </c>
      <c r="AR163" s="25" t="s">
        <v>278</v>
      </c>
      <c r="AT163" s="25" t="s">
        <v>185</v>
      </c>
      <c r="AU163" s="25" t="s">
        <v>89</v>
      </c>
      <c r="AY163" s="25" t="s">
        <v>184</v>
      </c>
      <c r="BE163" s="149">
        <f>IF(U163="základná",N163,0)</f>
        <v>0</v>
      </c>
      <c r="BF163" s="149">
        <f>IF(U163="znížená",N163,0)</f>
        <v>0</v>
      </c>
      <c r="BG163" s="149">
        <f>IF(U163="zákl. prenesená",N163,0)</f>
        <v>0</v>
      </c>
      <c r="BH163" s="149">
        <f>IF(U163="zníž. prenesená",N163,0)</f>
        <v>0</v>
      </c>
      <c r="BI163" s="149">
        <f>IF(U163="nulová",N163,0)</f>
        <v>0</v>
      </c>
      <c r="BJ163" s="25" t="s">
        <v>89</v>
      </c>
      <c r="BK163" s="149">
        <f>ROUND(L163*K163,2)</f>
        <v>0</v>
      </c>
      <c r="BL163" s="25" t="s">
        <v>278</v>
      </c>
      <c r="BM163" s="25" t="s">
        <v>1699</v>
      </c>
    </row>
    <row r="164" s="1" customFormat="1" ht="25.5" customHeight="1">
      <c r="B164" s="186"/>
      <c r="C164" s="220" t="s">
        <v>331</v>
      </c>
      <c r="D164" s="220" t="s">
        <v>185</v>
      </c>
      <c r="E164" s="221" t="s">
        <v>1700</v>
      </c>
      <c r="F164" s="222" t="s">
        <v>1701</v>
      </c>
      <c r="G164" s="222"/>
      <c r="H164" s="222"/>
      <c r="I164" s="222"/>
      <c r="J164" s="223" t="s">
        <v>200</v>
      </c>
      <c r="K164" s="224">
        <v>4</v>
      </c>
      <c r="L164" s="225">
        <v>0</v>
      </c>
      <c r="M164" s="225"/>
      <c r="N164" s="226">
        <f>ROUND(L164*K164,2)</f>
        <v>0</v>
      </c>
      <c r="O164" s="226"/>
      <c r="P164" s="226"/>
      <c r="Q164" s="226"/>
      <c r="R164" s="190"/>
      <c r="T164" s="227" t="s">
        <v>5</v>
      </c>
      <c r="U164" s="59" t="s">
        <v>44</v>
      </c>
      <c r="V164" s="50"/>
      <c r="W164" s="228">
        <f>V164*K164</f>
        <v>0</v>
      </c>
      <c r="X164" s="228">
        <v>0.0015100000000000001</v>
      </c>
      <c r="Y164" s="228">
        <f>X164*K164</f>
        <v>0.0060400000000000002</v>
      </c>
      <c r="Z164" s="228">
        <v>0</v>
      </c>
      <c r="AA164" s="229">
        <f>Z164*K164</f>
        <v>0</v>
      </c>
      <c r="AR164" s="25" t="s">
        <v>278</v>
      </c>
      <c r="AT164" s="25" t="s">
        <v>185</v>
      </c>
      <c r="AU164" s="25" t="s">
        <v>89</v>
      </c>
      <c r="AY164" s="25" t="s">
        <v>184</v>
      </c>
      <c r="BE164" s="149">
        <f>IF(U164="základná",N164,0)</f>
        <v>0</v>
      </c>
      <c r="BF164" s="149">
        <f>IF(U164="znížená",N164,0)</f>
        <v>0</v>
      </c>
      <c r="BG164" s="149">
        <f>IF(U164="zákl. prenesená",N164,0)</f>
        <v>0</v>
      </c>
      <c r="BH164" s="149">
        <f>IF(U164="zníž. prenesená",N164,0)</f>
        <v>0</v>
      </c>
      <c r="BI164" s="149">
        <f>IF(U164="nulová",N164,0)</f>
        <v>0</v>
      </c>
      <c r="BJ164" s="25" t="s">
        <v>89</v>
      </c>
      <c r="BK164" s="149">
        <f>ROUND(L164*K164,2)</f>
        <v>0</v>
      </c>
      <c r="BL164" s="25" t="s">
        <v>278</v>
      </c>
      <c r="BM164" s="25" t="s">
        <v>1702</v>
      </c>
    </row>
    <row r="165" s="1" customFormat="1" ht="25.5" customHeight="1">
      <c r="B165" s="186"/>
      <c r="C165" s="220" t="s">
        <v>335</v>
      </c>
      <c r="D165" s="220" t="s">
        <v>185</v>
      </c>
      <c r="E165" s="221" t="s">
        <v>1703</v>
      </c>
      <c r="F165" s="222" t="s">
        <v>1704</v>
      </c>
      <c r="G165" s="222"/>
      <c r="H165" s="222"/>
      <c r="I165" s="222"/>
      <c r="J165" s="223" t="s">
        <v>200</v>
      </c>
      <c r="K165" s="224">
        <v>4</v>
      </c>
      <c r="L165" s="225">
        <v>0</v>
      </c>
      <c r="M165" s="225"/>
      <c r="N165" s="226">
        <f>ROUND(L165*K165,2)</f>
        <v>0</v>
      </c>
      <c r="O165" s="226"/>
      <c r="P165" s="226"/>
      <c r="Q165" s="226"/>
      <c r="R165" s="190"/>
      <c r="T165" s="227" t="s">
        <v>5</v>
      </c>
      <c r="U165" s="59" t="s">
        <v>44</v>
      </c>
      <c r="V165" s="50"/>
      <c r="W165" s="228">
        <f>V165*K165</f>
        <v>0</v>
      </c>
      <c r="X165" s="228">
        <v>0.0015100000000000001</v>
      </c>
      <c r="Y165" s="228">
        <f>X165*K165</f>
        <v>0.0060400000000000002</v>
      </c>
      <c r="Z165" s="228">
        <v>0</v>
      </c>
      <c r="AA165" s="229">
        <f>Z165*K165</f>
        <v>0</v>
      </c>
      <c r="AR165" s="25" t="s">
        <v>278</v>
      </c>
      <c r="AT165" s="25" t="s">
        <v>185</v>
      </c>
      <c r="AU165" s="25" t="s">
        <v>89</v>
      </c>
      <c r="AY165" s="25" t="s">
        <v>184</v>
      </c>
      <c r="BE165" s="149">
        <f>IF(U165="základná",N165,0)</f>
        <v>0</v>
      </c>
      <c r="BF165" s="149">
        <f>IF(U165="znížená",N165,0)</f>
        <v>0</v>
      </c>
      <c r="BG165" s="149">
        <f>IF(U165="zákl. prenesená",N165,0)</f>
        <v>0</v>
      </c>
      <c r="BH165" s="149">
        <f>IF(U165="zníž. prenesená",N165,0)</f>
        <v>0</v>
      </c>
      <c r="BI165" s="149">
        <f>IF(U165="nulová",N165,0)</f>
        <v>0</v>
      </c>
      <c r="BJ165" s="25" t="s">
        <v>89</v>
      </c>
      <c r="BK165" s="149">
        <f>ROUND(L165*K165,2)</f>
        <v>0</v>
      </c>
      <c r="BL165" s="25" t="s">
        <v>278</v>
      </c>
      <c r="BM165" s="25" t="s">
        <v>1705</v>
      </c>
    </row>
    <row r="166" s="1" customFormat="1" ht="25.5" customHeight="1">
      <c r="B166" s="186"/>
      <c r="C166" s="220" t="s">
        <v>339</v>
      </c>
      <c r="D166" s="220" t="s">
        <v>185</v>
      </c>
      <c r="E166" s="221" t="s">
        <v>1706</v>
      </c>
      <c r="F166" s="222" t="s">
        <v>1707</v>
      </c>
      <c r="G166" s="222"/>
      <c r="H166" s="222"/>
      <c r="I166" s="222"/>
      <c r="J166" s="223" t="s">
        <v>200</v>
      </c>
      <c r="K166" s="224">
        <v>2</v>
      </c>
      <c r="L166" s="225">
        <v>0</v>
      </c>
      <c r="M166" s="225"/>
      <c r="N166" s="226">
        <f>ROUND(L166*K166,2)</f>
        <v>0</v>
      </c>
      <c r="O166" s="226"/>
      <c r="P166" s="226"/>
      <c r="Q166" s="226"/>
      <c r="R166" s="190"/>
      <c r="T166" s="227" t="s">
        <v>5</v>
      </c>
      <c r="U166" s="59" t="s">
        <v>44</v>
      </c>
      <c r="V166" s="50"/>
      <c r="W166" s="228">
        <f>V166*K166</f>
        <v>0</v>
      </c>
      <c r="X166" s="228">
        <v>0.00189</v>
      </c>
      <c r="Y166" s="228">
        <f>X166*K166</f>
        <v>0.0037799999999999999</v>
      </c>
      <c r="Z166" s="228">
        <v>0</v>
      </c>
      <c r="AA166" s="229">
        <f>Z166*K166</f>
        <v>0</v>
      </c>
      <c r="AR166" s="25" t="s">
        <v>278</v>
      </c>
      <c r="AT166" s="25" t="s">
        <v>185</v>
      </c>
      <c r="AU166" s="25" t="s">
        <v>89</v>
      </c>
      <c r="AY166" s="25" t="s">
        <v>184</v>
      </c>
      <c r="BE166" s="149">
        <f>IF(U166="základná",N166,0)</f>
        <v>0</v>
      </c>
      <c r="BF166" s="149">
        <f>IF(U166="znížená",N166,0)</f>
        <v>0</v>
      </c>
      <c r="BG166" s="149">
        <f>IF(U166="zákl. prenesená",N166,0)</f>
        <v>0</v>
      </c>
      <c r="BH166" s="149">
        <f>IF(U166="zníž. prenesená",N166,0)</f>
        <v>0</v>
      </c>
      <c r="BI166" s="149">
        <f>IF(U166="nulová",N166,0)</f>
        <v>0</v>
      </c>
      <c r="BJ166" s="25" t="s">
        <v>89</v>
      </c>
      <c r="BK166" s="149">
        <f>ROUND(L166*K166,2)</f>
        <v>0</v>
      </c>
      <c r="BL166" s="25" t="s">
        <v>278</v>
      </c>
      <c r="BM166" s="25" t="s">
        <v>1708</v>
      </c>
    </row>
    <row r="167" s="1" customFormat="1" ht="25.5" customHeight="1">
      <c r="B167" s="186"/>
      <c r="C167" s="220" t="s">
        <v>343</v>
      </c>
      <c r="D167" s="220" t="s">
        <v>185</v>
      </c>
      <c r="E167" s="221" t="s">
        <v>1709</v>
      </c>
      <c r="F167" s="222" t="s">
        <v>1710</v>
      </c>
      <c r="G167" s="222"/>
      <c r="H167" s="222"/>
      <c r="I167" s="222"/>
      <c r="J167" s="223" t="s">
        <v>200</v>
      </c>
      <c r="K167" s="224">
        <v>2</v>
      </c>
      <c r="L167" s="225">
        <v>0</v>
      </c>
      <c r="M167" s="225"/>
      <c r="N167" s="226">
        <f>ROUND(L167*K167,2)</f>
        <v>0</v>
      </c>
      <c r="O167" s="226"/>
      <c r="P167" s="226"/>
      <c r="Q167" s="226"/>
      <c r="R167" s="190"/>
      <c r="T167" s="227" t="s">
        <v>5</v>
      </c>
      <c r="U167" s="59" t="s">
        <v>44</v>
      </c>
      <c r="V167" s="50"/>
      <c r="W167" s="228">
        <f>V167*K167</f>
        <v>0</v>
      </c>
      <c r="X167" s="228">
        <v>0</v>
      </c>
      <c r="Y167" s="228">
        <f>X167*K167</f>
        <v>0</v>
      </c>
      <c r="Z167" s="228">
        <v>0</v>
      </c>
      <c r="AA167" s="229">
        <f>Z167*K167</f>
        <v>0</v>
      </c>
      <c r="AR167" s="25" t="s">
        <v>278</v>
      </c>
      <c r="AT167" s="25" t="s">
        <v>185</v>
      </c>
      <c r="AU167" s="25" t="s">
        <v>89</v>
      </c>
      <c r="AY167" s="25" t="s">
        <v>184</v>
      </c>
      <c r="BE167" s="149">
        <f>IF(U167="základná",N167,0)</f>
        <v>0</v>
      </c>
      <c r="BF167" s="149">
        <f>IF(U167="znížená",N167,0)</f>
        <v>0</v>
      </c>
      <c r="BG167" s="149">
        <f>IF(U167="zákl. prenesená",N167,0)</f>
        <v>0</v>
      </c>
      <c r="BH167" s="149">
        <f>IF(U167="zníž. prenesená",N167,0)</f>
        <v>0</v>
      </c>
      <c r="BI167" s="149">
        <f>IF(U167="nulová",N167,0)</f>
        <v>0</v>
      </c>
      <c r="BJ167" s="25" t="s">
        <v>89</v>
      </c>
      <c r="BK167" s="149">
        <f>ROUND(L167*K167,2)</f>
        <v>0</v>
      </c>
      <c r="BL167" s="25" t="s">
        <v>278</v>
      </c>
      <c r="BM167" s="25" t="s">
        <v>1711</v>
      </c>
    </row>
    <row r="168" s="1" customFormat="1" ht="25.5" customHeight="1">
      <c r="B168" s="186"/>
      <c r="C168" s="220" t="s">
        <v>347</v>
      </c>
      <c r="D168" s="220" t="s">
        <v>185</v>
      </c>
      <c r="E168" s="221" t="s">
        <v>1712</v>
      </c>
      <c r="F168" s="222" t="s">
        <v>1713</v>
      </c>
      <c r="G168" s="222"/>
      <c r="H168" s="222"/>
      <c r="I168" s="222"/>
      <c r="J168" s="223" t="s">
        <v>218</v>
      </c>
      <c r="K168" s="224">
        <v>758</v>
      </c>
      <c r="L168" s="225">
        <v>0</v>
      </c>
      <c r="M168" s="225"/>
      <c r="N168" s="226">
        <f>ROUND(L168*K168,2)</f>
        <v>0</v>
      </c>
      <c r="O168" s="226"/>
      <c r="P168" s="226"/>
      <c r="Q168" s="226"/>
      <c r="R168" s="190"/>
      <c r="T168" s="227" t="s">
        <v>5</v>
      </c>
      <c r="U168" s="59" t="s">
        <v>44</v>
      </c>
      <c r="V168" s="50"/>
      <c r="W168" s="228">
        <f>V168*K168</f>
        <v>0</v>
      </c>
      <c r="X168" s="228">
        <v>0.0011000000000000001</v>
      </c>
      <c r="Y168" s="228">
        <f>X168*K168</f>
        <v>0.8338000000000001</v>
      </c>
      <c r="Z168" s="228">
        <v>0</v>
      </c>
      <c r="AA168" s="229">
        <f>Z168*K168</f>
        <v>0</v>
      </c>
      <c r="AR168" s="25" t="s">
        <v>278</v>
      </c>
      <c r="AT168" s="25" t="s">
        <v>185</v>
      </c>
      <c r="AU168" s="25" t="s">
        <v>89</v>
      </c>
      <c r="AY168" s="25" t="s">
        <v>184</v>
      </c>
      <c r="BE168" s="149">
        <f>IF(U168="základná",N168,0)</f>
        <v>0</v>
      </c>
      <c r="BF168" s="149">
        <f>IF(U168="znížená",N168,0)</f>
        <v>0</v>
      </c>
      <c r="BG168" s="149">
        <f>IF(U168="zákl. prenesená",N168,0)</f>
        <v>0</v>
      </c>
      <c r="BH168" s="149">
        <f>IF(U168="zníž. prenesená",N168,0)</f>
        <v>0</v>
      </c>
      <c r="BI168" s="149">
        <f>IF(U168="nulová",N168,0)</f>
        <v>0</v>
      </c>
      <c r="BJ168" s="25" t="s">
        <v>89</v>
      </c>
      <c r="BK168" s="149">
        <f>ROUND(L168*K168,2)</f>
        <v>0</v>
      </c>
      <c r="BL168" s="25" t="s">
        <v>278</v>
      </c>
      <c r="BM168" s="25" t="s">
        <v>1714</v>
      </c>
    </row>
    <row r="169" s="1" customFormat="1" ht="25.5" customHeight="1">
      <c r="B169" s="186"/>
      <c r="C169" s="270" t="s">
        <v>351</v>
      </c>
      <c r="D169" s="270" t="s">
        <v>563</v>
      </c>
      <c r="E169" s="271" t="s">
        <v>1715</v>
      </c>
      <c r="F169" s="272" t="s">
        <v>1716</v>
      </c>
      <c r="G169" s="272"/>
      <c r="H169" s="272"/>
      <c r="I169" s="272"/>
      <c r="J169" s="273" t="s">
        <v>200</v>
      </c>
      <c r="K169" s="274">
        <v>2</v>
      </c>
      <c r="L169" s="275">
        <v>0</v>
      </c>
      <c r="M169" s="275"/>
      <c r="N169" s="276">
        <f>ROUND(L169*K169,2)</f>
        <v>0</v>
      </c>
      <c r="O169" s="226"/>
      <c r="P169" s="226"/>
      <c r="Q169" s="226"/>
      <c r="R169" s="190"/>
      <c r="T169" s="227" t="s">
        <v>5</v>
      </c>
      <c r="U169" s="59" t="s">
        <v>44</v>
      </c>
      <c r="V169" s="50"/>
      <c r="W169" s="228">
        <f>V169*K169</f>
        <v>0</v>
      </c>
      <c r="X169" s="228">
        <v>0.00020000000000000001</v>
      </c>
      <c r="Y169" s="228">
        <f>X169*K169</f>
        <v>0.00040000000000000002</v>
      </c>
      <c r="Z169" s="228">
        <v>0</v>
      </c>
      <c r="AA169" s="229">
        <f>Z169*K169</f>
        <v>0</v>
      </c>
      <c r="AR169" s="25" t="s">
        <v>351</v>
      </c>
      <c r="AT169" s="25" t="s">
        <v>563</v>
      </c>
      <c r="AU169" s="25" t="s">
        <v>89</v>
      </c>
      <c r="AY169" s="25" t="s">
        <v>184</v>
      </c>
      <c r="BE169" s="149">
        <f>IF(U169="základná",N169,0)</f>
        <v>0</v>
      </c>
      <c r="BF169" s="149">
        <f>IF(U169="znížená",N169,0)</f>
        <v>0</v>
      </c>
      <c r="BG169" s="149">
        <f>IF(U169="zákl. prenesená",N169,0)</f>
        <v>0</v>
      </c>
      <c r="BH169" s="149">
        <f>IF(U169="zníž. prenesená",N169,0)</f>
        <v>0</v>
      </c>
      <c r="BI169" s="149">
        <f>IF(U169="nulová",N169,0)</f>
        <v>0</v>
      </c>
      <c r="BJ169" s="25" t="s">
        <v>89</v>
      </c>
      <c r="BK169" s="149">
        <f>ROUND(L169*K169,2)</f>
        <v>0</v>
      </c>
      <c r="BL169" s="25" t="s">
        <v>278</v>
      </c>
      <c r="BM169" s="25" t="s">
        <v>1717</v>
      </c>
    </row>
    <row r="170" s="1" customFormat="1" ht="25.5" customHeight="1">
      <c r="B170" s="186"/>
      <c r="C170" s="220" t="s">
        <v>355</v>
      </c>
      <c r="D170" s="220" t="s">
        <v>185</v>
      </c>
      <c r="E170" s="221" t="s">
        <v>1718</v>
      </c>
      <c r="F170" s="222" t="s">
        <v>1719</v>
      </c>
      <c r="G170" s="222"/>
      <c r="H170" s="222"/>
      <c r="I170" s="222"/>
      <c r="J170" s="223" t="s">
        <v>218</v>
      </c>
      <c r="K170" s="224">
        <v>115</v>
      </c>
      <c r="L170" s="225">
        <v>0</v>
      </c>
      <c r="M170" s="225"/>
      <c r="N170" s="226">
        <f>ROUND(L170*K170,2)</f>
        <v>0</v>
      </c>
      <c r="O170" s="226"/>
      <c r="P170" s="226"/>
      <c r="Q170" s="226"/>
      <c r="R170" s="190"/>
      <c r="T170" s="227" t="s">
        <v>5</v>
      </c>
      <c r="U170" s="59" t="s">
        <v>44</v>
      </c>
      <c r="V170" s="50"/>
      <c r="W170" s="228">
        <f>V170*K170</f>
        <v>0</v>
      </c>
      <c r="X170" s="228">
        <v>0.0011000000000000001</v>
      </c>
      <c r="Y170" s="228">
        <f>X170*K170</f>
        <v>0.1265</v>
      </c>
      <c r="Z170" s="228">
        <v>0</v>
      </c>
      <c r="AA170" s="229">
        <f>Z170*K170</f>
        <v>0</v>
      </c>
      <c r="AR170" s="25" t="s">
        <v>278</v>
      </c>
      <c r="AT170" s="25" t="s">
        <v>185</v>
      </c>
      <c r="AU170" s="25" t="s">
        <v>89</v>
      </c>
      <c r="AY170" s="25" t="s">
        <v>184</v>
      </c>
      <c r="BE170" s="149">
        <f>IF(U170="základná",N170,0)</f>
        <v>0</v>
      </c>
      <c r="BF170" s="149">
        <f>IF(U170="znížená",N170,0)</f>
        <v>0</v>
      </c>
      <c r="BG170" s="149">
        <f>IF(U170="zákl. prenesená",N170,0)</f>
        <v>0</v>
      </c>
      <c r="BH170" s="149">
        <f>IF(U170="zníž. prenesená",N170,0)</f>
        <v>0</v>
      </c>
      <c r="BI170" s="149">
        <f>IF(U170="nulová",N170,0)</f>
        <v>0</v>
      </c>
      <c r="BJ170" s="25" t="s">
        <v>89</v>
      </c>
      <c r="BK170" s="149">
        <f>ROUND(L170*K170,2)</f>
        <v>0</v>
      </c>
      <c r="BL170" s="25" t="s">
        <v>278</v>
      </c>
      <c r="BM170" s="25" t="s">
        <v>1720</v>
      </c>
    </row>
    <row r="171" s="1" customFormat="1" ht="25.5" customHeight="1">
      <c r="B171" s="186"/>
      <c r="C171" s="270" t="s">
        <v>359</v>
      </c>
      <c r="D171" s="270" t="s">
        <v>563</v>
      </c>
      <c r="E171" s="271" t="s">
        <v>1721</v>
      </c>
      <c r="F171" s="272" t="s">
        <v>1722</v>
      </c>
      <c r="G171" s="272"/>
      <c r="H171" s="272"/>
      <c r="I171" s="272"/>
      <c r="J171" s="273" t="s">
        <v>200</v>
      </c>
      <c r="K171" s="274">
        <v>32</v>
      </c>
      <c r="L171" s="275">
        <v>0</v>
      </c>
      <c r="M171" s="275"/>
      <c r="N171" s="276">
        <f>ROUND(L171*K171,2)</f>
        <v>0</v>
      </c>
      <c r="O171" s="226"/>
      <c r="P171" s="226"/>
      <c r="Q171" s="226"/>
      <c r="R171" s="190"/>
      <c r="T171" s="227" t="s">
        <v>5</v>
      </c>
      <c r="U171" s="59" t="s">
        <v>44</v>
      </c>
      <c r="V171" s="50"/>
      <c r="W171" s="228">
        <f>V171*K171</f>
        <v>0</v>
      </c>
      <c r="X171" s="228">
        <v>0.00020000000000000001</v>
      </c>
      <c r="Y171" s="228">
        <f>X171*K171</f>
        <v>0.0064000000000000003</v>
      </c>
      <c r="Z171" s="228">
        <v>0</v>
      </c>
      <c r="AA171" s="229">
        <f>Z171*K171</f>
        <v>0</v>
      </c>
      <c r="AR171" s="25" t="s">
        <v>351</v>
      </c>
      <c r="AT171" s="25" t="s">
        <v>563</v>
      </c>
      <c r="AU171" s="25" t="s">
        <v>89</v>
      </c>
      <c r="AY171" s="25" t="s">
        <v>184</v>
      </c>
      <c r="BE171" s="149">
        <f>IF(U171="základná",N171,0)</f>
        <v>0</v>
      </c>
      <c r="BF171" s="149">
        <f>IF(U171="znížená",N171,0)</f>
        <v>0</v>
      </c>
      <c r="BG171" s="149">
        <f>IF(U171="zákl. prenesená",N171,0)</f>
        <v>0</v>
      </c>
      <c r="BH171" s="149">
        <f>IF(U171="zníž. prenesená",N171,0)</f>
        <v>0</v>
      </c>
      <c r="BI171" s="149">
        <f>IF(U171="nulová",N171,0)</f>
        <v>0</v>
      </c>
      <c r="BJ171" s="25" t="s">
        <v>89</v>
      </c>
      <c r="BK171" s="149">
        <f>ROUND(L171*K171,2)</f>
        <v>0</v>
      </c>
      <c r="BL171" s="25" t="s">
        <v>278</v>
      </c>
      <c r="BM171" s="25" t="s">
        <v>1723</v>
      </c>
    </row>
    <row r="172" s="1" customFormat="1" ht="25.5" customHeight="1">
      <c r="B172" s="186"/>
      <c r="C172" s="220" t="s">
        <v>363</v>
      </c>
      <c r="D172" s="220" t="s">
        <v>185</v>
      </c>
      <c r="E172" s="221" t="s">
        <v>1724</v>
      </c>
      <c r="F172" s="222" t="s">
        <v>1725</v>
      </c>
      <c r="G172" s="222"/>
      <c r="H172" s="222"/>
      <c r="I172" s="222"/>
      <c r="J172" s="223" t="s">
        <v>218</v>
      </c>
      <c r="K172" s="224">
        <v>160</v>
      </c>
      <c r="L172" s="225">
        <v>0</v>
      </c>
      <c r="M172" s="225"/>
      <c r="N172" s="226">
        <f>ROUND(L172*K172,2)</f>
        <v>0</v>
      </c>
      <c r="O172" s="226"/>
      <c r="P172" s="226"/>
      <c r="Q172" s="226"/>
      <c r="R172" s="190"/>
      <c r="T172" s="227" t="s">
        <v>5</v>
      </c>
      <c r="U172" s="59" t="s">
        <v>44</v>
      </c>
      <c r="V172" s="50"/>
      <c r="W172" s="228">
        <f>V172*K172</f>
        <v>0</v>
      </c>
      <c r="X172" s="228">
        <v>0.0013400000000000001</v>
      </c>
      <c r="Y172" s="228">
        <f>X172*K172</f>
        <v>0.21440000000000001</v>
      </c>
      <c r="Z172" s="228">
        <v>0</v>
      </c>
      <c r="AA172" s="229">
        <f>Z172*K172</f>
        <v>0</v>
      </c>
      <c r="AR172" s="25" t="s">
        <v>278</v>
      </c>
      <c r="AT172" s="25" t="s">
        <v>185</v>
      </c>
      <c r="AU172" s="25" t="s">
        <v>89</v>
      </c>
      <c r="AY172" s="25" t="s">
        <v>184</v>
      </c>
      <c r="BE172" s="149">
        <f>IF(U172="základná",N172,0)</f>
        <v>0</v>
      </c>
      <c r="BF172" s="149">
        <f>IF(U172="znížená",N172,0)</f>
        <v>0</v>
      </c>
      <c r="BG172" s="149">
        <f>IF(U172="zákl. prenesená",N172,0)</f>
        <v>0</v>
      </c>
      <c r="BH172" s="149">
        <f>IF(U172="zníž. prenesená",N172,0)</f>
        <v>0</v>
      </c>
      <c r="BI172" s="149">
        <f>IF(U172="nulová",N172,0)</f>
        <v>0</v>
      </c>
      <c r="BJ172" s="25" t="s">
        <v>89</v>
      </c>
      <c r="BK172" s="149">
        <f>ROUND(L172*K172,2)</f>
        <v>0</v>
      </c>
      <c r="BL172" s="25" t="s">
        <v>278</v>
      </c>
      <c r="BM172" s="25" t="s">
        <v>1726</v>
      </c>
    </row>
    <row r="173" s="1" customFormat="1" ht="25.5" customHeight="1">
      <c r="B173" s="186"/>
      <c r="C173" s="220" t="s">
        <v>368</v>
      </c>
      <c r="D173" s="220" t="s">
        <v>185</v>
      </c>
      <c r="E173" s="221" t="s">
        <v>1727</v>
      </c>
      <c r="F173" s="222" t="s">
        <v>1728</v>
      </c>
      <c r="G173" s="222"/>
      <c r="H173" s="222"/>
      <c r="I173" s="222"/>
      <c r="J173" s="223" t="s">
        <v>218</v>
      </c>
      <c r="K173" s="224">
        <v>294</v>
      </c>
      <c r="L173" s="225">
        <v>0</v>
      </c>
      <c r="M173" s="225"/>
      <c r="N173" s="226">
        <f>ROUND(L173*K173,2)</f>
        <v>0</v>
      </c>
      <c r="O173" s="226"/>
      <c r="P173" s="226"/>
      <c r="Q173" s="226"/>
      <c r="R173" s="190"/>
      <c r="T173" s="227" t="s">
        <v>5</v>
      </c>
      <c r="U173" s="59" t="s">
        <v>44</v>
      </c>
      <c r="V173" s="50"/>
      <c r="W173" s="228">
        <f>V173*K173</f>
        <v>0</v>
      </c>
      <c r="X173" s="228">
        <v>0</v>
      </c>
      <c r="Y173" s="228">
        <f>X173*K173</f>
        <v>0</v>
      </c>
      <c r="Z173" s="228">
        <v>0</v>
      </c>
      <c r="AA173" s="229">
        <f>Z173*K173</f>
        <v>0</v>
      </c>
      <c r="AR173" s="25" t="s">
        <v>278</v>
      </c>
      <c r="AT173" s="25" t="s">
        <v>185</v>
      </c>
      <c r="AU173" s="25" t="s">
        <v>89</v>
      </c>
      <c r="AY173" s="25" t="s">
        <v>184</v>
      </c>
      <c r="BE173" s="149">
        <f>IF(U173="základná",N173,0)</f>
        <v>0</v>
      </c>
      <c r="BF173" s="149">
        <f>IF(U173="znížená",N173,0)</f>
        <v>0</v>
      </c>
      <c r="BG173" s="149">
        <f>IF(U173="zákl. prenesená",N173,0)</f>
        <v>0</v>
      </c>
      <c r="BH173" s="149">
        <f>IF(U173="zníž. prenesená",N173,0)</f>
        <v>0</v>
      </c>
      <c r="BI173" s="149">
        <f>IF(U173="nulová",N173,0)</f>
        <v>0</v>
      </c>
      <c r="BJ173" s="25" t="s">
        <v>89</v>
      </c>
      <c r="BK173" s="149">
        <f>ROUND(L173*K173,2)</f>
        <v>0</v>
      </c>
      <c r="BL173" s="25" t="s">
        <v>278</v>
      </c>
      <c r="BM173" s="25" t="s">
        <v>1729</v>
      </c>
    </row>
    <row r="174" s="1" customFormat="1" ht="25.5" customHeight="1">
      <c r="B174" s="186"/>
      <c r="C174" s="220" t="s">
        <v>373</v>
      </c>
      <c r="D174" s="220" t="s">
        <v>185</v>
      </c>
      <c r="E174" s="221" t="s">
        <v>1730</v>
      </c>
      <c r="F174" s="222" t="s">
        <v>1731</v>
      </c>
      <c r="G174" s="222"/>
      <c r="H174" s="222"/>
      <c r="I174" s="222"/>
      <c r="J174" s="223" t="s">
        <v>218</v>
      </c>
      <c r="K174" s="224">
        <v>170</v>
      </c>
      <c r="L174" s="225">
        <v>0</v>
      </c>
      <c r="M174" s="225"/>
      <c r="N174" s="226">
        <f>ROUND(L174*K174,2)</f>
        <v>0</v>
      </c>
      <c r="O174" s="226"/>
      <c r="P174" s="226"/>
      <c r="Q174" s="226"/>
      <c r="R174" s="190"/>
      <c r="T174" s="227" t="s">
        <v>5</v>
      </c>
      <c r="U174" s="59" t="s">
        <v>44</v>
      </c>
      <c r="V174" s="50"/>
      <c r="W174" s="228">
        <f>V174*K174</f>
        <v>0</v>
      </c>
      <c r="X174" s="228">
        <v>0</v>
      </c>
      <c r="Y174" s="228">
        <f>X174*K174</f>
        <v>0</v>
      </c>
      <c r="Z174" s="228">
        <v>0</v>
      </c>
      <c r="AA174" s="229">
        <f>Z174*K174</f>
        <v>0</v>
      </c>
      <c r="AR174" s="25" t="s">
        <v>278</v>
      </c>
      <c r="AT174" s="25" t="s">
        <v>185</v>
      </c>
      <c r="AU174" s="25" t="s">
        <v>89</v>
      </c>
      <c r="AY174" s="25" t="s">
        <v>184</v>
      </c>
      <c r="BE174" s="149">
        <f>IF(U174="základná",N174,0)</f>
        <v>0</v>
      </c>
      <c r="BF174" s="149">
        <f>IF(U174="znížená",N174,0)</f>
        <v>0</v>
      </c>
      <c r="BG174" s="149">
        <f>IF(U174="zákl. prenesená",N174,0)</f>
        <v>0</v>
      </c>
      <c r="BH174" s="149">
        <f>IF(U174="zníž. prenesená",N174,0)</f>
        <v>0</v>
      </c>
      <c r="BI174" s="149">
        <f>IF(U174="nulová",N174,0)</f>
        <v>0</v>
      </c>
      <c r="BJ174" s="25" t="s">
        <v>89</v>
      </c>
      <c r="BK174" s="149">
        <f>ROUND(L174*K174,2)</f>
        <v>0</v>
      </c>
      <c r="BL174" s="25" t="s">
        <v>278</v>
      </c>
      <c r="BM174" s="25" t="s">
        <v>1732</v>
      </c>
    </row>
    <row r="175" s="1" customFormat="1" ht="25.5" customHeight="1">
      <c r="B175" s="186"/>
      <c r="C175" s="220" t="s">
        <v>378</v>
      </c>
      <c r="D175" s="220" t="s">
        <v>185</v>
      </c>
      <c r="E175" s="221" t="s">
        <v>1733</v>
      </c>
      <c r="F175" s="222" t="s">
        <v>1734</v>
      </c>
      <c r="G175" s="222"/>
      <c r="H175" s="222"/>
      <c r="I175" s="222"/>
      <c r="J175" s="223" t="s">
        <v>218</v>
      </c>
      <c r="K175" s="224">
        <v>1033</v>
      </c>
      <c r="L175" s="225">
        <v>0</v>
      </c>
      <c r="M175" s="225"/>
      <c r="N175" s="226">
        <f>ROUND(L175*K175,2)</f>
        <v>0</v>
      </c>
      <c r="O175" s="226"/>
      <c r="P175" s="226"/>
      <c r="Q175" s="226"/>
      <c r="R175" s="190"/>
      <c r="T175" s="227" t="s">
        <v>5</v>
      </c>
      <c r="U175" s="59" t="s">
        <v>44</v>
      </c>
      <c r="V175" s="50"/>
      <c r="W175" s="228">
        <f>V175*K175</f>
        <v>0</v>
      </c>
      <c r="X175" s="228">
        <v>0</v>
      </c>
      <c r="Y175" s="228">
        <f>X175*K175</f>
        <v>0</v>
      </c>
      <c r="Z175" s="228">
        <v>0</v>
      </c>
      <c r="AA175" s="229">
        <f>Z175*K175</f>
        <v>0</v>
      </c>
      <c r="AR175" s="25" t="s">
        <v>278</v>
      </c>
      <c r="AT175" s="25" t="s">
        <v>185</v>
      </c>
      <c r="AU175" s="25" t="s">
        <v>89</v>
      </c>
      <c r="AY175" s="25" t="s">
        <v>184</v>
      </c>
      <c r="BE175" s="149">
        <f>IF(U175="základná",N175,0)</f>
        <v>0</v>
      </c>
      <c r="BF175" s="149">
        <f>IF(U175="znížená",N175,0)</f>
        <v>0</v>
      </c>
      <c r="BG175" s="149">
        <f>IF(U175="zákl. prenesená",N175,0)</f>
        <v>0</v>
      </c>
      <c r="BH175" s="149">
        <f>IF(U175="zníž. prenesená",N175,0)</f>
        <v>0</v>
      </c>
      <c r="BI175" s="149">
        <f>IF(U175="nulová",N175,0)</f>
        <v>0</v>
      </c>
      <c r="BJ175" s="25" t="s">
        <v>89</v>
      </c>
      <c r="BK175" s="149">
        <f>ROUND(L175*K175,2)</f>
        <v>0</v>
      </c>
      <c r="BL175" s="25" t="s">
        <v>278</v>
      </c>
      <c r="BM175" s="25" t="s">
        <v>1735</v>
      </c>
    </row>
    <row r="176" s="1" customFormat="1" ht="25.5" customHeight="1">
      <c r="B176" s="186"/>
      <c r="C176" s="220" t="s">
        <v>388</v>
      </c>
      <c r="D176" s="220" t="s">
        <v>185</v>
      </c>
      <c r="E176" s="221" t="s">
        <v>1736</v>
      </c>
      <c r="F176" s="222" t="s">
        <v>1737</v>
      </c>
      <c r="G176" s="222"/>
      <c r="H176" s="222"/>
      <c r="I176" s="222"/>
      <c r="J176" s="223" t="s">
        <v>200</v>
      </c>
      <c r="K176" s="224">
        <v>2</v>
      </c>
      <c r="L176" s="225">
        <v>0</v>
      </c>
      <c r="M176" s="225"/>
      <c r="N176" s="226">
        <f>ROUND(L176*K176,2)</f>
        <v>0</v>
      </c>
      <c r="O176" s="226"/>
      <c r="P176" s="226"/>
      <c r="Q176" s="226"/>
      <c r="R176" s="190"/>
      <c r="T176" s="227" t="s">
        <v>5</v>
      </c>
      <c r="U176" s="59" t="s">
        <v>44</v>
      </c>
      <c r="V176" s="50"/>
      <c r="W176" s="228">
        <f>V176*K176</f>
        <v>0</v>
      </c>
      <c r="X176" s="228">
        <v>0</v>
      </c>
      <c r="Y176" s="228">
        <f>X176*K176</f>
        <v>0</v>
      </c>
      <c r="Z176" s="228">
        <v>0</v>
      </c>
      <c r="AA176" s="229">
        <f>Z176*K176</f>
        <v>0</v>
      </c>
      <c r="AR176" s="25" t="s">
        <v>278</v>
      </c>
      <c r="AT176" s="25" t="s">
        <v>185</v>
      </c>
      <c r="AU176" s="25" t="s">
        <v>89</v>
      </c>
      <c r="AY176" s="25" t="s">
        <v>184</v>
      </c>
      <c r="BE176" s="149">
        <f>IF(U176="základná",N176,0)</f>
        <v>0</v>
      </c>
      <c r="BF176" s="149">
        <f>IF(U176="znížená",N176,0)</f>
        <v>0</v>
      </c>
      <c r="BG176" s="149">
        <f>IF(U176="zákl. prenesená",N176,0)</f>
        <v>0</v>
      </c>
      <c r="BH176" s="149">
        <f>IF(U176="zníž. prenesená",N176,0)</f>
        <v>0</v>
      </c>
      <c r="BI176" s="149">
        <f>IF(U176="nulová",N176,0)</f>
        <v>0</v>
      </c>
      <c r="BJ176" s="25" t="s">
        <v>89</v>
      </c>
      <c r="BK176" s="149">
        <f>ROUND(L176*K176,2)</f>
        <v>0</v>
      </c>
      <c r="BL176" s="25" t="s">
        <v>278</v>
      </c>
      <c r="BM176" s="25" t="s">
        <v>1738</v>
      </c>
    </row>
    <row r="177" s="1" customFormat="1" ht="25.5" customHeight="1">
      <c r="B177" s="186"/>
      <c r="C177" s="220" t="s">
        <v>393</v>
      </c>
      <c r="D177" s="220" t="s">
        <v>185</v>
      </c>
      <c r="E177" s="221" t="s">
        <v>1739</v>
      </c>
      <c r="F177" s="222" t="s">
        <v>1740</v>
      </c>
      <c r="G177" s="222"/>
      <c r="H177" s="222"/>
      <c r="I177" s="222"/>
      <c r="J177" s="223" t="s">
        <v>366</v>
      </c>
      <c r="K177" s="266">
        <v>0</v>
      </c>
      <c r="L177" s="225">
        <v>0</v>
      </c>
      <c r="M177" s="225"/>
      <c r="N177" s="226">
        <f>ROUND(L177*K177,2)</f>
        <v>0</v>
      </c>
      <c r="O177" s="226"/>
      <c r="P177" s="226"/>
      <c r="Q177" s="226"/>
      <c r="R177" s="190"/>
      <c r="T177" s="227" t="s">
        <v>5</v>
      </c>
      <c r="U177" s="59" t="s">
        <v>44</v>
      </c>
      <c r="V177" s="50"/>
      <c r="W177" s="228">
        <f>V177*K177</f>
        <v>0</v>
      </c>
      <c r="X177" s="228">
        <v>0</v>
      </c>
      <c r="Y177" s="228">
        <f>X177*K177</f>
        <v>0</v>
      </c>
      <c r="Z177" s="228">
        <v>0</v>
      </c>
      <c r="AA177" s="229">
        <f>Z177*K177</f>
        <v>0</v>
      </c>
      <c r="AR177" s="25" t="s">
        <v>278</v>
      </c>
      <c r="AT177" s="25" t="s">
        <v>185</v>
      </c>
      <c r="AU177" s="25" t="s">
        <v>89</v>
      </c>
      <c r="AY177" s="25" t="s">
        <v>184</v>
      </c>
      <c r="BE177" s="149">
        <f>IF(U177="základná",N177,0)</f>
        <v>0</v>
      </c>
      <c r="BF177" s="149">
        <f>IF(U177="znížená",N177,0)</f>
        <v>0</v>
      </c>
      <c r="BG177" s="149">
        <f>IF(U177="zákl. prenesená",N177,0)</f>
        <v>0</v>
      </c>
      <c r="BH177" s="149">
        <f>IF(U177="zníž. prenesená",N177,0)</f>
        <v>0</v>
      </c>
      <c r="BI177" s="149">
        <f>IF(U177="nulová",N177,0)</f>
        <v>0</v>
      </c>
      <c r="BJ177" s="25" t="s">
        <v>89</v>
      </c>
      <c r="BK177" s="149">
        <f>ROUND(L177*K177,2)</f>
        <v>0</v>
      </c>
      <c r="BL177" s="25" t="s">
        <v>278</v>
      </c>
      <c r="BM177" s="25" t="s">
        <v>1741</v>
      </c>
    </row>
    <row r="178" s="10" customFormat="1" ht="29.88" customHeight="1">
      <c r="B178" s="208"/>
      <c r="C178" s="209"/>
      <c r="D178" s="250" t="s">
        <v>1543</v>
      </c>
      <c r="E178" s="250"/>
      <c r="F178" s="250"/>
      <c r="G178" s="250"/>
      <c r="H178" s="250"/>
      <c r="I178" s="250"/>
      <c r="J178" s="250"/>
      <c r="K178" s="250"/>
      <c r="L178" s="250"/>
      <c r="M178" s="250"/>
      <c r="N178" s="253">
        <f>BK178</f>
        <v>0</v>
      </c>
      <c r="O178" s="254"/>
      <c r="P178" s="254"/>
      <c r="Q178" s="254"/>
      <c r="R178" s="213"/>
      <c r="T178" s="214"/>
      <c r="U178" s="209"/>
      <c r="V178" s="209"/>
      <c r="W178" s="215">
        <f>SUM(W179:W205)</f>
        <v>0</v>
      </c>
      <c r="X178" s="209"/>
      <c r="Y178" s="215">
        <f>SUM(Y179:Y205)</f>
        <v>0.6047800000000001</v>
      </c>
      <c r="Z178" s="209"/>
      <c r="AA178" s="216">
        <f>SUM(AA179:AA205)</f>
        <v>0</v>
      </c>
      <c r="AR178" s="217" t="s">
        <v>89</v>
      </c>
      <c r="AT178" s="218" t="s">
        <v>76</v>
      </c>
      <c r="AU178" s="218" t="s">
        <v>84</v>
      </c>
      <c r="AY178" s="217" t="s">
        <v>184</v>
      </c>
      <c r="BK178" s="219">
        <f>SUM(BK179:BK205)</f>
        <v>0</v>
      </c>
    </row>
    <row r="179" s="1" customFormat="1" ht="25.5" customHeight="1">
      <c r="B179" s="186"/>
      <c r="C179" s="220" t="s">
        <v>398</v>
      </c>
      <c r="D179" s="220" t="s">
        <v>185</v>
      </c>
      <c r="E179" s="221" t="s">
        <v>1742</v>
      </c>
      <c r="F179" s="222" t="s">
        <v>1743</v>
      </c>
      <c r="G179" s="222"/>
      <c r="H179" s="222"/>
      <c r="I179" s="222"/>
      <c r="J179" s="223" t="s">
        <v>200</v>
      </c>
      <c r="K179" s="224">
        <v>69</v>
      </c>
      <c r="L179" s="225">
        <v>0</v>
      </c>
      <c r="M179" s="225"/>
      <c r="N179" s="226">
        <f>ROUND(L179*K179,2)</f>
        <v>0</v>
      </c>
      <c r="O179" s="226"/>
      <c r="P179" s="226"/>
      <c r="Q179" s="226"/>
      <c r="R179" s="190"/>
      <c r="T179" s="227" t="s">
        <v>5</v>
      </c>
      <c r="U179" s="59" t="s">
        <v>44</v>
      </c>
      <c r="V179" s="50"/>
      <c r="W179" s="228">
        <f>V179*K179</f>
        <v>0</v>
      </c>
      <c r="X179" s="228">
        <v>3.0000000000000001E-05</v>
      </c>
      <c r="Y179" s="228">
        <f>X179*K179</f>
        <v>0.0020700000000000002</v>
      </c>
      <c r="Z179" s="228">
        <v>0</v>
      </c>
      <c r="AA179" s="229">
        <f>Z179*K179</f>
        <v>0</v>
      </c>
      <c r="AR179" s="25" t="s">
        <v>278</v>
      </c>
      <c r="AT179" s="25" t="s">
        <v>185</v>
      </c>
      <c r="AU179" s="25" t="s">
        <v>89</v>
      </c>
      <c r="AY179" s="25" t="s">
        <v>184</v>
      </c>
      <c r="BE179" s="149">
        <f>IF(U179="základná",N179,0)</f>
        <v>0</v>
      </c>
      <c r="BF179" s="149">
        <f>IF(U179="znížená",N179,0)</f>
        <v>0</v>
      </c>
      <c r="BG179" s="149">
        <f>IF(U179="zákl. prenesená",N179,0)</f>
        <v>0</v>
      </c>
      <c r="BH179" s="149">
        <f>IF(U179="zníž. prenesená",N179,0)</f>
        <v>0</v>
      </c>
      <c r="BI179" s="149">
        <f>IF(U179="nulová",N179,0)</f>
        <v>0</v>
      </c>
      <c r="BJ179" s="25" t="s">
        <v>89</v>
      </c>
      <c r="BK179" s="149">
        <f>ROUND(L179*K179,2)</f>
        <v>0</v>
      </c>
      <c r="BL179" s="25" t="s">
        <v>278</v>
      </c>
      <c r="BM179" s="25" t="s">
        <v>1744</v>
      </c>
    </row>
    <row r="180" s="1" customFormat="1" ht="25.5" customHeight="1">
      <c r="B180" s="186"/>
      <c r="C180" s="270" t="s">
        <v>402</v>
      </c>
      <c r="D180" s="270" t="s">
        <v>563</v>
      </c>
      <c r="E180" s="271" t="s">
        <v>1745</v>
      </c>
      <c r="F180" s="272" t="s">
        <v>1746</v>
      </c>
      <c r="G180" s="272"/>
      <c r="H180" s="272"/>
      <c r="I180" s="272"/>
      <c r="J180" s="273" t="s">
        <v>200</v>
      </c>
      <c r="K180" s="274">
        <v>65</v>
      </c>
      <c r="L180" s="275">
        <v>0</v>
      </c>
      <c r="M180" s="275"/>
      <c r="N180" s="276">
        <f>ROUND(L180*K180,2)</f>
        <v>0</v>
      </c>
      <c r="O180" s="226"/>
      <c r="P180" s="226"/>
      <c r="Q180" s="226"/>
      <c r="R180" s="190"/>
      <c r="T180" s="227" t="s">
        <v>5</v>
      </c>
      <c r="U180" s="59" t="s">
        <v>44</v>
      </c>
      <c r="V180" s="50"/>
      <c r="W180" s="228">
        <f>V180*K180</f>
        <v>0</v>
      </c>
      <c r="X180" s="228">
        <v>0.00020000000000000001</v>
      </c>
      <c r="Y180" s="228">
        <f>X180*K180</f>
        <v>0.013000000000000001</v>
      </c>
      <c r="Z180" s="228">
        <v>0</v>
      </c>
      <c r="AA180" s="229">
        <f>Z180*K180</f>
        <v>0</v>
      </c>
      <c r="AR180" s="25" t="s">
        <v>351</v>
      </c>
      <c r="AT180" s="25" t="s">
        <v>563</v>
      </c>
      <c r="AU180" s="25" t="s">
        <v>89</v>
      </c>
      <c r="AY180" s="25" t="s">
        <v>184</v>
      </c>
      <c r="BE180" s="149">
        <f>IF(U180="základná",N180,0)</f>
        <v>0</v>
      </c>
      <c r="BF180" s="149">
        <f>IF(U180="znížená",N180,0)</f>
        <v>0</v>
      </c>
      <c r="BG180" s="149">
        <f>IF(U180="zákl. prenesená",N180,0)</f>
        <v>0</v>
      </c>
      <c r="BH180" s="149">
        <f>IF(U180="zníž. prenesená",N180,0)</f>
        <v>0</v>
      </c>
      <c r="BI180" s="149">
        <f>IF(U180="nulová",N180,0)</f>
        <v>0</v>
      </c>
      <c r="BJ180" s="25" t="s">
        <v>89</v>
      </c>
      <c r="BK180" s="149">
        <f>ROUND(L180*K180,2)</f>
        <v>0</v>
      </c>
      <c r="BL180" s="25" t="s">
        <v>278</v>
      </c>
      <c r="BM180" s="25" t="s">
        <v>1747</v>
      </c>
    </row>
    <row r="181" s="1" customFormat="1" ht="25.5" customHeight="1">
      <c r="B181" s="186"/>
      <c r="C181" s="270" t="s">
        <v>407</v>
      </c>
      <c r="D181" s="270" t="s">
        <v>563</v>
      </c>
      <c r="E181" s="271" t="s">
        <v>1748</v>
      </c>
      <c r="F181" s="272" t="s">
        <v>1749</v>
      </c>
      <c r="G181" s="272"/>
      <c r="H181" s="272"/>
      <c r="I181" s="272"/>
      <c r="J181" s="273" t="s">
        <v>218</v>
      </c>
      <c r="K181" s="274">
        <v>4</v>
      </c>
      <c r="L181" s="275">
        <v>0</v>
      </c>
      <c r="M181" s="275"/>
      <c r="N181" s="276">
        <f>ROUND(L181*K181,2)</f>
        <v>0</v>
      </c>
      <c r="O181" s="226"/>
      <c r="P181" s="226"/>
      <c r="Q181" s="226"/>
      <c r="R181" s="190"/>
      <c r="T181" s="227" t="s">
        <v>5</v>
      </c>
      <c r="U181" s="59" t="s">
        <v>44</v>
      </c>
      <c r="V181" s="50"/>
      <c r="W181" s="228">
        <f>V181*K181</f>
        <v>0</v>
      </c>
      <c r="X181" s="228">
        <v>0.00010000000000000001</v>
      </c>
      <c r="Y181" s="228">
        <f>X181*K181</f>
        <v>0.00040000000000000002</v>
      </c>
      <c r="Z181" s="228">
        <v>0</v>
      </c>
      <c r="AA181" s="229">
        <f>Z181*K181</f>
        <v>0</v>
      </c>
      <c r="AR181" s="25" t="s">
        <v>351</v>
      </c>
      <c r="AT181" s="25" t="s">
        <v>563</v>
      </c>
      <c r="AU181" s="25" t="s">
        <v>89</v>
      </c>
      <c r="AY181" s="25" t="s">
        <v>184</v>
      </c>
      <c r="BE181" s="149">
        <f>IF(U181="základná",N181,0)</f>
        <v>0</v>
      </c>
      <c r="BF181" s="149">
        <f>IF(U181="znížená",N181,0)</f>
        <v>0</v>
      </c>
      <c r="BG181" s="149">
        <f>IF(U181="zákl. prenesená",N181,0)</f>
        <v>0</v>
      </c>
      <c r="BH181" s="149">
        <f>IF(U181="zníž. prenesená",N181,0)</f>
        <v>0</v>
      </c>
      <c r="BI181" s="149">
        <f>IF(U181="nulová",N181,0)</f>
        <v>0</v>
      </c>
      <c r="BJ181" s="25" t="s">
        <v>89</v>
      </c>
      <c r="BK181" s="149">
        <f>ROUND(L181*K181,2)</f>
        <v>0</v>
      </c>
      <c r="BL181" s="25" t="s">
        <v>278</v>
      </c>
      <c r="BM181" s="25" t="s">
        <v>1750</v>
      </c>
    </row>
    <row r="182" s="1" customFormat="1" ht="25.5" customHeight="1">
      <c r="B182" s="186"/>
      <c r="C182" s="220" t="s">
        <v>620</v>
      </c>
      <c r="D182" s="220" t="s">
        <v>185</v>
      </c>
      <c r="E182" s="221" t="s">
        <v>1751</v>
      </c>
      <c r="F182" s="222" t="s">
        <v>1752</v>
      </c>
      <c r="G182" s="222"/>
      <c r="H182" s="222"/>
      <c r="I182" s="222"/>
      <c r="J182" s="223" t="s">
        <v>200</v>
      </c>
      <c r="K182" s="224">
        <v>294</v>
      </c>
      <c r="L182" s="225">
        <v>0</v>
      </c>
      <c r="M182" s="225"/>
      <c r="N182" s="226">
        <f>ROUND(L182*K182,2)</f>
        <v>0</v>
      </c>
      <c r="O182" s="226"/>
      <c r="P182" s="226"/>
      <c r="Q182" s="226"/>
      <c r="R182" s="190"/>
      <c r="T182" s="227" t="s">
        <v>5</v>
      </c>
      <c r="U182" s="59" t="s">
        <v>44</v>
      </c>
      <c r="V182" s="50"/>
      <c r="W182" s="228">
        <f>V182*K182</f>
        <v>0</v>
      </c>
      <c r="X182" s="228">
        <v>2.0000000000000002E-05</v>
      </c>
      <c r="Y182" s="228">
        <f>X182*K182</f>
        <v>0.0058800000000000007</v>
      </c>
      <c r="Z182" s="228">
        <v>0</v>
      </c>
      <c r="AA182" s="229">
        <f>Z182*K182</f>
        <v>0</v>
      </c>
      <c r="AR182" s="25" t="s">
        <v>278</v>
      </c>
      <c r="AT182" s="25" t="s">
        <v>185</v>
      </c>
      <c r="AU182" s="25" t="s">
        <v>89</v>
      </c>
      <c r="AY182" s="25" t="s">
        <v>184</v>
      </c>
      <c r="BE182" s="149">
        <f>IF(U182="základná",N182,0)</f>
        <v>0</v>
      </c>
      <c r="BF182" s="149">
        <f>IF(U182="znížená",N182,0)</f>
        <v>0</v>
      </c>
      <c r="BG182" s="149">
        <f>IF(U182="zákl. prenesená",N182,0)</f>
        <v>0</v>
      </c>
      <c r="BH182" s="149">
        <f>IF(U182="zníž. prenesená",N182,0)</f>
        <v>0</v>
      </c>
      <c r="BI182" s="149">
        <f>IF(U182="nulová",N182,0)</f>
        <v>0</v>
      </c>
      <c r="BJ182" s="25" t="s">
        <v>89</v>
      </c>
      <c r="BK182" s="149">
        <f>ROUND(L182*K182,2)</f>
        <v>0</v>
      </c>
      <c r="BL182" s="25" t="s">
        <v>278</v>
      </c>
      <c r="BM182" s="25" t="s">
        <v>1753</v>
      </c>
    </row>
    <row r="183" s="1" customFormat="1" ht="25.5" customHeight="1">
      <c r="B183" s="186"/>
      <c r="C183" s="270" t="s">
        <v>625</v>
      </c>
      <c r="D183" s="270" t="s">
        <v>563</v>
      </c>
      <c r="E183" s="271" t="s">
        <v>1754</v>
      </c>
      <c r="F183" s="272" t="s">
        <v>1755</v>
      </c>
      <c r="G183" s="272"/>
      <c r="H183" s="272"/>
      <c r="I183" s="272"/>
      <c r="J183" s="273" t="s">
        <v>200</v>
      </c>
      <c r="K183" s="274">
        <v>28</v>
      </c>
      <c r="L183" s="275">
        <v>0</v>
      </c>
      <c r="M183" s="275"/>
      <c r="N183" s="276">
        <f>ROUND(L183*K183,2)</f>
        <v>0</v>
      </c>
      <c r="O183" s="226"/>
      <c r="P183" s="226"/>
      <c r="Q183" s="226"/>
      <c r="R183" s="190"/>
      <c r="T183" s="227" t="s">
        <v>5</v>
      </c>
      <c r="U183" s="59" t="s">
        <v>44</v>
      </c>
      <c r="V183" s="50"/>
      <c r="W183" s="228">
        <f>V183*K183</f>
        <v>0</v>
      </c>
      <c r="X183" s="228">
        <v>0.00156</v>
      </c>
      <c r="Y183" s="228">
        <f>X183*K183</f>
        <v>0.043679999999999997</v>
      </c>
      <c r="Z183" s="228">
        <v>0</v>
      </c>
      <c r="AA183" s="229">
        <f>Z183*K183</f>
        <v>0</v>
      </c>
      <c r="AR183" s="25" t="s">
        <v>351</v>
      </c>
      <c r="AT183" s="25" t="s">
        <v>563</v>
      </c>
      <c r="AU183" s="25" t="s">
        <v>89</v>
      </c>
      <c r="AY183" s="25" t="s">
        <v>184</v>
      </c>
      <c r="BE183" s="149">
        <f>IF(U183="základná",N183,0)</f>
        <v>0</v>
      </c>
      <c r="BF183" s="149">
        <f>IF(U183="znížená",N183,0)</f>
        <v>0</v>
      </c>
      <c r="BG183" s="149">
        <f>IF(U183="zákl. prenesená",N183,0)</f>
        <v>0</v>
      </c>
      <c r="BH183" s="149">
        <f>IF(U183="zníž. prenesená",N183,0)</f>
        <v>0</v>
      </c>
      <c r="BI183" s="149">
        <f>IF(U183="nulová",N183,0)</f>
        <v>0</v>
      </c>
      <c r="BJ183" s="25" t="s">
        <v>89</v>
      </c>
      <c r="BK183" s="149">
        <f>ROUND(L183*K183,2)</f>
        <v>0</v>
      </c>
      <c r="BL183" s="25" t="s">
        <v>278</v>
      </c>
      <c r="BM183" s="25" t="s">
        <v>1756</v>
      </c>
    </row>
    <row r="184" s="1" customFormat="1" ht="16.5" customHeight="1">
      <c r="B184" s="186"/>
      <c r="C184" s="270" t="s">
        <v>630</v>
      </c>
      <c r="D184" s="270" t="s">
        <v>563</v>
      </c>
      <c r="E184" s="271" t="s">
        <v>1757</v>
      </c>
      <c r="F184" s="272" t="s">
        <v>1758</v>
      </c>
      <c r="G184" s="272"/>
      <c r="H184" s="272"/>
      <c r="I184" s="272"/>
      <c r="J184" s="273" t="s">
        <v>200</v>
      </c>
      <c r="K184" s="274">
        <v>56</v>
      </c>
      <c r="L184" s="275">
        <v>0</v>
      </c>
      <c r="M184" s="275"/>
      <c r="N184" s="276">
        <f>ROUND(L184*K184,2)</f>
        <v>0</v>
      </c>
      <c r="O184" s="226"/>
      <c r="P184" s="226"/>
      <c r="Q184" s="226"/>
      <c r="R184" s="190"/>
      <c r="T184" s="227" t="s">
        <v>5</v>
      </c>
      <c r="U184" s="59" t="s">
        <v>44</v>
      </c>
      <c r="V184" s="50"/>
      <c r="W184" s="228">
        <f>V184*K184</f>
        <v>0</v>
      </c>
      <c r="X184" s="228">
        <v>0.00010000000000000001</v>
      </c>
      <c r="Y184" s="228">
        <f>X184*K184</f>
        <v>0.0055999999999999999</v>
      </c>
      <c r="Z184" s="228">
        <v>0</v>
      </c>
      <c r="AA184" s="229">
        <f>Z184*K184</f>
        <v>0</v>
      </c>
      <c r="AR184" s="25" t="s">
        <v>351</v>
      </c>
      <c r="AT184" s="25" t="s">
        <v>563</v>
      </c>
      <c r="AU184" s="25" t="s">
        <v>89</v>
      </c>
      <c r="AY184" s="25" t="s">
        <v>184</v>
      </c>
      <c r="BE184" s="149">
        <f>IF(U184="základná",N184,0)</f>
        <v>0</v>
      </c>
      <c r="BF184" s="149">
        <f>IF(U184="znížená",N184,0)</f>
        <v>0</v>
      </c>
      <c r="BG184" s="149">
        <f>IF(U184="zákl. prenesená",N184,0)</f>
        <v>0</v>
      </c>
      <c r="BH184" s="149">
        <f>IF(U184="zníž. prenesená",N184,0)</f>
        <v>0</v>
      </c>
      <c r="BI184" s="149">
        <f>IF(U184="nulová",N184,0)</f>
        <v>0</v>
      </c>
      <c r="BJ184" s="25" t="s">
        <v>89</v>
      </c>
      <c r="BK184" s="149">
        <f>ROUND(L184*K184,2)</f>
        <v>0</v>
      </c>
      <c r="BL184" s="25" t="s">
        <v>278</v>
      </c>
      <c r="BM184" s="25" t="s">
        <v>1759</v>
      </c>
    </row>
    <row r="185" s="1" customFormat="1" ht="16.5" customHeight="1">
      <c r="B185" s="186"/>
      <c r="C185" s="270" t="s">
        <v>634</v>
      </c>
      <c r="D185" s="270" t="s">
        <v>563</v>
      </c>
      <c r="E185" s="271" t="s">
        <v>1760</v>
      </c>
      <c r="F185" s="272" t="s">
        <v>1761</v>
      </c>
      <c r="G185" s="272"/>
      <c r="H185" s="272"/>
      <c r="I185" s="272"/>
      <c r="J185" s="273" t="s">
        <v>200</v>
      </c>
      <c r="K185" s="274">
        <v>36</v>
      </c>
      <c r="L185" s="275">
        <v>0</v>
      </c>
      <c r="M185" s="275"/>
      <c r="N185" s="276">
        <f>ROUND(L185*K185,2)</f>
        <v>0</v>
      </c>
      <c r="O185" s="226"/>
      <c r="P185" s="226"/>
      <c r="Q185" s="226"/>
      <c r="R185" s="190"/>
      <c r="T185" s="227" t="s">
        <v>5</v>
      </c>
      <c r="U185" s="59" t="s">
        <v>44</v>
      </c>
      <c r="V185" s="50"/>
      <c r="W185" s="228">
        <f>V185*K185</f>
        <v>0</v>
      </c>
      <c r="X185" s="228">
        <v>0.00012</v>
      </c>
      <c r="Y185" s="228">
        <f>X185*K185</f>
        <v>0.0043200000000000001</v>
      </c>
      <c r="Z185" s="228">
        <v>0</v>
      </c>
      <c r="AA185" s="229">
        <f>Z185*K185</f>
        <v>0</v>
      </c>
      <c r="AR185" s="25" t="s">
        <v>351</v>
      </c>
      <c r="AT185" s="25" t="s">
        <v>563</v>
      </c>
      <c r="AU185" s="25" t="s">
        <v>89</v>
      </c>
      <c r="AY185" s="25" t="s">
        <v>184</v>
      </c>
      <c r="BE185" s="149">
        <f>IF(U185="základná",N185,0)</f>
        <v>0</v>
      </c>
      <c r="BF185" s="149">
        <f>IF(U185="znížená",N185,0)</f>
        <v>0</v>
      </c>
      <c r="BG185" s="149">
        <f>IF(U185="zákl. prenesená",N185,0)</f>
        <v>0</v>
      </c>
      <c r="BH185" s="149">
        <f>IF(U185="zníž. prenesená",N185,0)</f>
        <v>0</v>
      </c>
      <c r="BI185" s="149">
        <f>IF(U185="nulová",N185,0)</f>
        <v>0</v>
      </c>
      <c r="BJ185" s="25" t="s">
        <v>89</v>
      </c>
      <c r="BK185" s="149">
        <f>ROUND(L185*K185,2)</f>
        <v>0</v>
      </c>
      <c r="BL185" s="25" t="s">
        <v>278</v>
      </c>
      <c r="BM185" s="25" t="s">
        <v>1762</v>
      </c>
    </row>
    <row r="186" s="1" customFormat="1" ht="16.5" customHeight="1">
      <c r="B186" s="186"/>
      <c r="C186" s="270" t="s">
        <v>638</v>
      </c>
      <c r="D186" s="270" t="s">
        <v>563</v>
      </c>
      <c r="E186" s="271" t="s">
        <v>1763</v>
      </c>
      <c r="F186" s="272" t="s">
        <v>1764</v>
      </c>
      <c r="G186" s="272"/>
      <c r="H186" s="272"/>
      <c r="I186" s="272"/>
      <c r="J186" s="273" t="s">
        <v>200</v>
      </c>
      <c r="K186" s="274">
        <v>83</v>
      </c>
      <c r="L186" s="275">
        <v>0</v>
      </c>
      <c r="M186" s="275"/>
      <c r="N186" s="276">
        <f>ROUND(L186*K186,2)</f>
        <v>0</v>
      </c>
      <c r="O186" s="226"/>
      <c r="P186" s="226"/>
      <c r="Q186" s="226"/>
      <c r="R186" s="190"/>
      <c r="T186" s="227" t="s">
        <v>5</v>
      </c>
      <c r="U186" s="59" t="s">
        <v>44</v>
      </c>
      <c r="V186" s="50"/>
      <c r="W186" s="228">
        <f>V186*K186</f>
        <v>0</v>
      </c>
      <c r="X186" s="228">
        <v>0.00012</v>
      </c>
      <c r="Y186" s="228">
        <f>X186*K186</f>
        <v>0.0099600000000000001</v>
      </c>
      <c r="Z186" s="228">
        <v>0</v>
      </c>
      <c r="AA186" s="229">
        <f>Z186*K186</f>
        <v>0</v>
      </c>
      <c r="AR186" s="25" t="s">
        <v>351</v>
      </c>
      <c r="AT186" s="25" t="s">
        <v>563</v>
      </c>
      <c r="AU186" s="25" t="s">
        <v>89</v>
      </c>
      <c r="AY186" s="25" t="s">
        <v>184</v>
      </c>
      <c r="BE186" s="149">
        <f>IF(U186="základná",N186,0)</f>
        <v>0</v>
      </c>
      <c r="BF186" s="149">
        <f>IF(U186="znížená",N186,0)</f>
        <v>0</v>
      </c>
      <c r="BG186" s="149">
        <f>IF(U186="zákl. prenesená",N186,0)</f>
        <v>0</v>
      </c>
      <c r="BH186" s="149">
        <f>IF(U186="zníž. prenesená",N186,0)</f>
        <v>0</v>
      </c>
      <c r="BI186" s="149">
        <f>IF(U186="nulová",N186,0)</f>
        <v>0</v>
      </c>
      <c r="BJ186" s="25" t="s">
        <v>89</v>
      </c>
      <c r="BK186" s="149">
        <f>ROUND(L186*K186,2)</f>
        <v>0</v>
      </c>
      <c r="BL186" s="25" t="s">
        <v>278</v>
      </c>
      <c r="BM186" s="25" t="s">
        <v>1765</v>
      </c>
    </row>
    <row r="187" s="1" customFormat="1" ht="16.5" customHeight="1">
      <c r="B187" s="186"/>
      <c r="C187" s="270" t="s">
        <v>642</v>
      </c>
      <c r="D187" s="270" t="s">
        <v>563</v>
      </c>
      <c r="E187" s="271" t="s">
        <v>1766</v>
      </c>
      <c r="F187" s="272" t="s">
        <v>1767</v>
      </c>
      <c r="G187" s="272"/>
      <c r="H187" s="272"/>
      <c r="I187" s="272"/>
      <c r="J187" s="273" t="s">
        <v>200</v>
      </c>
      <c r="K187" s="274">
        <v>36</v>
      </c>
      <c r="L187" s="275">
        <v>0</v>
      </c>
      <c r="M187" s="275"/>
      <c r="N187" s="276">
        <f>ROUND(L187*K187,2)</f>
        <v>0</v>
      </c>
      <c r="O187" s="226"/>
      <c r="P187" s="226"/>
      <c r="Q187" s="226"/>
      <c r="R187" s="190"/>
      <c r="T187" s="227" t="s">
        <v>5</v>
      </c>
      <c r="U187" s="59" t="s">
        <v>44</v>
      </c>
      <c r="V187" s="50"/>
      <c r="W187" s="228">
        <f>V187*K187</f>
        <v>0</v>
      </c>
      <c r="X187" s="228">
        <v>8.0000000000000007E-05</v>
      </c>
      <c r="Y187" s="228">
        <f>X187*K187</f>
        <v>0.0028800000000000002</v>
      </c>
      <c r="Z187" s="228">
        <v>0</v>
      </c>
      <c r="AA187" s="229">
        <f>Z187*K187</f>
        <v>0</v>
      </c>
      <c r="AR187" s="25" t="s">
        <v>351</v>
      </c>
      <c r="AT187" s="25" t="s">
        <v>563</v>
      </c>
      <c r="AU187" s="25" t="s">
        <v>89</v>
      </c>
      <c r="AY187" s="25" t="s">
        <v>184</v>
      </c>
      <c r="BE187" s="149">
        <f>IF(U187="základná",N187,0)</f>
        <v>0</v>
      </c>
      <c r="BF187" s="149">
        <f>IF(U187="znížená",N187,0)</f>
        <v>0</v>
      </c>
      <c r="BG187" s="149">
        <f>IF(U187="zákl. prenesená",N187,0)</f>
        <v>0</v>
      </c>
      <c r="BH187" s="149">
        <f>IF(U187="zníž. prenesená",N187,0)</f>
        <v>0</v>
      </c>
      <c r="BI187" s="149">
        <f>IF(U187="nulová",N187,0)</f>
        <v>0</v>
      </c>
      <c r="BJ187" s="25" t="s">
        <v>89</v>
      </c>
      <c r="BK187" s="149">
        <f>ROUND(L187*K187,2)</f>
        <v>0</v>
      </c>
      <c r="BL187" s="25" t="s">
        <v>278</v>
      </c>
      <c r="BM187" s="25" t="s">
        <v>1768</v>
      </c>
    </row>
    <row r="188" s="1" customFormat="1" ht="16.5" customHeight="1">
      <c r="B188" s="186"/>
      <c r="C188" s="270" t="s">
        <v>646</v>
      </c>
      <c r="D188" s="270" t="s">
        <v>563</v>
      </c>
      <c r="E188" s="271" t="s">
        <v>1769</v>
      </c>
      <c r="F188" s="272" t="s">
        <v>1770</v>
      </c>
      <c r="G188" s="272"/>
      <c r="H188" s="272"/>
      <c r="I188" s="272"/>
      <c r="J188" s="273" t="s">
        <v>200</v>
      </c>
      <c r="K188" s="274">
        <v>83</v>
      </c>
      <c r="L188" s="275">
        <v>0</v>
      </c>
      <c r="M188" s="275"/>
      <c r="N188" s="276">
        <f>ROUND(L188*K188,2)</f>
        <v>0</v>
      </c>
      <c r="O188" s="226"/>
      <c r="P188" s="226"/>
      <c r="Q188" s="226"/>
      <c r="R188" s="190"/>
      <c r="T188" s="227" t="s">
        <v>5</v>
      </c>
      <c r="U188" s="59" t="s">
        <v>44</v>
      </c>
      <c r="V188" s="50"/>
      <c r="W188" s="228">
        <f>V188*K188</f>
        <v>0</v>
      </c>
      <c r="X188" s="228">
        <v>8.0000000000000007E-05</v>
      </c>
      <c r="Y188" s="228">
        <f>X188*K188</f>
        <v>0.0066400000000000009</v>
      </c>
      <c r="Z188" s="228">
        <v>0</v>
      </c>
      <c r="AA188" s="229">
        <f>Z188*K188</f>
        <v>0</v>
      </c>
      <c r="AR188" s="25" t="s">
        <v>351</v>
      </c>
      <c r="AT188" s="25" t="s">
        <v>563</v>
      </c>
      <c r="AU188" s="25" t="s">
        <v>89</v>
      </c>
      <c r="AY188" s="25" t="s">
        <v>184</v>
      </c>
      <c r="BE188" s="149">
        <f>IF(U188="základná",N188,0)</f>
        <v>0</v>
      </c>
      <c r="BF188" s="149">
        <f>IF(U188="znížená",N188,0)</f>
        <v>0</v>
      </c>
      <c r="BG188" s="149">
        <f>IF(U188="zákl. prenesená",N188,0)</f>
        <v>0</v>
      </c>
      <c r="BH188" s="149">
        <f>IF(U188="zníž. prenesená",N188,0)</f>
        <v>0</v>
      </c>
      <c r="BI188" s="149">
        <f>IF(U188="nulová",N188,0)</f>
        <v>0</v>
      </c>
      <c r="BJ188" s="25" t="s">
        <v>89</v>
      </c>
      <c r="BK188" s="149">
        <f>ROUND(L188*K188,2)</f>
        <v>0</v>
      </c>
      <c r="BL188" s="25" t="s">
        <v>278</v>
      </c>
      <c r="BM188" s="25" t="s">
        <v>1771</v>
      </c>
    </row>
    <row r="189" s="1" customFormat="1" ht="16.5" customHeight="1">
      <c r="B189" s="186"/>
      <c r="C189" s="270" t="s">
        <v>652</v>
      </c>
      <c r="D189" s="270" t="s">
        <v>563</v>
      </c>
      <c r="E189" s="271" t="s">
        <v>1772</v>
      </c>
      <c r="F189" s="272" t="s">
        <v>1773</v>
      </c>
      <c r="G189" s="272"/>
      <c r="H189" s="272"/>
      <c r="I189" s="272"/>
      <c r="J189" s="273" t="s">
        <v>1774</v>
      </c>
      <c r="K189" s="274">
        <v>286</v>
      </c>
      <c r="L189" s="275">
        <v>0</v>
      </c>
      <c r="M189" s="275"/>
      <c r="N189" s="276">
        <f>ROUND(L189*K189,2)</f>
        <v>0</v>
      </c>
      <c r="O189" s="226"/>
      <c r="P189" s="226"/>
      <c r="Q189" s="226"/>
      <c r="R189" s="190"/>
      <c r="T189" s="227" t="s">
        <v>5</v>
      </c>
      <c r="U189" s="59" t="s">
        <v>44</v>
      </c>
      <c r="V189" s="50"/>
      <c r="W189" s="228">
        <f>V189*K189</f>
        <v>0</v>
      </c>
      <c r="X189" s="228">
        <v>0.00156</v>
      </c>
      <c r="Y189" s="228">
        <f>X189*K189</f>
        <v>0.44616</v>
      </c>
      <c r="Z189" s="228">
        <v>0</v>
      </c>
      <c r="AA189" s="229">
        <f>Z189*K189</f>
        <v>0</v>
      </c>
      <c r="AR189" s="25" t="s">
        <v>351</v>
      </c>
      <c r="AT189" s="25" t="s">
        <v>563</v>
      </c>
      <c r="AU189" s="25" t="s">
        <v>89</v>
      </c>
      <c r="AY189" s="25" t="s">
        <v>184</v>
      </c>
      <c r="BE189" s="149">
        <f>IF(U189="základná",N189,0)</f>
        <v>0</v>
      </c>
      <c r="BF189" s="149">
        <f>IF(U189="znížená",N189,0)</f>
        <v>0</v>
      </c>
      <c r="BG189" s="149">
        <f>IF(U189="zákl. prenesená",N189,0)</f>
        <v>0</v>
      </c>
      <c r="BH189" s="149">
        <f>IF(U189="zníž. prenesená",N189,0)</f>
        <v>0</v>
      </c>
      <c r="BI189" s="149">
        <f>IF(U189="nulová",N189,0)</f>
        <v>0</v>
      </c>
      <c r="BJ189" s="25" t="s">
        <v>89</v>
      </c>
      <c r="BK189" s="149">
        <f>ROUND(L189*K189,2)</f>
        <v>0</v>
      </c>
      <c r="BL189" s="25" t="s">
        <v>278</v>
      </c>
      <c r="BM189" s="25" t="s">
        <v>1775</v>
      </c>
    </row>
    <row r="190" s="1" customFormat="1" ht="16.5" customHeight="1">
      <c r="B190" s="186"/>
      <c r="C190" s="270" t="s">
        <v>657</v>
      </c>
      <c r="D190" s="270" t="s">
        <v>563</v>
      </c>
      <c r="E190" s="271" t="s">
        <v>1776</v>
      </c>
      <c r="F190" s="272" t="s">
        <v>1777</v>
      </c>
      <c r="G190" s="272"/>
      <c r="H190" s="272"/>
      <c r="I190" s="272"/>
      <c r="J190" s="273" t="s">
        <v>200</v>
      </c>
      <c r="K190" s="274">
        <v>1</v>
      </c>
      <c r="L190" s="275">
        <v>0</v>
      </c>
      <c r="M190" s="275"/>
      <c r="N190" s="276">
        <f>ROUND(L190*K190,2)</f>
        <v>0</v>
      </c>
      <c r="O190" s="226"/>
      <c r="P190" s="226"/>
      <c r="Q190" s="226"/>
      <c r="R190" s="190"/>
      <c r="T190" s="227" t="s">
        <v>5</v>
      </c>
      <c r="U190" s="59" t="s">
        <v>44</v>
      </c>
      <c r="V190" s="50"/>
      <c r="W190" s="228">
        <f>V190*K190</f>
        <v>0</v>
      </c>
      <c r="X190" s="228">
        <v>0.00010000000000000001</v>
      </c>
      <c r="Y190" s="228">
        <f>X190*K190</f>
        <v>0.00010000000000000001</v>
      </c>
      <c r="Z190" s="228">
        <v>0</v>
      </c>
      <c r="AA190" s="229">
        <f>Z190*K190</f>
        <v>0</v>
      </c>
      <c r="AR190" s="25" t="s">
        <v>351</v>
      </c>
      <c r="AT190" s="25" t="s">
        <v>563</v>
      </c>
      <c r="AU190" s="25" t="s">
        <v>89</v>
      </c>
      <c r="AY190" s="25" t="s">
        <v>184</v>
      </c>
      <c r="BE190" s="149">
        <f>IF(U190="základná",N190,0)</f>
        <v>0</v>
      </c>
      <c r="BF190" s="149">
        <f>IF(U190="znížená",N190,0)</f>
        <v>0</v>
      </c>
      <c r="BG190" s="149">
        <f>IF(U190="zákl. prenesená",N190,0)</f>
        <v>0</v>
      </c>
      <c r="BH190" s="149">
        <f>IF(U190="zníž. prenesená",N190,0)</f>
        <v>0</v>
      </c>
      <c r="BI190" s="149">
        <f>IF(U190="nulová",N190,0)</f>
        <v>0</v>
      </c>
      <c r="BJ190" s="25" t="s">
        <v>89</v>
      </c>
      <c r="BK190" s="149">
        <f>ROUND(L190*K190,2)</f>
        <v>0</v>
      </c>
      <c r="BL190" s="25" t="s">
        <v>278</v>
      </c>
      <c r="BM190" s="25" t="s">
        <v>1778</v>
      </c>
    </row>
    <row r="191" s="1" customFormat="1" ht="25.5" customHeight="1">
      <c r="B191" s="186"/>
      <c r="C191" s="270" t="s">
        <v>661</v>
      </c>
      <c r="D191" s="270" t="s">
        <v>563</v>
      </c>
      <c r="E191" s="271" t="s">
        <v>1779</v>
      </c>
      <c r="F191" s="272" t="s">
        <v>1780</v>
      </c>
      <c r="G191" s="272"/>
      <c r="H191" s="272"/>
      <c r="I191" s="272"/>
      <c r="J191" s="273" t="s">
        <v>200</v>
      </c>
      <c r="K191" s="274">
        <v>1</v>
      </c>
      <c r="L191" s="275">
        <v>0</v>
      </c>
      <c r="M191" s="275"/>
      <c r="N191" s="276">
        <f>ROUND(L191*K191,2)</f>
        <v>0</v>
      </c>
      <c r="O191" s="226"/>
      <c r="P191" s="226"/>
      <c r="Q191" s="226"/>
      <c r="R191" s="190"/>
      <c r="T191" s="227" t="s">
        <v>5</v>
      </c>
      <c r="U191" s="59" t="s">
        <v>44</v>
      </c>
      <c r="V191" s="50"/>
      <c r="W191" s="228">
        <f>V191*K191</f>
        <v>0</v>
      </c>
      <c r="X191" s="228">
        <v>0.00032000000000000003</v>
      </c>
      <c r="Y191" s="228">
        <f>X191*K191</f>
        <v>0.00032000000000000003</v>
      </c>
      <c r="Z191" s="228">
        <v>0</v>
      </c>
      <c r="AA191" s="229">
        <f>Z191*K191</f>
        <v>0</v>
      </c>
      <c r="AR191" s="25" t="s">
        <v>351</v>
      </c>
      <c r="AT191" s="25" t="s">
        <v>563</v>
      </c>
      <c r="AU191" s="25" t="s">
        <v>89</v>
      </c>
      <c r="AY191" s="25" t="s">
        <v>184</v>
      </c>
      <c r="BE191" s="149">
        <f>IF(U191="základná",N191,0)</f>
        <v>0</v>
      </c>
      <c r="BF191" s="149">
        <f>IF(U191="znížená",N191,0)</f>
        <v>0</v>
      </c>
      <c r="BG191" s="149">
        <f>IF(U191="zákl. prenesená",N191,0)</f>
        <v>0</v>
      </c>
      <c r="BH191" s="149">
        <f>IF(U191="zníž. prenesená",N191,0)</f>
        <v>0</v>
      </c>
      <c r="BI191" s="149">
        <f>IF(U191="nulová",N191,0)</f>
        <v>0</v>
      </c>
      <c r="BJ191" s="25" t="s">
        <v>89</v>
      </c>
      <c r="BK191" s="149">
        <f>ROUND(L191*K191,2)</f>
        <v>0</v>
      </c>
      <c r="BL191" s="25" t="s">
        <v>278</v>
      </c>
      <c r="BM191" s="25" t="s">
        <v>1781</v>
      </c>
    </row>
    <row r="192" s="1" customFormat="1" ht="25.5" customHeight="1">
      <c r="B192" s="186"/>
      <c r="C192" s="220" t="s">
        <v>666</v>
      </c>
      <c r="D192" s="220" t="s">
        <v>185</v>
      </c>
      <c r="E192" s="221" t="s">
        <v>1782</v>
      </c>
      <c r="F192" s="222" t="s">
        <v>1783</v>
      </c>
      <c r="G192" s="222"/>
      <c r="H192" s="222"/>
      <c r="I192" s="222"/>
      <c r="J192" s="223" t="s">
        <v>200</v>
      </c>
      <c r="K192" s="224">
        <v>34</v>
      </c>
      <c r="L192" s="225">
        <v>0</v>
      </c>
      <c r="M192" s="225"/>
      <c r="N192" s="226">
        <f>ROUND(L192*K192,2)</f>
        <v>0</v>
      </c>
      <c r="O192" s="226"/>
      <c r="P192" s="226"/>
      <c r="Q192" s="226"/>
      <c r="R192" s="190"/>
      <c r="T192" s="227" t="s">
        <v>5</v>
      </c>
      <c r="U192" s="59" t="s">
        <v>44</v>
      </c>
      <c r="V192" s="50"/>
      <c r="W192" s="228">
        <f>V192*K192</f>
        <v>0</v>
      </c>
      <c r="X192" s="228">
        <v>2.0000000000000002E-05</v>
      </c>
      <c r="Y192" s="228">
        <f>X192*K192</f>
        <v>0.00068000000000000005</v>
      </c>
      <c r="Z192" s="228">
        <v>0</v>
      </c>
      <c r="AA192" s="229">
        <f>Z192*K192</f>
        <v>0</v>
      </c>
      <c r="AR192" s="25" t="s">
        <v>278</v>
      </c>
      <c r="AT192" s="25" t="s">
        <v>185</v>
      </c>
      <c r="AU192" s="25" t="s">
        <v>89</v>
      </c>
      <c r="AY192" s="25" t="s">
        <v>184</v>
      </c>
      <c r="BE192" s="149">
        <f>IF(U192="základná",N192,0)</f>
        <v>0</v>
      </c>
      <c r="BF192" s="149">
        <f>IF(U192="znížená",N192,0)</f>
        <v>0</v>
      </c>
      <c r="BG192" s="149">
        <f>IF(U192="zákl. prenesená",N192,0)</f>
        <v>0</v>
      </c>
      <c r="BH192" s="149">
        <f>IF(U192="zníž. prenesená",N192,0)</f>
        <v>0</v>
      </c>
      <c r="BI192" s="149">
        <f>IF(U192="nulová",N192,0)</f>
        <v>0</v>
      </c>
      <c r="BJ192" s="25" t="s">
        <v>89</v>
      </c>
      <c r="BK192" s="149">
        <f>ROUND(L192*K192,2)</f>
        <v>0</v>
      </c>
      <c r="BL192" s="25" t="s">
        <v>278</v>
      </c>
      <c r="BM192" s="25" t="s">
        <v>1784</v>
      </c>
    </row>
    <row r="193" s="1" customFormat="1" ht="16.5" customHeight="1">
      <c r="B193" s="186"/>
      <c r="C193" s="270" t="s">
        <v>673</v>
      </c>
      <c r="D193" s="270" t="s">
        <v>563</v>
      </c>
      <c r="E193" s="271" t="s">
        <v>1785</v>
      </c>
      <c r="F193" s="272" t="s">
        <v>1786</v>
      </c>
      <c r="G193" s="272"/>
      <c r="H193" s="272"/>
      <c r="I193" s="272"/>
      <c r="J193" s="273" t="s">
        <v>200</v>
      </c>
      <c r="K193" s="274">
        <v>17</v>
      </c>
      <c r="L193" s="275">
        <v>0</v>
      </c>
      <c r="M193" s="275"/>
      <c r="N193" s="276">
        <f>ROUND(L193*K193,2)</f>
        <v>0</v>
      </c>
      <c r="O193" s="226"/>
      <c r="P193" s="226"/>
      <c r="Q193" s="226"/>
      <c r="R193" s="190"/>
      <c r="T193" s="227" t="s">
        <v>5</v>
      </c>
      <c r="U193" s="59" t="s">
        <v>44</v>
      </c>
      <c r="V193" s="50"/>
      <c r="W193" s="228">
        <f>V193*K193</f>
        <v>0</v>
      </c>
      <c r="X193" s="228">
        <v>0.00010000000000000001</v>
      </c>
      <c r="Y193" s="228">
        <f>X193*K193</f>
        <v>0.0017000000000000001</v>
      </c>
      <c r="Z193" s="228">
        <v>0</v>
      </c>
      <c r="AA193" s="229">
        <f>Z193*K193</f>
        <v>0</v>
      </c>
      <c r="AR193" s="25" t="s">
        <v>351</v>
      </c>
      <c r="AT193" s="25" t="s">
        <v>563</v>
      </c>
      <c r="AU193" s="25" t="s">
        <v>89</v>
      </c>
      <c r="AY193" s="25" t="s">
        <v>184</v>
      </c>
      <c r="BE193" s="149">
        <f>IF(U193="základná",N193,0)</f>
        <v>0</v>
      </c>
      <c r="BF193" s="149">
        <f>IF(U193="znížená",N193,0)</f>
        <v>0</v>
      </c>
      <c r="BG193" s="149">
        <f>IF(U193="zákl. prenesená",N193,0)</f>
        <v>0</v>
      </c>
      <c r="BH193" s="149">
        <f>IF(U193="zníž. prenesená",N193,0)</f>
        <v>0</v>
      </c>
      <c r="BI193" s="149">
        <f>IF(U193="nulová",N193,0)</f>
        <v>0</v>
      </c>
      <c r="BJ193" s="25" t="s">
        <v>89</v>
      </c>
      <c r="BK193" s="149">
        <f>ROUND(L193*K193,2)</f>
        <v>0</v>
      </c>
      <c r="BL193" s="25" t="s">
        <v>278</v>
      </c>
      <c r="BM193" s="25" t="s">
        <v>1787</v>
      </c>
    </row>
    <row r="194" s="1" customFormat="1" ht="25.5" customHeight="1">
      <c r="B194" s="186"/>
      <c r="C194" s="270" t="s">
        <v>677</v>
      </c>
      <c r="D194" s="270" t="s">
        <v>563</v>
      </c>
      <c r="E194" s="271" t="s">
        <v>1788</v>
      </c>
      <c r="F194" s="272" t="s">
        <v>1789</v>
      </c>
      <c r="G194" s="272"/>
      <c r="H194" s="272"/>
      <c r="I194" s="272"/>
      <c r="J194" s="273" t="s">
        <v>200</v>
      </c>
      <c r="K194" s="274">
        <v>17</v>
      </c>
      <c r="L194" s="275">
        <v>0</v>
      </c>
      <c r="M194" s="275"/>
      <c r="N194" s="276">
        <f>ROUND(L194*K194,2)</f>
        <v>0</v>
      </c>
      <c r="O194" s="226"/>
      <c r="P194" s="226"/>
      <c r="Q194" s="226"/>
      <c r="R194" s="190"/>
      <c r="T194" s="227" t="s">
        <v>5</v>
      </c>
      <c r="U194" s="59" t="s">
        <v>44</v>
      </c>
      <c r="V194" s="50"/>
      <c r="W194" s="228">
        <f>V194*K194</f>
        <v>0</v>
      </c>
      <c r="X194" s="228">
        <v>0.00036000000000000002</v>
      </c>
      <c r="Y194" s="228">
        <f>X194*K194</f>
        <v>0.0061200000000000004</v>
      </c>
      <c r="Z194" s="228">
        <v>0</v>
      </c>
      <c r="AA194" s="229">
        <f>Z194*K194</f>
        <v>0</v>
      </c>
      <c r="AR194" s="25" t="s">
        <v>351</v>
      </c>
      <c r="AT194" s="25" t="s">
        <v>563</v>
      </c>
      <c r="AU194" s="25" t="s">
        <v>89</v>
      </c>
      <c r="AY194" s="25" t="s">
        <v>184</v>
      </c>
      <c r="BE194" s="149">
        <f>IF(U194="základná",N194,0)</f>
        <v>0</v>
      </c>
      <c r="BF194" s="149">
        <f>IF(U194="znížená",N194,0)</f>
        <v>0</v>
      </c>
      <c r="BG194" s="149">
        <f>IF(U194="zákl. prenesená",N194,0)</f>
        <v>0</v>
      </c>
      <c r="BH194" s="149">
        <f>IF(U194="zníž. prenesená",N194,0)</f>
        <v>0</v>
      </c>
      <c r="BI194" s="149">
        <f>IF(U194="nulová",N194,0)</f>
        <v>0</v>
      </c>
      <c r="BJ194" s="25" t="s">
        <v>89</v>
      </c>
      <c r="BK194" s="149">
        <f>ROUND(L194*K194,2)</f>
        <v>0</v>
      </c>
      <c r="BL194" s="25" t="s">
        <v>278</v>
      </c>
      <c r="BM194" s="25" t="s">
        <v>1790</v>
      </c>
    </row>
    <row r="195" s="1" customFormat="1" ht="25.5" customHeight="1">
      <c r="B195" s="186"/>
      <c r="C195" s="220" t="s">
        <v>681</v>
      </c>
      <c r="D195" s="220" t="s">
        <v>185</v>
      </c>
      <c r="E195" s="221" t="s">
        <v>1791</v>
      </c>
      <c r="F195" s="222" t="s">
        <v>1792</v>
      </c>
      <c r="G195" s="222"/>
      <c r="H195" s="222"/>
      <c r="I195" s="222"/>
      <c r="J195" s="223" t="s">
        <v>200</v>
      </c>
      <c r="K195" s="224">
        <v>4</v>
      </c>
      <c r="L195" s="225">
        <v>0</v>
      </c>
      <c r="M195" s="225"/>
      <c r="N195" s="226">
        <f>ROUND(L195*K195,2)</f>
        <v>0</v>
      </c>
      <c r="O195" s="226"/>
      <c r="P195" s="226"/>
      <c r="Q195" s="226"/>
      <c r="R195" s="190"/>
      <c r="T195" s="227" t="s">
        <v>5</v>
      </c>
      <c r="U195" s="59" t="s">
        <v>44</v>
      </c>
      <c r="V195" s="50"/>
      <c r="W195" s="228">
        <f>V195*K195</f>
        <v>0</v>
      </c>
      <c r="X195" s="228">
        <v>3.0000000000000001E-05</v>
      </c>
      <c r="Y195" s="228">
        <f>X195*K195</f>
        <v>0.00012</v>
      </c>
      <c r="Z195" s="228">
        <v>0</v>
      </c>
      <c r="AA195" s="229">
        <f>Z195*K195</f>
        <v>0</v>
      </c>
      <c r="AR195" s="25" t="s">
        <v>278</v>
      </c>
      <c r="AT195" s="25" t="s">
        <v>185</v>
      </c>
      <c r="AU195" s="25" t="s">
        <v>89</v>
      </c>
      <c r="AY195" s="25" t="s">
        <v>184</v>
      </c>
      <c r="BE195" s="149">
        <f>IF(U195="základná",N195,0)</f>
        <v>0</v>
      </c>
      <c r="BF195" s="149">
        <f>IF(U195="znížená",N195,0)</f>
        <v>0</v>
      </c>
      <c r="BG195" s="149">
        <f>IF(U195="zákl. prenesená",N195,0)</f>
        <v>0</v>
      </c>
      <c r="BH195" s="149">
        <f>IF(U195="zníž. prenesená",N195,0)</f>
        <v>0</v>
      </c>
      <c r="BI195" s="149">
        <f>IF(U195="nulová",N195,0)</f>
        <v>0</v>
      </c>
      <c r="BJ195" s="25" t="s">
        <v>89</v>
      </c>
      <c r="BK195" s="149">
        <f>ROUND(L195*K195,2)</f>
        <v>0</v>
      </c>
      <c r="BL195" s="25" t="s">
        <v>278</v>
      </c>
      <c r="BM195" s="25" t="s">
        <v>1793</v>
      </c>
    </row>
    <row r="196" s="1" customFormat="1" ht="16.5" customHeight="1">
      <c r="B196" s="186"/>
      <c r="C196" s="270" t="s">
        <v>685</v>
      </c>
      <c r="D196" s="270" t="s">
        <v>563</v>
      </c>
      <c r="E196" s="271" t="s">
        <v>1794</v>
      </c>
      <c r="F196" s="272" t="s">
        <v>1795</v>
      </c>
      <c r="G196" s="272"/>
      <c r="H196" s="272"/>
      <c r="I196" s="272"/>
      <c r="J196" s="273" t="s">
        <v>200</v>
      </c>
      <c r="K196" s="274">
        <v>2</v>
      </c>
      <c r="L196" s="275">
        <v>0</v>
      </c>
      <c r="M196" s="275"/>
      <c r="N196" s="276">
        <f>ROUND(L196*K196,2)</f>
        <v>0</v>
      </c>
      <c r="O196" s="226"/>
      <c r="P196" s="226"/>
      <c r="Q196" s="226"/>
      <c r="R196" s="190"/>
      <c r="T196" s="227" t="s">
        <v>5</v>
      </c>
      <c r="U196" s="59" t="s">
        <v>44</v>
      </c>
      <c r="V196" s="50"/>
      <c r="W196" s="228">
        <f>V196*K196</f>
        <v>0</v>
      </c>
      <c r="X196" s="228">
        <v>0.00040000000000000002</v>
      </c>
      <c r="Y196" s="228">
        <f>X196*K196</f>
        <v>0.00080000000000000004</v>
      </c>
      <c r="Z196" s="228">
        <v>0</v>
      </c>
      <c r="AA196" s="229">
        <f>Z196*K196</f>
        <v>0</v>
      </c>
      <c r="AR196" s="25" t="s">
        <v>351</v>
      </c>
      <c r="AT196" s="25" t="s">
        <v>563</v>
      </c>
      <c r="AU196" s="25" t="s">
        <v>89</v>
      </c>
      <c r="AY196" s="25" t="s">
        <v>184</v>
      </c>
      <c r="BE196" s="149">
        <f>IF(U196="základná",N196,0)</f>
        <v>0</v>
      </c>
      <c r="BF196" s="149">
        <f>IF(U196="znížená",N196,0)</f>
        <v>0</v>
      </c>
      <c r="BG196" s="149">
        <f>IF(U196="zákl. prenesená",N196,0)</f>
        <v>0</v>
      </c>
      <c r="BH196" s="149">
        <f>IF(U196="zníž. prenesená",N196,0)</f>
        <v>0</v>
      </c>
      <c r="BI196" s="149">
        <f>IF(U196="nulová",N196,0)</f>
        <v>0</v>
      </c>
      <c r="BJ196" s="25" t="s">
        <v>89</v>
      </c>
      <c r="BK196" s="149">
        <f>ROUND(L196*K196,2)</f>
        <v>0</v>
      </c>
      <c r="BL196" s="25" t="s">
        <v>278</v>
      </c>
      <c r="BM196" s="25" t="s">
        <v>1796</v>
      </c>
    </row>
    <row r="197" s="1" customFormat="1" ht="25.5" customHeight="1">
      <c r="B197" s="186"/>
      <c r="C197" s="270" t="s">
        <v>689</v>
      </c>
      <c r="D197" s="270" t="s">
        <v>563</v>
      </c>
      <c r="E197" s="271" t="s">
        <v>1797</v>
      </c>
      <c r="F197" s="272" t="s">
        <v>1798</v>
      </c>
      <c r="G197" s="272"/>
      <c r="H197" s="272"/>
      <c r="I197" s="272"/>
      <c r="J197" s="273" t="s">
        <v>200</v>
      </c>
      <c r="K197" s="274">
        <v>2</v>
      </c>
      <c r="L197" s="275">
        <v>0</v>
      </c>
      <c r="M197" s="275"/>
      <c r="N197" s="276">
        <f>ROUND(L197*K197,2)</f>
        <v>0</v>
      </c>
      <c r="O197" s="226"/>
      <c r="P197" s="226"/>
      <c r="Q197" s="226"/>
      <c r="R197" s="190"/>
      <c r="T197" s="227" t="s">
        <v>5</v>
      </c>
      <c r="U197" s="59" t="s">
        <v>44</v>
      </c>
      <c r="V197" s="50"/>
      <c r="W197" s="228">
        <f>V197*K197</f>
        <v>0</v>
      </c>
      <c r="X197" s="228">
        <v>0.00051999999999999995</v>
      </c>
      <c r="Y197" s="228">
        <f>X197*K197</f>
        <v>0.0010399999999999999</v>
      </c>
      <c r="Z197" s="228">
        <v>0</v>
      </c>
      <c r="AA197" s="229">
        <f>Z197*K197</f>
        <v>0</v>
      </c>
      <c r="AR197" s="25" t="s">
        <v>351</v>
      </c>
      <c r="AT197" s="25" t="s">
        <v>563</v>
      </c>
      <c r="AU197" s="25" t="s">
        <v>89</v>
      </c>
      <c r="AY197" s="25" t="s">
        <v>184</v>
      </c>
      <c r="BE197" s="149">
        <f>IF(U197="základná",N197,0)</f>
        <v>0</v>
      </c>
      <c r="BF197" s="149">
        <f>IF(U197="znížená",N197,0)</f>
        <v>0</v>
      </c>
      <c r="BG197" s="149">
        <f>IF(U197="zákl. prenesená",N197,0)</f>
        <v>0</v>
      </c>
      <c r="BH197" s="149">
        <f>IF(U197="zníž. prenesená",N197,0)</f>
        <v>0</v>
      </c>
      <c r="BI197" s="149">
        <f>IF(U197="nulová",N197,0)</f>
        <v>0</v>
      </c>
      <c r="BJ197" s="25" t="s">
        <v>89</v>
      </c>
      <c r="BK197" s="149">
        <f>ROUND(L197*K197,2)</f>
        <v>0</v>
      </c>
      <c r="BL197" s="25" t="s">
        <v>278</v>
      </c>
      <c r="BM197" s="25" t="s">
        <v>1799</v>
      </c>
    </row>
    <row r="198" s="1" customFormat="1" ht="25.5" customHeight="1">
      <c r="B198" s="186"/>
      <c r="C198" s="220" t="s">
        <v>696</v>
      </c>
      <c r="D198" s="220" t="s">
        <v>185</v>
      </c>
      <c r="E198" s="221" t="s">
        <v>1800</v>
      </c>
      <c r="F198" s="222" t="s">
        <v>1801</v>
      </c>
      <c r="G198" s="222"/>
      <c r="H198" s="222"/>
      <c r="I198" s="222"/>
      <c r="J198" s="223" t="s">
        <v>200</v>
      </c>
      <c r="K198" s="224">
        <v>2</v>
      </c>
      <c r="L198" s="225">
        <v>0</v>
      </c>
      <c r="M198" s="225"/>
      <c r="N198" s="226">
        <f>ROUND(L198*K198,2)</f>
        <v>0</v>
      </c>
      <c r="O198" s="226"/>
      <c r="P198" s="226"/>
      <c r="Q198" s="226"/>
      <c r="R198" s="190"/>
      <c r="T198" s="227" t="s">
        <v>5</v>
      </c>
      <c r="U198" s="59" t="s">
        <v>44</v>
      </c>
      <c r="V198" s="50"/>
      <c r="W198" s="228">
        <f>V198*K198</f>
        <v>0</v>
      </c>
      <c r="X198" s="228">
        <v>4.0000000000000003E-05</v>
      </c>
      <c r="Y198" s="228">
        <f>X198*K198</f>
        <v>8.0000000000000007E-05</v>
      </c>
      <c r="Z198" s="228">
        <v>0</v>
      </c>
      <c r="AA198" s="229">
        <f>Z198*K198</f>
        <v>0</v>
      </c>
      <c r="AR198" s="25" t="s">
        <v>278</v>
      </c>
      <c r="AT198" s="25" t="s">
        <v>185</v>
      </c>
      <c r="AU198" s="25" t="s">
        <v>89</v>
      </c>
      <c r="AY198" s="25" t="s">
        <v>184</v>
      </c>
      <c r="BE198" s="149">
        <f>IF(U198="základná",N198,0)</f>
        <v>0</v>
      </c>
      <c r="BF198" s="149">
        <f>IF(U198="znížená",N198,0)</f>
        <v>0</v>
      </c>
      <c r="BG198" s="149">
        <f>IF(U198="zákl. prenesená",N198,0)</f>
        <v>0</v>
      </c>
      <c r="BH198" s="149">
        <f>IF(U198="zníž. prenesená",N198,0)</f>
        <v>0</v>
      </c>
      <c r="BI198" s="149">
        <f>IF(U198="nulová",N198,0)</f>
        <v>0</v>
      </c>
      <c r="BJ198" s="25" t="s">
        <v>89</v>
      </c>
      <c r="BK198" s="149">
        <f>ROUND(L198*K198,2)</f>
        <v>0</v>
      </c>
      <c r="BL198" s="25" t="s">
        <v>278</v>
      </c>
      <c r="BM198" s="25" t="s">
        <v>1802</v>
      </c>
    </row>
    <row r="199" s="1" customFormat="1" ht="16.5" customHeight="1">
      <c r="B199" s="186"/>
      <c r="C199" s="270" t="s">
        <v>701</v>
      </c>
      <c r="D199" s="270" t="s">
        <v>563</v>
      </c>
      <c r="E199" s="271" t="s">
        <v>1803</v>
      </c>
      <c r="F199" s="272" t="s">
        <v>1804</v>
      </c>
      <c r="G199" s="272"/>
      <c r="H199" s="272"/>
      <c r="I199" s="272"/>
      <c r="J199" s="273" t="s">
        <v>200</v>
      </c>
      <c r="K199" s="274">
        <v>2</v>
      </c>
      <c r="L199" s="275">
        <v>0</v>
      </c>
      <c r="M199" s="275"/>
      <c r="N199" s="276">
        <f>ROUND(L199*K199,2)</f>
        <v>0</v>
      </c>
      <c r="O199" s="226"/>
      <c r="P199" s="226"/>
      <c r="Q199" s="226"/>
      <c r="R199" s="190"/>
      <c r="T199" s="227" t="s">
        <v>5</v>
      </c>
      <c r="U199" s="59" t="s">
        <v>44</v>
      </c>
      <c r="V199" s="50"/>
      <c r="W199" s="228">
        <f>V199*K199</f>
        <v>0</v>
      </c>
      <c r="X199" s="228">
        <v>0.00040000000000000002</v>
      </c>
      <c r="Y199" s="228">
        <f>X199*K199</f>
        <v>0.00080000000000000004</v>
      </c>
      <c r="Z199" s="228">
        <v>0</v>
      </c>
      <c r="AA199" s="229">
        <f>Z199*K199</f>
        <v>0</v>
      </c>
      <c r="AR199" s="25" t="s">
        <v>351</v>
      </c>
      <c r="AT199" s="25" t="s">
        <v>563</v>
      </c>
      <c r="AU199" s="25" t="s">
        <v>89</v>
      </c>
      <c r="AY199" s="25" t="s">
        <v>184</v>
      </c>
      <c r="BE199" s="149">
        <f>IF(U199="základná",N199,0)</f>
        <v>0</v>
      </c>
      <c r="BF199" s="149">
        <f>IF(U199="znížená",N199,0)</f>
        <v>0</v>
      </c>
      <c r="BG199" s="149">
        <f>IF(U199="zákl. prenesená",N199,0)</f>
        <v>0</v>
      </c>
      <c r="BH199" s="149">
        <f>IF(U199="zníž. prenesená",N199,0)</f>
        <v>0</v>
      </c>
      <c r="BI199" s="149">
        <f>IF(U199="nulová",N199,0)</f>
        <v>0</v>
      </c>
      <c r="BJ199" s="25" t="s">
        <v>89</v>
      </c>
      <c r="BK199" s="149">
        <f>ROUND(L199*K199,2)</f>
        <v>0</v>
      </c>
      <c r="BL199" s="25" t="s">
        <v>278</v>
      </c>
      <c r="BM199" s="25" t="s">
        <v>1805</v>
      </c>
    </row>
    <row r="200" s="1" customFormat="1" ht="16.5" customHeight="1">
      <c r="B200" s="186"/>
      <c r="C200" s="220" t="s">
        <v>706</v>
      </c>
      <c r="D200" s="220" t="s">
        <v>185</v>
      </c>
      <c r="E200" s="221" t="s">
        <v>1806</v>
      </c>
      <c r="F200" s="222" t="s">
        <v>1807</v>
      </c>
      <c r="G200" s="222"/>
      <c r="H200" s="222"/>
      <c r="I200" s="222"/>
      <c r="J200" s="223" t="s">
        <v>200</v>
      </c>
      <c r="K200" s="224">
        <v>147</v>
      </c>
      <c r="L200" s="225">
        <v>0</v>
      </c>
      <c r="M200" s="225"/>
      <c r="N200" s="226">
        <f>ROUND(L200*K200,2)</f>
        <v>0</v>
      </c>
      <c r="O200" s="226"/>
      <c r="P200" s="226"/>
      <c r="Q200" s="226"/>
      <c r="R200" s="190"/>
      <c r="T200" s="227" t="s">
        <v>5</v>
      </c>
      <c r="U200" s="59" t="s">
        <v>44</v>
      </c>
      <c r="V200" s="50"/>
      <c r="W200" s="228">
        <f>V200*K200</f>
        <v>0</v>
      </c>
      <c r="X200" s="228">
        <v>0</v>
      </c>
      <c r="Y200" s="228">
        <f>X200*K200</f>
        <v>0</v>
      </c>
      <c r="Z200" s="228">
        <v>0</v>
      </c>
      <c r="AA200" s="229">
        <f>Z200*K200</f>
        <v>0</v>
      </c>
      <c r="AR200" s="25" t="s">
        <v>278</v>
      </c>
      <c r="AT200" s="25" t="s">
        <v>185</v>
      </c>
      <c r="AU200" s="25" t="s">
        <v>89</v>
      </c>
      <c r="AY200" s="25" t="s">
        <v>184</v>
      </c>
      <c r="BE200" s="149">
        <f>IF(U200="základná",N200,0)</f>
        <v>0</v>
      </c>
      <c r="BF200" s="149">
        <f>IF(U200="znížená",N200,0)</f>
        <v>0</v>
      </c>
      <c r="BG200" s="149">
        <f>IF(U200="zákl. prenesená",N200,0)</f>
        <v>0</v>
      </c>
      <c r="BH200" s="149">
        <f>IF(U200="zníž. prenesená",N200,0)</f>
        <v>0</v>
      </c>
      <c r="BI200" s="149">
        <f>IF(U200="nulová",N200,0)</f>
        <v>0</v>
      </c>
      <c r="BJ200" s="25" t="s">
        <v>89</v>
      </c>
      <c r="BK200" s="149">
        <f>ROUND(L200*K200,2)</f>
        <v>0</v>
      </c>
      <c r="BL200" s="25" t="s">
        <v>278</v>
      </c>
      <c r="BM200" s="25" t="s">
        <v>1808</v>
      </c>
    </row>
    <row r="201" s="1" customFormat="1" ht="25.5" customHeight="1">
      <c r="B201" s="186"/>
      <c r="C201" s="270" t="s">
        <v>712</v>
      </c>
      <c r="D201" s="270" t="s">
        <v>563</v>
      </c>
      <c r="E201" s="271" t="s">
        <v>1809</v>
      </c>
      <c r="F201" s="272" t="s">
        <v>1810</v>
      </c>
      <c r="G201" s="272"/>
      <c r="H201" s="272"/>
      <c r="I201" s="272"/>
      <c r="J201" s="273" t="s">
        <v>200</v>
      </c>
      <c r="K201" s="274">
        <v>119</v>
      </c>
      <c r="L201" s="275">
        <v>0</v>
      </c>
      <c r="M201" s="275"/>
      <c r="N201" s="276">
        <f>ROUND(L201*K201,2)</f>
        <v>0</v>
      </c>
      <c r="O201" s="226"/>
      <c r="P201" s="226"/>
      <c r="Q201" s="226"/>
      <c r="R201" s="190"/>
      <c r="T201" s="227" t="s">
        <v>5</v>
      </c>
      <c r="U201" s="59" t="s">
        <v>44</v>
      </c>
      <c r="V201" s="50"/>
      <c r="W201" s="228">
        <f>V201*K201</f>
        <v>0</v>
      </c>
      <c r="X201" s="228">
        <v>0.000122016806722689</v>
      </c>
      <c r="Y201" s="228">
        <f>X201*K201</f>
        <v>0.014519999999999991</v>
      </c>
      <c r="Z201" s="228">
        <v>0</v>
      </c>
      <c r="AA201" s="229">
        <f>Z201*K201</f>
        <v>0</v>
      </c>
      <c r="AR201" s="25" t="s">
        <v>351</v>
      </c>
      <c r="AT201" s="25" t="s">
        <v>563</v>
      </c>
      <c r="AU201" s="25" t="s">
        <v>89</v>
      </c>
      <c r="AY201" s="25" t="s">
        <v>184</v>
      </c>
      <c r="BE201" s="149">
        <f>IF(U201="základná",N201,0)</f>
        <v>0</v>
      </c>
      <c r="BF201" s="149">
        <f>IF(U201="znížená",N201,0)</f>
        <v>0</v>
      </c>
      <c r="BG201" s="149">
        <f>IF(U201="zákl. prenesená",N201,0)</f>
        <v>0</v>
      </c>
      <c r="BH201" s="149">
        <f>IF(U201="zníž. prenesená",N201,0)</f>
        <v>0</v>
      </c>
      <c r="BI201" s="149">
        <f>IF(U201="nulová",N201,0)</f>
        <v>0</v>
      </c>
      <c r="BJ201" s="25" t="s">
        <v>89</v>
      </c>
      <c r="BK201" s="149">
        <f>ROUND(L201*K201,2)</f>
        <v>0</v>
      </c>
      <c r="BL201" s="25" t="s">
        <v>278</v>
      </c>
      <c r="BM201" s="25" t="s">
        <v>1811</v>
      </c>
    </row>
    <row r="202" s="1" customFormat="1" ht="25.5" customHeight="1">
      <c r="B202" s="186"/>
      <c r="C202" s="270" t="s">
        <v>716</v>
      </c>
      <c r="D202" s="270" t="s">
        <v>563</v>
      </c>
      <c r="E202" s="271" t="s">
        <v>1812</v>
      </c>
      <c r="F202" s="272" t="s">
        <v>1813</v>
      </c>
      <c r="G202" s="272"/>
      <c r="H202" s="272"/>
      <c r="I202" s="272"/>
      <c r="J202" s="273" t="s">
        <v>200</v>
      </c>
      <c r="K202" s="274">
        <v>28</v>
      </c>
      <c r="L202" s="275">
        <v>0</v>
      </c>
      <c r="M202" s="275"/>
      <c r="N202" s="276">
        <f>ROUND(L202*K202,2)</f>
        <v>0</v>
      </c>
      <c r="O202" s="226"/>
      <c r="P202" s="226"/>
      <c r="Q202" s="226"/>
      <c r="R202" s="190"/>
      <c r="T202" s="227" t="s">
        <v>5</v>
      </c>
      <c r="U202" s="59" t="s">
        <v>44</v>
      </c>
      <c r="V202" s="50"/>
      <c r="W202" s="228">
        <f>V202*K202</f>
        <v>0</v>
      </c>
      <c r="X202" s="228">
        <v>0.00012214285714285699</v>
      </c>
      <c r="Y202" s="228">
        <f>X202*K202</f>
        <v>0.0034199999999999955</v>
      </c>
      <c r="Z202" s="228">
        <v>0</v>
      </c>
      <c r="AA202" s="229">
        <f>Z202*K202</f>
        <v>0</v>
      </c>
      <c r="AR202" s="25" t="s">
        <v>351</v>
      </c>
      <c r="AT202" s="25" t="s">
        <v>563</v>
      </c>
      <c r="AU202" s="25" t="s">
        <v>89</v>
      </c>
      <c r="AY202" s="25" t="s">
        <v>184</v>
      </c>
      <c r="BE202" s="149">
        <f>IF(U202="základná",N202,0)</f>
        <v>0</v>
      </c>
      <c r="BF202" s="149">
        <f>IF(U202="znížená",N202,0)</f>
        <v>0</v>
      </c>
      <c r="BG202" s="149">
        <f>IF(U202="zákl. prenesená",N202,0)</f>
        <v>0</v>
      </c>
      <c r="BH202" s="149">
        <f>IF(U202="zníž. prenesená",N202,0)</f>
        <v>0</v>
      </c>
      <c r="BI202" s="149">
        <f>IF(U202="nulová",N202,0)</f>
        <v>0</v>
      </c>
      <c r="BJ202" s="25" t="s">
        <v>89</v>
      </c>
      <c r="BK202" s="149">
        <f>ROUND(L202*K202,2)</f>
        <v>0</v>
      </c>
      <c r="BL202" s="25" t="s">
        <v>278</v>
      </c>
      <c r="BM202" s="25" t="s">
        <v>1814</v>
      </c>
    </row>
    <row r="203" s="1" customFormat="1" ht="25.5" customHeight="1">
      <c r="B203" s="186"/>
      <c r="C203" s="270" t="s">
        <v>720</v>
      </c>
      <c r="D203" s="270" t="s">
        <v>563</v>
      </c>
      <c r="E203" s="271" t="s">
        <v>1815</v>
      </c>
      <c r="F203" s="272" t="s">
        <v>1816</v>
      </c>
      <c r="G203" s="272"/>
      <c r="H203" s="272"/>
      <c r="I203" s="272"/>
      <c r="J203" s="273" t="s">
        <v>200</v>
      </c>
      <c r="K203" s="274">
        <v>147</v>
      </c>
      <c r="L203" s="275">
        <v>0</v>
      </c>
      <c r="M203" s="275"/>
      <c r="N203" s="276">
        <f>ROUND(L203*K203,2)</f>
        <v>0</v>
      </c>
      <c r="O203" s="226"/>
      <c r="P203" s="226"/>
      <c r="Q203" s="226"/>
      <c r="R203" s="190"/>
      <c r="T203" s="227" t="s">
        <v>5</v>
      </c>
      <c r="U203" s="59" t="s">
        <v>44</v>
      </c>
      <c r="V203" s="50"/>
      <c r="W203" s="228">
        <f>V203*K203</f>
        <v>0</v>
      </c>
      <c r="X203" s="228">
        <v>0.000121972789115646</v>
      </c>
      <c r="Y203" s="228">
        <f>X203*K203</f>
        <v>0.017929999999999963</v>
      </c>
      <c r="Z203" s="228">
        <v>0</v>
      </c>
      <c r="AA203" s="229">
        <f>Z203*K203</f>
        <v>0</v>
      </c>
      <c r="AR203" s="25" t="s">
        <v>351</v>
      </c>
      <c r="AT203" s="25" t="s">
        <v>563</v>
      </c>
      <c r="AU203" s="25" t="s">
        <v>89</v>
      </c>
      <c r="AY203" s="25" t="s">
        <v>184</v>
      </c>
      <c r="BE203" s="149">
        <f>IF(U203="základná",N203,0)</f>
        <v>0</v>
      </c>
      <c r="BF203" s="149">
        <f>IF(U203="znížená",N203,0)</f>
        <v>0</v>
      </c>
      <c r="BG203" s="149">
        <f>IF(U203="zákl. prenesená",N203,0)</f>
        <v>0</v>
      </c>
      <c r="BH203" s="149">
        <f>IF(U203="zníž. prenesená",N203,0)</f>
        <v>0</v>
      </c>
      <c r="BI203" s="149">
        <f>IF(U203="nulová",N203,0)</f>
        <v>0</v>
      </c>
      <c r="BJ203" s="25" t="s">
        <v>89</v>
      </c>
      <c r="BK203" s="149">
        <f>ROUND(L203*K203,2)</f>
        <v>0</v>
      </c>
      <c r="BL203" s="25" t="s">
        <v>278</v>
      </c>
      <c r="BM203" s="25" t="s">
        <v>1817</v>
      </c>
    </row>
    <row r="204" s="1" customFormat="1" ht="38.25" customHeight="1">
      <c r="B204" s="186"/>
      <c r="C204" s="220" t="s">
        <v>724</v>
      </c>
      <c r="D204" s="220" t="s">
        <v>185</v>
      </c>
      <c r="E204" s="221" t="s">
        <v>1818</v>
      </c>
      <c r="F204" s="222" t="s">
        <v>1819</v>
      </c>
      <c r="G204" s="222"/>
      <c r="H204" s="222"/>
      <c r="I204" s="222"/>
      <c r="J204" s="223" t="s">
        <v>200</v>
      </c>
      <c r="K204" s="224">
        <v>69</v>
      </c>
      <c r="L204" s="225">
        <v>0</v>
      </c>
      <c r="M204" s="225"/>
      <c r="N204" s="226">
        <f>ROUND(L204*K204,2)</f>
        <v>0</v>
      </c>
      <c r="O204" s="226"/>
      <c r="P204" s="226"/>
      <c r="Q204" s="226"/>
      <c r="R204" s="190"/>
      <c r="T204" s="227" t="s">
        <v>5</v>
      </c>
      <c r="U204" s="59" t="s">
        <v>44</v>
      </c>
      <c r="V204" s="50"/>
      <c r="W204" s="228">
        <f>V204*K204</f>
        <v>0</v>
      </c>
      <c r="X204" s="228">
        <v>0.00024000000000000001</v>
      </c>
      <c r="Y204" s="228">
        <f>X204*K204</f>
        <v>0.016560000000000002</v>
      </c>
      <c r="Z204" s="228">
        <v>0</v>
      </c>
      <c r="AA204" s="229">
        <f>Z204*K204</f>
        <v>0</v>
      </c>
      <c r="AR204" s="25" t="s">
        <v>278</v>
      </c>
      <c r="AT204" s="25" t="s">
        <v>185</v>
      </c>
      <c r="AU204" s="25" t="s">
        <v>89</v>
      </c>
      <c r="AY204" s="25" t="s">
        <v>184</v>
      </c>
      <c r="BE204" s="149">
        <f>IF(U204="základná",N204,0)</f>
        <v>0</v>
      </c>
      <c r="BF204" s="149">
        <f>IF(U204="znížená",N204,0)</f>
        <v>0</v>
      </c>
      <c r="BG204" s="149">
        <f>IF(U204="zákl. prenesená",N204,0)</f>
        <v>0</v>
      </c>
      <c r="BH204" s="149">
        <f>IF(U204="zníž. prenesená",N204,0)</f>
        <v>0</v>
      </c>
      <c r="BI204" s="149">
        <f>IF(U204="nulová",N204,0)</f>
        <v>0</v>
      </c>
      <c r="BJ204" s="25" t="s">
        <v>89</v>
      </c>
      <c r="BK204" s="149">
        <f>ROUND(L204*K204,2)</f>
        <v>0</v>
      </c>
      <c r="BL204" s="25" t="s">
        <v>278</v>
      </c>
      <c r="BM204" s="25" t="s">
        <v>1820</v>
      </c>
    </row>
    <row r="205" s="1" customFormat="1" ht="25.5" customHeight="1">
      <c r="B205" s="186"/>
      <c r="C205" s="220" t="s">
        <v>728</v>
      </c>
      <c r="D205" s="220" t="s">
        <v>185</v>
      </c>
      <c r="E205" s="221" t="s">
        <v>1821</v>
      </c>
      <c r="F205" s="222" t="s">
        <v>1822</v>
      </c>
      <c r="G205" s="222"/>
      <c r="H205" s="222"/>
      <c r="I205" s="222"/>
      <c r="J205" s="223" t="s">
        <v>366</v>
      </c>
      <c r="K205" s="266">
        <v>0</v>
      </c>
      <c r="L205" s="225">
        <v>0</v>
      </c>
      <c r="M205" s="225"/>
      <c r="N205" s="226">
        <f>ROUND(L205*K205,2)</f>
        <v>0</v>
      </c>
      <c r="O205" s="226"/>
      <c r="P205" s="226"/>
      <c r="Q205" s="226"/>
      <c r="R205" s="190"/>
      <c r="T205" s="227" t="s">
        <v>5</v>
      </c>
      <c r="U205" s="59" t="s">
        <v>44</v>
      </c>
      <c r="V205" s="50"/>
      <c r="W205" s="228">
        <f>V205*K205</f>
        <v>0</v>
      </c>
      <c r="X205" s="228">
        <v>0</v>
      </c>
      <c r="Y205" s="228">
        <f>X205*K205</f>
        <v>0</v>
      </c>
      <c r="Z205" s="228">
        <v>0</v>
      </c>
      <c r="AA205" s="229">
        <f>Z205*K205</f>
        <v>0</v>
      </c>
      <c r="AR205" s="25" t="s">
        <v>278</v>
      </c>
      <c r="AT205" s="25" t="s">
        <v>185</v>
      </c>
      <c r="AU205" s="25" t="s">
        <v>89</v>
      </c>
      <c r="AY205" s="25" t="s">
        <v>184</v>
      </c>
      <c r="BE205" s="149">
        <f>IF(U205="základná",N205,0)</f>
        <v>0</v>
      </c>
      <c r="BF205" s="149">
        <f>IF(U205="znížená",N205,0)</f>
        <v>0</v>
      </c>
      <c r="BG205" s="149">
        <f>IF(U205="zákl. prenesená",N205,0)</f>
        <v>0</v>
      </c>
      <c r="BH205" s="149">
        <f>IF(U205="zníž. prenesená",N205,0)</f>
        <v>0</v>
      </c>
      <c r="BI205" s="149">
        <f>IF(U205="nulová",N205,0)</f>
        <v>0</v>
      </c>
      <c r="BJ205" s="25" t="s">
        <v>89</v>
      </c>
      <c r="BK205" s="149">
        <f>ROUND(L205*K205,2)</f>
        <v>0</v>
      </c>
      <c r="BL205" s="25" t="s">
        <v>278</v>
      </c>
      <c r="BM205" s="25" t="s">
        <v>1823</v>
      </c>
    </row>
    <row r="206" s="10" customFormat="1" ht="29.88" customHeight="1">
      <c r="B206" s="208"/>
      <c r="C206" s="209"/>
      <c r="D206" s="250" t="s">
        <v>1544</v>
      </c>
      <c r="E206" s="250"/>
      <c r="F206" s="250"/>
      <c r="G206" s="250"/>
      <c r="H206" s="250"/>
      <c r="I206" s="250"/>
      <c r="J206" s="250"/>
      <c r="K206" s="250"/>
      <c r="L206" s="250"/>
      <c r="M206" s="250"/>
      <c r="N206" s="253">
        <f>BK206</f>
        <v>0</v>
      </c>
      <c r="O206" s="254"/>
      <c r="P206" s="254"/>
      <c r="Q206" s="254"/>
      <c r="R206" s="213"/>
      <c r="T206" s="214"/>
      <c r="U206" s="209"/>
      <c r="V206" s="209"/>
      <c r="W206" s="215">
        <f>SUM(W207:W246)</f>
        <v>0</v>
      </c>
      <c r="X206" s="209"/>
      <c r="Y206" s="215">
        <f>SUM(Y207:Y246)</f>
        <v>5.3053999999999997</v>
      </c>
      <c r="Z206" s="209"/>
      <c r="AA206" s="216">
        <f>SUM(AA207:AA246)</f>
        <v>0</v>
      </c>
      <c r="AR206" s="217" t="s">
        <v>89</v>
      </c>
      <c r="AT206" s="218" t="s">
        <v>76</v>
      </c>
      <c r="AU206" s="218" t="s">
        <v>84</v>
      </c>
      <c r="AY206" s="217" t="s">
        <v>184</v>
      </c>
      <c r="BK206" s="219">
        <f>SUM(BK207:BK246)</f>
        <v>0</v>
      </c>
    </row>
    <row r="207" s="1" customFormat="1" ht="25.5" customHeight="1">
      <c r="B207" s="186"/>
      <c r="C207" s="220" t="s">
        <v>732</v>
      </c>
      <c r="D207" s="220" t="s">
        <v>185</v>
      </c>
      <c r="E207" s="221" t="s">
        <v>1824</v>
      </c>
      <c r="F207" s="222" t="s">
        <v>1825</v>
      </c>
      <c r="G207" s="222"/>
      <c r="H207" s="222"/>
      <c r="I207" s="222"/>
      <c r="J207" s="223" t="s">
        <v>200</v>
      </c>
      <c r="K207" s="224">
        <v>147</v>
      </c>
      <c r="L207" s="225">
        <v>0</v>
      </c>
      <c r="M207" s="225"/>
      <c r="N207" s="226">
        <f>ROUND(L207*K207,2)</f>
        <v>0</v>
      </c>
      <c r="O207" s="226"/>
      <c r="P207" s="226"/>
      <c r="Q207" s="226"/>
      <c r="R207" s="190"/>
      <c r="T207" s="227" t="s">
        <v>5</v>
      </c>
      <c r="U207" s="59" t="s">
        <v>44</v>
      </c>
      <c r="V207" s="50"/>
      <c r="W207" s="228">
        <f>V207*K207</f>
        <v>0</v>
      </c>
      <c r="X207" s="228">
        <v>0</v>
      </c>
      <c r="Y207" s="228">
        <f>X207*K207</f>
        <v>0</v>
      </c>
      <c r="Z207" s="228">
        <v>0</v>
      </c>
      <c r="AA207" s="229">
        <f>Z207*K207</f>
        <v>0</v>
      </c>
      <c r="AR207" s="25" t="s">
        <v>278</v>
      </c>
      <c r="AT207" s="25" t="s">
        <v>185</v>
      </c>
      <c r="AU207" s="25" t="s">
        <v>89</v>
      </c>
      <c r="AY207" s="25" t="s">
        <v>184</v>
      </c>
      <c r="BE207" s="149">
        <f>IF(U207="základná",N207,0)</f>
        <v>0</v>
      </c>
      <c r="BF207" s="149">
        <f>IF(U207="znížená",N207,0)</f>
        <v>0</v>
      </c>
      <c r="BG207" s="149">
        <f>IF(U207="zákl. prenesená",N207,0)</f>
        <v>0</v>
      </c>
      <c r="BH207" s="149">
        <f>IF(U207="zníž. prenesená",N207,0)</f>
        <v>0</v>
      </c>
      <c r="BI207" s="149">
        <f>IF(U207="nulová",N207,0)</f>
        <v>0</v>
      </c>
      <c r="BJ207" s="25" t="s">
        <v>89</v>
      </c>
      <c r="BK207" s="149">
        <f>ROUND(L207*K207,2)</f>
        <v>0</v>
      </c>
      <c r="BL207" s="25" t="s">
        <v>278</v>
      </c>
      <c r="BM207" s="25" t="s">
        <v>1826</v>
      </c>
    </row>
    <row r="208" s="1" customFormat="1" ht="38.25" customHeight="1">
      <c r="B208" s="186"/>
      <c r="C208" s="220" t="s">
        <v>738</v>
      </c>
      <c r="D208" s="220" t="s">
        <v>185</v>
      </c>
      <c r="E208" s="221" t="s">
        <v>1827</v>
      </c>
      <c r="F208" s="222" t="s">
        <v>1828</v>
      </c>
      <c r="G208" s="222"/>
      <c r="H208" s="222"/>
      <c r="I208" s="222"/>
      <c r="J208" s="223" t="s">
        <v>200</v>
      </c>
      <c r="K208" s="224">
        <v>28</v>
      </c>
      <c r="L208" s="225">
        <v>0</v>
      </c>
      <c r="M208" s="225"/>
      <c r="N208" s="226">
        <f>ROUND(L208*K208,2)</f>
        <v>0</v>
      </c>
      <c r="O208" s="226"/>
      <c r="P208" s="226"/>
      <c r="Q208" s="226"/>
      <c r="R208" s="190"/>
      <c r="T208" s="227" t="s">
        <v>5</v>
      </c>
      <c r="U208" s="59" t="s">
        <v>44</v>
      </c>
      <c r="V208" s="50"/>
      <c r="W208" s="228">
        <f>V208*K208</f>
        <v>0</v>
      </c>
      <c r="X208" s="228">
        <v>0</v>
      </c>
      <c r="Y208" s="228">
        <f>X208*K208</f>
        <v>0</v>
      </c>
      <c r="Z208" s="228">
        <v>0</v>
      </c>
      <c r="AA208" s="229">
        <f>Z208*K208</f>
        <v>0</v>
      </c>
      <c r="AR208" s="25" t="s">
        <v>278</v>
      </c>
      <c r="AT208" s="25" t="s">
        <v>185</v>
      </c>
      <c r="AU208" s="25" t="s">
        <v>89</v>
      </c>
      <c r="AY208" s="25" t="s">
        <v>184</v>
      </c>
      <c r="BE208" s="149">
        <f>IF(U208="základná",N208,0)</f>
        <v>0</v>
      </c>
      <c r="BF208" s="149">
        <f>IF(U208="znížená",N208,0)</f>
        <v>0</v>
      </c>
      <c r="BG208" s="149">
        <f>IF(U208="zákl. prenesená",N208,0)</f>
        <v>0</v>
      </c>
      <c r="BH208" s="149">
        <f>IF(U208="zníž. prenesená",N208,0)</f>
        <v>0</v>
      </c>
      <c r="BI208" s="149">
        <f>IF(U208="nulová",N208,0)</f>
        <v>0</v>
      </c>
      <c r="BJ208" s="25" t="s">
        <v>89</v>
      </c>
      <c r="BK208" s="149">
        <f>ROUND(L208*K208,2)</f>
        <v>0</v>
      </c>
      <c r="BL208" s="25" t="s">
        <v>278</v>
      </c>
      <c r="BM208" s="25" t="s">
        <v>1829</v>
      </c>
    </row>
    <row r="209" s="1" customFormat="1" ht="38.25" customHeight="1">
      <c r="B209" s="186"/>
      <c r="C209" s="220" t="s">
        <v>745</v>
      </c>
      <c r="D209" s="220" t="s">
        <v>185</v>
      </c>
      <c r="E209" s="221" t="s">
        <v>1830</v>
      </c>
      <c r="F209" s="222" t="s">
        <v>1831</v>
      </c>
      <c r="G209" s="222"/>
      <c r="H209" s="222"/>
      <c r="I209" s="222"/>
      <c r="J209" s="223" t="s">
        <v>200</v>
      </c>
      <c r="K209" s="224">
        <v>86</v>
      </c>
      <c r="L209" s="225">
        <v>0</v>
      </c>
      <c r="M209" s="225"/>
      <c r="N209" s="226">
        <f>ROUND(L209*K209,2)</f>
        <v>0</v>
      </c>
      <c r="O209" s="226"/>
      <c r="P209" s="226"/>
      <c r="Q209" s="226"/>
      <c r="R209" s="190"/>
      <c r="T209" s="227" t="s">
        <v>5</v>
      </c>
      <c r="U209" s="59" t="s">
        <v>44</v>
      </c>
      <c r="V209" s="50"/>
      <c r="W209" s="228">
        <f>V209*K209</f>
        <v>0</v>
      </c>
      <c r="X209" s="228">
        <v>0</v>
      </c>
      <c r="Y209" s="228">
        <f>X209*K209</f>
        <v>0</v>
      </c>
      <c r="Z209" s="228">
        <v>0</v>
      </c>
      <c r="AA209" s="229">
        <f>Z209*K209</f>
        <v>0</v>
      </c>
      <c r="AR209" s="25" t="s">
        <v>278</v>
      </c>
      <c r="AT209" s="25" t="s">
        <v>185</v>
      </c>
      <c r="AU209" s="25" t="s">
        <v>89</v>
      </c>
      <c r="AY209" s="25" t="s">
        <v>184</v>
      </c>
      <c r="BE209" s="149">
        <f>IF(U209="základná",N209,0)</f>
        <v>0</v>
      </c>
      <c r="BF209" s="149">
        <f>IF(U209="znížená",N209,0)</f>
        <v>0</v>
      </c>
      <c r="BG209" s="149">
        <f>IF(U209="zákl. prenesená",N209,0)</f>
        <v>0</v>
      </c>
      <c r="BH209" s="149">
        <f>IF(U209="zníž. prenesená",N209,0)</f>
        <v>0</v>
      </c>
      <c r="BI209" s="149">
        <f>IF(U209="nulová",N209,0)</f>
        <v>0</v>
      </c>
      <c r="BJ209" s="25" t="s">
        <v>89</v>
      </c>
      <c r="BK209" s="149">
        <f>ROUND(L209*K209,2)</f>
        <v>0</v>
      </c>
      <c r="BL209" s="25" t="s">
        <v>278</v>
      </c>
      <c r="BM209" s="25" t="s">
        <v>1832</v>
      </c>
    </row>
    <row r="210" s="1" customFormat="1" ht="25.5" customHeight="1">
      <c r="B210" s="186"/>
      <c r="C210" s="220" t="s">
        <v>749</v>
      </c>
      <c r="D210" s="220" t="s">
        <v>185</v>
      </c>
      <c r="E210" s="221" t="s">
        <v>1833</v>
      </c>
      <c r="F210" s="222" t="s">
        <v>1834</v>
      </c>
      <c r="G210" s="222"/>
      <c r="H210" s="222"/>
      <c r="I210" s="222"/>
      <c r="J210" s="223" t="s">
        <v>1387</v>
      </c>
      <c r="K210" s="224">
        <v>2</v>
      </c>
      <c r="L210" s="225">
        <v>0</v>
      </c>
      <c r="M210" s="225"/>
      <c r="N210" s="226">
        <f>ROUND(L210*K210,2)</f>
        <v>0</v>
      </c>
      <c r="O210" s="226"/>
      <c r="P210" s="226"/>
      <c r="Q210" s="226"/>
      <c r="R210" s="190"/>
      <c r="T210" s="227" t="s">
        <v>5</v>
      </c>
      <c r="U210" s="59" t="s">
        <v>44</v>
      </c>
      <c r="V210" s="50"/>
      <c r="W210" s="228">
        <f>V210*K210</f>
        <v>0</v>
      </c>
      <c r="X210" s="228">
        <v>0.0011900000000000001</v>
      </c>
      <c r="Y210" s="228">
        <f>X210*K210</f>
        <v>0.0023800000000000002</v>
      </c>
      <c r="Z210" s="228">
        <v>0</v>
      </c>
      <c r="AA210" s="229">
        <f>Z210*K210</f>
        <v>0</v>
      </c>
      <c r="AR210" s="25" t="s">
        <v>278</v>
      </c>
      <c r="AT210" s="25" t="s">
        <v>185</v>
      </c>
      <c r="AU210" s="25" t="s">
        <v>89</v>
      </c>
      <c r="AY210" s="25" t="s">
        <v>184</v>
      </c>
      <c r="BE210" s="149">
        <f>IF(U210="základná",N210,0)</f>
        <v>0</v>
      </c>
      <c r="BF210" s="149">
        <f>IF(U210="znížená",N210,0)</f>
        <v>0</v>
      </c>
      <c r="BG210" s="149">
        <f>IF(U210="zákl. prenesená",N210,0)</f>
        <v>0</v>
      </c>
      <c r="BH210" s="149">
        <f>IF(U210="zníž. prenesená",N210,0)</f>
        <v>0</v>
      </c>
      <c r="BI210" s="149">
        <f>IF(U210="nulová",N210,0)</f>
        <v>0</v>
      </c>
      <c r="BJ210" s="25" t="s">
        <v>89</v>
      </c>
      <c r="BK210" s="149">
        <f>ROUND(L210*K210,2)</f>
        <v>0</v>
      </c>
      <c r="BL210" s="25" t="s">
        <v>278</v>
      </c>
      <c r="BM210" s="25" t="s">
        <v>1835</v>
      </c>
    </row>
    <row r="211" s="11" customFormat="1" ht="16.5" customHeight="1">
      <c r="B211" s="230"/>
      <c r="C211" s="231"/>
      <c r="D211" s="231"/>
      <c r="E211" s="232" t="s">
        <v>5</v>
      </c>
      <c r="F211" s="233" t="s">
        <v>89</v>
      </c>
      <c r="G211" s="234"/>
      <c r="H211" s="234"/>
      <c r="I211" s="234"/>
      <c r="J211" s="231"/>
      <c r="K211" s="235">
        <v>2</v>
      </c>
      <c r="L211" s="231"/>
      <c r="M211" s="231"/>
      <c r="N211" s="231"/>
      <c r="O211" s="231"/>
      <c r="P211" s="231"/>
      <c r="Q211" s="231"/>
      <c r="R211" s="236"/>
      <c r="T211" s="237"/>
      <c r="U211" s="231"/>
      <c r="V211" s="231"/>
      <c r="W211" s="231"/>
      <c r="X211" s="231"/>
      <c r="Y211" s="231"/>
      <c r="Z211" s="231"/>
      <c r="AA211" s="238"/>
      <c r="AT211" s="239" t="s">
        <v>192</v>
      </c>
      <c r="AU211" s="239" t="s">
        <v>89</v>
      </c>
      <c r="AV211" s="11" t="s">
        <v>89</v>
      </c>
      <c r="AW211" s="11" t="s">
        <v>34</v>
      </c>
      <c r="AX211" s="11" t="s">
        <v>77</v>
      </c>
      <c r="AY211" s="239" t="s">
        <v>184</v>
      </c>
    </row>
    <row r="212" s="12" customFormat="1" ht="16.5" customHeight="1">
      <c r="B212" s="241"/>
      <c r="C212" s="242"/>
      <c r="D212" s="242"/>
      <c r="E212" s="243" t="s">
        <v>5</v>
      </c>
      <c r="F212" s="244" t="s">
        <v>197</v>
      </c>
      <c r="G212" s="242"/>
      <c r="H212" s="242"/>
      <c r="I212" s="242"/>
      <c r="J212" s="242"/>
      <c r="K212" s="245">
        <v>2</v>
      </c>
      <c r="L212" s="242"/>
      <c r="M212" s="242"/>
      <c r="N212" s="242"/>
      <c r="O212" s="242"/>
      <c r="P212" s="242"/>
      <c r="Q212" s="242"/>
      <c r="R212" s="246"/>
      <c r="T212" s="247"/>
      <c r="U212" s="242"/>
      <c r="V212" s="242"/>
      <c r="W212" s="242"/>
      <c r="X212" s="242"/>
      <c r="Y212" s="242"/>
      <c r="Z212" s="242"/>
      <c r="AA212" s="248"/>
      <c r="AT212" s="249" t="s">
        <v>192</v>
      </c>
      <c r="AU212" s="249" t="s">
        <v>89</v>
      </c>
      <c r="AV212" s="12" t="s">
        <v>189</v>
      </c>
      <c r="AW212" s="12" t="s">
        <v>34</v>
      </c>
      <c r="AX212" s="12" t="s">
        <v>84</v>
      </c>
      <c r="AY212" s="249" t="s">
        <v>184</v>
      </c>
    </row>
    <row r="213" s="1" customFormat="1" ht="25.5" customHeight="1">
      <c r="B213" s="186"/>
      <c r="C213" s="270" t="s">
        <v>760</v>
      </c>
      <c r="D213" s="270" t="s">
        <v>563</v>
      </c>
      <c r="E213" s="271" t="s">
        <v>1836</v>
      </c>
      <c r="F213" s="272" t="s">
        <v>1837</v>
      </c>
      <c r="G213" s="272"/>
      <c r="H213" s="272"/>
      <c r="I213" s="272"/>
      <c r="J213" s="273" t="s">
        <v>200</v>
      </c>
      <c r="K213" s="274">
        <v>2</v>
      </c>
      <c r="L213" s="275">
        <v>0</v>
      </c>
      <c r="M213" s="275"/>
      <c r="N213" s="276">
        <f>ROUND(L213*K213,2)</f>
        <v>0</v>
      </c>
      <c r="O213" s="226"/>
      <c r="P213" s="226"/>
      <c r="Q213" s="226"/>
      <c r="R213" s="190"/>
      <c r="T213" s="227" t="s">
        <v>5</v>
      </c>
      <c r="U213" s="59" t="s">
        <v>44</v>
      </c>
      <c r="V213" s="50"/>
      <c r="W213" s="228">
        <f>V213*K213</f>
        <v>0</v>
      </c>
      <c r="X213" s="228">
        <v>0.014</v>
      </c>
      <c r="Y213" s="228">
        <f>X213*K213</f>
        <v>0.028000000000000001</v>
      </c>
      <c r="Z213" s="228">
        <v>0</v>
      </c>
      <c r="AA213" s="229">
        <f>Z213*K213</f>
        <v>0</v>
      </c>
      <c r="AR213" s="25" t="s">
        <v>351</v>
      </c>
      <c r="AT213" s="25" t="s">
        <v>563</v>
      </c>
      <c r="AU213" s="25" t="s">
        <v>89</v>
      </c>
      <c r="AY213" s="25" t="s">
        <v>184</v>
      </c>
      <c r="BE213" s="149">
        <f>IF(U213="základná",N213,0)</f>
        <v>0</v>
      </c>
      <c r="BF213" s="149">
        <f>IF(U213="znížená",N213,0)</f>
        <v>0</v>
      </c>
      <c r="BG213" s="149">
        <f>IF(U213="zákl. prenesená",N213,0)</f>
        <v>0</v>
      </c>
      <c r="BH213" s="149">
        <f>IF(U213="zníž. prenesená",N213,0)</f>
        <v>0</v>
      </c>
      <c r="BI213" s="149">
        <f>IF(U213="nulová",N213,0)</f>
        <v>0</v>
      </c>
      <c r="BJ213" s="25" t="s">
        <v>89</v>
      </c>
      <c r="BK213" s="149">
        <f>ROUND(L213*K213,2)</f>
        <v>0</v>
      </c>
      <c r="BL213" s="25" t="s">
        <v>278</v>
      </c>
      <c r="BM213" s="25" t="s">
        <v>1838</v>
      </c>
    </row>
    <row r="214" s="1" customFormat="1" ht="25.5" customHeight="1">
      <c r="B214" s="186"/>
      <c r="C214" s="270" t="s">
        <v>766</v>
      </c>
      <c r="D214" s="270" t="s">
        <v>563</v>
      </c>
      <c r="E214" s="271" t="s">
        <v>1839</v>
      </c>
      <c r="F214" s="272" t="s">
        <v>1840</v>
      </c>
      <c r="G214" s="272"/>
      <c r="H214" s="272"/>
      <c r="I214" s="272"/>
      <c r="J214" s="273" t="s">
        <v>1841</v>
      </c>
      <c r="K214" s="274">
        <v>2</v>
      </c>
      <c r="L214" s="275">
        <v>0</v>
      </c>
      <c r="M214" s="275"/>
      <c r="N214" s="276">
        <f>ROUND(L214*K214,2)</f>
        <v>0</v>
      </c>
      <c r="O214" s="226"/>
      <c r="P214" s="226"/>
      <c r="Q214" s="226"/>
      <c r="R214" s="190"/>
      <c r="T214" s="227" t="s">
        <v>5</v>
      </c>
      <c r="U214" s="59" t="s">
        <v>44</v>
      </c>
      <c r="V214" s="50"/>
      <c r="W214" s="228">
        <f>V214*K214</f>
        <v>0</v>
      </c>
      <c r="X214" s="228">
        <v>0.00023000000000000001</v>
      </c>
      <c r="Y214" s="228">
        <f>X214*K214</f>
        <v>0.00046000000000000001</v>
      </c>
      <c r="Z214" s="228">
        <v>0</v>
      </c>
      <c r="AA214" s="229">
        <f>Z214*K214</f>
        <v>0</v>
      </c>
      <c r="AR214" s="25" t="s">
        <v>351</v>
      </c>
      <c r="AT214" s="25" t="s">
        <v>563</v>
      </c>
      <c r="AU214" s="25" t="s">
        <v>89</v>
      </c>
      <c r="AY214" s="25" t="s">
        <v>184</v>
      </c>
      <c r="BE214" s="149">
        <f>IF(U214="základná",N214,0)</f>
        <v>0</v>
      </c>
      <c r="BF214" s="149">
        <f>IF(U214="znížená",N214,0)</f>
        <v>0</v>
      </c>
      <c r="BG214" s="149">
        <f>IF(U214="zákl. prenesená",N214,0)</f>
        <v>0</v>
      </c>
      <c r="BH214" s="149">
        <f>IF(U214="zníž. prenesená",N214,0)</f>
        <v>0</v>
      </c>
      <c r="BI214" s="149">
        <f>IF(U214="nulová",N214,0)</f>
        <v>0</v>
      </c>
      <c r="BJ214" s="25" t="s">
        <v>89</v>
      </c>
      <c r="BK214" s="149">
        <f>ROUND(L214*K214,2)</f>
        <v>0</v>
      </c>
      <c r="BL214" s="25" t="s">
        <v>278</v>
      </c>
      <c r="BM214" s="25" t="s">
        <v>1842</v>
      </c>
    </row>
    <row r="215" s="1" customFormat="1" ht="25.5" customHeight="1">
      <c r="B215" s="186"/>
      <c r="C215" s="270" t="s">
        <v>771</v>
      </c>
      <c r="D215" s="270" t="s">
        <v>563</v>
      </c>
      <c r="E215" s="271" t="s">
        <v>1843</v>
      </c>
      <c r="F215" s="272" t="s">
        <v>1844</v>
      </c>
      <c r="G215" s="272"/>
      <c r="H215" s="272"/>
      <c r="I215" s="272"/>
      <c r="J215" s="273" t="s">
        <v>1841</v>
      </c>
      <c r="K215" s="274">
        <v>2</v>
      </c>
      <c r="L215" s="275">
        <v>0</v>
      </c>
      <c r="M215" s="275"/>
      <c r="N215" s="276">
        <f>ROUND(L215*K215,2)</f>
        <v>0</v>
      </c>
      <c r="O215" s="226"/>
      <c r="P215" s="226"/>
      <c r="Q215" s="226"/>
      <c r="R215" s="190"/>
      <c r="T215" s="227" t="s">
        <v>5</v>
      </c>
      <c r="U215" s="59" t="s">
        <v>44</v>
      </c>
      <c r="V215" s="50"/>
      <c r="W215" s="228">
        <f>V215*K215</f>
        <v>0</v>
      </c>
      <c r="X215" s="228">
        <v>0.00023000000000000001</v>
      </c>
      <c r="Y215" s="228">
        <f>X215*K215</f>
        <v>0.00046000000000000001</v>
      </c>
      <c r="Z215" s="228">
        <v>0</v>
      </c>
      <c r="AA215" s="229">
        <f>Z215*K215</f>
        <v>0</v>
      </c>
      <c r="AR215" s="25" t="s">
        <v>351</v>
      </c>
      <c r="AT215" s="25" t="s">
        <v>563</v>
      </c>
      <c r="AU215" s="25" t="s">
        <v>89</v>
      </c>
      <c r="AY215" s="25" t="s">
        <v>184</v>
      </c>
      <c r="BE215" s="149">
        <f>IF(U215="základná",N215,0)</f>
        <v>0</v>
      </c>
      <c r="BF215" s="149">
        <f>IF(U215="znížená",N215,0)</f>
        <v>0</v>
      </c>
      <c r="BG215" s="149">
        <f>IF(U215="zákl. prenesená",N215,0)</f>
        <v>0</v>
      </c>
      <c r="BH215" s="149">
        <f>IF(U215="zníž. prenesená",N215,0)</f>
        <v>0</v>
      </c>
      <c r="BI215" s="149">
        <f>IF(U215="nulová",N215,0)</f>
        <v>0</v>
      </c>
      <c r="BJ215" s="25" t="s">
        <v>89</v>
      </c>
      <c r="BK215" s="149">
        <f>ROUND(L215*K215,2)</f>
        <v>0</v>
      </c>
      <c r="BL215" s="25" t="s">
        <v>278</v>
      </c>
      <c r="BM215" s="25" t="s">
        <v>1845</v>
      </c>
    </row>
    <row r="216" s="1" customFormat="1" ht="25.5" customHeight="1">
      <c r="B216" s="186"/>
      <c r="C216" s="220" t="s">
        <v>776</v>
      </c>
      <c r="D216" s="220" t="s">
        <v>185</v>
      </c>
      <c r="E216" s="221" t="s">
        <v>1846</v>
      </c>
      <c r="F216" s="222" t="s">
        <v>1847</v>
      </c>
      <c r="G216" s="222"/>
      <c r="H216" s="222"/>
      <c r="I216" s="222"/>
      <c r="J216" s="223" t="s">
        <v>1387</v>
      </c>
      <c r="K216" s="224">
        <v>86</v>
      </c>
      <c r="L216" s="225">
        <v>0</v>
      </c>
      <c r="M216" s="225"/>
      <c r="N216" s="226">
        <f>ROUND(L216*K216,2)</f>
        <v>0</v>
      </c>
      <c r="O216" s="226"/>
      <c r="P216" s="226"/>
      <c r="Q216" s="226"/>
      <c r="R216" s="190"/>
      <c r="T216" s="227" t="s">
        <v>5</v>
      </c>
      <c r="U216" s="59" t="s">
        <v>44</v>
      </c>
      <c r="V216" s="50"/>
      <c r="W216" s="228">
        <f>V216*K216</f>
        <v>0</v>
      </c>
      <c r="X216" s="228">
        <v>0.00198</v>
      </c>
      <c r="Y216" s="228">
        <f>X216*K216</f>
        <v>0.17027999999999999</v>
      </c>
      <c r="Z216" s="228">
        <v>0</v>
      </c>
      <c r="AA216" s="229">
        <f>Z216*K216</f>
        <v>0</v>
      </c>
      <c r="AR216" s="25" t="s">
        <v>278</v>
      </c>
      <c r="AT216" s="25" t="s">
        <v>185</v>
      </c>
      <c r="AU216" s="25" t="s">
        <v>89</v>
      </c>
      <c r="AY216" s="25" t="s">
        <v>184</v>
      </c>
      <c r="BE216" s="149">
        <f>IF(U216="základná",N216,0)</f>
        <v>0</v>
      </c>
      <c r="BF216" s="149">
        <f>IF(U216="znížená",N216,0)</f>
        <v>0</v>
      </c>
      <c r="BG216" s="149">
        <f>IF(U216="zákl. prenesená",N216,0)</f>
        <v>0</v>
      </c>
      <c r="BH216" s="149">
        <f>IF(U216="zníž. prenesená",N216,0)</f>
        <v>0</v>
      </c>
      <c r="BI216" s="149">
        <f>IF(U216="nulová",N216,0)</f>
        <v>0</v>
      </c>
      <c r="BJ216" s="25" t="s">
        <v>89</v>
      </c>
      <c r="BK216" s="149">
        <f>ROUND(L216*K216,2)</f>
        <v>0</v>
      </c>
      <c r="BL216" s="25" t="s">
        <v>278</v>
      </c>
      <c r="BM216" s="25" t="s">
        <v>1848</v>
      </c>
    </row>
    <row r="217" s="1" customFormat="1" ht="25.5" customHeight="1">
      <c r="B217" s="186"/>
      <c r="C217" s="270" t="s">
        <v>786</v>
      </c>
      <c r="D217" s="270" t="s">
        <v>563</v>
      </c>
      <c r="E217" s="271" t="s">
        <v>1849</v>
      </c>
      <c r="F217" s="272" t="s">
        <v>1850</v>
      </c>
      <c r="G217" s="272"/>
      <c r="H217" s="272"/>
      <c r="I217" s="272"/>
      <c r="J217" s="273" t="s">
        <v>200</v>
      </c>
      <c r="K217" s="274">
        <v>3</v>
      </c>
      <c r="L217" s="275">
        <v>0</v>
      </c>
      <c r="M217" s="275"/>
      <c r="N217" s="276">
        <f>ROUND(L217*K217,2)</f>
        <v>0</v>
      </c>
      <c r="O217" s="226"/>
      <c r="P217" s="226"/>
      <c r="Q217" s="226"/>
      <c r="R217" s="190"/>
      <c r="T217" s="227" t="s">
        <v>5</v>
      </c>
      <c r="U217" s="59" t="s">
        <v>44</v>
      </c>
      <c r="V217" s="50"/>
      <c r="W217" s="228">
        <f>V217*K217</f>
        <v>0</v>
      </c>
      <c r="X217" s="228">
        <v>0.02</v>
      </c>
      <c r="Y217" s="228">
        <f>X217*K217</f>
        <v>0.059999999999999998</v>
      </c>
      <c r="Z217" s="228">
        <v>0</v>
      </c>
      <c r="AA217" s="229">
        <f>Z217*K217</f>
        <v>0</v>
      </c>
      <c r="AR217" s="25" t="s">
        <v>351</v>
      </c>
      <c r="AT217" s="25" t="s">
        <v>563</v>
      </c>
      <c r="AU217" s="25" t="s">
        <v>89</v>
      </c>
      <c r="AY217" s="25" t="s">
        <v>184</v>
      </c>
      <c r="BE217" s="149">
        <f>IF(U217="základná",N217,0)</f>
        <v>0</v>
      </c>
      <c r="BF217" s="149">
        <f>IF(U217="znížená",N217,0)</f>
        <v>0</v>
      </c>
      <c r="BG217" s="149">
        <f>IF(U217="zákl. prenesená",N217,0)</f>
        <v>0</v>
      </c>
      <c r="BH217" s="149">
        <f>IF(U217="zníž. prenesená",N217,0)</f>
        <v>0</v>
      </c>
      <c r="BI217" s="149">
        <f>IF(U217="nulová",N217,0)</f>
        <v>0</v>
      </c>
      <c r="BJ217" s="25" t="s">
        <v>89</v>
      </c>
      <c r="BK217" s="149">
        <f>ROUND(L217*K217,2)</f>
        <v>0</v>
      </c>
      <c r="BL217" s="25" t="s">
        <v>278</v>
      </c>
      <c r="BM217" s="25" t="s">
        <v>1851</v>
      </c>
    </row>
    <row r="218" s="1" customFormat="1" ht="25.5" customHeight="1">
      <c r="B218" s="186"/>
      <c r="C218" s="270" t="s">
        <v>791</v>
      </c>
      <c r="D218" s="270" t="s">
        <v>563</v>
      </c>
      <c r="E218" s="271" t="s">
        <v>1852</v>
      </c>
      <c r="F218" s="272" t="s">
        <v>1853</v>
      </c>
      <c r="G218" s="272"/>
      <c r="H218" s="272"/>
      <c r="I218" s="272"/>
      <c r="J218" s="273" t="s">
        <v>200</v>
      </c>
      <c r="K218" s="274">
        <v>22</v>
      </c>
      <c r="L218" s="275">
        <v>0</v>
      </c>
      <c r="M218" s="275"/>
      <c r="N218" s="276">
        <f>ROUND(L218*K218,2)</f>
        <v>0</v>
      </c>
      <c r="O218" s="226"/>
      <c r="P218" s="226"/>
      <c r="Q218" s="226"/>
      <c r="R218" s="190"/>
      <c r="T218" s="227" t="s">
        <v>5</v>
      </c>
      <c r="U218" s="59" t="s">
        <v>44</v>
      </c>
      <c r="V218" s="50"/>
      <c r="W218" s="228">
        <f>V218*K218</f>
        <v>0</v>
      </c>
      <c r="X218" s="228">
        <v>0.021999999999999999</v>
      </c>
      <c r="Y218" s="228">
        <f>X218*K218</f>
        <v>0.48399999999999999</v>
      </c>
      <c r="Z218" s="228">
        <v>0</v>
      </c>
      <c r="AA218" s="229">
        <f>Z218*K218</f>
        <v>0</v>
      </c>
      <c r="AR218" s="25" t="s">
        <v>351</v>
      </c>
      <c r="AT218" s="25" t="s">
        <v>563</v>
      </c>
      <c r="AU218" s="25" t="s">
        <v>89</v>
      </c>
      <c r="AY218" s="25" t="s">
        <v>184</v>
      </c>
      <c r="BE218" s="149">
        <f>IF(U218="základná",N218,0)</f>
        <v>0</v>
      </c>
      <c r="BF218" s="149">
        <f>IF(U218="znížená",N218,0)</f>
        <v>0</v>
      </c>
      <c r="BG218" s="149">
        <f>IF(U218="zákl. prenesená",N218,0)</f>
        <v>0</v>
      </c>
      <c r="BH218" s="149">
        <f>IF(U218="zníž. prenesená",N218,0)</f>
        <v>0</v>
      </c>
      <c r="BI218" s="149">
        <f>IF(U218="nulová",N218,0)</f>
        <v>0</v>
      </c>
      <c r="BJ218" s="25" t="s">
        <v>89</v>
      </c>
      <c r="BK218" s="149">
        <f>ROUND(L218*K218,2)</f>
        <v>0</v>
      </c>
      <c r="BL218" s="25" t="s">
        <v>278</v>
      </c>
      <c r="BM218" s="25" t="s">
        <v>1854</v>
      </c>
    </row>
    <row r="219" s="1" customFormat="1" ht="25.5" customHeight="1">
      <c r="B219" s="186"/>
      <c r="C219" s="270" t="s">
        <v>803</v>
      </c>
      <c r="D219" s="270" t="s">
        <v>563</v>
      </c>
      <c r="E219" s="271" t="s">
        <v>1855</v>
      </c>
      <c r="F219" s="272" t="s">
        <v>1856</v>
      </c>
      <c r="G219" s="272"/>
      <c r="H219" s="272"/>
      <c r="I219" s="272"/>
      <c r="J219" s="273" t="s">
        <v>200</v>
      </c>
      <c r="K219" s="274">
        <v>22</v>
      </c>
      <c r="L219" s="275">
        <v>0</v>
      </c>
      <c r="M219" s="275"/>
      <c r="N219" s="276">
        <f>ROUND(L219*K219,2)</f>
        <v>0</v>
      </c>
      <c r="O219" s="226"/>
      <c r="P219" s="226"/>
      <c r="Q219" s="226"/>
      <c r="R219" s="190"/>
      <c r="T219" s="227" t="s">
        <v>5</v>
      </c>
      <c r="U219" s="59" t="s">
        <v>44</v>
      </c>
      <c r="V219" s="50"/>
      <c r="W219" s="228">
        <f>V219*K219</f>
        <v>0</v>
      </c>
      <c r="X219" s="228">
        <v>0.025000000000000001</v>
      </c>
      <c r="Y219" s="228">
        <f>X219*K219</f>
        <v>0.55000000000000004</v>
      </c>
      <c r="Z219" s="228">
        <v>0</v>
      </c>
      <c r="AA219" s="229">
        <f>Z219*K219</f>
        <v>0</v>
      </c>
      <c r="AR219" s="25" t="s">
        <v>351</v>
      </c>
      <c r="AT219" s="25" t="s">
        <v>563</v>
      </c>
      <c r="AU219" s="25" t="s">
        <v>89</v>
      </c>
      <c r="AY219" s="25" t="s">
        <v>184</v>
      </c>
      <c r="BE219" s="149">
        <f>IF(U219="základná",N219,0)</f>
        <v>0</v>
      </c>
      <c r="BF219" s="149">
        <f>IF(U219="znížená",N219,0)</f>
        <v>0</v>
      </c>
      <c r="BG219" s="149">
        <f>IF(U219="zákl. prenesená",N219,0)</f>
        <v>0</v>
      </c>
      <c r="BH219" s="149">
        <f>IF(U219="zníž. prenesená",N219,0)</f>
        <v>0</v>
      </c>
      <c r="BI219" s="149">
        <f>IF(U219="nulová",N219,0)</f>
        <v>0</v>
      </c>
      <c r="BJ219" s="25" t="s">
        <v>89</v>
      </c>
      <c r="BK219" s="149">
        <f>ROUND(L219*K219,2)</f>
        <v>0</v>
      </c>
      <c r="BL219" s="25" t="s">
        <v>278</v>
      </c>
      <c r="BM219" s="25" t="s">
        <v>1857</v>
      </c>
    </row>
    <row r="220" s="1" customFormat="1" ht="25.5" customHeight="1">
      <c r="B220" s="186"/>
      <c r="C220" s="270" t="s">
        <v>808</v>
      </c>
      <c r="D220" s="270" t="s">
        <v>563</v>
      </c>
      <c r="E220" s="271" t="s">
        <v>1858</v>
      </c>
      <c r="F220" s="272" t="s">
        <v>1859</v>
      </c>
      <c r="G220" s="272"/>
      <c r="H220" s="272"/>
      <c r="I220" s="272"/>
      <c r="J220" s="273" t="s">
        <v>200</v>
      </c>
      <c r="K220" s="274">
        <v>10</v>
      </c>
      <c r="L220" s="275">
        <v>0</v>
      </c>
      <c r="M220" s="275"/>
      <c r="N220" s="276">
        <f>ROUND(L220*K220,2)</f>
        <v>0</v>
      </c>
      <c r="O220" s="226"/>
      <c r="P220" s="226"/>
      <c r="Q220" s="226"/>
      <c r="R220" s="190"/>
      <c r="T220" s="227" t="s">
        <v>5</v>
      </c>
      <c r="U220" s="59" t="s">
        <v>44</v>
      </c>
      <c r="V220" s="50"/>
      <c r="W220" s="228">
        <f>V220*K220</f>
        <v>0</v>
      </c>
      <c r="X220" s="228">
        <v>0.027</v>
      </c>
      <c r="Y220" s="228">
        <f>X220*K220</f>
        <v>0.27000000000000002</v>
      </c>
      <c r="Z220" s="228">
        <v>0</v>
      </c>
      <c r="AA220" s="229">
        <f>Z220*K220</f>
        <v>0</v>
      </c>
      <c r="AR220" s="25" t="s">
        <v>351</v>
      </c>
      <c r="AT220" s="25" t="s">
        <v>563</v>
      </c>
      <c r="AU220" s="25" t="s">
        <v>89</v>
      </c>
      <c r="AY220" s="25" t="s">
        <v>184</v>
      </c>
      <c r="BE220" s="149">
        <f>IF(U220="základná",N220,0)</f>
        <v>0</v>
      </c>
      <c r="BF220" s="149">
        <f>IF(U220="znížená",N220,0)</f>
        <v>0</v>
      </c>
      <c r="BG220" s="149">
        <f>IF(U220="zákl. prenesená",N220,0)</f>
        <v>0</v>
      </c>
      <c r="BH220" s="149">
        <f>IF(U220="zníž. prenesená",N220,0)</f>
        <v>0</v>
      </c>
      <c r="BI220" s="149">
        <f>IF(U220="nulová",N220,0)</f>
        <v>0</v>
      </c>
      <c r="BJ220" s="25" t="s">
        <v>89</v>
      </c>
      <c r="BK220" s="149">
        <f>ROUND(L220*K220,2)</f>
        <v>0</v>
      </c>
      <c r="BL220" s="25" t="s">
        <v>278</v>
      </c>
      <c r="BM220" s="25" t="s">
        <v>1860</v>
      </c>
    </row>
    <row r="221" s="1" customFormat="1" ht="25.5" customHeight="1">
      <c r="B221" s="186"/>
      <c r="C221" s="270" t="s">
        <v>812</v>
      </c>
      <c r="D221" s="270" t="s">
        <v>563</v>
      </c>
      <c r="E221" s="271" t="s">
        <v>1861</v>
      </c>
      <c r="F221" s="272" t="s">
        <v>1862</v>
      </c>
      <c r="G221" s="272"/>
      <c r="H221" s="272"/>
      <c r="I221" s="272"/>
      <c r="J221" s="273" t="s">
        <v>200</v>
      </c>
      <c r="K221" s="274">
        <v>2</v>
      </c>
      <c r="L221" s="275">
        <v>0</v>
      </c>
      <c r="M221" s="275"/>
      <c r="N221" s="276">
        <f>ROUND(L221*K221,2)</f>
        <v>0</v>
      </c>
      <c r="O221" s="226"/>
      <c r="P221" s="226"/>
      <c r="Q221" s="226"/>
      <c r="R221" s="190"/>
      <c r="T221" s="227" t="s">
        <v>5</v>
      </c>
      <c r="U221" s="59" t="s">
        <v>44</v>
      </c>
      <c r="V221" s="50"/>
      <c r="W221" s="228">
        <f>V221*K221</f>
        <v>0</v>
      </c>
      <c r="X221" s="228">
        <v>0.029999999999999999</v>
      </c>
      <c r="Y221" s="228">
        <f>X221*K221</f>
        <v>0.059999999999999998</v>
      </c>
      <c r="Z221" s="228">
        <v>0</v>
      </c>
      <c r="AA221" s="229">
        <f>Z221*K221</f>
        <v>0</v>
      </c>
      <c r="AR221" s="25" t="s">
        <v>351</v>
      </c>
      <c r="AT221" s="25" t="s">
        <v>563</v>
      </c>
      <c r="AU221" s="25" t="s">
        <v>89</v>
      </c>
      <c r="AY221" s="25" t="s">
        <v>184</v>
      </c>
      <c r="BE221" s="149">
        <f>IF(U221="základná",N221,0)</f>
        <v>0</v>
      </c>
      <c r="BF221" s="149">
        <f>IF(U221="znížená",N221,0)</f>
        <v>0</v>
      </c>
      <c r="BG221" s="149">
        <f>IF(U221="zákl. prenesená",N221,0)</f>
        <v>0</v>
      </c>
      <c r="BH221" s="149">
        <f>IF(U221="zníž. prenesená",N221,0)</f>
        <v>0</v>
      </c>
      <c r="BI221" s="149">
        <f>IF(U221="nulová",N221,0)</f>
        <v>0</v>
      </c>
      <c r="BJ221" s="25" t="s">
        <v>89</v>
      </c>
      <c r="BK221" s="149">
        <f>ROUND(L221*K221,2)</f>
        <v>0</v>
      </c>
      <c r="BL221" s="25" t="s">
        <v>278</v>
      </c>
      <c r="BM221" s="25" t="s">
        <v>1863</v>
      </c>
    </row>
    <row r="222" s="1" customFormat="1" ht="25.5" customHeight="1">
      <c r="B222" s="186"/>
      <c r="C222" s="270" t="s">
        <v>817</v>
      </c>
      <c r="D222" s="270" t="s">
        <v>563</v>
      </c>
      <c r="E222" s="271" t="s">
        <v>1864</v>
      </c>
      <c r="F222" s="272" t="s">
        <v>1865</v>
      </c>
      <c r="G222" s="272"/>
      <c r="H222" s="272"/>
      <c r="I222" s="272"/>
      <c r="J222" s="273" t="s">
        <v>200</v>
      </c>
      <c r="K222" s="274">
        <v>5</v>
      </c>
      <c r="L222" s="275">
        <v>0</v>
      </c>
      <c r="M222" s="275"/>
      <c r="N222" s="276">
        <f>ROUND(L222*K222,2)</f>
        <v>0</v>
      </c>
      <c r="O222" s="226"/>
      <c r="P222" s="226"/>
      <c r="Q222" s="226"/>
      <c r="R222" s="190"/>
      <c r="T222" s="227" t="s">
        <v>5</v>
      </c>
      <c r="U222" s="59" t="s">
        <v>44</v>
      </c>
      <c r="V222" s="50"/>
      <c r="W222" s="228">
        <f>V222*K222</f>
        <v>0</v>
      </c>
      <c r="X222" s="228">
        <v>0.032000000000000001</v>
      </c>
      <c r="Y222" s="228">
        <f>X222*K222</f>
        <v>0.16</v>
      </c>
      <c r="Z222" s="228">
        <v>0</v>
      </c>
      <c r="AA222" s="229">
        <f>Z222*K222</f>
        <v>0</v>
      </c>
      <c r="AR222" s="25" t="s">
        <v>351</v>
      </c>
      <c r="AT222" s="25" t="s">
        <v>563</v>
      </c>
      <c r="AU222" s="25" t="s">
        <v>89</v>
      </c>
      <c r="AY222" s="25" t="s">
        <v>184</v>
      </c>
      <c r="BE222" s="149">
        <f>IF(U222="základná",N222,0)</f>
        <v>0</v>
      </c>
      <c r="BF222" s="149">
        <f>IF(U222="znížená",N222,0)</f>
        <v>0</v>
      </c>
      <c r="BG222" s="149">
        <f>IF(U222="zákl. prenesená",N222,0)</f>
        <v>0</v>
      </c>
      <c r="BH222" s="149">
        <f>IF(U222="zníž. prenesená",N222,0)</f>
        <v>0</v>
      </c>
      <c r="BI222" s="149">
        <f>IF(U222="nulová",N222,0)</f>
        <v>0</v>
      </c>
      <c r="BJ222" s="25" t="s">
        <v>89</v>
      </c>
      <c r="BK222" s="149">
        <f>ROUND(L222*K222,2)</f>
        <v>0</v>
      </c>
      <c r="BL222" s="25" t="s">
        <v>278</v>
      </c>
      <c r="BM222" s="25" t="s">
        <v>1866</v>
      </c>
    </row>
    <row r="223" s="1" customFormat="1" ht="25.5" customHeight="1">
      <c r="B223" s="186"/>
      <c r="C223" s="270" t="s">
        <v>821</v>
      </c>
      <c r="D223" s="270" t="s">
        <v>563</v>
      </c>
      <c r="E223" s="271" t="s">
        <v>1867</v>
      </c>
      <c r="F223" s="272" t="s">
        <v>1868</v>
      </c>
      <c r="G223" s="272"/>
      <c r="H223" s="272"/>
      <c r="I223" s="272"/>
      <c r="J223" s="273" t="s">
        <v>200</v>
      </c>
      <c r="K223" s="274">
        <v>2</v>
      </c>
      <c r="L223" s="275">
        <v>0</v>
      </c>
      <c r="M223" s="275"/>
      <c r="N223" s="276">
        <f>ROUND(L223*K223,2)</f>
        <v>0</v>
      </c>
      <c r="O223" s="226"/>
      <c r="P223" s="226"/>
      <c r="Q223" s="226"/>
      <c r="R223" s="190"/>
      <c r="T223" s="227" t="s">
        <v>5</v>
      </c>
      <c r="U223" s="59" t="s">
        <v>44</v>
      </c>
      <c r="V223" s="50"/>
      <c r="W223" s="228">
        <f>V223*K223</f>
        <v>0</v>
      </c>
      <c r="X223" s="228">
        <v>0.036999999999999998</v>
      </c>
      <c r="Y223" s="228">
        <f>X223*K223</f>
        <v>0.073999999999999996</v>
      </c>
      <c r="Z223" s="228">
        <v>0</v>
      </c>
      <c r="AA223" s="229">
        <f>Z223*K223</f>
        <v>0</v>
      </c>
      <c r="AR223" s="25" t="s">
        <v>351</v>
      </c>
      <c r="AT223" s="25" t="s">
        <v>563</v>
      </c>
      <c r="AU223" s="25" t="s">
        <v>89</v>
      </c>
      <c r="AY223" s="25" t="s">
        <v>184</v>
      </c>
      <c r="BE223" s="149">
        <f>IF(U223="základná",N223,0)</f>
        <v>0</v>
      </c>
      <c r="BF223" s="149">
        <f>IF(U223="znížená",N223,0)</f>
        <v>0</v>
      </c>
      <c r="BG223" s="149">
        <f>IF(U223="zákl. prenesená",N223,0)</f>
        <v>0</v>
      </c>
      <c r="BH223" s="149">
        <f>IF(U223="zníž. prenesená",N223,0)</f>
        <v>0</v>
      </c>
      <c r="BI223" s="149">
        <f>IF(U223="nulová",N223,0)</f>
        <v>0</v>
      </c>
      <c r="BJ223" s="25" t="s">
        <v>89</v>
      </c>
      <c r="BK223" s="149">
        <f>ROUND(L223*K223,2)</f>
        <v>0</v>
      </c>
      <c r="BL223" s="25" t="s">
        <v>278</v>
      </c>
      <c r="BM223" s="25" t="s">
        <v>1869</v>
      </c>
    </row>
    <row r="224" s="1" customFormat="1" ht="25.5" customHeight="1">
      <c r="B224" s="186"/>
      <c r="C224" s="270" t="s">
        <v>825</v>
      </c>
      <c r="D224" s="270" t="s">
        <v>563</v>
      </c>
      <c r="E224" s="271" t="s">
        <v>1870</v>
      </c>
      <c r="F224" s="272" t="s">
        <v>1871</v>
      </c>
      <c r="G224" s="272"/>
      <c r="H224" s="272"/>
      <c r="I224" s="272"/>
      <c r="J224" s="273" t="s">
        <v>200</v>
      </c>
      <c r="K224" s="274">
        <v>1</v>
      </c>
      <c r="L224" s="275">
        <v>0</v>
      </c>
      <c r="M224" s="275"/>
      <c r="N224" s="276">
        <f>ROUND(L224*K224,2)</f>
        <v>0</v>
      </c>
      <c r="O224" s="226"/>
      <c r="P224" s="226"/>
      <c r="Q224" s="226"/>
      <c r="R224" s="190"/>
      <c r="T224" s="227" t="s">
        <v>5</v>
      </c>
      <c r="U224" s="59" t="s">
        <v>44</v>
      </c>
      <c r="V224" s="50"/>
      <c r="W224" s="228">
        <f>V224*K224</f>
        <v>0</v>
      </c>
      <c r="X224" s="228">
        <v>0.032000000000000001</v>
      </c>
      <c r="Y224" s="228">
        <f>X224*K224</f>
        <v>0.032000000000000001</v>
      </c>
      <c r="Z224" s="228">
        <v>0</v>
      </c>
      <c r="AA224" s="229">
        <f>Z224*K224</f>
        <v>0</v>
      </c>
      <c r="AR224" s="25" t="s">
        <v>351</v>
      </c>
      <c r="AT224" s="25" t="s">
        <v>563</v>
      </c>
      <c r="AU224" s="25" t="s">
        <v>89</v>
      </c>
      <c r="AY224" s="25" t="s">
        <v>184</v>
      </c>
      <c r="BE224" s="149">
        <f>IF(U224="základná",N224,0)</f>
        <v>0</v>
      </c>
      <c r="BF224" s="149">
        <f>IF(U224="znížená",N224,0)</f>
        <v>0</v>
      </c>
      <c r="BG224" s="149">
        <f>IF(U224="zákl. prenesená",N224,0)</f>
        <v>0</v>
      </c>
      <c r="BH224" s="149">
        <f>IF(U224="zníž. prenesená",N224,0)</f>
        <v>0</v>
      </c>
      <c r="BI224" s="149">
        <f>IF(U224="nulová",N224,0)</f>
        <v>0</v>
      </c>
      <c r="BJ224" s="25" t="s">
        <v>89</v>
      </c>
      <c r="BK224" s="149">
        <f>ROUND(L224*K224,2)</f>
        <v>0</v>
      </c>
      <c r="BL224" s="25" t="s">
        <v>278</v>
      </c>
      <c r="BM224" s="25" t="s">
        <v>1872</v>
      </c>
    </row>
    <row r="225" s="1" customFormat="1" ht="25.5" customHeight="1">
      <c r="B225" s="186"/>
      <c r="C225" s="270" t="s">
        <v>829</v>
      </c>
      <c r="D225" s="270" t="s">
        <v>563</v>
      </c>
      <c r="E225" s="271" t="s">
        <v>1873</v>
      </c>
      <c r="F225" s="272" t="s">
        <v>1874</v>
      </c>
      <c r="G225" s="272"/>
      <c r="H225" s="272"/>
      <c r="I225" s="272"/>
      <c r="J225" s="273" t="s">
        <v>200</v>
      </c>
      <c r="K225" s="274">
        <v>6</v>
      </c>
      <c r="L225" s="275">
        <v>0</v>
      </c>
      <c r="M225" s="275"/>
      <c r="N225" s="276">
        <f>ROUND(L225*K225,2)</f>
        <v>0</v>
      </c>
      <c r="O225" s="226"/>
      <c r="P225" s="226"/>
      <c r="Q225" s="226"/>
      <c r="R225" s="190"/>
      <c r="T225" s="227" t="s">
        <v>5</v>
      </c>
      <c r="U225" s="59" t="s">
        <v>44</v>
      </c>
      <c r="V225" s="50"/>
      <c r="W225" s="228">
        <f>V225*K225</f>
        <v>0</v>
      </c>
      <c r="X225" s="228">
        <v>0.043999999999999997</v>
      </c>
      <c r="Y225" s="228">
        <f>X225*K225</f>
        <v>0.26400000000000001</v>
      </c>
      <c r="Z225" s="228">
        <v>0</v>
      </c>
      <c r="AA225" s="229">
        <f>Z225*K225</f>
        <v>0</v>
      </c>
      <c r="AR225" s="25" t="s">
        <v>351</v>
      </c>
      <c r="AT225" s="25" t="s">
        <v>563</v>
      </c>
      <c r="AU225" s="25" t="s">
        <v>89</v>
      </c>
      <c r="AY225" s="25" t="s">
        <v>184</v>
      </c>
      <c r="BE225" s="149">
        <f>IF(U225="základná",N225,0)</f>
        <v>0</v>
      </c>
      <c r="BF225" s="149">
        <f>IF(U225="znížená",N225,0)</f>
        <v>0</v>
      </c>
      <c r="BG225" s="149">
        <f>IF(U225="zákl. prenesená",N225,0)</f>
        <v>0</v>
      </c>
      <c r="BH225" s="149">
        <f>IF(U225="zníž. prenesená",N225,0)</f>
        <v>0</v>
      </c>
      <c r="BI225" s="149">
        <f>IF(U225="nulová",N225,0)</f>
        <v>0</v>
      </c>
      <c r="BJ225" s="25" t="s">
        <v>89</v>
      </c>
      <c r="BK225" s="149">
        <f>ROUND(L225*K225,2)</f>
        <v>0</v>
      </c>
      <c r="BL225" s="25" t="s">
        <v>278</v>
      </c>
      <c r="BM225" s="25" t="s">
        <v>1875</v>
      </c>
    </row>
    <row r="226" s="1" customFormat="1" ht="25.5" customHeight="1">
      <c r="B226" s="186"/>
      <c r="C226" s="270" t="s">
        <v>834</v>
      </c>
      <c r="D226" s="270" t="s">
        <v>563</v>
      </c>
      <c r="E226" s="271" t="s">
        <v>1876</v>
      </c>
      <c r="F226" s="272" t="s">
        <v>1877</v>
      </c>
      <c r="G226" s="272"/>
      <c r="H226" s="272"/>
      <c r="I226" s="272"/>
      <c r="J226" s="273" t="s">
        <v>200</v>
      </c>
      <c r="K226" s="274">
        <v>6</v>
      </c>
      <c r="L226" s="275">
        <v>0</v>
      </c>
      <c r="M226" s="275"/>
      <c r="N226" s="276">
        <f>ROUND(L226*K226,2)</f>
        <v>0</v>
      </c>
      <c r="O226" s="226"/>
      <c r="P226" s="226"/>
      <c r="Q226" s="226"/>
      <c r="R226" s="190"/>
      <c r="T226" s="227" t="s">
        <v>5</v>
      </c>
      <c r="U226" s="59" t="s">
        <v>44</v>
      </c>
      <c r="V226" s="50"/>
      <c r="W226" s="228">
        <f>V226*K226</f>
        <v>0</v>
      </c>
      <c r="X226" s="228">
        <v>0.045999999999999999</v>
      </c>
      <c r="Y226" s="228">
        <f>X226*K226</f>
        <v>0.27600000000000002</v>
      </c>
      <c r="Z226" s="228">
        <v>0</v>
      </c>
      <c r="AA226" s="229">
        <f>Z226*K226</f>
        <v>0</v>
      </c>
      <c r="AR226" s="25" t="s">
        <v>351</v>
      </c>
      <c r="AT226" s="25" t="s">
        <v>563</v>
      </c>
      <c r="AU226" s="25" t="s">
        <v>89</v>
      </c>
      <c r="AY226" s="25" t="s">
        <v>184</v>
      </c>
      <c r="BE226" s="149">
        <f>IF(U226="základná",N226,0)</f>
        <v>0</v>
      </c>
      <c r="BF226" s="149">
        <f>IF(U226="znížená",N226,0)</f>
        <v>0</v>
      </c>
      <c r="BG226" s="149">
        <f>IF(U226="zákl. prenesená",N226,0)</f>
        <v>0</v>
      </c>
      <c r="BH226" s="149">
        <f>IF(U226="zníž. prenesená",N226,0)</f>
        <v>0</v>
      </c>
      <c r="BI226" s="149">
        <f>IF(U226="nulová",N226,0)</f>
        <v>0</v>
      </c>
      <c r="BJ226" s="25" t="s">
        <v>89</v>
      </c>
      <c r="BK226" s="149">
        <f>ROUND(L226*K226,2)</f>
        <v>0</v>
      </c>
      <c r="BL226" s="25" t="s">
        <v>278</v>
      </c>
      <c r="BM226" s="25" t="s">
        <v>1878</v>
      </c>
    </row>
    <row r="227" s="1" customFormat="1" ht="25.5" customHeight="1">
      <c r="B227" s="186"/>
      <c r="C227" s="270" t="s">
        <v>839</v>
      </c>
      <c r="D227" s="270" t="s">
        <v>563</v>
      </c>
      <c r="E227" s="271" t="s">
        <v>1879</v>
      </c>
      <c r="F227" s="272" t="s">
        <v>1880</v>
      </c>
      <c r="G227" s="272"/>
      <c r="H227" s="272"/>
      <c r="I227" s="272"/>
      <c r="J227" s="273" t="s">
        <v>200</v>
      </c>
      <c r="K227" s="274">
        <v>4</v>
      </c>
      <c r="L227" s="275">
        <v>0</v>
      </c>
      <c r="M227" s="275"/>
      <c r="N227" s="276">
        <f>ROUND(L227*K227,2)</f>
        <v>0</v>
      </c>
      <c r="O227" s="226"/>
      <c r="P227" s="226"/>
      <c r="Q227" s="226"/>
      <c r="R227" s="190"/>
      <c r="T227" s="227" t="s">
        <v>5</v>
      </c>
      <c r="U227" s="59" t="s">
        <v>44</v>
      </c>
      <c r="V227" s="50"/>
      <c r="W227" s="228">
        <f>V227*K227</f>
        <v>0</v>
      </c>
      <c r="X227" s="228">
        <v>0.048000000000000001</v>
      </c>
      <c r="Y227" s="228">
        <f>X227*K227</f>
        <v>0.192</v>
      </c>
      <c r="Z227" s="228">
        <v>0</v>
      </c>
      <c r="AA227" s="229">
        <f>Z227*K227</f>
        <v>0</v>
      </c>
      <c r="AR227" s="25" t="s">
        <v>351</v>
      </c>
      <c r="AT227" s="25" t="s">
        <v>563</v>
      </c>
      <c r="AU227" s="25" t="s">
        <v>89</v>
      </c>
      <c r="AY227" s="25" t="s">
        <v>184</v>
      </c>
      <c r="BE227" s="149">
        <f>IF(U227="základná",N227,0)</f>
        <v>0</v>
      </c>
      <c r="BF227" s="149">
        <f>IF(U227="znížená",N227,0)</f>
        <v>0</v>
      </c>
      <c r="BG227" s="149">
        <f>IF(U227="zákl. prenesená",N227,0)</f>
        <v>0</v>
      </c>
      <c r="BH227" s="149">
        <f>IF(U227="zníž. prenesená",N227,0)</f>
        <v>0</v>
      </c>
      <c r="BI227" s="149">
        <f>IF(U227="nulová",N227,0)</f>
        <v>0</v>
      </c>
      <c r="BJ227" s="25" t="s">
        <v>89</v>
      </c>
      <c r="BK227" s="149">
        <f>ROUND(L227*K227,2)</f>
        <v>0</v>
      </c>
      <c r="BL227" s="25" t="s">
        <v>278</v>
      </c>
      <c r="BM227" s="25" t="s">
        <v>1881</v>
      </c>
    </row>
    <row r="228" s="1" customFormat="1" ht="25.5" customHeight="1">
      <c r="B228" s="186"/>
      <c r="C228" s="270" t="s">
        <v>845</v>
      </c>
      <c r="D228" s="270" t="s">
        <v>563</v>
      </c>
      <c r="E228" s="271" t="s">
        <v>1882</v>
      </c>
      <c r="F228" s="272" t="s">
        <v>1883</v>
      </c>
      <c r="G228" s="272"/>
      <c r="H228" s="272"/>
      <c r="I228" s="272"/>
      <c r="J228" s="273" t="s">
        <v>200</v>
      </c>
      <c r="K228" s="274">
        <v>3</v>
      </c>
      <c r="L228" s="275">
        <v>0</v>
      </c>
      <c r="M228" s="275"/>
      <c r="N228" s="276">
        <f>ROUND(L228*K228,2)</f>
        <v>0</v>
      </c>
      <c r="O228" s="226"/>
      <c r="P228" s="226"/>
      <c r="Q228" s="226"/>
      <c r="R228" s="190"/>
      <c r="T228" s="227" t="s">
        <v>5</v>
      </c>
      <c r="U228" s="59" t="s">
        <v>44</v>
      </c>
      <c r="V228" s="50"/>
      <c r="W228" s="228">
        <f>V228*K228</f>
        <v>0</v>
      </c>
      <c r="X228" s="228">
        <v>0.051999999999999998</v>
      </c>
      <c r="Y228" s="228">
        <f>X228*K228</f>
        <v>0.156</v>
      </c>
      <c r="Z228" s="228">
        <v>0</v>
      </c>
      <c r="AA228" s="229">
        <f>Z228*K228</f>
        <v>0</v>
      </c>
      <c r="AR228" s="25" t="s">
        <v>351</v>
      </c>
      <c r="AT228" s="25" t="s">
        <v>563</v>
      </c>
      <c r="AU228" s="25" t="s">
        <v>89</v>
      </c>
      <c r="AY228" s="25" t="s">
        <v>184</v>
      </c>
      <c r="BE228" s="149">
        <f>IF(U228="základná",N228,0)</f>
        <v>0</v>
      </c>
      <c r="BF228" s="149">
        <f>IF(U228="znížená",N228,0)</f>
        <v>0</v>
      </c>
      <c r="BG228" s="149">
        <f>IF(U228="zákl. prenesená",N228,0)</f>
        <v>0</v>
      </c>
      <c r="BH228" s="149">
        <f>IF(U228="zníž. prenesená",N228,0)</f>
        <v>0</v>
      </c>
      <c r="BI228" s="149">
        <f>IF(U228="nulová",N228,0)</f>
        <v>0</v>
      </c>
      <c r="BJ228" s="25" t="s">
        <v>89</v>
      </c>
      <c r="BK228" s="149">
        <f>ROUND(L228*K228,2)</f>
        <v>0</v>
      </c>
      <c r="BL228" s="25" t="s">
        <v>278</v>
      </c>
      <c r="BM228" s="25" t="s">
        <v>1884</v>
      </c>
    </row>
    <row r="229" s="1" customFormat="1" ht="25.5" customHeight="1">
      <c r="B229" s="186"/>
      <c r="C229" s="270" t="s">
        <v>850</v>
      </c>
      <c r="D229" s="270" t="s">
        <v>563</v>
      </c>
      <c r="E229" s="271" t="s">
        <v>1839</v>
      </c>
      <c r="F229" s="272" t="s">
        <v>1840</v>
      </c>
      <c r="G229" s="272"/>
      <c r="H229" s="272"/>
      <c r="I229" s="272"/>
      <c r="J229" s="273" t="s">
        <v>1841</v>
      </c>
      <c r="K229" s="274">
        <v>86</v>
      </c>
      <c r="L229" s="275">
        <v>0</v>
      </c>
      <c r="M229" s="275"/>
      <c r="N229" s="276">
        <f>ROUND(L229*K229,2)</f>
        <v>0</v>
      </c>
      <c r="O229" s="226"/>
      <c r="P229" s="226"/>
      <c r="Q229" s="226"/>
      <c r="R229" s="190"/>
      <c r="T229" s="227" t="s">
        <v>5</v>
      </c>
      <c r="U229" s="59" t="s">
        <v>44</v>
      </c>
      <c r="V229" s="50"/>
      <c r="W229" s="228">
        <f>V229*K229</f>
        <v>0</v>
      </c>
      <c r="X229" s="228">
        <v>0.00023000000000000001</v>
      </c>
      <c r="Y229" s="228">
        <f>X229*K229</f>
        <v>0.019779999999999999</v>
      </c>
      <c r="Z229" s="228">
        <v>0</v>
      </c>
      <c r="AA229" s="229">
        <f>Z229*K229</f>
        <v>0</v>
      </c>
      <c r="AR229" s="25" t="s">
        <v>351</v>
      </c>
      <c r="AT229" s="25" t="s">
        <v>563</v>
      </c>
      <c r="AU229" s="25" t="s">
        <v>89</v>
      </c>
      <c r="AY229" s="25" t="s">
        <v>184</v>
      </c>
      <c r="BE229" s="149">
        <f>IF(U229="základná",N229,0)</f>
        <v>0</v>
      </c>
      <c r="BF229" s="149">
        <f>IF(U229="znížená",N229,0)</f>
        <v>0</v>
      </c>
      <c r="BG229" s="149">
        <f>IF(U229="zákl. prenesená",N229,0)</f>
        <v>0</v>
      </c>
      <c r="BH229" s="149">
        <f>IF(U229="zníž. prenesená",N229,0)</f>
        <v>0</v>
      </c>
      <c r="BI229" s="149">
        <f>IF(U229="nulová",N229,0)</f>
        <v>0</v>
      </c>
      <c r="BJ229" s="25" t="s">
        <v>89</v>
      </c>
      <c r="BK229" s="149">
        <f>ROUND(L229*K229,2)</f>
        <v>0</v>
      </c>
      <c r="BL229" s="25" t="s">
        <v>278</v>
      </c>
      <c r="BM229" s="25" t="s">
        <v>1885</v>
      </c>
    </row>
    <row r="230" s="1" customFormat="1" ht="25.5" customHeight="1">
      <c r="B230" s="186"/>
      <c r="C230" s="270" t="s">
        <v>856</v>
      </c>
      <c r="D230" s="270" t="s">
        <v>563</v>
      </c>
      <c r="E230" s="271" t="s">
        <v>1843</v>
      </c>
      <c r="F230" s="272" t="s">
        <v>1844</v>
      </c>
      <c r="G230" s="272"/>
      <c r="H230" s="272"/>
      <c r="I230" s="272"/>
      <c r="J230" s="273" t="s">
        <v>1841</v>
      </c>
      <c r="K230" s="274">
        <v>86</v>
      </c>
      <c r="L230" s="275">
        <v>0</v>
      </c>
      <c r="M230" s="275"/>
      <c r="N230" s="276">
        <f>ROUND(L230*K230,2)</f>
        <v>0</v>
      </c>
      <c r="O230" s="226"/>
      <c r="P230" s="226"/>
      <c r="Q230" s="226"/>
      <c r="R230" s="190"/>
      <c r="T230" s="227" t="s">
        <v>5</v>
      </c>
      <c r="U230" s="59" t="s">
        <v>44</v>
      </c>
      <c r="V230" s="50"/>
      <c r="W230" s="228">
        <f>V230*K230</f>
        <v>0</v>
      </c>
      <c r="X230" s="228">
        <v>0.00023000000000000001</v>
      </c>
      <c r="Y230" s="228">
        <f>X230*K230</f>
        <v>0.019779999999999999</v>
      </c>
      <c r="Z230" s="228">
        <v>0</v>
      </c>
      <c r="AA230" s="229">
        <f>Z230*K230</f>
        <v>0</v>
      </c>
      <c r="AR230" s="25" t="s">
        <v>351</v>
      </c>
      <c r="AT230" s="25" t="s">
        <v>563</v>
      </c>
      <c r="AU230" s="25" t="s">
        <v>89</v>
      </c>
      <c r="AY230" s="25" t="s">
        <v>184</v>
      </c>
      <c r="BE230" s="149">
        <f>IF(U230="základná",N230,0)</f>
        <v>0</v>
      </c>
      <c r="BF230" s="149">
        <f>IF(U230="znížená",N230,0)</f>
        <v>0</v>
      </c>
      <c r="BG230" s="149">
        <f>IF(U230="zákl. prenesená",N230,0)</f>
        <v>0</v>
      </c>
      <c r="BH230" s="149">
        <f>IF(U230="zníž. prenesená",N230,0)</f>
        <v>0</v>
      </c>
      <c r="BI230" s="149">
        <f>IF(U230="nulová",N230,0)</f>
        <v>0</v>
      </c>
      <c r="BJ230" s="25" t="s">
        <v>89</v>
      </c>
      <c r="BK230" s="149">
        <f>ROUND(L230*K230,2)</f>
        <v>0</v>
      </c>
      <c r="BL230" s="25" t="s">
        <v>278</v>
      </c>
      <c r="BM230" s="25" t="s">
        <v>1886</v>
      </c>
    </row>
    <row r="231" s="1" customFormat="1" ht="25.5" customHeight="1">
      <c r="B231" s="186"/>
      <c r="C231" s="220" t="s">
        <v>861</v>
      </c>
      <c r="D231" s="220" t="s">
        <v>185</v>
      </c>
      <c r="E231" s="221" t="s">
        <v>1887</v>
      </c>
      <c r="F231" s="222" t="s">
        <v>1888</v>
      </c>
      <c r="G231" s="222"/>
      <c r="H231" s="222"/>
      <c r="I231" s="222"/>
      <c r="J231" s="223" t="s">
        <v>1889</v>
      </c>
      <c r="K231" s="224">
        <v>59</v>
      </c>
      <c r="L231" s="225">
        <v>0</v>
      </c>
      <c r="M231" s="225"/>
      <c r="N231" s="226">
        <f>ROUND(L231*K231,2)</f>
        <v>0</v>
      </c>
      <c r="O231" s="226"/>
      <c r="P231" s="226"/>
      <c r="Q231" s="226"/>
      <c r="R231" s="190"/>
      <c r="T231" s="227" t="s">
        <v>5</v>
      </c>
      <c r="U231" s="59" t="s">
        <v>44</v>
      </c>
      <c r="V231" s="50"/>
      <c r="W231" s="228">
        <f>V231*K231</f>
        <v>0</v>
      </c>
      <c r="X231" s="228">
        <v>0.00013999999999999999</v>
      </c>
      <c r="Y231" s="228">
        <f>X231*K231</f>
        <v>0.00826</v>
      </c>
      <c r="Z231" s="228">
        <v>0</v>
      </c>
      <c r="AA231" s="229">
        <f>Z231*K231</f>
        <v>0</v>
      </c>
      <c r="AR231" s="25" t="s">
        <v>278</v>
      </c>
      <c r="AT231" s="25" t="s">
        <v>185</v>
      </c>
      <c r="AU231" s="25" t="s">
        <v>89</v>
      </c>
      <c r="AY231" s="25" t="s">
        <v>184</v>
      </c>
      <c r="BE231" s="149">
        <f>IF(U231="základná",N231,0)</f>
        <v>0</v>
      </c>
      <c r="BF231" s="149">
        <f>IF(U231="znížená",N231,0)</f>
        <v>0</v>
      </c>
      <c r="BG231" s="149">
        <f>IF(U231="zákl. prenesená",N231,0)</f>
        <v>0</v>
      </c>
      <c r="BH231" s="149">
        <f>IF(U231="zníž. prenesená",N231,0)</f>
        <v>0</v>
      </c>
      <c r="BI231" s="149">
        <f>IF(U231="nulová",N231,0)</f>
        <v>0</v>
      </c>
      <c r="BJ231" s="25" t="s">
        <v>89</v>
      </c>
      <c r="BK231" s="149">
        <f>ROUND(L231*K231,2)</f>
        <v>0</v>
      </c>
      <c r="BL231" s="25" t="s">
        <v>278</v>
      </c>
      <c r="BM231" s="25" t="s">
        <v>1890</v>
      </c>
    </row>
    <row r="232" s="11" customFormat="1" ht="16.5" customHeight="1">
      <c r="B232" s="230"/>
      <c r="C232" s="231"/>
      <c r="D232" s="231"/>
      <c r="E232" s="232" t="s">
        <v>5</v>
      </c>
      <c r="F232" s="233" t="s">
        <v>1891</v>
      </c>
      <c r="G232" s="234"/>
      <c r="H232" s="234"/>
      <c r="I232" s="234"/>
      <c r="J232" s="231"/>
      <c r="K232" s="235">
        <v>31</v>
      </c>
      <c r="L232" s="231"/>
      <c r="M232" s="231"/>
      <c r="N232" s="231"/>
      <c r="O232" s="231"/>
      <c r="P232" s="231"/>
      <c r="Q232" s="231"/>
      <c r="R232" s="236"/>
      <c r="T232" s="237"/>
      <c r="U232" s="231"/>
      <c r="V232" s="231"/>
      <c r="W232" s="231"/>
      <c r="X232" s="231"/>
      <c r="Y232" s="231"/>
      <c r="Z232" s="231"/>
      <c r="AA232" s="238"/>
      <c r="AT232" s="239" t="s">
        <v>192</v>
      </c>
      <c r="AU232" s="239" t="s">
        <v>89</v>
      </c>
      <c r="AV232" s="11" t="s">
        <v>89</v>
      </c>
      <c r="AW232" s="11" t="s">
        <v>34</v>
      </c>
      <c r="AX232" s="11" t="s">
        <v>77</v>
      </c>
      <c r="AY232" s="239" t="s">
        <v>184</v>
      </c>
    </row>
    <row r="233" s="11" customFormat="1" ht="16.5" customHeight="1">
      <c r="B233" s="230"/>
      <c r="C233" s="231"/>
      <c r="D233" s="231"/>
      <c r="E233" s="232" t="s">
        <v>5</v>
      </c>
      <c r="F233" s="240" t="s">
        <v>257</v>
      </c>
      <c r="G233" s="231"/>
      <c r="H233" s="231"/>
      <c r="I233" s="231"/>
      <c r="J233" s="231"/>
      <c r="K233" s="235">
        <v>12</v>
      </c>
      <c r="L233" s="231"/>
      <c r="M233" s="231"/>
      <c r="N233" s="231"/>
      <c r="O233" s="231"/>
      <c r="P233" s="231"/>
      <c r="Q233" s="231"/>
      <c r="R233" s="236"/>
      <c r="T233" s="237"/>
      <c r="U233" s="231"/>
      <c r="V233" s="231"/>
      <c r="W233" s="231"/>
      <c r="X233" s="231"/>
      <c r="Y233" s="231"/>
      <c r="Z233" s="231"/>
      <c r="AA233" s="238"/>
      <c r="AT233" s="239" t="s">
        <v>192</v>
      </c>
      <c r="AU233" s="239" t="s">
        <v>89</v>
      </c>
      <c r="AV233" s="11" t="s">
        <v>89</v>
      </c>
      <c r="AW233" s="11" t="s">
        <v>34</v>
      </c>
      <c r="AX233" s="11" t="s">
        <v>77</v>
      </c>
      <c r="AY233" s="239" t="s">
        <v>184</v>
      </c>
    </row>
    <row r="234" s="11" customFormat="1" ht="16.5" customHeight="1">
      <c r="B234" s="230"/>
      <c r="C234" s="231"/>
      <c r="D234" s="231"/>
      <c r="E234" s="232" t="s">
        <v>5</v>
      </c>
      <c r="F234" s="240" t="s">
        <v>267</v>
      </c>
      <c r="G234" s="231"/>
      <c r="H234" s="231"/>
      <c r="I234" s="231"/>
      <c r="J234" s="231"/>
      <c r="K234" s="235">
        <v>14</v>
      </c>
      <c r="L234" s="231"/>
      <c r="M234" s="231"/>
      <c r="N234" s="231"/>
      <c r="O234" s="231"/>
      <c r="P234" s="231"/>
      <c r="Q234" s="231"/>
      <c r="R234" s="236"/>
      <c r="T234" s="237"/>
      <c r="U234" s="231"/>
      <c r="V234" s="231"/>
      <c r="W234" s="231"/>
      <c r="X234" s="231"/>
      <c r="Y234" s="231"/>
      <c r="Z234" s="231"/>
      <c r="AA234" s="238"/>
      <c r="AT234" s="239" t="s">
        <v>192</v>
      </c>
      <c r="AU234" s="239" t="s">
        <v>89</v>
      </c>
      <c r="AV234" s="11" t="s">
        <v>89</v>
      </c>
      <c r="AW234" s="11" t="s">
        <v>34</v>
      </c>
      <c r="AX234" s="11" t="s">
        <v>77</v>
      </c>
      <c r="AY234" s="239" t="s">
        <v>184</v>
      </c>
    </row>
    <row r="235" s="11" customFormat="1" ht="16.5" customHeight="1">
      <c r="B235" s="230"/>
      <c r="C235" s="231"/>
      <c r="D235" s="231"/>
      <c r="E235" s="232" t="s">
        <v>5</v>
      </c>
      <c r="F235" s="240" t="s">
        <v>89</v>
      </c>
      <c r="G235" s="231"/>
      <c r="H235" s="231"/>
      <c r="I235" s="231"/>
      <c r="J235" s="231"/>
      <c r="K235" s="235">
        <v>2</v>
      </c>
      <c r="L235" s="231"/>
      <c r="M235" s="231"/>
      <c r="N235" s="231"/>
      <c r="O235" s="231"/>
      <c r="P235" s="231"/>
      <c r="Q235" s="231"/>
      <c r="R235" s="236"/>
      <c r="T235" s="237"/>
      <c r="U235" s="231"/>
      <c r="V235" s="231"/>
      <c r="W235" s="231"/>
      <c r="X235" s="231"/>
      <c r="Y235" s="231"/>
      <c r="Z235" s="231"/>
      <c r="AA235" s="238"/>
      <c r="AT235" s="239" t="s">
        <v>192</v>
      </c>
      <c r="AU235" s="239" t="s">
        <v>89</v>
      </c>
      <c r="AV235" s="11" t="s">
        <v>89</v>
      </c>
      <c r="AW235" s="11" t="s">
        <v>34</v>
      </c>
      <c r="AX235" s="11" t="s">
        <v>77</v>
      </c>
      <c r="AY235" s="239" t="s">
        <v>184</v>
      </c>
    </row>
    <row r="236" s="12" customFormat="1" ht="16.5" customHeight="1">
      <c r="B236" s="241"/>
      <c r="C236" s="242"/>
      <c r="D236" s="242"/>
      <c r="E236" s="243" t="s">
        <v>5</v>
      </c>
      <c r="F236" s="244" t="s">
        <v>197</v>
      </c>
      <c r="G236" s="242"/>
      <c r="H236" s="242"/>
      <c r="I236" s="242"/>
      <c r="J236" s="242"/>
      <c r="K236" s="245">
        <v>59</v>
      </c>
      <c r="L236" s="242"/>
      <c r="M236" s="242"/>
      <c r="N236" s="242"/>
      <c r="O236" s="242"/>
      <c r="P236" s="242"/>
      <c r="Q236" s="242"/>
      <c r="R236" s="246"/>
      <c r="T236" s="247"/>
      <c r="U236" s="242"/>
      <c r="V236" s="242"/>
      <c r="W236" s="242"/>
      <c r="X236" s="242"/>
      <c r="Y236" s="242"/>
      <c r="Z236" s="242"/>
      <c r="AA236" s="248"/>
      <c r="AT236" s="249" t="s">
        <v>192</v>
      </c>
      <c r="AU236" s="249" t="s">
        <v>89</v>
      </c>
      <c r="AV236" s="12" t="s">
        <v>189</v>
      </c>
      <c r="AW236" s="12" t="s">
        <v>34</v>
      </c>
      <c r="AX236" s="12" t="s">
        <v>84</v>
      </c>
      <c r="AY236" s="249" t="s">
        <v>184</v>
      </c>
    </row>
    <row r="237" s="1" customFormat="1" ht="25.5" customHeight="1">
      <c r="B237" s="186"/>
      <c r="C237" s="270" t="s">
        <v>866</v>
      </c>
      <c r="D237" s="270" t="s">
        <v>563</v>
      </c>
      <c r="E237" s="271" t="s">
        <v>1892</v>
      </c>
      <c r="F237" s="272" t="s">
        <v>1893</v>
      </c>
      <c r="G237" s="272"/>
      <c r="H237" s="272"/>
      <c r="I237" s="272"/>
      <c r="J237" s="273" t="s">
        <v>200</v>
      </c>
      <c r="K237" s="274">
        <v>31</v>
      </c>
      <c r="L237" s="275">
        <v>0</v>
      </c>
      <c r="M237" s="275"/>
      <c r="N237" s="276">
        <f>ROUND(L237*K237,2)</f>
        <v>0</v>
      </c>
      <c r="O237" s="226"/>
      <c r="P237" s="226"/>
      <c r="Q237" s="226"/>
      <c r="R237" s="190"/>
      <c r="T237" s="227" t="s">
        <v>5</v>
      </c>
      <c r="U237" s="59" t="s">
        <v>44</v>
      </c>
      <c r="V237" s="50"/>
      <c r="W237" s="228">
        <f>V237*K237</f>
        <v>0</v>
      </c>
      <c r="X237" s="228">
        <v>0.042000000000000003</v>
      </c>
      <c r="Y237" s="228">
        <f>X237*K237</f>
        <v>1.3020000000000001</v>
      </c>
      <c r="Z237" s="228">
        <v>0</v>
      </c>
      <c r="AA237" s="229">
        <f>Z237*K237</f>
        <v>0</v>
      </c>
      <c r="AR237" s="25" t="s">
        <v>351</v>
      </c>
      <c r="AT237" s="25" t="s">
        <v>563</v>
      </c>
      <c r="AU237" s="25" t="s">
        <v>89</v>
      </c>
      <c r="AY237" s="25" t="s">
        <v>184</v>
      </c>
      <c r="BE237" s="149">
        <f>IF(U237="základná",N237,0)</f>
        <v>0</v>
      </c>
      <c r="BF237" s="149">
        <f>IF(U237="znížená",N237,0)</f>
        <v>0</v>
      </c>
      <c r="BG237" s="149">
        <f>IF(U237="zákl. prenesená",N237,0)</f>
        <v>0</v>
      </c>
      <c r="BH237" s="149">
        <f>IF(U237="zníž. prenesená",N237,0)</f>
        <v>0</v>
      </c>
      <c r="BI237" s="149">
        <f>IF(U237="nulová",N237,0)</f>
        <v>0</v>
      </c>
      <c r="BJ237" s="25" t="s">
        <v>89</v>
      </c>
      <c r="BK237" s="149">
        <f>ROUND(L237*K237,2)</f>
        <v>0</v>
      </c>
      <c r="BL237" s="25" t="s">
        <v>278</v>
      </c>
      <c r="BM237" s="25" t="s">
        <v>1894</v>
      </c>
    </row>
    <row r="238" s="11" customFormat="1" ht="16.5" customHeight="1">
      <c r="B238" s="230"/>
      <c r="C238" s="231"/>
      <c r="D238" s="231"/>
      <c r="E238" s="232" t="s">
        <v>5</v>
      </c>
      <c r="F238" s="233" t="s">
        <v>211</v>
      </c>
      <c r="G238" s="234"/>
      <c r="H238" s="234"/>
      <c r="I238" s="234"/>
      <c r="J238" s="231"/>
      <c r="K238" s="235">
        <v>5</v>
      </c>
      <c r="L238" s="231"/>
      <c r="M238" s="231"/>
      <c r="N238" s="231"/>
      <c r="O238" s="231"/>
      <c r="P238" s="231"/>
      <c r="Q238" s="231"/>
      <c r="R238" s="236"/>
      <c r="T238" s="237"/>
      <c r="U238" s="231"/>
      <c r="V238" s="231"/>
      <c r="W238" s="231"/>
      <c r="X238" s="231"/>
      <c r="Y238" s="231"/>
      <c r="Z238" s="231"/>
      <c r="AA238" s="238"/>
      <c r="AT238" s="239" t="s">
        <v>192</v>
      </c>
      <c r="AU238" s="239" t="s">
        <v>89</v>
      </c>
      <c r="AV238" s="11" t="s">
        <v>89</v>
      </c>
      <c r="AW238" s="11" t="s">
        <v>34</v>
      </c>
      <c r="AX238" s="11" t="s">
        <v>77</v>
      </c>
      <c r="AY238" s="239" t="s">
        <v>184</v>
      </c>
    </row>
    <row r="239" s="11" customFormat="1" ht="16.5" customHeight="1">
      <c r="B239" s="230"/>
      <c r="C239" s="231"/>
      <c r="D239" s="231"/>
      <c r="E239" s="232" t="s">
        <v>5</v>
      </c>
      <c r="F239" s="240" t="s">
        <v>327</v>
      </c>
      <c r="G239" s="231"/>
      <c r="H239" s="231"/>
      <c r="I239" s="231"/>
      <c r="J239" s="231"/>
      <c r="K239" s="235">
        <v>26</v>
      </c>
      <c r="L239" s="231"/>
      <c r="M239" s="231"/>
      <c r="N239" s="231"/>
      <c r="O239" s="231"/>
      <c r="P239" s="231"/>
      <c r="Q239" s="231"/>
      <c r="R239" s="236"/>
      <c r="T239" s="237"/>
      <c r="U239" s="231"/>
      <c r="V239" s="231"/>
      <c r="W239" s="231"/>
      <c r="X239" s="231"/>
      <c r="Y239" s="231"/>
      <c r="Z239" s="231"/>
      <c r="AA239" s="238"/>
      <c r="AT239" s="239" t="s">
        <v>192</v>
      </c>
      <c r="AU239" s="239" t="s">
        <v>89</v>
      </c>
      <c r="AV239" s="11" t="s">
        <v>89</v>
      </c>
      <c r="AW239" s="11" t="s">
        <v>34</v>
      </c>
      <c r="AX239" s="11" t="s">
        <v>77</v>
      </c>
      <c r="AY239" s="239" t="s">
        <v>184</v>
      </c>
    </row>
    <row r="240" s="12" customFormat="1" ht="16.5" customHeight="1">
      <c r="B240" s="241"/>
      <c r="C240" s="242"/>
      <c r="D240" s="242"/>
      <c r="E240" s="243" t="s">
        <v>5</v>
      </c>
      <c r="F240" s="244" t="s">
        <v>197</v>
      </c>
      <c r="G240" s="242"/>
      <c r="H240" s="242"/>
      <c r="I240" s="242"/>
      <c r="J240" s="242"/>
      <c r="K240" s="245">
        <v>31</v>
      </c>
      <c r="L240" s="242"/>
      <c r="M240" s="242"/>
      <c r="N240" s="242"/>
      <c r="O240" s="242"/>
      <c r="P240" s="242"/>
      <c r="Q240" s="242"/>
      <c r="R240" s="246"/>
      <c r="T240" s="247"/>
      <c r="U240" s="242"/>
      <c r="V240" s="242"/>
      <c r="W240" s="242"/>
      <c r="X240" s="242"/>
      <c r="Y240" s="242"/>
      <c r="Z240" s="242"/>
      <c r="AA240" s="248"/>
      <c r="AT240" s="249" t="s">
        <v>192</v>
      </c>
      <c r="AU240" s="249" t="s">
        <v>89</v>
      </c>
      <c r="AV240" s="12" t="s">
        <v>189</v>
      </c>
      <c r="AW240" s="12" t="s">
        <v>34</v>
      </c>
      <c r="AX240" s="12" t="s">
        <v>84</v>
      </c>
      <c r="AY240" s="249" t="s">
        <v>184</v>
      </c>
    </row>
    <row r="241" s="1" customFormat="1" ht="25.5" customHeight="1">
      <c r="B241" s="186"/>
      <c r="C241" s="270" t="s">
        <v>816</v>
      </c>
      <c r="D241" s="270" t="s">
        <v>563</v>
      </c>
      <c r="E241" s="271" t="s">
        <v>1895</v>
      </c>
      <c r="F241" s="272" t="s">
        <v>1896</v>
      </c>
      <c r="G241" s="272"/>
      <c r="H241" s="272"/>
      <c r="I241" s="272"/>
      <c r="J241" s="273" t="s">
        <v>200</v>
      </c>
      <c r="K241" s="274">
        <v>12</v>
      </c>
      <c r="L241" s="275">
        <v>0</v>
      </c>
      <c r="M241" s="275"/>
      <c r="N241" s="276">
        <f>ROUND(L241*K241,2)</f>
        <v>0</v>
      </c>
      <c r="O241" s="226"/>
      <c r="P241" s="226"/>
      <c r="Q241" s="226"/>
      <c r="R241" s="190"/>
      <c r="T241" s="227" t="s">
        <v>5</v>
      </c>
      <c r="U241" s="59" t="s">
        <v>44</v>
      </c>
      <c r="V241" s="50"/>
      <c r="W241" s="228">
        <f>V241*K241</f>
        <v>0</v>
      </c>
      <c r="X241" s="228">
        <v>0.042000000000000003</v>
      </c>
      <c r="Y241" s="228">
        <f>X241*K241</f>
        <v>0.504</v>
      </c>
      <c r="Z241" s="228">
        <v>0</v>
      </c>
      <c r="AA241" s="229">
        <f>Z241*K241</f>
        <v>0</v>
      </c>
      <c r="AR241" s="25" t="s">
        <v>351</v>
      </c>
      <c r="AT241" s="25" t="s">
        <v>563</v>
      </c>
      <c r="AU241" s="25" t="s">
        <v>89</v>
      </c>
      <c r="AY241" s="25" t="s">
        <v>184</v>
      </c>
      <c r="BE241" s="149">
        <f>IF(U241="základná",N241,0)</f>
        <v>0</v>
      </c>
      <c r="BF241" s="149">
        <f>IF(U241="znížená",N241,0)</f>
        <v>0</v>
      </c>
      <c r="BG241" s="149">
        <f>IF(U241="zákl. prenesená",N241,0)</f>
        <v>0</v>
      </c>
      <c r="BH241" s="149">
        <f>IF(U241="zníž. prenesená",N241,0)</f>
        <v>0</v>
      </c>
      <c r="BI241" s="149">
        <f>IF(U241="nulová",N241,0)</f>
        <v>0</v>
      </c>
      <c r="BJ241" s="25" t="s">
        <v>89</v>
      </c>
      <c r="BK241" s="149">
        <f>ROUND(L241*K241,2)</f>
        <v>0</v>
      </c>
      <c r="BL241" s="25" t="s">
        <v>278</v>
      </c>
      <c r="BM241" s="25" t="s">
        <v>1897</v>
      </c>
    </row>
    <row r="242" s="1" customFormat="1" ht="25.5" customHeight="1">
      <c r="B242" s="186"/>
      <c r="C242" s="270" t="s">
        <v>874</v>
      </c>
      <c r="D242" s="270" t="s">
        <v>563</v>
      </c>
      <c r="E242" s="271" t="s">
        <v>1898</v>
      </c>
      <c r="F242" s="272" t="s">
        <v>1899</v>
      </c>
      <c r="G242" s="272"/>
      <c r="H242" s="272"/>
      <c r="I242" s="272"/>
      <c r="J242" s="273" t="s">
        <v>200</v>
      </c>
      <c r="K242" s="274">
        <v>14</v>
      </c>
      <c r="L242" s="275">
        <v>0</v>
      </c>
      <c r="M242" s="275"/>
      <c r="N242" s="276">
        <f>ROUND(L242*K242,2)</f>
        <v>0</v>
      </c>
      <c r="O242" s="226"/>
      <c r="P242" s="226"/>
      <c r="Q242" s="226"/>
      <c r="R242" s="190"/>
      <c r="T242" s="227" t="s">
        <v>5</v>
      </c>
      <c r="U242" s="59" t="s">
        <v>44</v>
      </c>
      <c r="V242" s="50"/>
      <c r="W242" s="228">
        <f>V242*K242</f>
        <v>0</v>
      </c>
      <c r="X242" s="228">
        <v>0.042000000000000003</v>
      </c>
      <c r="Y242" s="228">
        <f>X242*K242</f>
        <v>0.58800000000000008</v>
      </c>
      <c r="Z242" s="228">
        <v>0</v>
      </c>
      <c r="AA242" s="229">
        <f>Z242*K242</f>
        <v>0</v>
      </c>
      <c r="AR242" s="25" t="s">
        <v>351</v>
      </c>
      <c r="AT242" s="25" t="s">
        <v>563</v>
      </c>
      <c r="AU242" s="25" t="s">
        <v>89</v>
      </c>
      <c r="AY242" s="25" t="s">
        <v>184</v>
      </c>
      <c r="BE242" s="149">
        <f>IF(U242="základná",N242,0)</f>
        <v>0</v>
      </c>
      <c r="BF242" s="149">
        <f>IF(U242="znížená",N242,0)</f>
        <v>0</v>
      </c>
      <c r="BG242" s="149">
        <f>IF(U242="zákl. prenesená",N242,0)</f>
        <v>0</v>
      </c>
      <c r="BH242" s="149">
        <f>IF(U242="zníž. prenesená",N242,0)</f>
        <v>0</v>
      </c>
      <c r="BI242" s="149">
        <f>IF(U242="nulová",N242,0)</f>
        <v>0</v>
      </c>
      <c r="BJ242" s="25" t="s">
        <v>89</v>
      </c>
      <c r="BK242" s="149">
        <f>ROUND(L242*K242,2)</f>
        <v>0</v>
      </c>
      <c r="BL242" s="25" t="s">
        <v>278</v>
      </c>
      <c r="BM242" s="25" t="s">
        <v>1900</v>
      </c>
    </row>
    <row r="243" s="1" customFormat="1" ht="25.5" customHeight="1">
      <c r="B243" s="186"/>
      <c r="C243" s="270" t="s">
        <v>878</v>
      </c>
      <c r="D243" s="270" t="s">
        <v>563</v>
      </c>
      <c r="E243" s="271" t="s">
        <v>1901</v>
      </c>
      <c r="F243" s="272" t="s">
        <v>1902</v>
      </c>
      <c r="G243" s="272"/>
      <c r="H243" s="272"/>
      <c r="I243" s="272"/>
      <c r="J243" s="273" t="s">
        <v>200</v>
      </c>
      <c r="K243" s="274">
        <v>2</v>
      </c>
      <c r="L243" s="275">
        <v>0</v>
      </c>
      <c r="M243" s="275"/>
      <c r="N243" s="276">
        <f>ROUND(L243*K243,2)</f>
        <v>0</v>
      </c>
      <c r="O243" s="226"/>
      <c r="P243" s="226"/>
      <c r="Q243" s="226"/>
      <c r="R243" s="190"/>
      <c r="T243" s="227" t="s">
        <v>5</v>
      </c>
      <c r="U243" s="59" t="s">
        <v>44</v>
      </c>
      <c r="V243" s="50"/>
      <c r="W243" s="228">
        <f>V243*K243</f>
        <v>0</v>
      </c>
      <c r="X243" s="228">
        <v>0.042000000000000003</v>
      </c>
      <c r="Y243" s="228">
        <f>X243*K243</f>
        <v>0.084000000000000005</v>
      </c>
      <c r="Z243" s="228">
        <v>0</v>
      </c>
      <c r="AA243" s="229">
        <f>Z243*K243</f>
        <v>0</v>
      </c>
      <c r="AR243" s="25" t="s">
        <v>351</v>
      </c>
      <c r="AT243" s="25" t="s">
        <v>563</v>
      </c>
      <c r="AU243" s="25" t="s">
        <v>89</v>
      </c>
      <c r="AY243" s="25" t="s">
        <v>184</v>
      </c>
      <c r="BE243" s="149">
        <f>IF(U243="základná",N243,0)</f>
        <v>0</v>
      </c>
      <c r="BF243" s="149">
        <f>IF(U243="znížená",N243,0)</f>
        <v>0</v>
      </c>
      <c r="BG243" s="149">
        <f>IF(U243="zákl. prenesená",N243,0)</f>
        <v>0</v>
      </c>
      <c r="BH243" s="149">
        <f>IF(U243="zníž. prenesená",N243,0)</f>
        <v>0</v>
      </c>
      <c r="BI243" s="149">
        <f>IF(U243="nulová",N243,0)</f>
        <v>0</v>
      </c>
      <c r="BJ243" s="25" t="s">
        <v>89</v>
      </c>
      <c r="BK243" s="149">
        <f>ROUND(L243*K243,2)</f>
        <v>0</v>
      </c>
      <c r="BL243" s="25" t="s">
        <v>278</v>
      </c>
      <c r="BM243" s="25" t="s">
        <v>1903</v>
      </c>
    </row>
    <row r="244" s="1" customFormat="1" ht="38.25" customHeight="1">
      <c r="B244" s="186"/>
      <c r="C244" s="220" t="s">
        <v>882</v>
      </c>
      <c r="D244" s="220" t="s">
        <v>185</v>
      </c>
      <c r="E244" s="221" t="s">
        <v>1904</v>
      </c>
      <c r="F244" s="222" t="s">
        <v>1905</v>
      </c>
      <c r="G244" s="222"/>
      <c r="H244" s="222"/>
      <c r="I244" s="222"/>
      <c r="J244" s="223" t="s">
        <v>206</v>
      </c>
      <c r="K244" s="224">
        <v>333.33300000000003</v>
      </c>
      <c r="L244" s="225">
        <v>0</v>
      </c>
      <c r="M244" s="225"/>
      <c r="N244" s="226">
        <f>ROUND(L244*K244,2)</f>
        <v>0</v>
      </c>
      <c r="O244" s="226"/>
      <c r="P244" s="226"/>
      <c r="Q244" s="226"/>
      <c r="R244" s="190"/>
      <c r="T244" s="227" t="s">
        <v>5</v>
      </c>
      <c r="U244" s="59" t="s">
        <v>44</v>
      </c>
      <c r="V244" s="50"/>
      <c r="W244" s="228">
        <f>V244*K244</f>
        <v>0</v>
      </c>
      <c r="X244" s="228">
        <v>0</v>
      </c>
      <c r="Y244" s="228">
        <f>X244*K244</f>
        <v>0</v>
      </c>
      <c r="Z244" s="228">
        <v>0</v>
      </c>
      <c r="AA244" s="229">
        <f>Z244*K244</f>
        <v>0</v>
      </c>
      <c r="AR244" s="25" t="s">
        <v>278</v>
      </c>
      <c r="AT244" s="25" t="s">
        <v>185</v>
      </c>
      <c r="AU244" s="25" t="s">
        <v>89</v>
      </c>
      <c r="AY244" s="25" t="s">
        <v>184</v>
      </c>
      <c r="BE244" s="149">
        <f>IF(U244="základná",N244,0)</f>
        <v>0</v>
      </c>
      <c r="BF244" s="149">
        <f>IF(U244="znížená",N244,0)</f>
        <v>0</v>
      </c>
      <c r="BG244" s="149">
        <f>IF(U244="zákl. prenesená",N244,0)</f>
        <v>0</v>
      </c>
      <c r="BH244" s="149">
        <f>IF(U244="zníž. prenesená",N244,0)</f>
        <v>0</v>
      </c>
      <c r="BI244" s="149">
        <f>IF(U244="nulová",N244,0)</f>
        <v>0</v>
      </c>
      <c r="BJ244" s="25" t="s">
        <v>89</v>
      </c>
      <c r="BK244" s="149">
        <f>ROUND(L244*K244,2)</f>
        <v>0</v>
      </c>
      <c r="BL244" s="25" t="s">
        <v>278</v>
      </c>
      <c r="BM244" s="25" t="s">
        <v>1906</v>
      </c>
    </row>
    <row r="245" s="1" customFormat="1" ht="25.5" customHeight="1">
      <c r="B245" s="186"/>
      <c r="C245" s="220" t="s">
        <v>886</v>
      </c>
      <c r="D245" s="220" t="s">
        <v>185</v>
      </c>
      <c r="E245" s="221" t="s">
        <v>1907</v>
      </c>
      <c r="F245" s="222" t="s">
        <v>1908</v>
      </c>
      <c r="G245" s="222"/>
      <c r="H245" s="222"/>
      <c r="I245" s="222"/>
      <c r="J245" s="223" t="s">
        <v>206</v>
      </c>
      <c r="K245" s="224">
        <v>333.33300000000003</v>
      </c>
      <c r="L245" s="225">
        <v>0</v>
      </c>
      <c r="M245" s="225"/>
      <c r="N245" s="226">
        <f>ROUND(L245*K245,2)</f>
        <v>0</v>
      </c>
      <c r="O245" s="226"/>
      <c r="P245" s="226"/>
      <c r="Q245" s="226"/>
      <c r="R245" s="190"/>
      <c r="T245" s="227" t="s">
        <v>5</v>
      </c>
      <c r="U245" s="59" t="s">
        <v>44</v>
      </c>
      <c r="V245" s="50"/>
      <c r="W245" s="228">
        <f>V245*K245</f>
        <v>0</v>
      </c>
      <c r="X245" s="228">
        <v>0</v>
      </c>
      <c r="Y245" s="228">
        <f>X245*K245</f>
        <v>0</v>
      </c>
      <c r="Z245" s="228">
        <v>0</v>
      </c>
      <c r="AA245" s="229">
        <f>Z245*K245</f>
        <v>0</v>
      </c>
      <c r="AR245" s="25" t="s">
        <v>278</v>
      </c>
      <c r="AT245" s="25" t="s">
        <v>185</v>
      </c>
      <c r="AU245" s="25" t="s">
        <v>89</v>
      </c>
      <c r="AY245" s="25" t="s">
        <v>184</v>
      </c>
      <c r="BE245" s="149">
        <f>IF(U245="základná",N245,0)</f>
        <v>0</v>
      </c>
      <c r="BF245" s="149">
        <f>IF(U245="znížená",N245,0)</f>
        <v>0</v>
      </c>
      <c r="BG245" s="149">
        <f>IF(U245="zákl. prenesená",N245,0)</f>
        <v>0</v>
      </c>
      <c r="BH245" s="149">
        <f>IF(U245="zníž. prenesená",N245,0)</f>
        <v>0</v>
      </c>
      <c r="BI245" s="149">
        <f>IF(U245="nulová",N245,0)</f>
        <v>0</v>
      </c>
      <c r="BJ245" s="25" t="s">
        <v>89</v>
      </c>
      <c r="BK245" s="149">
        <f>ROUND(L245*K245,2)</f>
        <v>0</v>
      </c>
      <c r="BL245" s="25" t="s">
        <v>278</v>
      </c>
      <c r="BM245" s="25" t="s">
        <v>1909</v>
      </c>
    </row>
    <row r="246" s="1" customFormat="1" ht="25.5" customHeight="1">
      <c r="B246" s="186"/>
      <c r="C246" s="220" t="s">
        <v>890</v>
      </c>
      <c r="D246" s="220" t="s">
        <v>185</v>
      </c>
      <c r="E246" s="221" t="s">
        <v>1910</v>
      </c>
      <c r="F246" s="222" t="s">
        <v>1911</v>
      </c>
      <c r="G246" s="222"/>
      <c r="H246" s="222"/>
      <c r="I246" s="222"/>
      <c r="J246" s="223" t="s">
        <v>366</v>
      </c>
      <c r="K246" s="266">
        <v>0</v>
      </c>
      <c r="L246" s="225">
        <v>0</v>
      </c>
      <c r="M246" s="225"/>
      <c r="N246" s="226">
        <f>ROUND(L246*K246,2)</f>
        <v>0</v>
      </c>
      <c r="O246" s="226"/>
      <c r="P246" s="226"/>
      <c r="Q246" s="226"/>
      <c r="R246" s="190"/>
      <c r="T246" s="227" t="s">
        <v>5</v>
      </c>
      <c r="U246" s="59" t="s">
        <v>44</v>
      </c>
      <c r="V246" s="50"/>
      <c r="W246" s="228">
        <f>V246*K246</f>
        <v>0</v>
      </c>
      <c r="X246" s="228">
        <v>0</v>
      </c>
      <c r="Y246" s="228">
        <f>X246*K246</f>
        <v>0</v>
      </c>
      <c r="Z246" s="228">
        <v>0</v>
      </c>
      <c r="AA246" s="229">
        <f>Z246*K246</f>
        <v>0</v>
      </c>
      <c r="AR246" s="25" t="s">
        <v>278</v>
      </c>
      <c r="AT246" s="25" t="s">
        <v>185</v>
      </c>
      <c r="AU246" s="25" t="s">
        <v>89</v>
      </c>
      <c r="AY246" s="25" t="s">
        <v>184</v>
      </c>
      <c r="BE246" s="149">
        <f>IF(U246="základná",N246,0)</f>
        <v>0</v>
      </c>
      <c r="BF246" s="149">
        <f>IF(U246="znížená",N246,0)</f>
        <v>0</v>
      </c>
      <c r="BG246" s="149">
        <f>IF(U246="zákl. prenesená",N246,0)</f>
        <v>0</v>
      </c>
      <c r="BH246" s="149">
        <f>IF(U246="zníž. prenesená",N246,0)</f>
        <v>0</v>
      </c>
      <c r="BI246" s="149">
        <f>IF(U246="nulová",N246,0)</f>
        <v>0</v>
      </c>
      <c r="BJ246" s="25" t="s">
        <v>89</v>
      </c>
      <c r="BK246" s="149">
        <f>ROUND(L246*K246,2)</f>
        <v>0</v>
      </c>
      <c r="BL246" s="25" t="s">
        <v>278</v>
      </c>
      <c r="BM246" s="25" t="s">
        <v>1912</v>
      </c>
    </row>
    <row r="247" s="10" customFormat="1" ht="29.88" customHeight="1">
      <c r="B247" s="208"/>
      <c r="C247" s="209"/>
      <c r="D247" s="250" t="s">
        <v>424</v>
      </c>
      <c r="E247" s="250"/>
      <c r="F247" s="250"/>
      <c r="G247" s="250"/>
      <c r="H247" s="250"/>
      <c r="I247" s="250"/>
      <c r="J247" s="250"/>
      <c r="K247" s="250"/>
      <c r="L247" s="250"/>
      <c r="M247" s="250"/>
      <c r="N247" s="253">
        <f>BK247</f>
        <v>0</v>
      </c>
      <c r="O247" s="254"/>
      <c r="P247" s="254"/>
      <c r="Q247" s="254"/>
      <c r="R247" s="213"/>
      <c r="T247" s="214"/>
      <c r="U247" s="209"/>
      <c r="V247" s="209"/>
      <c r="W247" s="215">
        <f>SUM(W248:W250)</f>
        <v>0</v>
      </c>
      <c r="X247" s="209"/>
      <c r="Y247" s="215">
        <f>SUM(Y248:Y250)</f>
        <v>0.47521000000000002</v>
      </c>
      <c r="Z247" s="209"/>
      <c r="AA247" s="216">
        <f>SUM(AA248:AA250)</f>
        <v>0</v>
      </c>
      <c r="AR247" s="217" t="s">
        <v>89</v>
      </c>
      <c r="AT247" s="218" t="s">
        <v>76</v>
      </c>
      <c r="AU247" s="218" t="s">
        <v>84</v>
      </c>
      <c r="AY247" s="217" t="s">
        <v>184</v>
      </c>
      <c r="BK247" s="219">
        <f>SUM(BK248:BK250)</f>
        <v>0</v>
      </c>
    </row>
    <row r="248" s="1" customFormat="1" ht="38.25" customHeight="1">
      <c r="B248" s="186"/>
      <c r="C248" s="220" t="s">
        <v>775</v>
      </c>
      <c r="D248" s="220" t="s">
        <v>185</v>
      </c>
      <c r="E248" s="221" t="s">
        <v>1913</v>
      </c>
      <c r="F248" s="222" t="s">
        <v>1914</v>
      </c>
      <c r="G248" s="222"/>
      <c r="H248" s="222"/>
      <c r="I248" s="222"/>
      <c r="J248" s="223" t="s">
        <v>1617</v>
      </c>
      <c r="K248" s="224">
        <v>435.66699999999997</v>
      </c>
      <c r="L248" s="225">
        <v>0</v>
      </c>
      <c r="M248" s="225"/>
      <c r="N248" s="226">
        <f>ROUND(L248*K248,2)</f>
        <v>0</v>
      </c>
      <c r="O248" s="226"/>
      <c r="P248" s="226"/>
      <c r="Q248" s="226"/>
      <c r="R248" s="190"/>
      <c r="T248" s="227" t="s">
        <v>5</v>
      </c>
      <c r="U248" s="59" t="s">
        <v>44</v>
      </c>
      <c r="V248" s="50"/>
      <c r="W248" s="228">
        <f>V248*K248</f>
        <v>0</v>
      </c>
      <c r="X248" s="228">
        <v>8.9999931140067994E-05</v>
      </c>
      <c r="Y248" s="228">
        <f>X248*K248</f>
        <v>0.039210000000000002</v>
      </c>
      <c r="Z248" s="228">
        <v>0</v>
      </c>
      <c r="AA248" s="229">
        <f>Z248*K248</f>
        <v>0</v>
      </c>
      <c r="AR248" s="25" t="s">
        <v>278</v>
      </c>
      <c r="AT248" s="25" t="s">
        <v>185</v>
      </c>
      <c r="AU248" s="25" t="s">
        <v>89</v>
      </c>
      <c r="AY248" s="25" t="s">
        <v>184</v>
      </c>
      <c r="BE248" s="149">
        <f>IF(U248="základná",N248,0)</f>
        <v>0</v>
      </c>
      <c r="BF248" s="149">
        <f>IF(U248="znížená",N248,0)</f>
        <v>0</v>
      </c>
      <c r="BG248" s="149">
        <f>IF(U248="zákl. prenesená",N248,0)</f>
        <v>0</v>
      </c>
      <c r="BH248" s="149">
        <f>IF(U248="zníž. prenesená",N248,0)</f>
        <v>0</v>
      </c>
      <c r="BI248" s="149">
        <f>IF(U248="nulová",N248,0)</f>
        <v>0</v>
      </c>
      <c r="BJ248" s="25" t="s">
        <v>89</v>
      </c>
      <c r="BK248" s="149">
        <f>ROUND(L248*K248,2)</f>
        <v>0</v>
      </c>
      <c r="BL248" s="25" t="s">
        <v>278</v>
      </c>
      <c r="BM248" s="25" t="s">
        <v>1915</v>
      </c>
    </row>
    <row r="249" s="1" customFormat="1" ht="16.5" customHeight="1">
      <c r="B249" s="186"/>
      <c r="C249" s="270" t="s">
        <v>897</v>
      </c>
      <c r="D249" s="270" t="s">
        <v>563</v>
      </c>
      <c r="E249" s="271" t="s">
        <v>1916</v>
      </c>
      <c r="F249" s="272" t="s">
        <v>1917</v>
      </c>
      <c r="G249" s="272"/>
      <c r="H249" s="272"/>
      <c r="I249" s="272"/>
      <c r="J249" s="273" t="s">
        <v>321</v>
      </c>
      <c r="K249" s="274">
        <v>0.436</v>
      </c>
      <c r="L249" s="275">
        <v>0</v>
      </c>
      <c r="M249" s="275"/>
      <c r="N249" s="276">
        <f>ROUND(L249*K249,2)</f>
        <v>0</v>
      </c>
      <c r="O249" s="226"/>
      <c r="P249" s="226"/>
      <c r="Q249" s="226"/>
      <c r="R249" s="190"/>
      <c r="T249" s="227" t="s">
        <v>5</v>
      </c>
      <c r="U249" s="59" t="s">
        <v>44</v>
      </c>
      <c r="V249" s="50"/>
      <c r="W249" s="228">
        <f>V249*K249</f>
        <v>0</v>
      </c>
      <c r="X249" s="228">
        <v>1</v>
      </c>
      <c r="Y249" s="228">
        <f>X249*K249</f>
        <v>0.436</v>
      </c>
      <c r="Z249" s="228">
        <v>0</v>
      </c>
      <c r="AA249" s="229">
        <f>Z249*K249</f>
        <v>0</v>
      </c>
      <c r="AR249" s="25" t="s">
        <v>351</v>
      </c>
      <c r="AT249" s="25" t="s">
        <v>563</v>
      </c>
      <c r="AU249" s="25" t="s">
        <v>89</v>
      </c>
      <c r="AY249" s="25" t="s">
        <v>184</v>
      </c>
      <c r="BE249" s="149">
        <f>IF(U249="základná",N249,0)</f>
        <v>0</v>
      </c>
      <c r="BF249" s="149">
        <f>IF(U249="znížená",N249,0)</f>
        <v>0</v>
      </c>
      <c r="BG249" s="149">
        <f>IF(U249="zákl. prenesená",N249,0)</f>
        <v>0</v>
      </c>
      <c r="BH249" s="149">
        <f>IF(U249="zníž. prenesená",N249,0)</f>
        <v>0</v>
      </c>
      <c r="BI249" s="149">
        <f>IF(U249="nulová",N249,0)</f>
        <v>0</v>
      </c>
      <c r="BJ249" s="25" t="s">
        <v>89</v>
      </c>
      <c r="BK249" s="149">
        <f>ROUND(L249*K249,2)</f>
        <v>0</v>
      </c>
      <c r="BL249" s="25" t="s">
        <v>278</v>
      </c>
      <c r="BM249" s="25" t="s">
        <v>1918</v>
      </c>
    </row>
    <row r="250" s="1" customFormat="1" ht="38.25" customHeight="1">
      <c r="B250" s="186"/>
      <c r="C250" s="220" t="s">
        <v>902</v>
      </c>
      <c r="D250" s="220" t="s">
        <v>185</v>
      </c>
      <c r="E250" s="221" t="s">
        <v>1919</v>
      </c>
      <c r="F250" s="222" t="s">
        <v>747</v>
      </c>
      <c r="G250" s="222"/>
      <c r="H250" s="222"/>
      <c r="I250" s="222"/>
      <c r="J250" s="223" t="s">
        <v>366</v>
      </c>
      <c r="K250" s="266">
        <v>0</v>
      </c>
      <c r="L250" s="225">
        <v>0</v>
      </c>
      <c r="M250" s="225"/>
      <c r="N250" s="226">
        <f>ROUND(L250*K250,2)</f>
        <v>0</v>
      </c>
      <c r="O250" s="226"/>
      <c r="P250" s="226"/>
      <c r="Q250" s="226"/>
      <c r="R250" s="190"/>
      <c r="T250" s="227" t="s">
        <v>5</v>
      </c>
      <c r="U250" s="59" t="s">
        <v>44</v>
      </c>
      <c r="V250" s="50"/>
      <c r="W250" s="228">
        <f>V250*K250</f>
        <v>0</v>
      </c>
      <c r="X250" s="228">
        <v>0</v>
      </c>
      <c r="Y250" s="228">
        <f>X250*K250</f>
        <v>0</v>
      </c>
      <c r="Z250" s="228">
        <v>0</v>
      </c>
      <c r="AA250" s="229">
        <f>Z250*K250</f>
        <v>0</v>
      </c>
      <c r="AR250" s="25" t="s">
        <v>278</v>
      </c>
      <c r="AT250" s="25" t="s">
        <v>185</v>
      </c>
      <c r="AU250" s="25" t="s">
        <v>89</v>
      </c>
      <c r="AY250" s="25" t="s">
        <v>184</v>
      </c>
      <c r="BE250" s="149">
        <f>IF(U250="základná",N250,0)</f>
        <v>0</v>
      </c>
      <c r="BF250" s="149">
        <f>IF(U250="znížená",N250,0)</f>
        <v>0</v>
      </c>
      <c r="BG250" s="149">
        <f>IF(U250="zákl. prenesená",N250,0)</f>
        <v>0</v>
      </c>
      <c r="BH250" s="149">
        <f>IF(U250="zníž. prenesená",N250,0)</f>
        <v>0</v>
      </c>
      <c r="BI250" s="149">
        <f>IF(U250="nulová",N250,0)</f>
        <v>0</v>
      </c>
      <c r="BJ250" s="25" t="s">
        <v>89</v>
      </c>
      <c r="BK250" s="149">
        <f>ROUND(L250*K250,2)</f>
        <v>0</v>
      </c>
      <c r="BL250" s="25" t="s">
        <v>278</v>
      </c>
      <c r="BM250" s="25" t="s">
        <v>1920</v>
      </c>
    </row>
    <row r="251" s="10" customFormat="1" ht="29.88" customHeight="1">
      <c r="B251" s="208"/>
      <c r="C251" s="209"/>
      <c r="D251" s="250" t="s">
        <v>158</v>
      </c>
      <c r="E251" s="250"/>
      <c r="F251" s="250"/>
      <c r="G251" s="250"/>
      <c r="H251" s="250"/>
      <c r="I251" s="250"/>
      <c r="J251" s="250"/>
      <c r="K251" s="250"/>
      <c r="L251" s="250"/>
      <c r="M251" s="250"/>
      <c r="N251" s="253">
        <f>BK251</f>
        <v>0</v>
      </c>
      <c r="O251" s="254"/>
      <c r="P251" s="254"/>
      <c r="Q251" s="254"/>
      <c r="R251" s="213"/>
      <c r="T251" s="214"/>
      <c r="U251" s="209"/>
      <c r="V251" s="209"/>
      <c r="W251" s="215">
        <f>SUM(W252:W253)</f>
        <v>0</v>
      </c>
      <c r="X251" s="209"/>
      <c r="Y251" s="215">
        <f>SUM(Y252:Y253)</f>
        <v>0.037139999999999999</v>
      </c>
      <c r="Z251" s="209"/>
      <c r="AA251" s="216">
        <f>SUM(AA252:AA253)</f>
        <v>0</v>
      </c>
      <c r="AR251" s="217" t="s">
        <v>89</v>
      </c>
      <c r="AT251" s="218" t="s">
        <v>76</v>
      </c>
      <c r="AU251" s="218" t="s">
        <v>84</v>
      </c>
      <c r="AY251" s="217" t="s">
        <v>184</v>
      </c>
      <c r="BK251" s="219">
        <f>SUM(BK252:BK253)</f>
        <v>0</v>
      </c>
    </row>
    <row r="252" s="1" customFormat="1" ht="38.25" customHeight="1">
      <c r="B252" s="186"/>
      <c r="C252" s="220" t="s">
        <v>906</v>
      </c>
      <c r="D252" s="220" t="s">
        <v>185</v>
      </c>
      <c r="E252" s="221" t="s">
        <v>1921</v>
      </c>
      <c r="F252" s="222" t="s">
        <v>1922</v>
      </c>
      <c r="G252" s="222"/>
      <c r="H252" s="222"/>
      <c r="I252" s="222"/>
      <c r="J252" s="223" t="s">
        <v>218</v>
      </c>
      <c r="K252" s="224">
        <v>294</v>
      </c>
      <c r="L252" s="225">
        <v>0</v>
      </c>
      <c r="M252" s="225"/>
      <c r="N252" s="226">
        <f>ROUND(L252*K252,2)</f>
        <v>0</v>
      </c>
      <c r="O252" s="226"/>
      <c r="P252" s="226"/>
      <c r="Q252" s="226"/>
      <c r="R252" s="190"/>
      <c r="T252" s="227" t="s">
        <v>5</v>
      </c>
      <c r="U252" s="59" t="s">
        <v>44</v>
      </c>
      <c r="V252" s="50"/>
      <c r="W252" s="228">
        <f>V252*K252</f>
        <v>0</v>
      </c>
      <c r="X252" s="228">
        <v>6.9999999999999994E-05</v>
      </c>
      <c r="Y252" s="228">
        <f>X252*K252</f>
        <v>0.020579999999999998</v>
      </c>
      <c r="Z252" s="228">
        <v>0</v>
      </c>
      <c r="AA252" s="229">
        <f>Z252*K252</f>
        <v>0</v>
      </c>
      <c r="AR252" s="25" t="s">
        <v>278</v>
      </c>
      <c r="AT252" s="25" t="s">
        <v>185</v>
      </c>
      <c r="AU252" s="25" t="s">
        <v>89</v>
      </c>
      <c r="AY252" s="25" t="s">
        <v>184</v>
      </c>
      <c r="BE252" s="149">
        <f>IF(U252="základná",N252,0)</f>
        <v>0</v>
      </c>
      <c r="BF252" s="149">
        <f>IF(U252="znížená",N252,0)</f>
        <v>0</v>
      </c>
      <c r="BG252" s="149">
        <f>IF(U252="zákl. prenesená",N252,0)</f>
        <v>0</v>
      </c>
      <c r="BH252" s="149">
        <f>IF(U252="zníž. prenesená",N252,0)</f>
        <v>0</v>
      </c>
      <c r="BI252" s="149">
        <f>IF(U252="nulová",N252,0)</f>
        <v>0</v>
      </c>
      <c r="BJ252" s="25" t="s">
        <v>89</v>
      </c>
      <c r="BK252" s="149">
        <f>ROUND(L252*K252,2)</f>
        <v>0</v>
      </c>
      <c r="BL252" s="25" t="s">
        <v>278</v>
      </c>
      <c r="BM252" s="25" t="s">
        <v>1923</v>
      </c>
    </row>
    <row r="253" s="1" customFormat="1" ht="38.25" customHeight="1">
      <c r="B253" s="186"/>
      <c r="C253" s="220" t="s">
        <v>910</v>
      </c>
      <c r="D253" s="220" t="s">
        <v>185</v>
      </c>
      <c r="E253" s="221" t="s">
        <v>1924</v>
      </c>
      <c r="F253" s="222" t="s">
        <v>1925</v>
      </c>
      <c r="G253" s="222"/>
      <c r="H253" s="222"/>
      <c r="I253" s="222"/>
      <c r="J253" s="223" t="s">
        <v>218</v>
      </c>
      <c r="K253" s="224">
        <v>184</v>
      </c>
      <c r="L253" s="225">
        <v>0</v>
      </c>
      <c r="M253" s="225"/>
      <c r="N253" s="226">
        <f>ROUND(L253*K253,2)</f>
        <v>0</v>
      </c>
      <c r="O253" s="226"/>
      <c r="P253" s="226"/>
      <c r="Q253" s="226"/>
      <c r="R253" s="190"/>
      <c r="T253" s="227" t="s">
        <v>5</v>
      </c>
      <c r="U253" s="59" t="s">
        <v>44</v>
      </c>
      <c r="V253" s="50"/>
      <c r="W253" s="228">
        <f>V253*K253</f>
        <v>0</v>
      </c>
      <c r="X253" s="228">
        <v>9.0000000000000006E-05</v>
      </c>
      <c r="Y253" s="228">
        <f>X253*K253</f>
        <v>0.016560000000000002</v>
      </c>
      <c r="Z253" s="228">
        <v>0</v>
      </c>
      <c r="AA253" s="229">
        <f>Z253*K253</f>
        <v>0</v>
      </c>
      <c r="AR253" s="25" t="s">
        <v>278</v>
      </c>
      <c r="AT253" s="25" t="s">
        <v>185</v>
      </c>
      <c r="AU253" s="25" t="s">
        <v>89</v>
      </c>
      <c r="AY253" s="25" t="s">
        <v>184</v>
      </c>
      <c r="BE253" s="149">
        <f>IF(U253="základná",N253,0)</f>
        <v>0</v>
      </c>
      <c r="BF253" s="149">
        <f>IF(U253="znížená",N253,0)</f>
        <v>0</v>
      </c>
      <c r="BG253" s="149">
        <f>IF(U253="zákl. prenesená",N253,0)</f>
        <v>0</v>
      </c>
      <c r="BH253" s="149">
        <f>IF(U253="zníž. prenesená",N253,0)</f>
        <v>0</v>
      </c>
      <c r="BI253" s="149">
        <f>IF(U253="nulová",N253,0)</f>
        <v>0</v>
      </c>
      <c r="BJ253" s="25" t="s">
        <v>89</v>
      </c>
      <c r="BK253" s="149">
        <f>ROUND(L253*K253,2)</f>
        <v>0</v>
      </c>
      <c r="BL253" s="25" t="s">
        <v>278</v>
      </c>
      <c r="BM253" s="25" t="s">
        <v>1926</v>
      </c>
    </row>
    <row r="254" s="10" customFormat="1" ht="37.44" customHeight="1">
      <c r="B254" s="208"/>
      <c r="C254" s="209"/>
      <c r="D254" s="210" t="s">
        <v>1620</v>
      </c>
      <c r="E254" s="210"/>
      <c r="F254" s="210"/>
      <c r="G254" s="210"/>
      <c r="H254" s="210"/>
      <c r="I254" s="210"/>
      <c r="J254" s="210"/>
      <c r="K254" s="210"/>
      <c r="L254" s="210"/>
      <c r="M254" s="210"/>
      <c r="N254" s="264">
        <f>BK254</f>
        <v>0</v>
      </c>
      <c r="O254" s="265"/>
      <c r="P254" s="265"/>
      <c r="Q254" s="265"/>
      <c r="R254" s="213"/>
      <c r="T254" s="214"/>
      <c r="U254" s="209"/>
      <c r="V254" s="209"/>
      <c r="W254" s="215">
        <f>W255</f>
        <v>0</v>
      </c>
      <c r="X254" s="209"/>
      <c r="Y254" s="215">
        <f>Y255</f>
        <v>0</v>
      </c>
      <c r="Z254" s="209"/>
      <c r="AA254" s="216">
        <f>AA255</f>
        <v>0</v>
      </c>
      <c r="AR254" s="217" t="s">
        <v>189</v>
      </c>
      <c r="AT254" s="218" t="s">
        <v>76</v>
      </c>
      <c r="AU254" s="218" t="s">
        <v>77</v>
      </c>
      <c r="AY254" s="217" t="s">
        <v>184</v>
      </c>
      <c r="BK254" s="219">
        <f>BK255</f>
        <v>0</v>
      </c>
    </row>
    <row r="255" s="10" customFormat="1" ht="19.92" customHeight="1">
      <c r="B255" s="208"/>
      <c r="C255" s="209"/>
      <c r="D255" s="250" t="s">
        <v>1621</v>
      </c>
      <c r="E255" s="250"/>
      <c r="F255" s="250"/>
      <c r="G255" s="250"/>
      <c r="H255" s="250"/>
      <c r="I255" s="250"/>
      <c r="J255" s="250"/>
      <c r="K255" s="250"/>
      <c r="L255" s="250"/>
      <c r="M255" s="250"/>
      <c r="N255" s="251">
        <f>BK255</f>
        <v>0</v>
      </c>
      <c r="O255" s="252"/>
      <c r="P255" s="252"/>
      <c r="Q255" s="252"/>
      <c r="R255" s="213"/>
      <c r="T255" s="214"/>
      <c r="U255" s="209"/>
      <c r="V255" s="209"/>
      <c r="W255" s="215">
        <f>W256</f>
        <v>0</v>
      </c>
      <c r="X255" s="209"/>
      <c r="Y255" s="215">
        <f>Y256</f>
        <v>0</v>
      </c>
      <c r="Z255" s="209"/>
      <c r="AA255" s="216">
        <f>AA256</f>
        <v>0</v>
      </c>
      <c r="AR255" s="217" t="s">
        <v>189</v>
      </c>
      <c r="AT255" s="218" t="s">
        <v>76</v>
      </c>
      <c r="AU255" s="218" t="s">
        <v>84</v>
      </c>
      <c r="AY255" s="217" t="s">
        <v>184</v>
      </c>
      <c r="BK255" s="219">
        <f>BK256</f>
        <v>0</v>
      </c>
    </row>
    <row r="256" s="1" customFormat="1" ht="16.5" customHeight="1">
      <c r="B256" s="186"/>
      <c r="C256" s="220" t="s">
        <v>914</v>
      </c>
      <c r="D256" s="220" t="s">
        <v>185</v>
      </c>
      <c r="E256" s="221" t="s">
        <v>1927</v>
      </c>
      <c r="F256" s="222" t="s">
        <v>1928</v>
      </c>
      <c r="G256" s="222"/>
      <c r="H256" s="222"/>
      <c r="I256" s="222"/>
      <c r="J256" s="223" t="s">
        <v>188</v>
      </c>
      <c r="K256" s="224">
        <v>144</v>
      </c>
      <c r="L256" s="225">
        <v>0</v>
      </c>
      <c r="M256" s="225"/>
      <c r="N256" s="226">
        <f>ROUND(L256*K256,2)</f>
        <v>0</v>
      </c>
      <c r="O256" s="226"/>
      <c r="P256" s="226"/>
      <c r="Q256" s="226"/>
      <c r="R256" s="190"/>
      <c r="T256" s="227" t="s">
        <v>5</v>
      </c>
      <c r="U256" s="59" t="s">
        <v>44</v>
      </c>
      <c r="V256" s="50"/>
      <c r="W256" s="228">
        <f>V256*K256</f>
        <v>0</v>
      </c>
      <c r="X256" s="228">
        <v>0</v>
      </c>
      <c r="Y256" s="228">
        <f>X256*K256</f>
        <v>0</v>
      </c>
      <c r="Z256" s="228">
        <v>0</v>
      </c>
      <c r="AA256" s="229">
        <f>Z256*K256</f>
        <v>0</v>
      </c>
      <c r="AR256" s="25" t="s">
        <v>1929</v>
      </c>
      <c r="AT256" s="25" t="s">
        <v>185</v>
      </c>
      <c r="AU256" s="25" t="s">
        <v>89</v>
      </c>
      <c r="AY256" s="25" t="s">
        <v>184</v>
      </c>
      <c r="BE256" s="149">
        <f>IF(U256="základná",N256,0)</f>
        <v>0</v>
      </c>
      <c r="BF256" s="149">
        <f>IF(U256="znížená",N256,0)</f>
        <v>0</v>
      </c>
      <c r="BG256" s="149">
        <f>IF(U256="zákl. prenesená",N256,0)</f>
        <v>0</v>
      </c>
      <c r="BH256" s="149">
        <f>IF(U256="zníž. prenesená",N256,0)</f>
        <v>0</v>
      </c>
      <c r="BI256" s="149">
        <f>IF(U256="nulová",N256,0)</f>
        <v>0</v>
      </c>
      <c r="BJ256" s="25" t="s">
        <v>89</v>
      </c>
      <c r="BK256" s="149">
        <f>ROUND(L256*K256,2)</f>
        <v>0</v>
      </c>
      <c r="BL256" s="25" t="s">
        <v>1929</v>
      </c>
      <c r="BM256" s="25" t="s">
        <v>1930</v>
      </c>
    </row>
    <row r="257" s="10" customFormat="1" ht="37.44" customHeight="1">
      <c r="B257" s="208"/>
      <c r="C257" s="209"/>
      <c r="D257" s="210" t="s">
        <v>433</v>
      </c>
      <c r="E257" s="210"/>
      <c r="F257" s="210"/>
      <c r="G257" s="210"/>
      <c r="H257" s="210"/>
      <c r="I257" s="210"/>
      <c r="J257" s="210"/>
      <c r="K257" s="210"/>
      <c r="L257" s="210"/>
      <c r="M257" s="210"/>
      <c r="N257" s="287">
        <f>BK257</f>
        <v>0</v>
      </c>
      <c r="O257" s="288"/>
      <c r="P257" s="288"/>
      <c r="Q257" s="288"/>
      <c r="R257" s="213"/>
      <c r="T257" s="214"/>
      <c r="U257" s="209"/>
      <c r="V257" s="209"/>
      <c r="W257" s="215">
        <f>W258</f>
        <v>0</v>
      </c>
      <c r="X257" s="209"/>
      <c r="Y257" s="215">
        <f>Y258</f>
        <v>0</v>
      </c>
      <c r="Z257" s="209"/>
      <c r="AA257" s="216">
        <f>AA258</f>
        <v>0</v>
      </c>
      <c r="AR257" s="217" t="s">
        <v>211</v>
      </c>
      <c r="AT257" s="218" t="s">
        <v>76</v>
      </c>
      <c r="AU257" s="218" t="s">
        <v>77</v>
      </c>
      <c r="AY257" s="217" t="s">
        <v>184</v>
      </c>
      <c r="BK257" s="219">
        <f>BK258</f>
        <v>0</v>
      </c>
    </row>
    <row r="258" s="1" customFormat="1" ht="51" customHeight="1">
      <c r="B258" s="186"/>
      <c r="C258" s="220" t="s">
        <v>918</v>
      </c>
      <c r="D258" s="220" t="s">
        <v>185</v>
      </c>
      <c r="E258" s="221" t="s">
        <v>947</v>
      </c>
      <c r="F258" s="222" t="s">
        <v>948</v>
      </c>
      <c r="G258" s="222"/>
      <c r="H258" s="222"/>
      <c r="I258" s="222"/>
      <c r="J258" s="223" t="s">
        <v>949</v>
      </c>
      <c r="K258" s="224">
        <v>1</v>
      </c>
      <c r="L258" s="225">
        <v>0</v>
      </c>
      <c r="M258" s="225"/>
      <c r="N258" s="226">
        <f>ROUND(L258*K258,2)</f>
        <v>0</v>
      </c>
      <c r="O258" s="226"/>
      <c r="P258" s="226"/>
      <c r="Q258" s="226"/>
      <c r="R258" s="190"/>
      <c r="T258" s="227" t="s">
        <v>5</v>
      </c>
      <c r="U258" s="59" t="s">
        <v>44</v>
      </c>
      <c r="V258" s="50"/>
      <c r="W258" s="228">
        <f>V258*K258</f>
        <v>0</v>
      </c>
      <c r="X258" s="228">
        <v>0</v>
      </c>
      <c r="Y258" s="228">
        <f>X258*K258</f>
        <v>0</v>
      </c>
      <c r="Z258" s="228">
        <v>0</v>
      </c>
      <c r="AA258" s="229">
        <f>Z258*K258</f>
        <v>0</v>
      </c>
      <c r="AR258" s="25" t="s">
        <v>950</v>
      </c>
      <c r="AT258" s="25" t="s">
        <v>185</v>
      </c>
      <c r="AU258" s="25" t="s">
        <v>84</v>
      </c>
      <c r="AY258" s="25" t="s">
        <v>184</v>
      </c>
      <c r="BE258" s="149">
        <f>IF(U258="základná",N258,0)</f>
        <v>0</v>
      </c>
      <c r="BF258" s="149">
        <f>IF(U258="znížená",N258,0)</f>
        <v>0</v>
      </c>
      <c r="BG258" s="149">
        <f>IF(U258="zákl. prenesená",N258,0)</f>
        <v>0</v>
      </c>
      <c r="BH258" s="149">
        <f>IF(U258="zníž. prenesená",N258,0)</f>
        <v>0</v>
      </c>
      <c r="BI258" s="149">
        <f>IF(U258="nulová",N258,0)</f>
        <v>0</v>
      </c>
      <c r="BJ258" s="25" t="s">
        <v>89</v>
      </c>
      <c r="BK258" s="149">
        <f>ROUND(L258*K258,2)</f>
        <v>0</v>
      </c>
      <c r="BL258" s="25" t="s">
        <v>950</v>
      </c>
      <c r="BM258" s="25" t="s">
        <v>1931</v>
      </c>
    </row>
    <row r="259" s="1" customFormat="1" ht="49.92" customHeight="1">
      <c r="B259" s="49"/>
      <c r="C259" s="50"/>
      <c r="D259" s="210" t="s">
        <v>411</v>
      </c>
      <c r="E259" s="50"/>
      <c r="F259" s="50"/>
      <c r="G259" s="50"/>
      <c r="H259" s="50"/>
      <c r="I259" s="50"/>
      <c r="J259" s="50"/>
      <c r="K259" s="50"/>
      <c r="L259" s="50"/>
      <c r="M259" s="50"/>
      <c r="N259" s="264">
        <f>BK259</f>
        <v>0</v>
      </c>
      <c r="O259" s="265"/>
      <c r="P259" s="265"/>
      <c r="Q259" s="265"/>
      <c r="R259" s="51"/>
      <c r="T259" s="267"/>
      <c r="U259" s="75"/>
      <c r="V259" s="75"/>
      <c r="W259" s="75"/>
      <c r="X259" s="75"/>
      <c r="Y259" s="75"/>
      <c r="Z259" s="75"/>
      <c r="AA259" s="77"/>
      <c r="AT259" s="25" t="s">
        <v>76</v>
      </c>
      <c r="AU259" s="25" t="s">
        <v>77</v>
      </c>
      <c r="AY259" s="25" t="s">
        <v>412</v>
      </c>
      <c r="BK259" s="149">
        <v>0</v>
      </c>
    </row>
    <row r="260" s="1" customFormat="1" ht="6.96" customHeight="1">
      <c r="B260" s="78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80"/>
    </row>
  </sheetData>
  <mergeCells count="416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F119:P119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F212:I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F233:I233"/>
    <mergeCell ref="F234:I234"/>
    <mergeCell ref="F235:I235"/>
    <mergeCell ref="F236:I236"/>
    <mergeCell ref="F237:I237"/>
    <mergeCell ref="L237:M237"/>
    <mergeCell ref="N237:Q237"/>
    <mergeCell ref="F238:I238"/>
    <mergeCell ref="F239:I239"/>
    <mergeCell ref="F240:I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2:I252"/>
    <mergeCell ref="L252:M252"/>
    <mergeCell ref="N252:Q252"/>
    <mergeCell ref="F253:I253"/>
    <mergeCell ref="L253:M253"/>
    <mergeCell ref="N253:Q253"/>
    <mergeCell ref="F256:I256"/>
    <mergeCell ref="L256:M256"/>
    <mergeCell ref="N256:Q256"/>
    <mergeCell ref="F258:I258"/>
    <mergeCell ref="L258:M258"/>
    <mergeCell ref="N258:Q258"/>
    <mergeCell ref="N129:Q129"/>
    <mergeCell ref="N130:Q130"/>
    <mergeCell ref="N131:Q131"/>
    <mergeCell ref="N132:Q132"/>
    <mergeCell ref="N133:Q133"/>
    <mergeCell ref="N149:Q149"/>
    <mergeCell ref="N178:Q178"/>
    <mergeCell ref="N206:Q206"/>
    <mergeCell ref="N247:Q247"/>
    <mergeCell ref="N251:Q251"/>
    <mergeCell ref="N254:Q254"/>
    <mergeCell ref="N255:Q255"/>
    <mergeCell ref="N257:Q257"/>
    <mergeCell ref="N259:Q259"/>
    <mergeCell ref="H1:K1"/>
    <mergeCell ref="S2:AC2"/>
  </mergeCells>
  <hyperlinks>
    <hyperlink ref="F1:G1" location="C2" display="1) Krycí list rozpočtu"/>
    <hyperlink ref="H1:K1" location="C87" display="2) Rekapitulácia rozpočtu"/>
    <hyperlink ref="L1" location="C128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8"/>
      <c r="B1" s="16"/>
      <c r="C1" s="16"/>
      <c r="D1" s="17" t="s">
        <v>1</v>
      </c>
      <c r="E1" s="16"/>
      <c r="F1" s="18" t="s">
        <v>133</v>
      </c>
      <c r="G1" s="18"/>
      <c r="H1" s="159" t="s">
        <v>134</v>
      </c>
      <c r="I1" s="159"/>
      <c r="J1" s="159"/>
      <c r="K1" s="159"/>
      <c r="L1" s="18" t="s">
        <v>135</v>
      </c>
      <c r="M1" s="16"/>
      <c r="N1" s="16"/>
      <c r="O1" s="17" t="s">
        <v>136</v>
      </c>
      <c r="P1" s="16"/>
      <c r="Q1" s="16"/>
      <c r="R1" s="16"/>
      <c r="S1" s="18" t="s">
        <v>137</v>
      </c>
      <c r="T1" s="18"/>
      <c r="U1" s="158"/>
      <c r="V1" s="15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ht="36.96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8</v>
      </c>
      <c r="AT2" s="25" t="s">
        <v>108</v>
      </c>
    </row>
    <row r="3" ht="6.96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AT3" s="25" t="s">
        <v>77</v>
      </c>
    </row>
    <row r="4" ht="36.96" customHeight="1">
      <c r="B4" s="29"/>
      <c r="C4" s="30" t="s">
        <v>138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T4" s="23" t="s">
        <v>12</v>
      </c>
      <c r="AT4" s="25" t="s">
        <v>6</v>
      </c>
    </row>
    <row r="5" ht="6.96" customHeight="1">
      <c r="B5" s="2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</row>
    <row r="6" ht="25.44" customHeight="1">
      <c r="B6" s="29"/>
      <c r="C6" s="34"/>
      <c r="D6" s="41" t="s">
        <v>18</v>
      </c>
      <c r="E6" s="34"/>
      <c r="F6" s="160" t="str">
        <f>'Rekapitulácia stavby'!K6</f>
        <v xml:space="preserve">REKONŠTRUKCIA ŠD HORSKÝ PARK  EU BRATISLAVA , BLOK A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2"/>
    </row>
    <row r="7" ht="25.44" customHeight="1">
      <c r="B7" s="29"/>
      <c r="C7" s="34"/>
      <c r="D7" s="41" t="s">
        <v>139</v>
      </c>
      <c r="E7" s="34"/>
      <c r="F7" s="160" t="s">
        <v>140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</row>
    <row r="8" s="1" customFormat="1" ht="32.88" customHeight="1">
      <c r="B8" s="49"/>
      <c r="C8" s="50"/>
      <c r="D8" s="38" t="s">
        <v>141</v>
      </c>
      <c r="E8" s="50"/>
      <c r="F8" s="39" t="s">
        <v>1932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</row>
    <row r="9" s="1" customFormat="1" ht="14.4" customHeight="1">
      <c r="B9" s="49"/>
      <c r="C9" s="50"/>
      <c r="D9" s="41" t="s">
        <v>20</v>
      </c>
      <c r="E9" s="50"/>
      <c r="F9" s="36" t="s">
        <v>5</v>
      </c>
      <c r="G9" s="50"/>
      <c r="H9" s="50"/>
      <c r="I9" s="50"/>
      <c r="J9" s="50"/>
      <c r="K9" s="50"/>
      <c r="L9" s="50"/>
      <c r="M9" s="41" t="s">
        <v>21</v>
      </c>
      <c r="N9" s="50"/>
      <c r="O9" s="36" t="s">
        <v>5</v>
      </c>
      <c r="P9" s="50"/>
      <c r="Q9" s="50"/>
      <c r="R9" s="51"/>
    </row>
    <row r="10" s="1" customFormat="1" ht="14.4" customHeight="1">
      <c r="B10" s="49"/>
      <c r="C10" s="50"/>
      <c r="D10" s="41" t="s">
        <v>22</v>
      </c>
      <c r="E10" s="50"/>
      <c r="F10" s="36" t="s">
        <v>23</v>
      </c>
      <c r="G10" s="50"/>
      <c r="H10" s="50"/>
      <c r="I10" s="50"/>
      <c r="J10" s="50"/>
      <c r="K10" s="50"/>
      <c r="L10" s="50"/>
      <c r="M10" s="41" t="s">
        <v>24</v>
      </c>
      <c r="N10" s="50"/>
      <c r="O10" s="161" t="str">
        <f>'Rekapitulácia stavby'!AN8</f>
        <v>11. 6. 2018</v>
      </c>
      <c r="P10" s="93"/>
      <c r="Q10" s="50"/>
      <c r="R10" s="51"/>
    </row>
    <row r="11" s="1" customFormat="1" ht="10.8" customHeight="1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</row>
    <row r="12" s="1" customFormat="1" ht="14.4" customHeight="1">
      <c r="B12" s="49"/>
      <c r="C12" s="50"/>
      <c r="D12" s="41" t="s">
        <v>26</v>
      </c>
      <c r="E12" s="50"/>
      <c r="F12" s="50"/>
      <c r="G12" s="50"/>
      <c r="H12" s="50"/>
      <c r="I12" s="50"/>
      <c r="J12" s="50"/>
      <c r="K12" s="50"/>
      <c r="L12" s="50"/>
      <c r="M12" s="41" t="s">
        <v>27</v>
      </c>
      <c r="N12" s="50"/>
      <c r="O12" s="36" t="s">
        <v>5</v>
      </c>
      <c r="P12" s="36"/>
      <c r="Q12" s="50"/>
      <c r="R12" s="51"/>
    </row>
    <row r="13" s="1" customFormat="1" ht="18" customHeight="1">
      <c r="B13" s="49"/>
      <c r="C13" s="50"/>
      <c r="D13" s="50"/>
      <c r="E13" s="36" t="s">
        <v>28</v>
      </c>
      <c r="F13" s="50"/>
      <c r="G13" s="50"/>
      <c r="H13" s="50"/>
      <c r="I13" s="50"/>
      <c r="J13" s="50"/>
      <c r="K13" s="50"/>
      <c r="L13" s="50"/>
      <c r="M13" s="41" t="s">
        <v>29</v>
      </c>
      <c r="N13" s="50"/>
      <c r="O13" s="36" t="s">
        <v>5</v>
      </c>
      <c r="P13" s="36"/>
      <c r="Q13" s="50"/>
      <c r="R13" s="51"/>
    </row>
    <row r="14" s="1" customFormat="1" ht="6.96" customHeight="1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</row>
    <row r="15" s="1" customFormat="1" ht="14.4" customHeight="1">
      <c r="B15" s="49"/>
      <c r="C15" s="50"/>
      <c r="D15" s="41" t="s">
        <v>30</v>
      </c>
      <c r="E15" s="50"/>
      <c r="F15" s="50"/>
      <c r="G15" s="50"/>
      <c r="H15" s="50"/>
      <c r="I15" s="50"/>
      <c r="J15" s="50"/>
      <c r="K15" s="50"/>
      <c r="L15" s="50"/>
      <c r="M15" s="41" t="s">
        <v>27</v>
      </c>
      <c r="N15" s="50"/>
      <c r="O15" s="42" t="s">
        <v>5</v>
      </c>
      <c r="P15" s="36"/>
      <c r="Q15" s="50"/>
      <c r="R15" s="51"/>
    </row>
    <row r="16" s="1" customFormat="1" ht="18" customHeight="1">
      <c r="B16" s="49"/>
      <c r="C16" s="50"/>
      <c r="D16" s="50"/>
      <c r="E16" s="42" t="s">
        <v>143</v>
      </c>
      <c r="F16" s="162"/>
      <c r="G16" s="162"/>
      <c r="H16" s="162"/>
      <c r="I16" s="162"/>
      <c r="J16" s="162"/>
      <c r="K16" s="162"/>
      <c r="L16" s="162"/>
      <c r="M16" s="41" t="s">
        <v>29</v>
      </c>
      <c r="N16" s="50"/>
      <c r="O16" s="42" t="s">
        <v>5</v>
      </c>
      <c r="P16" s="36"/>
      <c r="Q16" s="50"/>
      <c r="R16" s="51"/>
    </row>
    <row r="17" s="1" customFormat="1" ht="6.96" customHeight="1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="1" customFormat="1" ht="14.4" customHeight="1">
      <c r="B18" s="49"/>
      <c r="C18" s="50"/>
      <c r="D18" s="41" t="s">
        <v>32</v>
      </c>
      <c r="E18" s="50"/>
      <c r="F18" s="50"/>
      <c r="G18" s="50"/>
      <c r="H18" s="50"/>
      <c r="I18" s="50"/>
      <c r="J18" s="50"/>
      <c r="K18" s="50"/>
      <c r="L18" s="50"/>
      <c r="M18" s="41" t="s">
        <v>27</v>
      </c>
      <c r="N18" s="50"/>
      <c r="O18" s="36" t="s">
        <v>5</v>
      </c>
      <c r="P18" s="36"/>
      <c r="Q18" s="50"/>
      <c r="R18" s="51"/>
    </row>
    <row r="19" s="1" customFormat="1" ht="18" customHeight="1">
      <c r="B19" s="49"/>
      <c r="C19" s="50"/>
      <c r="D19" s="50"/>
      <c r="E19" s="36" t="s">
        <v>33</v>
      </c>
      <c r="F19" s="50"/>
      <c r="G19" s="50"/>
      <c r="H19" s="50"/>
      <c r="I19" s="50"/>
      <c r="J19" s="50"/>
      <c r="K19" s="50"/>
      <c r="L19" s="50"/>
      <c r="M19" s="41" t="s">
        <v>29</v>
      </c>
      <c r="N19" s="50"/>
      <c r="O19" s="36" t="s">
        <v>5</v>
      </c>
      <c r="P19" s="36"/>
      <c r="Q19" s="50"/>
      <c r="R19" s="51"/>
    </row>
    <row r="20" s="1" customFormat="1" ht="6.96" customHeight="1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</row>
    <row r="21" s="1" customFormat="1" ht="14.4" customHeight="1">
      <c r="B21" s="49"/>
      <c r="C21" s="50"/>
      <c r="D21" s="41" t="s">
        <v>35</v>
      </c>
      <c r="E21" s="50"/>
      <c r="F21" s="50"/>
      <c r="G21" s="50"/>
      <c r="H21" s="50"/>
      <c r="I21" s="50"/>
      <c r="J21" s="50"/>
      <c r="K21" s="50"/>
      <c r="L21" s="50"/>
      <c r="M21" s="41" t="s">
        <v>27</v>
      </c>
      <c r="N21" s="50"/>
      <c r="O21" s="36" t="s">
        <v>5</v>
      </c>
      <c r="P21" s="36"/>
      <c r="Q21" s="50"/>
      <c r="R21" s="51"/>
    </row>
    <row r="22" s="1" customFormat="1" ht="18" customHeight="1">
      <c r="B22" s="49"/>
      <c r="C22" s="50"/>
      <c r="D22" s="50"/>
      <c r="E22" s="36" t="s">
        <v>1933</v>
      </c>
      <c r="F22" s="50"/>
      <c r="G22" s="50"/>
      <c r="H22" s="50"/>
      <c r="I22" s="50"/>
      <c r="J22" s="50"/>
      <c r="K22" s="50"/>
      <c r="L22" s="50"/>
      <c r="M22" s="41" t="s">
        <v>29</v>
      </c>
      <c r="N22" s="50"/>
      <c r="O22" s="36" t="s">
        <v>5</v>
      </c>
      <c r="P22" s="36"/>
      <c r="Q22" s="50"/>
      <c r="R22" s="51"/>
    </row>
    <row r="23" s="1" customFormat="1" ht="6.96" customHeigh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="1" customFormat="1" ht="14.4" customHeight="1">
      <c r="B24" s="49"/>
      <c r="C24" s="50"/>
      <c r="D24" s="41" t="s">
        <v>37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="1" customFormat="1" ht="16.5" customHeight="1">
      <c r="B25" s="49"/>
      <c r="C25" s="50"/>
      <c r="D25" s="50"/>
      <c r="E25" s="45" t="s">
        <v>5</v>
      </c>
      <c r="F25" s="45"/>
      <c r="G25" s="45"/>
      <c r="H25" s="45"/>
      <c r="I25" s="45"/>
      <c r="J25" s="45"/>
      <c r="K25" s="45"/>
      <c r="L25" s="45"/>
      <c r="M25" s="50"/>
      <c r="N25" s="50"/>
      <c r="O25" s="50"/>
      <c r="P25" s="50"/>
      <c r="Q25" s="50"/>
      <c r="R25" s="51"/>
    </row>
    <row r="26" s="1" customFormat="1" ht="6.96" customHeight="1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s="1" customFormat="1" ht="6.96" customHeight="1">
      <c r="B27" s="49"/>
      <c r="C27" s="5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50"/>
      <c r="R27" s="51"/>
    </row>
    <row r="28" s="1" customFormat="1" ht="14.4" customHeight="1">
      <c r="B28" s="49"/>
      <c r="C28" s="50"/>
      <c r="D28" s="163" t="s">
        <v>145</v>
      </c>
      <c r="E28" s="50"/>
      <c r="F28" s="50"/>
      <c r="G28" s="50"/>
      <c r="H28" s="50"/>
      <c r="I28" s="50"/>
      <c r="J28" s="50"/>
      <c r="K28" s="50"/>
      <c r="L28" s="50"/>
      <c r="M28" s="48">
        <f>N89</f>
        <v>0</v>
      </c>
      <c r="N28" s="48"/>
      <c r="O28" s="48"/>
      <c r="P28" s="48"/>
      <c r="Q28" s="50"/>
      <c r="R28" s="51"/>
    </row>
    <row r="29" s="1" customFormat="1" ht="14.4" customHeight="1">
      <c r="B29" s="49"/>
      <c r="C29" s="50"/>
      <c r="D29" s="47" t="s">
        <v>127</v>
      </c>
      <c r="E29" s="50"/>
      <c r="F29" s="50"/>
      <c r="G29" s="50"/>
      <c r="H29" s="50"/>
      <c r="I29" s="50"/>
      <c r="J29" s="50"/>
      <c r="K29" s="50"/>
      <c r="L29" s="50"/>
      <c r="M29" s="48">
        <f>N94</f>
        <v>0</v>
      </c>
      <c r="N29" s="48"/>
      <c r="O29" s="48"/>
      <c r="P29" s="48"/>
      <c r="Q29" s="50"/>
      <c r="R29" s="51"/>
    </row>
    <row r="30" s="1" customFormat="1" ht="6.96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="1" customFormat="1" ht="25.44" customHeight="1">
      <c r="B31" s="49"/>
      <c r="C31" s="50"/>
      <c r="D31" s="164" t="s">
        <v>40</v>
      </c>
      <c r="E31" s="50"/>
      <c r="F31" s="50"/>
      <c r="G31" s="50"/>
      <c r="H31" s="50"/>
      <c r="I31" s="50"/>
      <c r="J31" s="50"/>
      <c r="K31" s="50"/>
      <c r="L31" s="50"/>
      <c r="M31" s="165">
        <f>ROUND(M28+M29,2)</f>
        <v>0</v>
      </c>
      <c r="N31" s="50"/>
      <c r="O31" s="50"/>
      <c r="P31" s="50"/>
      <c r="Q31" s="50"/>
      <c r="R31" s="51"/>
    </row>
    <row r="32" s="1" customFormat="1" ht="6.96" customHeight="1">
      <c r="B32" s="49"/>
      <c r="C32" s="5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50"/>
      <c r="R32" s="51"/>
    </row>
    <row r="33" s="1" customFormat="1" ht="14.4" customHeight="1">
      <c r="B33" s="49"/>
      <c r="C33" s="50"/>
      <c r="D33" s="57" t="s">
        <v>41</v>
      </c>
      <c r="E33" s="57" t="s">
        <v>42</v>
      </c>
      <c r="F33" s="58">
        <v>0.20000000000000001</v>
      </c>
      <c r="G33" s="166" t="s">
        <v>43</v>
      </c>
      <c r="H33" s="167">
        <f>(SUM(BE94:BE101)+SUM(BE120:BE128))</f>
        <v>0</v>
      </c>
      <c r="I33" s="50"/>
      <c r="J33" s="50"/>
      <c r="K33" s="50"/>
      <c r="L33" s="50"/>
      <c r="M33" s="167">
        <f>ROUND((SUM(BE94:BE101)+SUM(BE120:BE128)), 2)*F33</f>
        <v>0</v>
      </c>
      <c r="N33" s="50"/>
      <c r="O33" s="50"/>
      <c r="P33" s="50"/>
      <c r="Q33" s="50"/>
      <c r="R33" s="51"/>
    </row>
    <row r="34" s="1" customFormat="1" ht="14.4" customHeight="1">
      <c r="B34" s="49"/>
      <c r="C34" s="50"/>
      <c r="D34" s="50"/>
      <c r="E34" s="57" t="s">
        <v>44</v>
      </c>
      <c r="F34" s="58">
        <v>0.20000000000000001</v>
      </c>
      <c r="G34" s="166" t="s">
        <v>43</v>
      </c>
      <c r="H34" s="167">
        <f>(SUM(BF94:BF101)+SUM(BF120:BF128))</f>
        <v>0</v>
      </c>
      <c r="I34" s="50"/>
      <c r="J34" s="50"/>
      <c r="K34" s="50"/>
      <c r="L34" s="50"/>
      <c r="M34" s="167">
        <f>ROUND((SUM(BF94:BF101)+SUM(BF120:BF128)), 2)*F34</f>
        <v>0</v>
      </c>
      <c r="N34" s="50"/>
      <c r="O34" s="50"/>
      <c r="P34" s="50"/>
      <c r="Q34" s="50"/>
      <c r="R34" s="51"/>
    </row>
    <row r="35" hidden="1" s="1" customFormat="1" ht="14.4" customHeight="1">
      <c r="B35" s="49"/>
      <c r="C35" s="50"/>
      <c r="D35" s="50"/>
      <c r="E35" s="57" t="s">
        <v>45</v>
      </c>
      <c r="F35" s="58">
        <v>0.20000000000000001</v>
      </c>
      <c r="G35" s="166" t="s">
        <v>43</v>
      </c>
      <c r="H35" s="167">
        <f>(SUM(BG94:BG101)+SUM(BG120:BG128))</f>
        <v>0</v>
      </c>
      <c r="I35" s="50"/>
      <c r="J35" s="50"/>
      <c r="K35" s="50"/>
      <c r="L35" s="50"/>
      <c r="M35" s="167">
        <v>0</v>
      </c>
      <c r="N35" s="50"/>
      <c r="O35" s="50"/>
      <c r="P35" s="50"/>
      <c r="Q35" s="50"/>
      <c r="R35" s="51"/>
    </row>
    <row r="36" hidden="1" s="1" customFormat="1" ht="14.4" customHeight="1">
      <c r="B36" s="49"/>
      <c r="C36" s="50"/>
      <c r="D36" s="50"/>
      <c r="E36" s="57" t="s">
        <v>46</v>
      </c>
      <c r="F36" s="58">
        <v>0.20000000000000001</v>
      </c>
      <c r="G36" s="166" t="s">
        <v>43</v>
      </c>
      <c r="H36" s="167">
        <f>(SUM(BH94:BH101)+SUM(BH120:BH128))</f>
        <v>0</v>
      </c>
      <c r="I36" s="50"/>
      <c r="J36" s="50"/>
      <c r="K36" s="50"/>
      <c r="L36" s="50"/>
      <c r="M36" s="167">
        <v>0</v>
      </c>
      <c r="N36" s="50"/>
      <c r="O36" s="50"/>
      <c r="P36" s="50"/>
      <c r="Q36" s="50"/>
      <c r="R36" s="51"/>
    </row>
    <row r="37" hidden="1" s="1" customFormat="1" ht="14.4" customHeight="1">
      <c r="B37" s="49"/>
      <c r="C37" s="50"/>
      <c r="D37" s="50"/>
      <c r="E37" s="57" t="s">
        <v>47</v>
      </c>
      <c r="F37" s="58">
        <v>0</v>
      </c>
      <c r="G37" s="166" t="s">
        <v>43</v>
      </c>
      <c r="H37" s="167">
        <f>(SUM(BI94:BI101)+SUM(BI120:BI128))</f>
        <v>0</v>
      </c>
      <c r="I37" s="50"/>
      <c r="J37" s="50"/>
      <c r="K37" s="50"/>
      <c r="L37" s="50"/>
      <c r="M37" s="167">
        <v>0</v>
      </c>
      <c r="N37" s="50"/>
      <c r="O37" s="50"/>
      <c r="P37" s="50"/>
      <c r="Q37" s="50"/>
      <c r="R37" s="51"/>
    </row>
    <row r="38" s="1" customFormat="1" ht="6.96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</row>
    <row r="39" s="1" customFormat="1" ht="25.44" customHeight="1">
      <c r="B39" s="49"/>
      <c r="C39" s="156"/>
      <c r="D39" s="168" t="s">
        <v>48</v>
      </c>
      <c r="E39" s="100"/>
      <c r="F39" s="100"/>
      <c r="G39" s="169" t="s">
        <v>49</v>
      </c>
      <c r="H39" s="170" t="s">
        <v>50</v>
      </c>
      <c r="I39" s="100"/>
      <c r="J39" s="100"/>
      <c r="K39" s="100"/>
      <c r="L39" s="171">
        <f>SUM(M31:M37)</f>
        <v>0</v>
      </c>
      <c r="M39" s="171"/>
      <c r="N39" s="171"/>
      <c r="O39" s="171"/>
      <c r="P39" s="172"/>
      <c r="Q39" s="156"/>
      <c r="R39" s="51"/>
    </row>
    <row r="40" s="1" customFormat="1" ht="14.4" customHeight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="1" customFormat="1" ht="14.4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>
      <c r="B42" s="29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2"/>
    </row>
    <row r="43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2"/>
    </row>
    <row r="44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2"/>
    </row>
    <row r="4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</row>
    <row r="46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</row>
    <row r="50" s="1" customFormat="1">
      <c r="B50" s="49"/>
      <c r="C50" s="50"/>
      <c r="D50" s="69" t="s">
        <v>51</v>
      </c>
      <c r="E50" s="70"/>
      <c r="F50" s="70"/>
      <c r="G50" s="70"/>
      <c r="H50" s="71"/>
      <c r="I50" s="50"/>
      <c r="J50" s="69" t="s">
        <v>52</v>
      </c>
      <c r="K50" s="70"/>
      <c r="L50" s="70"/>
      <c r="M50" s="70"/>
      <c r="N50" s="70"/>
      <c r="O50" s="70"/>
      <c r="P50" s="71"/>
      <c r="Q50" s="50"/>
      <c r="R50" s="51"/>
    </row>
    <row r="51">
      <c r="B51" s="29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2"/>
    </row>
    <row r="52">
      <c r="B52" s="29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2"/>
    </row>
    <row r="53">
      <c r="B53" s="29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2"/>
    </row>
    <row r="54">
      <c r="B54" s="29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2"/>
    </row>
    <row r="55">
      <c r="B55" s="29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2"/>
    </row>
    <row r="56">
      <c r="B56" s="29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2"/>
    </row>
    <row r="57">
      <c r="B57" s="29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2"/>
    </row>
    <row r="58">
      <c r="B58" s="29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2"/>
    </row>
    <row r="59" s="1" customFormat="1">
      <c r="B59" s="49"/>
      <c r="C59" s="50"/>
      <c r="D59" s="74" t="s">
        <v>53</v>
      </c>
      <c r="E59" s="75"/>
      <c r="F59" s="75"/>
      <c r="G59" s="76" t="s">
        <v>54</v>
      </c>
      <c r="H59" s="77"/>
      <c r="I59" s="50"/>
      <c r="J59" s="74" t="s">
        <v>53</v>
      </c>
      <c r="K59" s="75"/>
      <c r="L59" s="75"/>
      <c r="M59" s="75"/>
      <c r="N59" s="76" t="s">
        <v>54</v>
      </c>
      <c r="O59" s="75"/>
      <c r="P59" s="77"/>
      <c r="Q59" s="50"/>
      <c r="R59" s="51"/>
    </row>
    <row r="60"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="1" customFormat="1">
      <c r="B61" s="49"/>
      <c r="C61" s="50"/>
      <c r="D61" s="69" t="s">
        <v>55</v>
      </c>
      <c r="E61" s="70"/>
      <c r="F61" s="70"/>
      <c r="G61" s="70"/>
      <c r="H61" s="71"/>
      <c r="I61" s="50"/>
      <c r="J61" s="69" t="s">
        <v>56</v>
      </c>
      <c r="K61" s="70"/>
      <c r="L61" s="70"/>
      <c r="M61" s="70"/>
      <c r="N61" s="70"/>
      <c r="O61" s="70"/>
      <c r="P61" s="71"/>
      <c r="Q61" s="50"/>
      <c r="R61" s="51"/>
    </row>
    <row r="62">
      <c r="B62" s="29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2"/>
    </row>
    <row r="63">
      <c r="B63" s="29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2"/>
    </row>
    <row r="64">
      <c r="B64" s="29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2"/>
    </row>
    <row r="65">
      <c r="B65" s="29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2"/>
    </row>
    <row r="66">
      <c r="B66" s="29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2"/>
    </row>
    <row r="67">
      <c r="B67" s="29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2"/>
    </row>
    <row r="68">
      <c r="B68" s="29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2"/>
    </row>
    <row r="69">
      <c r="B69" s="29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2"/>
    </row>
    <row r="70" s="1" customFormat="1">
      <c r="B70" s="49"/>
      <c r="C70" s="50"/>
      <c r="D70" s="74" t="s">
        <v>53</v>
      </c>
      <c r="E70" s="75"/>
      <c r="F70" s="75"/>
      <c r="G70" s="76" t="s">
        <v>54</v>
      </c>
      <c r="H70" s="77"/>
      <c r="I70" s="50"/>
      <c r="J70" s="74" t="s">
        <v>53</v>
      </c>
      <c r="K70" s="75"/>
      <c r="L70" s="75"/>
      <c r="M70" s="75"/>
      <c r="N70" s="76" t="s">
        <v>54</v>
      </c>
      <c r="O70" s="75"/>
      <c r="P70" s="77"/>
      <c r="Q70" s="50"/>
      <c r="R70" s="51"/>
    </row>
    <row r="71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="1" customFormat="1" ht="6.96" customHeight="1"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3"/>
    </row>
    <row r="76" s="1" customFormat="1" ht="36.96" customHeight="1">
      <c r="B76" s="49"/>
      <c r="C76" s="30" t="s">
        <v>146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1"/>
    </row>
    <row r="77" s="1" customFormat="1" ht="6.96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</row>
    <row r="78" s="1" customFormat="1" ht="30" customHeight="1">
      <c r="B78" s="49"/>
      <c r="C78" s="41" t="s">
        <v>18</v>
      </c>
      <c r="D78" s="50"/>
      <c r="E78" s="50"/>
      <c r="F78" s="160" t="str">
        <f>F6</f>
        <v xml:space="preserve">REKONŠTRUKCIA ŠD HORSKÝ PARK  EU BRATISLAVA , BLOK A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</row>
    <row r="79" ht="30" customHeight="1">
      <c r="B79" s="29"/>
      <c r="C79" s="41" t="s">
        <v>139</v>
      </c>
      <c r="D79" s="34"/>
      <c r="E79" s="34"/>
      <c r="F79" s="160" t="s">
        <v>140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2"/>
    </row>
    <row r="80" s="1" customFormat="1" ht="36.96" customHeight="1">
      <c r="B80" s="49"/>
      <c r="C80" s="88" t="s">
        <v>141</v>
      </c>
      <c r="D80" s="50"/>
      <c r="E80" s="50"/>
      <c r="F80" s="90" t="str">
        <f>F8</f>
        <v xml:space="preserve">SO01.5B - SO01.5  Elektroinštalácia - búracie práce A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1"/>
    </row>
    <row r="81" s="1" customFormat="1" ht="6.96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="1" customFormat="1" ht="18" customHeight="1">
      <c r="B82" s="49"/>
      <c r="C82" s="41" t="s">
        <v>22</v>
      </c>
      <c r="D82" s="50"/>
      <c r="E82" s="50"/>
      <c r="F82" s="36" t="str">
        <f>F10</f>
        <v>Prokopa Veľkého 41,Bratislava</v>
      </c>
      <c r="G82" s="50"/>
      <c r="H82" s="50"/>
      <c r="I82" s="50"/>
      <c r="J82" s="50"/>
      <c r="K82" s="41" t="s">
        <v>24</v>
      </c>
      <c r="L82" s="50"/>
      <c r="M82" s="93" t="str">
        <f>IF(O10="","",O10)</f>
        <v>11. 6. 2018</v>
      </c>
      <c r="N82" s="93"/>
      <c r="O82" s="93"/>
      <c r="P82" s="93"/>
      <c r="Q82" s="50"/>
      <c r="R82" s="51"/>
    </row>
    <row r="83" s="1" customFormat="1" ht="6.96" customHeight="1"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1"/>
    </row>
    <row r="84" s="1" customFormat="1">
      <c r="B84" s="49"/>
      <c r="C84" s="41" t="s">
        <v>26</v>
      </c>
      <c r="D84" s="50"/>
      <c r="E84" s="50"/>
      <c r="F84" s="36" t="str">
        <f>E13</f>
        <v xml:space="preserve">EU,Dolnozemská  cesta 1,Bratislava</v>
      </c>
      <c r="G84" s="50"/>
      <c r="H84" s="50"/>
      <c r="I84" s="50"/>
      <c r="J84" s="50"/>
      <c r="K84" s="41" t="s">
        <v>32</v>
      </c>
      <c r="L84" s="50"/>
      <c r="M84" s="36" t="str">
        <f>E19</f>
        <v>Ing.Arch.Fukatsová G.,Atelier Modulor,Bratislava</v>
      </c>
      <c r="N84" s="36"/>
      <c r="O84" s="36"/>
      <c r="P84" s="36"/>
      <c r="Q84" s="36"/>
      <c r="R84" s="51"/>
    </row>
    <row r="85" s="1" customFormat="1" ht="14.4" customHeight="1">
      <c r="B85" s="49"/>
      <c r="C85" s="41" t="s">
        <v>30</v>
      </c>
      <c r="D85" s="50"/>
      <c r="E85" s="50"/>
      <c r="F85" s="36" t="str">
        <f>IF(E16="","",E16)</f>
        <v>Orintačný rozpočet</v>
      </c>
      <c r="G85" s="50"/>
      <c r="H85" s="50"/>
      <c r="I85" s="50"/>
      <c r="J85" s="50"/>
      <c r="K85" s="41" t="s">
        <v>35</v>
      </c>
      <c r="L85" s="50"/>
      <c r="M85" s="36" t="str">
        <f>E22</f>
        <v>Ing.Dušička</v>
      </c>
      <c r="N85" s="36"/>
      <c r="O85" s="36"/>
      <c r="P85" s="36"/>
      <c r="Q85" s="36"/>
      <c r="R85" s="51"/>
    </row>
    <row r="86" s="1" customFormat="1" ht="10.32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1"/>
    </row>
    <row r="87" s="1" customFormat="1" ht="29.28" customHeight="1">
      <c r="B87" s="49"/>
      <c r="C87" s="173" t="s">
        <v>147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73" t="s">
        <v>148</v>
      </c>
      <c r="O87" s="156"/>
      <c r="P87" s="156"/>
      <c r="Q87" s="156"/>
      <c r="R87" s="51"/>
    </row>
    <row r="88" s="1" customFormat="1" ht="10.32" customHeight="1"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1"/>
    </row>
    <row r="89" s="1" customFormat="1" ht="29.28" customHeight="1">
      <c r="B89" s="49"/>
      <c r="C89" s="174" t="s">
        <v>149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110">
        <f>N120</f>
        <v>0</v>
      </c>
      <c r="O89" s="175"/>
      <c r="P89" s="175"/>
      <c r="Q89" s="175"/>
      <c r="R89" s="51"/>
      <c r="AU89" s="25" t="s">
        <v>150</v>
      </c>
    </row>
    <row r="90" s="7" customFormat="1" ht="24.96" customHeight="1">
      <c r="B90" s="176"/>
      <c r="C90" s="177"/>
      <c r="D90" s="178" t="s">
        <v>151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N121</f>
        <v>0</v>
      </c>
      <c r="O90" s="177"/>
      <c r="P90" s="177"/>
      <c r="Q90" s="177"/>
      <c r="R90" s="180"/>
    </row>
    <row r="91" s="8" customFormat="1" ht="19.92" customHeight="1">
      <c r="B91" s="181"/>
      <c r="C91" s="131"/>
      <c r="D91" s="144" t="s">
        <v>153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33">
        <f>N122</f>
        <v>0</v>
      </c>
      <c r="O91" s="131"/>
      <c r="P91" s="131"/>
      <c r="Q91" s="131"/>
      <c r="R91" s="182"/>
    </row>
    <row r="92" s="7" customFormat="1" ht="24.96" customHeight="1">
      <c r="B92" s="176"/>
      <c r="C92" s="177"/>
      <c r="D92" s="178" t="s">
        <v>1934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9">
        <f>N124</f>
        <v>0</v>
      </c>
      <c r="O92" s="177"/>
      <c r="P92" s="177"/>
      <c r="Q92" s="177"/>
      <c r="R92" s="180"/>
    </row>
    <row r="93" s="1" customFormat="1" ht="21.84" customHeight="1"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</row>
    <row r="94" s="1" customFormat="1" ht="29.28" customHeight="1">
      <c r="B94" s="49"/>
      <c r="C94" s="174" t="s">
        <v>161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175">
        <f>ROUND(N95+N96+N97+N98+N99+N100,2)</f>
        <v>0</v>
      </c>
      <c r="O94" s="183"/>
      <c r="P94" s="183"/>
      <c r="Q94" s="183"/>
      <c r="R94" s="51"/>
      <c r="T94" s="184"/>
      <c r="U94" s="185" t="s">
        <v>41</v>
      </c>
    </row>
    <row r="95" s="1" customFormat="1" ht="18" customHeight="1">
      <c r="B95" s="186"/>
      <c r="C95" s="187"/>
      <c r="D95" s="150" t="s">
        <v>162</v>
      </c>
      <c r="E95" s="188"/>
      <c r="F95" s="188"/>
      <c r="G95" s="188"/>
      <c r="H95" s="188"/>
      <c r="I95" s="187"/>
      <c r="J95" s="187"/>
      <c r="K95" s="187"/>
      <c r="L95" s="187"/>
      <c r="M95" s="187"/>
      <c r="N95" s="145">
        <f>ROUND(N89*T95,2)</f>
        <v>0</v>
      </c>
      <c r="O95" s="189"/>
      <c r="P95" s="189"/>
      <c r="Q95" s="189"/>
      <c r="R95" s="190"/>
      <c r="S95" s="191"/>
      <c r="T95" s="192"/>
      <c r="U95" s="193" t="s">
        <v>44</v>
      </c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4" t="s">
        <v>163</v>
      </c>
      <c r="AZ95" s="191"/>
      <c r="BA95" s="191"/>
      <c r="BB95" s="191"/>
      <c r="BC95" s="191"/>
      <c r="BD95" s="191"/>
      <c r="BE95" s="195">
        <f>IF(U95="základná",N95,0)</f>
        <v>0</v>
      </c>
      <c r="BF95" s="195">
        <f>IF(U95="znížená",N95,0)</f>
        <v>0</v>
      </c>
      <c r="BG95" s="195">
        <f>IF(U95="zákl. prenesená",N95,0)</f>
        <v>0</v>
      </c>
      <c r="BH95" s="195">
        <f>IF(U95="zníž. prenesená",N95,0)</f>
        <v>0</v>
      </c>
      <c r="BI95" s="195">
        <f>IF(U95="nulová",N95,0)</f>
        <v>0</v>
      </c>
      <c r="BJ95" s="194" t="s">
        <v>89</v>
      </c>
      <c r="BK95" s="191"/>
      <c r="BL95" s="191"/>
      <c r="BM95" s="191"/>
    </row>
    <row r="96" s="1" customFormat="1" ht="18" customHeight="1">
      <c r="B96" s="186"/>
      <c r="C96" s="187"/>
      <c r="D96" s="150" t="s">
        <v>164</v>
      </c>
      <c r="E96" s="188"/>
      <c r="F96" s="188"/>
      <c r="G96" s="188"/>
      <c r="H96" s="188"/>
      <c r="I96" s="187"/>
      <c r="J96" s="187"/>
      <c r="K96" s="187"/>
      <c r="L96" s="187"/>
      <c r="M96" s="187"/>
      <c r="N96" s="145">
        <f>ROUND(N89*T96,2)</f>
        <v>0</v>
      </c>
      <c r="O96" s="189"/>
      <c r="P96" s="189"/>
      <c r="Q96" s="189"/>
      <c r="R96" s="190"/>
      <c r="S96" s="191"/>
      <c r="T96" s="192"/>
      <c r="U96" s="193" t="s">
        <v>44</v>
      </c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4" t="s">
        <v>163</v>
      </c>
      <c r="AZ96" s="191"/>
      <c r="BA96" s="191"/>
      <c r="BB96" s="191"/>
      <c r="BC96" s="191"/>
      <c r="BD96" s="191"/>
      <c r="BE96" s="195">
        <f>IF(U96="základná",N96,0)</f>
        <v>0</v>
      </c>
      <c r="BF96" s="195">
        <f>IF(U96="znížená",N96,0)</f>
        <v>0</v>
      </c>
      <c r="BG96" s="195">
        <f>IF(U96="zákl. prenesená",N96,0)</f>
        <v>0</v>
      </c>
      <c r="BH96" s="195">
        <f>IF(U96="zníž. prenesená",N96,0)</f>
        <v>0</v>
      </c>
      <c r="BI96" s="195">
        <f>IF(U96="nulová",N96,0)</f>
        <v>0</v>
      </c>
      <c r="BJ96" s="194" t="s">
        <v>89</v>
      </c>
      <c r="BK96" s="191"/>
      <c r="BL96" s="191"/>
      <c r="BM96" s="191"/>
    </row>
    <row r="97" s="1" customFormat="1" ht="18" customHeight="1">
      <c r="B97" s="186"/>
      <c r="C97" s="187"/>
      <c r="D97" s="150" t="s">
        <v>165</v>
      </c>
      <c r="E97" s="188"/>
      <c r="F97" s="188"/>
      <c r="G97" s="188"/>
      <c r="H97" s="188"/>
      <c r="I97" s="187"/>
      <c r="J97" s="187"/>
      <c r="K97" s="187"/>
      <c r="L97" s="187"/>
      <c r="M97" s="187"/>
      <c r="N97" s="145">
        <f>ROUND(N89*T97,2)</f>
        <v>0</v>
      </c>
      <c r="O97" s="189"/>
      <c r="P97" s="189"/>
      <c r="Q97" s="189"/>
      <c r="R97" s="190"/>
      <c r="S97" s="191"/>
      <c r="T97" s="192"/>
      <c r="U97" s="193" t="s">
        <v>44</v>
      </c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4" t="s">
        <v>163</v>
      </c>
      <c r="AZ97" s="191"/>
      <c r="BA97" s="191"/>
      <c r="BB97" s="191"/>
      <c r="BC97" s="191"/>
      <c r="BD97" s="191"/>
      <c r="BE97" s="195">
        <f>IF(U97="základná",N97,0)</f>
        <v>0</v>
      </c>
      <c r="BF97" s="195">
        <f>IF(U97="znížená",N97,0)</f>
        <v>0</v>
      </c>
      <c r="BG97" s="195">
        <f>IF(U97="zákl. prenesená",N97,0)</f>
        <v>0</v>
      </c>
      <c r="BH97" s="195">
        <f>IF(U97="zníž. prenesená",N97,0)</f>
        <v>0</v>
      </c>
      <c r="BI97" s="195">
        <f>IF(U97="nulová",N97,0)</f>
        <v>0</v>
      </c>
      <c r="BJ97" s="194" t="s">
        <v>89</v>
      </c>
      <c r="BK97" s="191"/>
      <c r="BL97" s="191"/>
      <c r="BM97" s="191"/>
    </row>
    <row r="98" s="1" customFormat="1" ht="18" customHeight="1">
      <c r="B98" s="186"/>
      <c r="C98" s="187"/>
      <c r="D98" s="150" t="s">
        <v>166</v>
      </c>
      <c r="E98" s="188"/>
      <c r="F98" s="188"/>
      <c r="G98" s="188"/>
      <c r="H98" s="188"/>
      <c r="I98" s="187"/>
      <c r="J98" s="187"/>
      <c r="K98" s="187"/>
      <c r="L98" s="187"/>
      <c r="M98" s="187"/>
      <c r="N98" s="145">
        <f>ROUND(N89*T98,2)</f>
        <v>0</v>
      </c>
      <c r="O98" s="189"/>
      <c r="P98" s="189"/>
      <c r="Q98" s="189"/>
      <c r="R98" s="190"/>
      <c r="S98" s="191"/>
      <c r="T98" s="192"/>
      <c r="U98" s="193" t="s">
        <v>44</v>
      </c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4" t="s">
        <v>163</v>
      </c>
      <c r="AZ98" s="191"/>
      <c r="BA98" s="191"/>
      <c r="BB98" s="191"/>
      <c r="BC98" s="191"/>
      <c r="BD98" s="191"/>
      <c r="BE98" s="195">
        <f>IF(U98="základná",N98,0)</f>
        <v>0</v>
      </c>
      <c r="BF98" s="195">
        <f>IF(U98="znížená",N98,0)</f>
        <v>0</v>
      </c>
      <c r="BG98" s="195">
        <f>IF(U98="zákl. prenesená",N98,0)</f>
        <v>0</v>
      </c>
      <c r="BH98" s="195">
        <f>IF(U98="zníž. prenesená",N98,0)</f>
        <v>0</v>
      </c>
      <c r="BI98" s="195">
        <f>IF(U98="nulová",N98,0)</f>
        <v>0</v>
      </c>
      <c r="BJ98" s="194" t="s">
        <v>89</v>
      </c>
      <c r="BK98" s="191"/>
      <c r="BL98" s="191"/>
      <c r="BM98" s="191"/>
    </row>
    <row r="99" s="1" customFormat="1" ht="18" customHeight="1">
      <c r="B99" s="186"/>
      <c r="C99" s="187"/>
      <c r="D99" s="150" t="s">
        <v>167</v>
      </c>
      <c r="E99" s="188"/>
      <c r="F99" s="188"/>
      <c r="G99" s="188"/>
      <c r="H99" s="188"/>
      <c r="I99" s="187"/>
      <c r="J99" s="187"/>
      <c r="K99" s="187"/>
      <c r="L99" s="187"/>
      <c r="M99" s="187"/>
      <c r="N99" s="145">
        <f>ROUND(N89*T99,2)</f>
        <v>0</v>
      </c>
      <c r="O99" s="189"/>
      <c r="P99" s="189"/>
      <c r="Q99" s="189"/>
      <c r="R99" s="190"/>
      <c r="S99" s="191"/>
      <c r="T99" s="192"/>
      <c r="U99" s="193" t="s">
        <v>44</v>
      </c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4" t="s">
        <v>163</v>
      </c>
      <c r="AZ99" s="191"/>
      <c r="BA99" s="191"/>
      <c r="BB99" s="191"/>
      <c r="BC99" s="191"/>
      <c r="BD99" s="191"/>
      <c r="BE99" s="195">
        <f>IF(U99="základná",N99,0)</f>
        <v>0</v>
      </c>
      <c r="BF99" s="195">
        <f>IF(U99="znížená",N99,0)</f>
        <v>0</v>
      </c>
      <c r="BG99" s="195">
        <f>IF(U99="zákl. prenesená",N99,0)</f>
        <v>0</v>
      </c>
      <c r="BH99" s="195">
        <f>IF(U99="zníž. prenesená",N99,0)</f>
        <v>0</v>
      </c>
      <c r="BI99" s="195">
        <f>IF(U99="nulová",N99,0)</f>
        <v>0</v>
      </c>
      <c r="BJ99" s="194" t="s">
        <v>89</v>
      </c>
      <c r="BK99" s="191"/>
      <c r="BL99" s="191"/>
      <c r="BM99" s="191"/>
    </row>
    <row r="100" s="1" customFormat="1" ht="18" customHeight="1">
      <c r="B100" s="186"/>
      <c r="C100" s="187"/>
      <c r="D100" s="188" t="s">
        <v>168</v>
      </c>
      <c r="E100" s="187"/>
      <c r="F100" s="187"/>
      <c r="G100" s="187"/>
      <c r="H100" s="187"/>
      <c r="I100" s="187"/>
      <c r="J100" s="187"/>
      <c r="K100" s="187"/>
      <c r="L100" s="187"/>
      <c r="M100" s="187"/>
      <c r="N100" s="145">
        <f>ROUND(N89*T100,2)</f>
        <v>0</v>
      </c>
      <c r="O100" s="189"/>
      <c r="P100" s="189"/>
      <c r="Q100" s="189"/>
      <c r="R100" s="190"/>
      <c r="S100" s="191"/>
      <c r="T100" s="196"/>
      <c r="U100" s="197" t="s">
        <v>44</v>
      </c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4" t="s">
        <v>169</v>
      </c>
      <c r="AZ100" s="191"/>
      <c r="BA100" s="191"/>
      <c r="BB100" s="191"/>
      <c r="BC100" s="191"/>
      <c r="BD100" s="191"/>
      <c r="BE100" s="195">
        <f>IF(U100="základná",N100,0)</f>
        <v>0</v>
      </c>
      <c r="BF100" s="195">
        <f>IF(U100="znížená",N100,0)</f>
        <v>0</v>
      </c>
      <c r="BG100" s="195">
        <f>IF(U100="zákl. prenesená",N100,0)</f>
        <v>0</v>
      </c>
      <c r="BH100" s="195">
        <f>IF(U100="zníž. prenesená",N100,0)</f>
        <v>0</v>
      </c>
      <c r="BI100" s="195">
        <f>IF(U100="nulová",N100,0)</f>
        <v>0</v>
      </c>
      <c r="BJ100" s="194" t="s">
        <v>89</v>
      </c>
      <c r="BK100" s="191"/>
      <c r="BL100" s="191"/>
      <c r="BM100" s="191"/>
    </row>
    <row r="101" s="1" customFormat="1"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1"/>
    </row>
    <row r="102" s="1" customFormat="1" ht="29.28" customHeight="1">
      <c r="B102" s="49"/>
      <c r="C102" s="155" t="s">
        <v>132</v>
      </c>
      <c r="D102" s="156"/>
      <c r="E102" s="156"/>
      <c r="F102" s="156"/>
      <c r="G102" s="156"/>
      <c r="H102" s="156"/>
      <c r="I102" s="156"/>
      <c r="J102" s="156"/>
      <c r="K102" s="156"/>
      <c r="L102" s="157">
        <f>ROUND(SUM(N89+N94),2)</f>
        <v>0</v>
      </c>
      <c r="M102" s="157"/>
      <c r="N102" s="157"/>
      <c r="O102" s="157"/>
      <c r="P102" s="157"/>
      <c r="Q102" s="157"/>
      <c r="R102" s="51"/>
    </row>
    <row r="103" s="1" customFormat="1" ht="6.96" customHeight="1"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</row>
    <row r="107" s="1" customFormat="1" ht="6.96" customHeight="1">
      <c r="B107" s="81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3"/>
    </row>
    <row r="108" s="1" customFormat="1" ht="36.96" customHeight="1">
      <c r="B108" s="49"/>
      <c r="C108" s="30" t="s">
        <v>170</v>
      </c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1"/>
    </row>
    <row r="109" s="1" customFormat="1" ht="6.96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1"/>
    </row>
    <row r="110" s="1" customFormat="1" ht="30" customHeight="1">
      <c r="B110" s="49"/>
      <c r="C110" s="41" t="s">
        <v>18</v>
      </c>
      <c r="D110" s="50"/>
      <c r="E110" s="50"/>
      <c r="F110" s="160" t="str">
        <f>F6</f>
        <v xml:space="preserve">REKONŠTRUKCIA ŠD HORSKÝ PARK  EU BRATISLAVA , BLOK A</v>
      </c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50"/>
      <c r="R110" s="51"/>
    </row>
    <row r="111" ht="30" customHeight="1">
      <c r="B111" s="29"/>
      <c r="C111" s="41" t="s">
        <v>139</v>
      </c>
      <c r="D111" s="34"/>
      <c r="E111" s="34"/>
      <c r="F111" s="160" t="s">
        <v>140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2"/>
    </row>
    <row r="112" s="1" customFormat="1" ht="36.96" customHeight="1">
      <c r="B112" s="49"/>
      <c r="C112" s="88" t="s">
        <v>141</v>
      </c>
      <c r="D112" s="50"/>
      <c r="E112" s="50"/>
      <c r="F112" s="90" t="str">
        <f>F8</f>
        <v xml:space="preserve">SO01.5B - SO01.5  Elektroinštalácia - búracie práce A</v>
      </c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s="1" customFormat="1" ht="6.96" customHeight="1"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="1" customFormat="1" ht="18" customHeight="1">
      <c r="B114" s="49"/>
      <c r="C114" s="41" t="s">
        <v>22</v>
      </c>
      <c r="D114" s="50"/>
      <c r="E114" s="50"/>
      <c r="F114" s="36" t="str">
        <f>F10</f>
        <v>Prokopa Veľkého 41,Bratislava</v>
      </c>
      <c r="G114" s="50"/>
      <c r="H114" s="50"/>
      <c r="I114" s="50"/>
      <c r="J114" s="50"/>
      <c r="K114" s="41" t="s">
        <v>24</v>
      </c>
      <c r="L114" s="50"/>
      <c r="M114" s="93" t="str">
        <f>IF(O10="","",O10)</f>
        <v>11. 6. 2018</v>
      </c>
      <c r="N114" s="93"/>
      <c r="O114" s="93"/>
      <c r="P114" s="93"/>
      <c r="Q114" s="50"/>
      <c r="R114" s="51"/>
    </row>
    <row r="115" s="1" customFormat="1" ht="6.96" customHeight="1"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1"/>
    </row>
    <row r="116" s="1" customFormat="1">
      <c r="B116" s="49"/>
      <c r="C116" s="41" t="s">
        <v>26</v>
      </c>
      <c r="D116" s="50"/>
      <c r="E116" s="50"/>
      <c r="F116" s="36" t="str">
        <f>E13</f>
        <v xml:space="preserve">EU,Dolnozemská  cesta 1,Bratislava</v>
      </c>
      <c r="G116" s="50"/>
      <c r="H116" s="50"/>
      <c r="I116" s="50"/>
      <c r="J116" s="50"/>
      <c r="K116" s="41" t="s">
        <v>32</v>
      </c>
      <c r="L116" s="50"/>
      <c r="M116" s="36" t="str">
        <f>E19</f>
        <v>Ing.Arch.Fukatsová G.,Atelier Modulor,Bratislava</v>
      </c>
      <c r="N116" s="36"/>
      <c r="O116" s="36"/>
      <c r="P116" s="36"/>
      <c r="Q116" s="36"/>
      <c r="R116" s="51"/>
    </row>
    <row r="117" s="1" customFormat="1" ht="14.4" customHeight="1">
      <c r="B117" s="49"/>
      <c r="C117" s="41" t="s">
        <v>30</v>
      </c>
      <c r="D117" s="50"/>
      <c r="E117" s="50"/>
      <c r="F117" s="36" t="str">
        <f>IF(E16="","",E16)</f>
        <v>Orintačný rozpočet</v>
      </c>
      <c r="G117" s="50"/>
      <c r="H117" s="50"/>
      <c r="I117" s="50"/>
      <c r="J117" s="50"/>
      <c r="K117" s="41" t="s">
        <v>35</v>
      </c>
      <c r="L117" s="50"/>
      <c r="M117" s="36" t="str">
        <f>E22</f>
        <v>Ing.Dušička</v>
      </c>
      <c r="N117" s="36"/>
      <c r="O117" s="36"/>
      <c r="P117" s="36"/>
      <c r="Q117" s="36"/>
      <c r="R117" s="51"/>
    </row>
    <row r="118" s="1" customFormat="1" ht="10.32" customHeight="1"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1"/>
    </row>
    <row r="119" s="9" customFormat="1" ht="29.28" customHeight="1">
      <c r="B119" s="198"/>
      <c r="C119" s="199" t="s">
        <v>171</v>
      </c>
      <c r="D119" s="200" t="s">
        <v>172</v>
      </c>
      <c r="E119" s="200" t="s">
        <v>59</v>
      </c>
      <c r="F119" s="200" t="s">
        <v>173</v>
      </c>
      <c r="G119" s="200"/>
      <c r="H119" s="200"/>
      <c r="I119" s="200"/>
      <c r="J119" s="200" t="s">
        <v>174</v>
      </c>
      <c r="K119" s="200" t="s">
        <v>175</v>
      </c>
      <c r="L119" s="200" t="s">
        <v>176</v>
      </c>
      <c r="M119" s="200"/>
      <c r="N119" s="200" t="s">
        <v>148</v>
      </c>
      <c r="O119" s="200"/>
      <c r="P119" s="200"/>
      <c r="Q119" s="201"/>
      <c r="R119" s="202"/>
      <c r="T119" s="103" t="s">
        <v>177</v>
      </c>
      <c r="U119" s="104" t="s">
        <v>41</v>
      </c>
      <c r="V119" s="104" t="s">
        <v>178</v>
      </c>
      <c r="W119" s="104" t="s">
        <v>179</v>
      </c>
      <c r="X119" s="104" t="s">
        <v>180</v>
      </c>
      <c r="Y119" s="104" t="s">
        <v>181</v>
      </c>
      <c r="Z119" s="104" t="s">
        <v>182</v>
      </c>
      <c r="AA119" s="105" t="s">
        <v>183</v>
      </c>
    </row>
    <row r="120" s="1" customFormat="1" ht="29.28" customHeight="1">
      <c r="B120" s="49"/>
      <c r="C120" s="107" t="s">
        <v>145</v>
      </c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203">
        <f>BK120</f>
        <v>0</v>
      </c>
      <c r="O120" s="204"/>
      <c r="P120" s="204"/>
      <c r="Q120" s="204"/>
      <c r="R120" s="51"/>
      <c r="T120" s="106"/>
      <c r="U120" s="70"/>
      <c r="V120" s="70"/>
      <c r="W120" s="205">
        <f>W121+W124+W129</f>
        <v>0</v>
      </c>
      <c r="X120" s="70"/>
      <c r="Y120" s="205">
        <f>Y121+Y124+Y129</f>
        <v>0</v>
      </c>
      <c r="Z120" s="70"/>
      <c r="AA120" s="206">
        <f>AA121+AA124+AA129</f>
        <v>0</v>
      </c>
      <c r="AT120" s="25" t="s">
        <v>76</v>
      </c>
      <c r="AU120" s="25" t="s">
        <v>150</v>
      </c>
      <c r="BK120" s="207">
        <f>BK121+BK124+BK129</f>
        <v>0</v>
      </c>
    </row>
    <row r="121" s="10" customFormat="1" ht="37.44" customHeight="1">
      <c r="B121" s="208"/>
      <c r="C121" s="209"/>
      <c r="D121" s="210" t="s">
        <v>151</v>
      </c>
      <c r="E121" s="210"/>
      <c r="F121" s="210"/>
      <c r="G121" s="210"/>
      <c r="H121" s="210"/>
      <c r="I121" s="210"/>
      <c r="J121" s="210"/>
      <c r="K121" s="210"/>
      <c r="L121" s="210"/>
      <c r="M121" s="210"/>
      <c r="N121" s="269">
        <f>BK121</f>
        <v>0</v>
      </c>
      <c r="O121" s="179"/>
      <c r="P121" s="179"/>
      <c r="Q121" s="179"/>
      <c r="R121" s="213"/>
      <c r="T121" s="214"/>
      <c r="U121" s="209"/>
      <c r="V121" s="209"/>
      <c r="W121" s="215">
        <f>W122</f>
        <v>0</v>
      </c>
      <c r="X121" s="209"/>
      <c r="Y121" s="215">
        <f>Y122</f>
        <v>0</v>
      </c>
      <c r="Z121" s="209"/>
      <c r="AA121" s="216">
        <f>AA122</f>
        <v>0</v>
      </c>
      <c r="AR121" s="217" t="s">
        <v>84</v>
      </c>
      <c r="AT121" s="218" t="s">
        <v>76</v>
      </c>
      <c r="AU121" s="218" t="s">
        <v>77</v>
      </c>
      <c r="AY121" s="217" t="s">
        <v>184</v>
      </c>
      <c r="BK121" s="219">
        <f>BK122</f>
        <v>0</v>
      </c>
    </row>
    <row r="122" s="10" customFormat="1" ht="19.92" customHeight="1">
      <c r="B122" s="208"/>
      <c r="C122" s="209"/>
      <c r="D122" s="250" t="s">
        <v>153</v>
      </c>
      <c r="E122" s="250"/>
      <c r="F122" s="250"/>
      <c r="G122" s="250"/>
      <c r="H122" s="250"/>
      <c r="I122" s="250"/>
      <c r="J122" s="250"/>
      <c r="K122" s="250"/>
      <c r="L122" s="250"/>
      <c r="M122" s="250"/>
      <c r="N122" s="251">
        <f>BK122</f>
        <v>0</v>
      </c>
      <c r="O122" s="252"/>
      <c r="P122" s="252"/>
      <c r="Q122" s="252"/>
      <c r="R122" s="213"/>
      <c r="T122" s="214"/>
      <c r="U122" s="209"/>
      <c r="V122" s="209"/>
      <c r="W122" s="215">
        <f>W123</f>
        <v>0</v>
      </c>
      <c r="X122" s="209"/>
      <c r="Y122" s="215">
        <f>Y123</f>
        <v>0</v>
      </c>
      <c r="Z122" s="209"/>
      <c r="AA122" s="216">
        <f>AA123</f>
        <v>0</v>
      </c>
      <c r="AR122" s="217" t="s">
        <v>84</v>
      </c>
      <c r="AT122" s="218" t="s">
        <v>76</v>
      </c>
      <c r="AU122" s="218" t="s">
        <v>84</v>
      </c>
      <c r="AY122" s="217" t="s">
        <v>184</v>
      </c>
      <c r="BK122" s="219">
        <f>BK123</f>
        <v>0</v>
      </c>
    </row>
    <row r="123" s="1" customFormat="1" ht="16.5" customHeight="1">
      <c r="B123" s="186"/>
      <c r="C123" s="220" t="s">
        <v>84</v>
      </c>
      <c r="D123" s="220" t="s">
        <v>185</v>
      </c>
      <c r="E123" s="221" t="s">
        <v>1935</v>
      </c>
      <c r="F123" s="222" t="s">
        <v>1936</v>
      </c>
      <c r="G123" s="222"/>
      <c r="H123" s="222"/>
      <c r="I123" s="222"/>
      <c r="J123" s="223" t="s">
        <v>200</v>
      </c>
      <c r="K123" s="224">
        <v>1</v>
      </c>
      <c r="L123" s="225">
        <v>0</v>
      </c>
      <c r="M123" s="225"/>
      <c r="N123" s="226">
        <f>ROUND(L123*K123,2)</f>
        <v>0</v>
      </c>
      <c r="O123" s="226"/>
      <c r="P123" s="226"/>
      <c r="Q123" s="226"/>
      <c r="R123" s="190"/>
      <c r="T123" s="227" t="s">
        <v>5</v>
      </c>
      <c r="U123" s="59" t="s">
        <v>44</v>
      </c>
      <c r="V123" s="50"/>
      <c r="W123" s="228">
        <f>V123*K123</f>
        <v>0</v>
      </c>
      <c r="X123" s="228">
        <v>0</v>
      </c>
      <c r="Y123" s="228">
        <f>X123*K123</f>
        <v>0</v>
      </c>
      <c r="Z123" s="228">
        <v>0</v>
      </c>
      <c r="AA123" s="229">
        <f>Z123*K123</f>
        <v>0</v>
      </c>
      <c r="AR123" s="25" t="s">
        <v>189</v>
      </c>
      <c r="AT123" s="25" t="s">
        <v>185</v>
      </c>
      <c r="AU123" s="25" t="s">
        <v>89</v>
      </c>
      <c r="AY123" s="25" t="s">
        <v>184</v>
      </c>
      <c r="BE123" s="149">
        <f>IF(U123="základná",N123,0)</f>
        <v>0</v>
      </c>
      <c r="BF123" s="149">
        <f>IF(U123="znížená",N123,0)</f>
        <v>0</v>
      </c>
      <c r="BG123" s="149">
        <f>IF(U123="zákl. prenesená",N123,0)</f>
        <v>0</v>
      </c>
      <c r="BH123" s="149">
        <f>IF(U123="zníž. prenesená",N123,0)</f>
        <v>0</v>
      </c>
      <c r="BI123" s="149">
        <f>IF(U123="nulová",N123,0)</f>
        <v>0</v>
      </c>
      <c r="BJ123" s="25" t="s">
        <v>89</v>
      </c>
      <c r="BK123" s="149">
        <f>ROUND(L123*K123,2)</f>
        <v>0</v>
      </c>
      <c r="BL123" s="25" t="s">
        <v>189</v>
      </c>
      <c r="BM123" s="25" t="s">
        <v>1937</v>
      </c>
    </row>
    <row r="124" s="10" customFormat="1" ht="37.44" customHeight="1">
      <c r="B124" s="208"/>
      <c r="C124" s="209"/>
      <c r="D124" s="210" t="s">
        <v>1934</v>
      </c>
      <c r="E124" s="210"/>
      <c r="F124" s="210"/>
      <c r="G124" s="210"/>
      <c r="H124" s="210"/>
      <c r="I124" s="210"/>
      <c r="J124" s="210"/>
      <c r="K124" s="210"/>
      <c r="L124" s="210"/>
      <c r="M124" s="210"/>
      <c r="N124" s="287">
        <f>BK124</f>
        <v>0</v>
      </c>
      <c r="O124" s="288"/>
      <c r="P124" s="288"/>
      <c r="Q124" s="288"/>
      <c r="R124" s="213"/>
      <c r="T124" s="214"/>
      <c r="U124" s="209"/>
      <c r="V124" s="209"/>
      <c r="W124" s="215">
        <f>SUM(W125:W128)</f>
        <v>0</v>
      </c>
      <c r="X124" s="209"/>
      <c r="Y124" s="215">
        <f>SUM(Y125:Y128)</f>
        <v>0</v>
      </c>
      <c r="Z124" s="209"/>
      <c r="AA124" s="216">
        <f>SUM(AA125:AA128)</f>
        <v>0</v>
      </c>
      <c r="AR124" s="217" t="s">
        <v>189</v>
      </c>
      <c r="AT124" s="218" t="s">
        <v>76</v>
      </c>
      <c r="AU124" s="218" t="s">
        <v>77</v>
      </c>
      <c r="AY124" s="217" t="s">
        <v>184</v>
      </c>
      <c r="BK124" s="219">
        <f>SUM(BK125:BK128)</f>
        <v>0</v>
      </c>
    </row>
    <row r="125" s="1" customFormat="1" ht="25.5" customHeight="1">
      <c r="B125" s="186"/>
      <c r="C125" s="220" t="s">
        <v>89</v>
      </c>
      <c r="D125" s="220" t="s">
        <v>185</v>
      </c>
      <c r="E125" s="221" t="s">
        <v>1938</v>
      </c>
      <c r="F125" s="222" t="s">
        <v>1939</v>
      </c>
      <c r="G125" s="222"/>
      <c r="H125" s="222"/>
      <c r="I125" s="222"/>
      <c r="J125" s="223" t="s">
        <v>188</v>
      </c>
      <c r="K125" s="224">
        <v>500</v>
      </c>
      <c r="L125" s="225">
        <v>0</v>
      </c>
      <c r="M125" s="225"/>
      <c r="N125" s="226">
        <f>ROUND(L125*K125,2)</f>
        <v>0</v>
      </c>
      <c r="O125" s="226"/>
      <c r="P125" s="226"/>
      <c r="Q125" s="226"/>
      <c r="R125" s="190"/>
      <c r="T125" s="227" t="s">
        <v>5</v>
      </c>
      <c r="U125" s="59" t="s">
        <v>44</v>
      </c>
      <c r="V125" s="50"/>
      <c r="W125" s="228">
        <f>V125*K125</f>
        <v>0</v>
      </c>
      <c r="X125" s="228">
        <v>0</v>
      </c>
      <c r="Y125" s="228">
        <f>X125*K125</f>
        <v>0</v>
      </c>
      <c r="Z125" s="228">
        <v>0</v>
      </c>
      <c r="AA125" s="229">
        <f>Z125*K125</f>
        <v>0</v>
      </c>
      <c r="AR125" s="25" t="s">
        <v>940</v>
      </c>
      <c r="AT125" s="25" t="s">
        <v>185</v>
      </c>
      <c r="AU125" s="25" t="s">
        <v>84</v>
      </c>
      <c r="AY125" s="25" t="s">
        <v>184</v>
      </c>
      <c r="BE125" s="149">
        <f>IF(U125="základná",N125,0)</f>
        <v>0</v>
      </c>
      <c r="BF125" s="149">
        <f>IF(U125="znížená",N125,0)</f>
        <v>0</v>
      </c>
      <c r="BG125" s="149">
        <f>IF(U125="zákl. prenesená",N125,0)</f>
        <v>0</v>
      </c>
      <c r="BH125" s="149">
        <f>IF(U125="zníž. prenesená",N125,0)</f>
        <v>0</v>
      </c>
      <c r="BI125" s="149">
        <f>IF(U125="nulová",N125,0)</f>
        <v>0</v>
      </c>
      <c r="BJ125" s="25" t="s">
        <v>89</v>
      </c>
      <c r="BK125" s="149">
        <f>ROUND(L125*K125,2)</f>
        <v>0</v>
      </c>
      <c r="BL125" s="25" t="s">
        <v>940</v>
      </c>
      <c r="BM125" s="25" t="s">
        <v>1940</v>
      </c>
    </row>
    <row r="126" s="11" customFormat="1" ht="16.5" customHeight="1">
      <c r="B126" s="230"/>
      <c r="C126" s="231"/>
      <c r="D126" s="231"/>
      <c r="E126" s="232" t="s">
        <v>5</v>
      </c>
      <c r="F126" s="233" t="s">
        <v>1941</v>
      </c>
      <c r="G126" s="234"/>
      <c r="H126" s="234"/>
      <c r="I126" s="234"/>
      <c r="J126" s="231"/>
      <c r="K126" s="235">
        <v>400</v>
      </c>
      <c r="L126" s="231"/>
      <c r="M126" s="231"/>
      <c r="N126" s="231"/>
      <c r="O126" s="231"/>
      <c r="P126" s="231"/>
      <c r="Q126" s="231"/>
      <c r="R126" s="236"/>
      <c r="T126" s="237"/>
      <c r="U126" s="231"/>
      <c r="V126" s="231"/>
      <c r="W126" s="231"/>
      <c r="X126" s="231"/>
      <c r="Y126" s="231"/>
      <c r="Z126" s="231"/>
      <c r="AA126" s="238"/>
      <c r="AT126" s="239" t="s">
        <v>192</v>
      </c>
      <c r="AU126" s="239" t="s">
        <v>84</v>
      </c>
      <c r="AV126" s="11" t="s">
        <v>89</v>
      </c>
      <c r="AW126" s="11" t="s">
        <v>34</v>
      </c>
      <c r="AX126" s="11" t="s">
        <v>77</v>
      </c>
      <c r="AY126" s="239" t="s">
        <v>184</v>
      </c>
    </row>
    <row r="127" s="11" customFormat="1" ht="16.5" customHeight="1">
      <c r="B127" s="230"/>
      <c r="C127" s="231"/>
      <c r="D127" s="231"/>
      <c r="E127" s="232" t="s">
        <v>5</v>
      </c>
      <c r="F127" s="240" t="s">
        <v>902</v>
      </c>
      <c r="G127" s="231"/>
      <c r="H127" s="231"/>
      <c r="I127" s="231"/>
      <c r="J127" s="231"/>
      <c r="K127" s="235">
        <v>100</v>
      </c>
      <c r="L127" s="231"/>
      <c r="M127" s="231"/>
      <c r="N127" s="231"/>
      <c r="O127" s="231"/>
      <c r="P127" s="231"/>
      <c r="Q127" s="231"/>
      <c r="R127" s="236"/>
      <c r="T127" s="237"/>
      <c r="U127" s="231"/>
      <c r="V127" s="231"/>
      <c r="W127" s="231"/>
      <c r="X127" s="231"/>
      <c r="Y127" s="231"/>
      <c r="Z127" s="231"/>
      <c r="AA127" s="238"/>
      <c r="AT127" s="239" t="s">
        <v>192</v>
      </c>
      <c r="AU127" s="239" t="s">
        <v>84</v>
      </c>
      <c r="AV127" s="11" t="s">
        <v>89</v>
      </c>
      <c r="AW127" s="11" t="s">
        <v>34</v>
      </c>
      <c r="AX127" s="11" t="s">
        <v>77</v>
      </c>
      <c r="AY127" s="239" t="s">
        <v>184</v>
      </c>
    </row>
    <row r="128" s="12" customFormat="1" ht="16.5" customHeight="1">
      <c r="B128" s="241"/>
      <c r="C128" s="242"/>
      <c r="D128" s="242"/>
      <c r="E128" s="243" t="s">
        <v>5</v>
      </c>
      <c r="F128" s="244" t="s">
        <v>197</v>
      </c>
      <c r="G128" s="242"/>
      <c r="H128" s="242"/>
      <c r="I128" s="242"/>
      <c r="J128" s="242"/>
      <c r="K128" s="245">
        <v>500</v>
      </c>
      <c r="L128" s="242"/>
      <c r="M128" s="242"/>
      <c r="N128" s="242"/>
      <c r="O128" s="242"/>
      <c r="P128" s="242"/>
      <c r="Q128" s="242"/>
      <c r="R128" s="246"/>
      <c r="T128" s="247"/>
      <c r="U128" s="242"/>
      <c r="V128" s="242"/>
      <c r="W128" s="242"/>
      <c r="X128" s="242"/>
      <c r="Y128" s="242"/>
      <c r="Z128" s="242"/>
      <c r="AA128" s="248"/>
      <c r="AT128" s="249" t="s">
        <v>192</v>
      </c>
      <c r="AU128" s="249" t="s">
        <v>84</v>
      </c>
      <c r="AV128" s="12" t="s">
        <v>189</v>
      </c>
      <c r="AW128" s="12" t="s">
        <v>34</v>
      </c>
      <c r="AX128" s="12" t="s">
        <v>84</v>
      </c>
      <c r="AY128" s="249" t="s">
        <v>184</v>
      </c>
    </row>
    <row r="129" s="1" customFormat="1" ht="49.92" customHeight="1">
      <c r="B129" s="49"/>
      <c r="C129" s="50"/>
      <c r="D129" s="210" t="s">
        <v>411</v>
      </c>
      <c r="E129" s="50"/>
      <c r="F129" s="50"/>
      <c r="G129" s="50"/>
      <c r="H129" s="50"/>
      <c r="I129" s="50"/>
      <c r="J129" s="50"/>
      <c r="K129" s="50"/>
      <c r="L129" s="50"/>
      <c r="M129" s="50"/>
      <c r="N129" s="269">
        <f>BK129</f>
        <v>0</v>
      </c>
      <c r="O129" s="179"/>
      <c r="P129" s="179"/>
      <c r="Q129" s="179"/>
      <c r="R129" s="51"/>
      <c r="T129" s="267"/>
      <c r="U129" s="75"/>
      <c r="V129" s="75"/>
      <c r="W129" s="75"/>
      <c r="X129" s="75"/>
      <c r="Y129" s="75"/>
      <c r="Z129" s="75"/>
      <c r="AA129" s="77"/>
      <c r="AT129" s="25" t="s">
        <v>76</v>
      </c>
      <c r="AU129" s="25" t="s">
        <v>77</v>
      </c>
      <c r="AY129" s="25" t="s">
        <v>412</v>
      </c>
      <c r="BK129" s="149">
        <v>0</v>
      </c>
    </row>
    <row r="130" s="1" customFormat="1" ht="6.96" customHeight="1">
      <c r="B130" s="78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80"/>
    </row>
  </sheetData>
  <mergeCells count="82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5:I125"/>
    <mergeCell ref="L125:M125"/>
    <mergeCell ref="N125:Q125"/>
    <mergeCell ref="F126:I126"/>
    <mergeCell ref="F127:I127"/>
    <mergeCell ref="F128:I128"/>
    <mergeCell ref="N120:Q120"/>
    <mergeCell ref="N121:Q121"/>
    <mergeCell ref="N122:Q122"/>
    <mergeCell ref="N124:Q124"/>
    <mergeCell ref="N129:Q129"/>
    <mergeCell ref="H1:K1"/>
    <mergeCell ref="S2:AC2"/>
  </mergeCells>
  <hyperlinks>
    <hyperlink ref="F1:G1" location="C2" display="1) Krycí list rozpočtu"/>
    <hyperlink ref="H1:K1" location="C87" display="2) Rekapitulácia rozpočtu"/>
    <hyperlink ref="L1" location="C119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8"/>
      <c r="B1" s="16"/>
      <c r="C1" s="16"/>
      <c r="D1" s="17" t="s">
        <v>1</v>
      </c>
      <c r="E1" s="16"/>
      <c r="F1" s="18" t="s">
        <v>133</v>
      </c>
      <c r="G1" s="18"/>
      <c r="H1" s="159" t="s">
        <v>134</v>
      </c>
      <c r="I1" s="159"/>
      <c r="J1" s="159"/>
      <c r="K1" s="159"/>
      <c r="L1" s="18" t="s">
        <v>135</v>
      </c>
      <c r="M1" s="16"/>
      <c r="N1" s="16"/>
      <c r="O1" s="17" t="s">
        <v>136</v>
      </c>
      <c r="P1" s="16"/>
      <c r="Q1" s="16"/>
      <c r="R1" s="16"/>
      <c r="S1" s="18" t="s">
        <v>137</v>
      </c>
      <c r="T1" s="18"/>
      <c r="U1" s="158"/>
      <c r="V1" s="15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ht="36.96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8</v>
      </c>
      <c r="AT2" s="25" t="s">
        <v>111</v>
      </c>
    </row>
    <row r="3" ht="6.96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AT3" s="25" t="s">
        <v>77</v>
      </c>
    </row>
    <row r="4" ht="36.96" customHeight="1">
      <c r="B4" s="29"/>
      <c r="C4" s="30" t="s">
        <v>138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T4" s="23" t="s">
        <v>12</v>
      </c>
      <c r="AT4" s="25" t="s">
        <v>6</v>
      </c>
    </row>
    <row r="5" ht="6.96" customHeight="1">
      <c r="B5" s="2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</row>
    <row r="6" ht="25.44" customHeight="1">
      <c r="B6" s="29"/>
      <c r="C6" s="34"/>
      <c r="D6" s="41" t="s">
        <v>18</v>
      </c>
      <c r="E6" s="34"/>
      <c r="F6" s="160" t="str">
        <f>'Rekapitulácia stavby'!K6</f>
        <v xml:space="preserve">REKONŠTRUKCIA ŠD HORSKÝ PARK  EU BRATISLAVA , BLOK A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2"/>
    </row>
    <row r="7" ht="25.44" customHeight="1">
      <c r="B7" s="29"/>
      <c r="C7" s="34"/>
      <c r="D7" s="41" t="s">
        <v>139</v>
      </c>
      <c r="E7" s="34"/>
      <c r="F7" s="160" t="s">
        <v>140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</row>
    <row r="8" s="1" customFormat="1" ht="32.88" customHeight="1">
      <c r="B8" s="49"/>
      <c r="C8" s="50"/>
      <c r="D8" s="38" t="s">
        <v>141</v>
      </c>
      <c r="E8" s="50"/>
      <c r="F8" s="39" t="s">
        <v>1942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</row>
    <row r="9" s="1" customFormat="1" ht="14.4" customHeight="1">
      <c r="B9" s="49"/>
      <c r="C9" s="50"/>
      <c r="D9" s="41" t="s">
        <v>20</v>
      </c>
      <c r="E9" s="50"/>
      <c r="F9" s="36" t="s">
        <v>5</v>
      </c>
      <c r="G9" s="50"/>
      <c r="H9" s="50"/>
      <c r="I9" s="50"/>
      <c r="J9" s="50"/>
      <c r="K9" s="50"/>
      <c r="L9" s="50"/>
      <c r="M9" s="41" t="s">
        <v>21</v>
      </c>
      <c r="N9" s="50"/>
      <c r="O9" s="36" t="s">
        <v>5</v>
      </c>
      <c r="P9" s="50"/>
      <c r="Q9" s="50"/>
      <c r="R9" s="51"/>
    </row>
    <row r="10" s="1" customFormat="1" ht="14.4" customHeight="1">
      <c r="B10" s="49"/>
      <c r="C10" s="50"/>
      <c r="D10" s="41" t="s">
        <v>22</v>
      </c>
      <c r="E10" s="50"/>
      <c r="F10" s="36" t="s">
        <v>23</v>
      </c>
      <c r="G10" s="50"/>
      <c r="H10" s="50"/>
      <c r="I10" s="50"/>
      <c r="J10" s="50"/>
      <c r="K10" s="50"/>
      <c r="L10" s="50"/>
      <c r="M10" s="41" t="s">
        <v>24</v>
      </c>
      <c r="N10" s="50"/>
      <c r="O10" s="161" t="str">
        <f>'Rekapitulácia stavby'!AN8</f>
        <v>11. 6. 2018</v>
      </c>
      <c r="P10" s="93"/>
      <c r="Q10" s="50"/>
      <c r="R10" s="51"/>
    </row>
    <row r="11" s="1" customFormat="1" ht="10.8" customHeight="1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</row>
    <row r="12" s="1" customFormat="1" ht="14.4" customHeight="1">
      <c r="B12" s="49"/>
      <c r="C12" s="50"/>
      <c r="D12" s="41" t="s">
        <v>26</v>
      </c>
      <c r="E12" s="50"/>
      <c r="F12" s="50"/>
      <c r="G12" s="50"/>
      <c r="H12" s="50"/>
      <c r="I12" s="50"/>
      <c r="J12" s="50"/>
      <c r="K12" s="50"/>
      <c r="L12" s="50"/>
      <c r="M12" s="41" t="s">
        <v>27</v>
      </c>
      <c r="N12" s="50"/>
      <c r="O12" s="36" t="s">
        <v>5</v>
      </c>
      <c r="P12" s="36"/>
      <c r="Q12" s="50"/>
      <c r="R12" s="51"/>
    </row>
    <row r="13" s="1" customFormat="1" ht="18" customHeight="1">
      <c r="B13" s="49"/>
      <c r="C13" s="50"/>
      <c r="D13" s="50"/>
      <c r="E13" s="36" t="s">
        <v>28</v>
      </c>
      <c r="F13" s="50"/>
      <c r="G13" s="50"/>
      <c r="H13" s="50"/>
      <c r="I13" s="50"/>
      <c r="J13" s="50"/>
      <c r="K13" s="50"/>
      <c r="L13" s="50"/>
      <c r="M13" s="41" t="s">
        <v>29</v>
      </c>
      <c r="N13" s="50"/>
      <c r="O13" s="36" t="s">
        <v>5</v>
      </c>
      <c r="P13" s="36"/>
      <c r="Q13" s="50"/>
      <c r="R13" s="51"/>
    </row>
    <row r="14" s="1" customFormat="1" ht="6.96" customHeight="1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</row>
    <row r="15" s="1" customFormat="1" ht="14.4" customHeight="1">
      <c r="B15" s="49"/>
      <c r="C15" s="50"/>
      <c r="D15" s="41" t="s">
        <v>30</v>
      </c>
      <c r="E15" s="50"/>
      <c r="F15" s="50"/>
      <c r="G15" s="50"/>
      <c r="H15" s="50"/>
      <c r="I15" s="50"/>
      <c r="J15" s="50"/>
      <c r="K15" s="50"/>
      <c r="L15" s="50"/>
      <c r="M15" s="41" t="s">
        <v>27</v>
      </c>
      <c r="N15" s="50"/>
      <c r="O15" s="42" t="s">
        <v>5</v>
      </c>
      <c r="P15" s="36"/>
      <c r="Q15" s="50"/>
      <c r="R15" s="51"/>
    </row>
    <row r="16" s="1" customFormat="1" ht="18" customHeight="1">
      <c r="B16" s="49"/>
      <c r="C16" s="50"/>
      <c r="D16" s="50"/>
      <c r="E16" s="42" t="s">
        <v>143</v>
      </c>
      <c r="F16" s="162"/>
      <c r="G16" s="162"/>
      <c r="H16" s="162"/>
      <c r="I16" s="162"/>
      <c r="J16" s="162"/>
      <c r="K16" s="162"/>
      <c r="L16" s="162"/>
      <c r="M16" s="41" t="s">
        <v>29</v>
      </c>
      <c r="N16" s="50"/>
      <c r="O16" s="42" t="s">
        <v>5</v>
      </c>
      <c r="P16" s="36"/>
      <c r="Q16" s="50"/>
      <c r="R16" s="51"/>
    </row>
    <row r="17" s="1" customFormat="1" ht="6.96" customHeight="1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="1" customFormat="1" ht="14.4" customHeight="1">
      <c r="B18" s="49"/>
      <c r="C18" s="50"/>
      <c r="D18" s="41" t="s">
        <v>32</v>
      </c>
      <c r="E18" s="50"/>
      <c r="F18" s="50"/>
      <c r="G18" s="50"/>
      <c r="H18" s="50"/>
      <c r="I18" s="50"/>
      <c r="J18" s="50"/>
      <c r="K18" s="50"/>
      <c r="L18" s="50"/>
      <c r="M18" s="41" t="s">
        <v>27</v>
      </c>
      <c r="N18" s="50"/>
      <c r="O18" s="36" t="s">
        <v>5</v>
      </c>
      <c r="P18" s="36"/>
      <c r="Q18" s="50"/>
      <c r="R18" s="51"/>
    </row>
    <row r="19" s="1" customFormat="1" ht="18" customHeight="1">
      <c r="B19" s="49"/>
      <c r="C19" s="50"/>
      <c r="D19" s="50"/>
      <c r="E19" s="36" t="s">
        <v>33</v>
      </c>
      <c r="F19" s="50"/>
      <c r="G19" s="50"/>
      <c r="H19" s="50"/>
      <c r="I19" s="50"/>
      <c r="J19" s="50"/>
      <c r="K19" s="50"/>
      <c r="L19" s="50"/>
      <c r="M19" s="41" t="s">
        <v>29</v>
      </c>
      <c r="N19" s="50"/>
      <c r="O19" s="36" t="s">
        <v>5</v>
      </c>
      <c r="P19" s="36"/>
      <c r="Q19" s="50"/>
      <c r="R19" s="51"/>
    </row>
    <row r="20" s="1" customFormat="1" ht="6.96" customHeight="1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</row>
    <row r="21" s="1" customFormat="1" ht="14.4" customHeight="1">
      <c r="B21" s="49"/>
      <c r="C21" s="50"/>
      <c r="D21" s="41" t="s">
        <v>35</v>
      </c>
      <c r="E21" s="50"/>
      <c r="F21" s="50"/>
      <c r="G21" s="50"/>
      <c r="H21" s="50"/>
      <c r="I21" s="50"/>
      <c r="J21" s="50"/>
      <c r="K21" s="50"/>
      <c r="L21" s="50"/>
      <c r="M21" s="41" t="s">
        <v>27</v>
      </c>
      <c r="N21" s="50"/>
      <c r="O21" s="36" t="s">
        <v>5</v>
      </c>
      <c r="P21" s="36"/>
      <c r="Q21" s="50"/>
      <c r="R21" s="51"/>
    </row>
    <row r="22" s="1" customFormat="1" ht="18" customHeight="1">
      <c r="B22" s="49"/>
      <c r="C22" s="50"/>
      <c r="D22" s="50"/>
      <c r="E22" s="36" t="s">
        <v>1933</v>
      </c>
      <c r="F22" s="50"/>
      <c r="G22" s="50"/>
      <c r="H22" s="50"/>
      <c r="I22" s="50"/>
      <c r="J22" s="50"/>
      <c r="K22" s="50"/>
      <c r="L22" s="50"/>
      <c r="M22" s="41" t="s">
        <v>29</v>
      </c>
      <c r="N22" s="50"/>
      <c r="O22" s="36" t="s">
        <v>5</v>
      </c>
      <c r="P22" s="36"/>
      <c r="Q22" s="50"/>
      <c r="R22" s="51"/>
    </row>
    <row r="23" s="1" customFormat="1" ht="6.96" customHeigh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="1" customFormat="1" ht="14.4" customHeight="1">
      <c r="B24" s="49"/>
      <c r="C24" s="50"/>
      <c r="D24" s="41" t="s">
        <v>37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="1" customFormat="1" ht="16.5" customHeight="1">
      <c r="B25" s="49"/>
      <c r="C25" s="50"/>
      <c r="D25" s="50"/>
      <c r="E25" s="45" t="s">
        <v>5</v>
      </c>
      <c r="F25" s="45"/>
      <c r="G25" s="45"/>
      <c r="H25" s="45"/>
      <c r="I25" s="45"/>
      <c r="J25" s="45"/>
      <c r="K25" s="45"/>
      <c r="L25" s="45"/>
      <c r="M25" s="50"/>
      <c r="N25" s="50"/>
      <c r="O25" s="50"/>
      <c r="P25" s="50"/>
      <c r="Q25" s="50"/>
      <c r="R25" s="51"/>
    </row>
    <row r="26" s="1" customFormat="1" ht="6.96" customHeight="1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s="1" customFormat="1" ht="6.96" customHeight="1">
      <c r="B27" s="49"/>
      <c r="C27" s="5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50"/>
      <c r="R27" s="51"/>
    </row>
    <row r="28" s="1" customFormat="1" ht="14.4" customHeight="1">
      <c r="B28" s="49"/>
      <c r="C28" s="50"/>
      <c r="D28" s="163" t="s">
        <v>145</v>
      </c>
      <c r="E28" s="50"/>
      <c r="F28" s="50"/>
      <c r="G28" s="50"/>
      <c r="H28" s="50"/>
      <c r="I28" s="50"/>
      <c r="J28" s="50"/>
      <c r="K28" s="50"/>
      <c r="L28" s="50"/>
      <c r="M28" s="48">
        <f>N89</f>
        <v>0</v>
      </c>
      <c r="N28" s="48"/>
      <c r="O28" s="48"/>
      <c r="P28" s="48"/>
      <c r="Q28" s="50"/>
      <c r="R28" s="51"/>
    </row>
    <row r="29" s="1" customFormat="1" ht="14.4" customHeight="1">
      <c r="B29" s="49"/>
      <c r="C29" s="50"/>
      <c r="D29" s="47" t="s">
        <v>127</v>
      </c>
      <c r="E29" s="50"/>
      <c r="F29" s="50"/>
      <c r="G29" s="50"/>
      <c r="H29" s="50"/>
      <c r="I29" s="50"/>
      <c r="J29" s="50"/>
      <c r="K29" s="50"/>
      <c r="L29" s="50"/>
      <c r="M29" s="48">
        <f>N96</f>
        <v>0</v>
      </c>
      <c r="N29" s="48"/>
      <c r="O29" s="48"/>
      <c r="P29" s="48"/>
      <c r="Q29" s="50"/>
      <c r="R29" s="51"/>
    </row>
    <row r="30" s="1" customFormat="1" ht="6.96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="1" customFormat="1" ht="25.44" customHeight="1">
      <c r="B31" s="49"/>
      <c r="C31" s="50"/>
      <c r="D31" s="164" t="s">
        <v>40</v>
      </c>
      <c r="E31" s="50"/>
      <c r="F31" s="50"/>
      <c r="G31" s="50"/>
      <c r="H31" s="50"/>
      <c r="I31" s="50"/>
      <c r="J31" s="50"/>
      <c r="K31" s="50"/>
      <c r="L31" s="50"/>
      <c r="M31" s="165">
        <f>ROUND(M28+M29,2)</f>
        <v>0</v>
      </c>
      <c r="N31" s="50"/>
      <c r="O31" s="50"/>
      <c r="P31" s="50"/>
      <c r="Q31" s="50"/>
      <c r="R31" s="51"/>
    </row>
    <row r="32" s="1" customFormat="1" ht="6.96" customHeight="1">
      <c r="B32" s="49"/>
      <c r="C32" s="5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50"/>
      <c r="R32" s="51"/>
    </row>
    <row r="33" s="1" customFormat="1" ht="14.4" customHeight="1">
      <c r="B33" s="49"/>
      <c r="C33" s="50"/>
      <c r="D33" s="57" t="s">
        <v>41</v>
      </c>
      <c r="E33" s="57" t="s">
        <v>42</v>
      </c>
      <c r="F33" s="58">
        <v>0.20000000000000001</v>
      </c>
      <c r="G33" s="166" t="s">
        <v>43</v>
      </c>
      <c r="H33" s="167">
        <f>(SUM(BE96:BE103)+SUM(BE122:BE224))</f>
        <v>0</v>
      </c>
      <c r="I33" s="50"/>
      <c r="J33" s="50"/>
      <c r="K33" s="50"/>
      <c r="L33" s="50"/>
      <c r="M33" s="167">
        <f>ROUND((SUM(BE96:BE103)+SUM(BE122:BE224)), 2)*F33</f>
        <v>0</v>
      </c>
      <c r="N33" s="50"/>
      <c r="O33" s="50"/>
      <c r="P33" s="50"/>
      <c r="Q33" s="50"/>
      <c r="R33" s="51"/>
    </row>
    <row r="34" s="1" customFormat="1" ht="14.4" customHeight="1">
      <c r="B34" s="49"/>
      <c r="C34" s="50"/>
      <c r="D34" s="50"/>
      <c r="E34" s="57" t="s">
        <v>44</v>
      </c>
      <c r="F34" s="58">
        <v>0.20000000000000001</v>
      </c>
      <c r="G34" s="166" t="s">
        <v>43</v>
      </c>
      <c r="H34" s="167">
        <f>(SUM(BF96:BF103)+SUM(BF122:BF224))</f>
        <v>0</v>
      </c>
      <c r="I34" s="50"/>
      <c r="J34" s="50"/>
      <c r="K34" s="50"/>
      <c r="L34" s="50"/>
      <c r="M34" s="167">
        <f>ROUND((SUM(BF96:BF103)+SUM(BF122:BF224)), 2)*F34</f>
        <v>0</v>
      </c>
      <c r="N34" s="50"/>
      <c r="O34" s="50"/>
      <c r="P34" s="50"/>
      <c r="Q34" s="50"/>
      <c r="R34" s="51"/>
    </row>
    <row r="35" hidden="1" s="1" customFormat="1" ht="14.4" customHeight="1">
      <c r="B35" s="49"/>
      <c r="C35" s="50"/>
      <c r="D35" s="50"/>
      <c r="E35" s="57" t="s">
        <v>45</v>
      </c>
      <c r="F35" s="58">
        <v>0.20000000000000001</v>
      </c>
      <c r="G35" s="166" t="s">
        <v>43</v>
      </c>
      <c r="H35" s="167">
        <f>(SUM(BG96:BG103)+SUM(BG122:BG224))</f>
        <v>0</v>
      </c>
      <c r="I35" s="50"/>
      <c r="J35" s="50"/>
      <c r="K35" s="50"/>
      <c r="L35" s="50"/>
      <c r="M35" s="167">
        <v>0</v>
      </c>
      <c r="N35" s="50"/>
      <c r="O35" s="50"/>
      <c r="P35" s="50"/>
      <c r="Q35" s="50"/>
      <c r="R35" s="51"/>
    </row>
    <row r="36" hidden="1" s="1" customFormat="1" ht="14.4" customHeight="1">
      <c r="B36" s="49"/>
      <c r="C36" s="50"/>
      <c r="D36" s="50"/>
      <c r="E36" s="57" t="s">
        <v>46</v>
      </c>
      <c r="F36" s="58">
        <v>0.20000000000000001</v>
      </c>
      <c r="G36" s="166" t="s">
        <v>43</v>
      </c>
      <c r="H36" s="167">
        <f>(SUM(BH96:BH103)+SUM(BH122:BH224))</f>
        <v>0</v>
      </c>
      <c r="I36" s="50"/>
      <c r="J36" s="50"/>
      <c r="K36" s="50"/>
      <c r="L36" s="50"/>
      <c r="M36" s="167">
        <v>0</v>
      </c>
      <c r="N36" s="50"/>
      <c r="O36" s="50"/>
      <c r="P36" s="50"/>
      <c r="Q36" s="50"/>
      <c r="R36" s="51"/>
    </row>
    <row r="37" hidden="1" s="1" customFormat="1" ht="14.4" customHeight="1">
      <c r="B37" s="49"/>
      <c r="C37" s="50"/>
      <c r="D37" s="50"/>
      <c r="E37" s="57" t="s">
        <v>47</v>
      </c>
      <c r="F37" s="58">
        <v>0</v>
      </c>
      <c r="G37" s="166" t="s">
        <v>43</v>
      </c>
      <c r="H37" s="167">
        <f>(SUM(BI96:BI103)+SUM(BI122:BI224))</f>
        <v>0</v>
      </c>
      <c r="I37" s="50"/>
      <c r="J37" s="50"/>
      <c r="K37" s="50"/>
      <c r="L37" s="50"/>
      <c r="M37" s="167">
        <v>0</v>
      </c>
      <c r="N37" s="50"/>
      <c r="O37" s="50"/>
      <c r="P37" s="50"/>
      <c r="Q37" s="50"/>
      <c r="R37" s="51"/>
    </row>
    <row r="38" s="1" customFormat="1" ht="6.96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</row>
    <row r="39" s="1" customFormat="1" ht="25.44" customHeight="1">
      <c r="B39" s="49"/>
      <c r="C39" s="156"/>
      <c r="D39" s="168" t="s">
        <v>48</v>
      </c>
      <c r="E39" s="100"/>
      <c r="F39" s="100"/>
      <c r="G39" s="169" t="s">
        <v>49</v>
      </c>
      <c r="H39" s="170" t="s">
        <v>50</v>
      </c>
      <c r="I39" s="100"/>
      <c r="J39" s="100"/>
      <c r="K39" s="100"/>
      <c r="L39" s="171">
        <f>SUM(M31:M37)</f>
        <v>0</v>
      </c>
      <c r="M39" s="171"/>
      <c r="N39" s="171"/>
      <c r="O39" s="171"/>
      <c r="P39" s="172"/>
      <c r="Q39" s="156"/>
      <c r="R39" s="51"/>
    </row>
    <row r="40" s="1" customFormat="1" ht="14.4" customHeight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="1" customFormat="1" ht="14.4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>
      <c r="B42" s="29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2"/>
    </row>
    <row r="43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2"/>
    </row>
    <row r="44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2"/>
    </row>
    <row r="4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</row>
    <row r="46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</row>
    <row r="50" s="1" customFormat="1">
      <c r="B50" s="49"/>
      <c r="C50" s="50"/>
      <c r="D50" s="69" t="s">
        <v>51</v>
      </c>
      <c r="E50" s="70"/>
      <c r="F50" s="70"/>
      <c r="G50" s="70"/>
      <c r="H50" s="71"/>
      <c r="I50" s="50"/>
      <c r="J50" s="69" t="s">
        <v>52</v>
      </c>
      <c r="K50" s="70"/>
      <c r="L50" s="70"/>
      <c r="M50" s="70"/>
      <c r="N50" s="70"/>
      <c r="O50" s="70"/>
      <c r="P50" s="71"/>
      <c r="Q50" s="50"/>
      <c r="R50" s="51"/>
    </row>
    <row r="51">
      <c r="B51" s="29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2"/>
    </row>
    <row r="52">
      <c r="B52" s="29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2"/>
    </row>
    <row r="53">
      <c r="B53" s="29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2"/>
    </row>
    <row r="54">
      <c r="B54" s="29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2"/>
    </row>
    <row r="55">
      <c r="B55" s="29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2"/>
    </row>
    <row r="56">
      <c r="B56" s="29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2"/>
    </row>
    <row r="57">
      <c r="B57" s="29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2"/>
    </row>
    <row r="58">
      <c r="B58" s="29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2"/>
    </row>
    <row r="59" s="1" customFormat="1">
      <c r="B59" s="49"/>
      <c r="C59" s="50"/>
      <c r="D59" s="74" t="s">
        <v>53</v>
      </c>
      <c r="E59" s="75"/>
      <c r="F59" s="75"/>
      <c r="G59" s="76" t="s">
        <v>54</v>
      </c>
      <c r="H59" s="77"/>
      <c r="I59" s="50"/>
      <c r="J59" s="74" t="s">
        <v>53</v>
      </c>
      <c r="K59" s="75"/>
      <c r="L59" s="75"/>
      <c r="M59" s="75"/>
      <c r="N59" s="76" t="s">
        <v>54</v>
      </c>
      <c r="O59" s="75"/>
      <c r="P59" s="77"/>
      <c r="Q59" s="50"/>
      <c r="R59" s="51"/>
    </row>
    <row r="60"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="1" customFormat="1">
      <c r="B61" s="49"/>
      <c r="C61" s="50"/>
      <c r="D61" s="69" t="s">
        <v>55</v>
      </c>
      <c r="E61" s="70"/>
      <c r="F61" s="70"/>
      <c r="G61" s="70"/>
      <c r="H61" s="71"/>
      <c r="I61" s="50"/>
      <c r="J61" s="69" t="s">
        <v>56</v>
      </c>
      <c r="K61" s="70"/>
      <c r="L61" s="70"/>
      <c r="M61" s="70"/>
      <c r="N61" s="70"/>
      <c r="O61" s="70"/>
      <c r="P61" s="71"/>
      <c r="Q61" s="50"/>
      <c r="R61" s="51"/>
    </row>
    <row r="62">
      <c r="B62" s="29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2"/>
    </row>
    <row r="63">
      <c r="B63" s="29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2"/>
    </row>
    <row r="64">
      <c r="B64" s="29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2"/>
    </row>
    <row r="65">
      <c r="B65" s="29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2"/>
    </row>
    <row r="66">
      <c r="B66" s="29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2"/>
    </row>
    <row r="67">
      <c r="B67" s="29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2"/>
    </row>
    <row r="68">
      <c r="B68" s="29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2"/>
    </row>
    <row r="69">
      <c r="B69" s="29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2"/>
    </row>
    <row r="70" s="1" customFormat="1">
      <c r="B70" s="49"/>
      <c r="C70" s="50"/>
      <c r="D70" s="74" t="s">
        <v>53</v>
      </c>
      <c r="E70" s="75"/>
      <c r="F70" s="75"/>
      <c r="G70" s="76" t="s">
        <v>54</v>
      </c>
      <c r="H70" s="77"/>
      <c r="I70" s="50"/>
      <c r="J70" s="74" t="s">
        <v>53</v>
      </c>
      <c r="K70" s="75"/>
      <c r="L70" s="75"/>
      <c r="M70" s="75"/>
      <c r="N70" s="76" t="s">
        <v>54</v>
      </c>
      <c r="O70" s="75"/>
      <c r="P70" s="77"/>
      <c r="Q70" s="50"/>
      <c r="R70" s="51"/>
    </row>
    <row r="71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="1" customFormat="1" ht="6.96" customHeight="1"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3"/>
    </row>
    <row r="76" s="1" customFormat="1" ht="36.96" customHeight="1">
      <c r="B76" s="49"/>
      <c r="C76" s="30" t="s">
        <v>146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1"/>
    </row>
    <row r="77" s="1" customFormat="1" ht="6.96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</row>
    <row r="78" s="1" customFormat="1" ht="30" customHeight="1">
      <c r="B78" s="49"/>
      <c r="C78" s="41" t="s">
        <v>18</v>
      </c>
      <c r="D78" s="50"/>
      <c r="E78" s="50"/>
      <c r="F78" s="160" t="str">
        <f>F6</f>
        <v xml:space="preserve">REKONŠTRUKCIA ŠD HORSKÝ PARK  EU BRATISLAVA , BLOK A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</row>
    <row r="79" ht="30" customHeight="1">
      <c r="B79" s="29"/>
      <c r="C79" s="41" t="s">
        <v>139</v>
      </c>
      <c r="D79" s="34"/>
      <c r="E79" s="34"/>
      <c r="F79" s="160" t="s">
        <v>140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2"/>
    </row>
    <row r="80" s="1" customFormat="1" ht="36.96" customHeight="1">
      <c r="B80" s="49"/>
      <c r="C80" s="88" t="s">
        <v>141</v>
      </c>
      <c r="D80" s="50"/>
      <c r="E80" s="50"/>
      <c r="F80" s="90" t="str">
        <f>F8</f>
        <v xml:space="preserve">SO01.4A - SO01.4A   Elektroinštalácia - 1-4  NP + byt A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1"/>
    </row>
    <row r="81" s="1" customFormat="1" ht="6.96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="1" customFormat="1" ht="18" customHeight="1">
      <c r="B82" s="49"/>
      <c r="C82" s="41" t="s">
        <v>22</v>
      </c>
      <c r="D82" s="50"/>
      <c r="E82" s="50"/>
      <c r="F82" s="36" t="str">
        <f>F10</f>
        <v>Prokopa Veľkého 41,Bratislava</v>
      </c>
      <c r="G82" s="50"/>
      <c r="H82" s="50"/>
      <c r="I82" s="50"/>
      <c r="J82" s="50"/>
      <c r="K82" s="41" t="s">
        <v>24</v>
      </c>
      <c r="L82" s="50"/>
      <c r="M82" s="93" t="str">
        <f>IF(O10="","",O10)</f>
        <v>11. 6. 2018</v>
      </c>
      <c r="N82" s="93"/>
      <c r="O82" s="93"/>
      <c r="P82" s="93"/>
      <c r="Q82" s="50"/>
      <c r="R82" s="51"/>
    </row>
    <row r="83" s="1" customFormat="1" ht="6.96" customHeight="1"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1"/>
    </row>
    <row r="84" s="1" customFormat="1">
      <c r="B84" s="49"/>
      <c r="C84" s="41" t="s">
        <v>26</v>
      </c>
      <c r="D84" s="50"/>
      <c r="E84" s="50"/>
      <c r="F84" s="36" t="str">
        <f>E13</f>
        <v xml:space="preserve">EU,Dolnozemská  cesta 1,Bratislava</v>
      </c>
      <c r="G84" s="50"/>
      <c r="H84" s="50"/>
      <c r="I84" s="50"/>
      <c r="J84" s="50"/>
      <c r="K84" s="41" t="s">
        <v>32</v>
      </c>
      <c r="L84" s="50"/>
      <c r="M84" s="36" t="str">
        <f>E19</f>
        <v>Ing.Arch.Fukatsová G.,Atelier Modulor,Bratislava</v>
      </c>
      <c r="N84" s="36"/>
      <c r="O84" s="36"/>
      <c r="P84" s="36"/>
      <c r="Q84" s="36"/>
      <c r="R84" s="51"/>
    </row>
    <row r="85" s="1" customFormat="1" ht="14.4" customHeight="1">
      <c r="B85" s="49"/>
      <c r="C85" s="41" t="s">
        <v>30</v>
      </c>
      <c r="D85" s="50"/>
      <c r="E85" s="50"/>
      <c r="F85" s="36" t="str">
        <f>IF(E16="","",E16)</f>
        <v>Orintačný rozpočet</v>
      </c>
      <c r="G85" s="50"/>
      <c r="H85" s="50"/>
      <c r="I85" s="50"/>
      <c r="J85" s="50"/>
      <c r="K85" s="41" t="s">
        <v>35</v>
      </c>
      <c r="L85" s="50"/>
      <c r="M85" s="36" t="str">
        <f>E22</f>
        <v>Ing.Dušička</v>
      </c>
      <c r="N85" s="36"/>
      <c r="O85" s="36"/>
      <c r="P85" s="36"/>
      <c r="Q85" s="36"/>
      <c r="R85" s="51"/>
    </row>
    <row r="86" s="1" customFormat="1" ht="10.32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1"/>
    </row>
    <row r="87" s="1" customFormat="1" ht="29.28" customHeight="1">
      <c r="B87" s="49"/>
      <c r="C87" s="173" t="s">
        <v>147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73" t="s">
        <v>148</v>
      </c>
      <c r="O87" s="156"/>
      <c r="P87" s="156"/>
      <c r="Q87" s="156"/>
      <c r="R87" s="51"/>
    </row>
    <row r="88" s="1" customFormat="1" ht="10.32" customHeight="1"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1"/>
    </row>
    <row r="89" s="1" customFormat="1" ht="29.28" customHeight="1">
      <c r="B89" s="49"/>
      <c r="C89" s="174" t="s">
        <v>149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110">
        <f>N122</f>
        <v>0</v>
      </c>
      <c r="O89" s="175"/>
      <c r="P89" s="175"/>
      <c r="Q89" s="175"/>
      <c r="R89" s="51"/>
      <c r="AU89" s="25" t="s">
        <v>150</v>
      </c>
    </row>
    <row r="90" s="7" customFormat="1" ht="24.96" customHeight="1">
      <c r="B90" s="176"/>
      <c r="C90" s="177"/>
      <c r="D90" s="178" t="s">
        <v>1943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N123</f>
        <v>0</v>
      </c>
      <c r="O90" s="177"/>
      <c r="P90" s="177"/>
      <c r="Q90" s="177"/>
      <c r="R90" s="180"/>
    </row>
    <row r="91" s="8" customFormat="1" ht="19.92" customHeight="1">
      <c r="B91" s="181"/>
      <c r="C91" s="131"/>
      <c r="D91" s="144" t="s">
        <v>1944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33">
        <f>N124</f>
        <v>0</v>
      </c>
      <c r="O91" s="131"/>
      <c r="P91" s="131"/>
      <c r="Q91" s="131"/>
      <c r="R91" s="182"/>
    </row>
    <row r="92" s="8" customFormat="1" ht="19.92" customHeight="1">
      <c r="B92" s="181"/>
      <c r="C92" s="131"/>
      <c r="D92" s="144" t="s">
        <v>1945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33">
        <f>N169</f>
        <v>0</v>
      </c>
      <c r="O92" s="131"/>
      <c r="P92" s="131"/>
      <c r="Q92" s="131"/>
      <c r="R92" s="182"/>
    </row>
    <row r="93" s="8" customFormat="1" ht="19.92" customHeight="1">
      <c r="B93" s="181"/>
      <c r="C93" s="131"/>
      <c r="D93" s="144" t="s">
        <v>1946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33">
        <f>N216</f>
        <v>0</v>
      </c>
      <c r="O93" s="131"/>
      <c r="P93" s="131"/>
      <c r="Q93" s="131"/>
      <c r="R93" s="182"/>
    </row>
    <row r="94" s="7" customFormat="1" ht="24.96" customHeight="1">
      <c r="B94" s="176"/>
      <c r="C94" s="177"/>
      <c r="D94" s="178" t="s">
        <v>433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79">
        <f>N223</f>
        <v>0</v>
      </c>
      <c r="O94" s="177"/>
      <c r="P94" s="177"/>
      <c r="Q94" s="177"/>
      <c r="R94" s="180"/>
    </row>
    <row r="95" s="1" customFormat="1" ht="21.84" customHeight="1"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1"/>
    </row>
    <row r="96" s="1" customFormat="1" ht="29.28" customHeight="1">
      <c r="B96" s="49"/>
      <c r="C96" s="174" t="s">
        <v>161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175">
        <f>ROUND(N97+N98+N99+N100+N101+N102,2)</f>
        <v>0</v>
      </c>
      <c r="O96" s="183"/>
      <c r="P96" s="183"/>
      <c r="Q96" s="183"/>
      <c r="R96" s="51"/>
      <c r="T96" s="184"/>
      <c r="U96" s="185" t="s">
        <v>41</v>
      </c>
    </row>
    <row r="97" s="1" customFormat="1" ht="18" customHeight="1">
      <c r="B97" s="186"/>
      <c r="C97" s="187"/>
      <c r="D97" s="150" t="s">
        <v>162</v>
      </c>
      <c r="E97" s="188"/>
      <c r="F97" s="188"/>
      <c r="G97" s="188"/>
      <c r="H97" s="188"/>
      <c r="I97" s="187"/>
      <c r="J97" s="187"/>
      <c r="K97" s="187"/>
      <c r="L97" s="187"/>
      <c r="M97" s="187"/>
      <c r="N97" s="145">
        <f>ROUND(N89*T97,2)</f>
        <v>0</v>
      </c>
      <c r="O97" s="189"/>
      <c r="P97" s="189"/>
      <c r="Q97" s="189"/>
      <c r="R97" s="190"/>
      <c r="S97" s="191"/>
      <c r="T97" s="192"/>
      <c r="U97" s="193" t="s">
        <v>44</v>
      </c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4" t="s">
        <v>163</v>
      </c>
      <c r="AZ97" s="191"/>
      <c r="BA97" s="191"/>
      <c r="BB97" s="191"/>
      <c r="BC97" s="191"/>
      <c r="BD97" s="191"/>
      <c r="BE97" s="195">
        <f>IF(U97="základná",N97,0)</f>
        <v>0</v>
      </c>
      <c r="BF97" s="195">
        <f>IF(U97="znížená",N97,0)</f>
        <v>0</v>
      </c>
      <c r="BG97" s="195">
        <f>IF(U97="zákl. prenesená",N97,0)</f>
        <v>0</v>
      </c>
      <c r="BH97" s="195">
        <f>IF(U97="zníž. prenesená",N97,0)</f>
        <v>0</v>
      </c>
      <c r="BI97" s="195">
        <f>IF(U97="nulová",N97,0)</f>
        <v>0</v>
      </c>
      <c r="BJ97" s="194" t="s">
        <v>89</v>
      </c>
      <c r="BK97" s="191"/>
      <c r="BL97" s="191"/>
      <c r="BM97" s="191"/>
    </row>
    <row r="98" s="1" customFormat="1" ht="18" customHeight="1">
      <c r="B98" s="186"/>
      <c r="C98" s="187"/>
      <c r="D98" s="150" t="s">
        <v>164</v>
      </c>
      <c r="E98" s="188"/>
      <c r="F98" s="188"/>
      <c r="G98" s="188"/>
      <c r="H98" s="188"/>
      <c r="I98" s="187"/>
      <c r="J98" s="187"/>
      <c r="K98" s="187"/>
      <c r="L98" s="187"/>
      <c r="M98" s="187"/>
      <c r="N98" s="145">
        <f>ROUND(N89*T98,2)</f>
        <v>0</v>
      </c>
      <c r="O98" s="189"/>
      <c r="P98" s="189"/>
      <c r="Q98" s="189"/>
      <c r="R98" s="190"/>
      <c r="S98" s="191"/>
      <c r="T98" s="192"/>
      <c r="U98" s="193" t="s">
        <v>44</v>
      </c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4" t="s">
        <v>163</v>
      </c>
      <c r="AZ98" s="191"/>
      <c r="BA98" s="191"/>
      <c r="BB98" s="191"/>
      <c r="BC98" s="191"/>
      <c r="BD98" s="191"/>
      <c r="BE98" s="195">
        <f>IF(U98="základná",N98,0)</f>
        <v>0</v>
      </c>
      <c r="BF98" s="195">
        <f>IF(U98="znížená",N98,0)</f>
        <v>0</v>
      </c>
      <c r="BG98" s="195">
        <f>IF(U98="zákl. prenesená",N98,0)</f>
        <v>0</v>
      </c>
      <c r="BH98" s="195">
        <f>IF(U98="zníž. prenesená",N98,0)</f>
        <v>0</v>
      </c>
      <c r="BI98" s="195">
        <f>IF(U98="nulová",N98,0)</f>
        <v>0</v>
      </c>
      <c r="BJ98" s="194" t="s">
        <v>89</v>
      </c>
      <c r="BK98" s="191"/>
      <c r="BL98" s="191"/>
      <c r="BM98" s="191"/>
    </row>
    <row r="99" s="1" customFormat="1" ht="18" customHeight="1">
      <c r="B99" s="186"/>
      <c r="C99" s="187"/>
      <c r="D99" s="150" t="s">
        <v>165</v>
      </c>
      <c r="E99" s="188"/>
      <c r="F99" s="188"/>
      <c r="G99" s="188"/>
      <c r="H99" s="188"/>
      <c r="I99" s="187"/>
      <c r="J99" s="187"/>
      <c r="K99" s="187"/>
      <c r="L99" s="187"/>
      <c r="M99" s="187"/>
      <c r="N99" s="145">
        <f>ROUND(N89*T99,2)</f>
        <v>0</v>
      </c>
      <c r="O99" s="189"/>
      <c r="P99" s="189"/>
      <c r="Q99" s="189"/>
      <c r="R99" s="190"/>
      <c r="S99" s="191"/>
      <c r="T99" s="192"/>
      <c r="U99" s="193" t="s">
        <v>44</v>
      </c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4" t="s">
        <v>163</v>
      </c>
      <c r="AZ99" s="191"/>
      <c r="BA99" s="191"/>
      <c r="BB99" s="191"/>
      <c r="BC99" s="191"/>
      <c r="BD99" s="191"/>
      <c r="BE99" s="195">
        <f>IF(U99="základná",N99,0)</f>
        <v>0</v>
      </c>
      <c r="BF99" s="195">
        <f>IF(U99="znížená",N99,0)</f>
        <v>0</v>
      </c>
      <c r="BG99" s="195">
        <f>IF(U99="zákl. prenesená",N99,0)</f>
        <v>0</v>
      </c>
      <c r="BH99" s="195">
        <f>IF(U99="zníž. prenesená",N99,0)</f>
        <v>0</v>
      </c>
      <c r="BI99" s="195">
        <f>IF(U99="nulová",N99,0)</f>
        <v>0</v>
      </c>
      <c r="BJ99" s="194" t="s">
        <v>89</v>
      </c>
      <c r="BK99" s="191"/>
      <c r="BL99" s="191"/>
      <c r="BM99" s="191"/>
    </row>
    <row r="100" s="1" customFormat="1" ht="18" customHeight="1">
      <c r="B100" s="186"/>
      <c r="C100" s="187"/>
      <c r="D100" s="150" t="s">
        <v>166</v>
      </c>
      <c r="E100" s="188"/>
      <c r="F100" s="188"/>
      <c r="G100" s="188"/>
      <c r="H100" s="188"/>
      <c r="I100" s="187"/>
      <c r="J100" s="187"/>
      <c r="K100" s="187"/>
      <c r="L100" s="187"/>
      <c r="M100" s="187"/>
      <c r="N100" s="145">
        <f>ROUND(N89*T100,2)</f>
        <v>0</v>
      </c>
      <c r="O100" s="189"/>
      <c r="P100" s="189"/>
      <c r="Q100" s="189"/>
      <c r="R100" s="190"/>
      <c r="S100" s="191"/>
      <c r="T100" s="192"/>
      <c r="U100" s="193" t="s">
        <v>44</v>
      </c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4" t="s">
        <v>163</v>
      </c>
      <c r="AZ100" s="191"/>
      <c r="BA100" s="191"/>
      <c r="BB100" s="191"/>
      <c r="BC100" s="191"/>
      <c r="BD100" s="191"/>
      <c r="BE100" s="195">
        <f>IF(U100="základná",N100,0)</f>
        <v>0</v>
      </c>
      <c r="BF100" s="195">
        <f>IF(U100="znížená",N100,0)</f>
        <v>0</v>
      </c>
      <c r="BG100" s="195">
        <f>IF(U100="zákl. prenesená",N100,0)</f>
        <v>0</v>
      </c>
      <c r="BH100" s="195">
        <f>IF(U100="zníž. prenesená",N100,0)</f>
        <v>0</v>
      </c>
      <c r="BI100" s="195">
        <f>IF(U100="nulová",N100,0)</f>
        <v>0</v>
      </c>
      <c r="BJ100" s="194" t="s">
        <v>89</v>
      </c>
      <c r="BK100" s="191"/>
      <c r="BL100" s="191"/>
      <c r="BM100" s="191"/>
    </row>
    <row r="101" s="1" customFormat="1" ht="18" customHeight="1">
      <c r="B101" s="186"/>
      <c r="C101" s="187"/>
      <c r="D101" s="150" t="s">
        <v>167</v>
      </c>
      <c r="E101" s="188"/>
      <c r="F101" s="188"/>
      <c r="G101" s="188"/>
      <c r="H101" s="188"/>
      <c r="I101" s="187"/>
      <c r="J101" s="187"/>
      <c r="K101" s="187"/>
      <c r="L101" s="187"/>
      <c r="M101" s="187"/>
      <c r="N101" s="145">
        <f>ROUND(N89*T101,2)</f>
        <v>0</v>
      </c>
      <c r="O101" s="189"/>
      <c r="P101" s="189"/>
      <c r="Q101" s="189"/>
      <c r="R101" s="190"/>
      <c r="S101" s="191"/>
      <c r="T101" s="192"/>
      <c r="U101" s="193" t="s">
        <v>44</v>
      </c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4" t="s">
        <v>163</v>
      </c>
      <c r="AZ101" s="191"/>
      <c r="BA101" s="191"/>
      <c r="BB101" s="191"/>
      <c r="BC101" s="191"/>
      <c r="BD101" s="191"/>
      <c r="BE101" s="195">
        <f>IF(U101="základná",N101,0)</f>
        <v>0</v>
      </c>
      <c r="BF101" s="195">
        <f>IF(U101="znížená",N101,0)</f>
        <v>0</v>
      </c>
      <c r="BG101" s="195">
        <f>IF(U101="zákl. prenesená",N101,0)</f>
        <v>0</v>
      </c>
      <c r="BH101" s="195">
        <f>IF(U101="zníž. prenesená",N101,0)</f>
        <v>0</v>
      </c>
      <c r="BI101" s="195">
        <f>IF(U101="nulová",N101,0)</f>
        <v>0</v>
      </c>
      <c r="BJ101" s="194" t="s">
        <v>89</v>
      </c>
      <c r="BK101" s="191"/>
      <c r="BL101" s="191"/>
      <c r="BM101" s="191"/>
    </row>
    <row r="102" s="1" customFormat="1" ht="18" customHeight="1">
      <c r="B102" s="186"/>
      <c r="C102" s="187"/>
      <c r="D102" s="188" t="s">
        <v>168</v>
      </c>
      <c r="E102" s="187"/>
      <c r="F102" s="187"/>
      <c r="G102" s="187"/>
      <c r="H102" s="187"/>
      <c r="I102" s="187"/>
      <c r="J102" s="187"/>
      <c r="K102" s="187"/>
      <c r="L102" s="187"/>
      <c r="M102" s="187"/>
      <c r="N102" s="145">
        <f>ROUND(N89*T102,2)</f>
        <v>0</v>
      </c>
      <c r="O102" s="189"/>
      <c r="P102" s="189"/>
      <c r="Q102" s="189"/>
      <c r="R102" s="190"/>
      <c r="S102" s="191"/>
      <c r="T102" s="196"/>
      <c r="U102" s="197" t="s">
        <v>44</v>
      </c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4" t="s">
        <v>169</v>
      </c>
      <c r="AZ102" s="191"/>
      <c r="BA102" s="191"/>
      <c r="BB102" s="191"/>
      <c r="BC102" s="191"/>
      <c r="BD102" s="191"/>
      <c r="BE102" s="195">
        <f>IF(U102="základná",N102,0)</f>
        <v>0</v>
      </c>
      <c r="BF102" s="195">
        <f>IF(U102="znížená",N102,0)</f>
        <v>0</v>
      </c>
      <c r="BG102" s="195">
        <f>IF(U102="zákl. prenesená",N102,0)</f>
        <v>0</v>
      </c>
      <c r="BH102" s="195">
        <f>IF(U102="zníž. prenesená",N102,0)</f>
        <v>0</v>
      </c>
      <c r="BI102" s="195">
        <f>IF(U102="nulová",N102,0)</f>
        <v>0</v>
      </c>
      <c r="BJ102" s="194" t="s">
        <v>89</v>
      </c>
      <c r="BK102" s="191"/>
      <c r="BL102" s="191"/>
      <c r="BM102" s="191"/>
    </row>
    <row r="103" s="1" customFormat="1"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1"/>
    </row>
    <row r="104" s="1" customFormat="1" ht="29.28" customHeight="1">
      <c r="B104" s="49"/>
      <c r="C104" s="155" t="s">
        <v>132</v>
      </c>
      <c r="D104" s="156"/>
      <c r="E104" s="156"/>
      <c r="F104" s="156"/>
      <c r="G104" s="156"/>
      <c r="H104" s="156"/>
      <c r="I104" s="156"/>
      <c r="J104" s="156"/>
      <c r="K104" s="156"/>
      <c r="L104" s="157">
        <f>ROUND(SUM(N89+N96),2)</f>
        <v>0</v>
      </c>
      <c r="M104" s="157"/>
      <c r="N104" s="157"/>
      <c r="O104" s="157"/>
      <c r="P104" s="157"/>
      <c r="Q104" s="157"/>
      <c r="R104" s="51"/>
    </row>
    <row r="105" s="1" customFormat="1" ht="6.96" customHeight="1">
      <c r="B105" s="78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80"/>
    </row>
    <row r="109" s="1" customFormat="1" ht="6.96" customHeight="1">
      <c r="B109" s="81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3"/>
    </row>
    <row r="110" s="1" customFormat="1" ht="36.96" customHeight="1">
      <c r="B110" s="49"/>
      <c r="C110" s="30" t="s">
        <v>170</v>
      </c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s="1" customFormat="1" ht="6.96" customHeight="1"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1"/>
    </row>
    <row r="112" s="1" customFormat="1" ht="30" customHeight="1">
      <c r="B112" s="49"/>
      <c r="C112" s="41" t="s">
        <v>18</v>
      </c>
      <c r="D112" s="50"/>
      <c r="E112" s="50"/>
      <c r="F112" s="160" t="str">
        <f>F6</f>
        <v xml:space="preserve">REKONŠTRUKCIA ŠD HORSKÝ PARK  EU BRATISLAVA , BLOK A</v>
      </c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50"/>
      <c r="R112" s="51"/>
    </row>
    <row r="113" ht="30" customHeight="1">
      <c r="B113" s="29"/>
      <c r="C113" s="41" t="s">
        <v>139</v>
      </c>
      <c r="D113" s="34"/>
      <c r="E113" s="34"/>
      <c r="F113" s="160" t="s">
        <v>140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2"/>
    </row>
    <row r="114" s="1" customFormat="1" ht="36.96" customHeight="1">
      <c r="B114" s="49"/>
      <c r="C114" s="88" t="s">
        <v>141</v>
      </c>
      <c r="D114" s="50"/>
      <c r="E114" s="50"/>
      <c r="F114" s="90" t="str">
        <f>F8</f>
        <v xml:space="preserve">SO01.4A - SO01.4A   Elektroinštalácia - 1-4  NP + byt A</v>
      </c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s="1" customFormat="1" ht="6.96" customHeight="1"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1"/>
    </row>
    <row r="116" s="1" customFormat="1" ht="18" customHeight="1">
      <c r="B116" s="49"/>
      <c r="C116" s="41" t="s">
        <v>22</v>
      </c>
      <c r="D116" s="50"/>
      <c r="E116" s="50"/>
      <c r="F116" s="36" t="str">
        <f>F10</f>
        <v>Prokopa Veľkého 41,Bratislava</v>
      </c>
      <c r="G116" s="50"/>
      <c r="H116" s="50"/>
      <c r="I116" s="50"/>
      <c r="J116" s="50"/>
      <c r="K116" s="41" t="s">
        <v>24</v>
      </c>
      <c r="L116" s="50"/>
      <c r="M116" s="93" t="str">
        <f>IF(O10="","",O10)</f>
        <v>11. 6. 2018</v>
      </c>
      <c r="N116" s="93"/>
      <c r="O116" s="93"/>
      <c r="P116" s="93"/>
      <c r="Q116" s="50"/>
      <c r="R116" s="51"/>
    </row>
    <row r="117" s="1" customFormat="1" ht="6.96" customHeight="1"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1"/>
    </row>
    <row r="118" s="1" customFormat="1">
      <c r="B118" s="49"/>
      <c r="C118" s="41" t="s">
        <v>26</v>
      </c>
      <c r="D118" s="50"/>
      <c r="E118" s="50"/>
      <c r="F118" s="36" t="str">
        <f>E13</f>
        <v xml:space="preserve">EU,Dolnozemská  cesta 1,Bratislava</v>
      </c>
      <c r="G118" s="50"/>
      <c r="H118" s="50"/>
      <c r="I118" s="50"/>
      <c r="J118" s="50"/>
      <c r="K118" s="41" t="s">
        <v>32</v>
      </c>
      <c r="L118" s="50"/>
      <c r="M118" s="36" t="str">
        <f>E19</f>
        <v>Ing.Arch.Fukatsová G.,Atelier Modulor,Bratislava</v>
      </c>
      <c r="N118" s="36"/>
      <c r="O118" s="36"/>
      <c r="P118" s="36"/>
      <c r="Q118" s="36"/>
      <c r="R118" s="51"/>
    </row>
    <row r="119" s="1" customFormat="1" ht="14.4" customHeight="1">
      <c r="B119" s="49"/>
      <c r="C119" s="41" t="s">
        <v>30</v>
      </c>
      <c r="D119" s="50"/>
      <c r="E119" s="50"/>
      <c r="F119" s="36" t="str">
        <f>IF(E16="","",E16)</f>
        <v>Orintačný rozpočet</v>
      </c>
      <c r="G119" s="50"/>
      <c r="H119" s="50"/>
      <c r="I119" s="50"/>
      <c r="J119" s="50"/>
      <c r="K119" s="41" t="s">
        <v>35</v>
      </c>
      <c r="L119" s="50"/>
      <c r="M119" s="36" t="str">
        <f>E22</f>
        <v>Ing.Dušička</v>
      </c>
      <c r="N119" s="36"/>
      <c r="O119" s="36"/>
      <c r="P119" s="36"/>
      <c r="Q119" s="36"/>
      <c r="R119" s="51"/>
    </row>
    <row r="120" s="1" customFormat="1" ht="10.32" customHeight="1"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1"/>
    </row>
    <row r="121" s="9" customFormat="1" ht="29.28" customHeight="1">
      <c r="B121" s="198"/>
      <c r="C121" s="199" t="s">
        <v>171</v>
      </c>
      <c r="D121" s="200" t="s">
        <v>172</v>
      </c>
      <c r="E121" s="200" t="s">
        <v>59</v>
      </c>
      <c r="F121" s="200" t="s">
        <v>173</v>
      </c>
      <c r="G121" s="200"/>
      <c r="H121" s="200"/>
      <c r="I121" s="200"/>
      <c r="J121" s="200" t="s">
        <v>174</v>
      </c>
      <c r="K121" s="200" t="s">
        <v>175</v>
      </c>
      <c r="L121" s="200" t="s">
        <v>176</v>
      </c>
      <c r="M121" s="200"/>
      <c r="N121" s="200" t="s">
        <v>148</v>
      </c>
      <c r="O121" s="200"/>
      <c r="P121" s="200"/>
      <c r="Q121" s="201"/>
      <c r="R121" s="202"/>
      <c r="T121" s="103" t="s">
        <v>177</v>
      </c>
      <c r="U121" s="104" t="s">
        <v>41</v>
      </c>
      <c r="V121" s="104" t="s">
        <v>178</v>
      </c>
      <c r="W121" s="104" t="s">
        <v>179</v>
      </c>
      <c r="X121" s="104" t="s">
        <v>180</v>
      </c>
      <c r="Y121" s="104" t="s">
        <v>181</v>
      </c>
      <c r="Z121" s="104" t="s">
        <v>182</v>
      </c>
      <c r="AA121" s="105" t="s">
        <v>183</v>
      </c>
    </row>
    <row r="122" s="1" customFormat="1" ht="29.28" customHeight="1">
      <c r="B122" s="49"/>
      <c r="C122" s="107" t="s">
        <v>145</v>
      </c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203">
        <f>BK122</f>
        <v>0</v>
      </c>
      <c r="O122" s="204"/>
      <c r="P122" s="204"/>
      <c r="Q122" s="204"/>
      <c r="R122" s="51"/>
      <c r="T122" s="106"/>
      <c r="U122" s="70"/>
      <c r="V122" s="70"/>
      <c r="W122" s="205">
        <f>W123+W223+W225</f>
        <v>0</v>
      </c>
      <c r="X122" s="70"/>
      <c r="Y122" s="205">
        <f>Y123+Y223+Y225</f>
        <v>0.15512000000000001</v>
      </c>
      <c r="Z122" s="70"/>
      <c r="AA122" s="206">
        <f>AA123+AA223+AA225</f>
        <v>0</v>
      </c>
      <c r="AT122" s="25" t="s">
        <v>76</v>
      </c>
      <c r="AU122" s="25" t="s">
        <v>150</v>
      </c>
      <c r="BK122" s="207">
        <f>BK123+BK223+BK225</f>
        <v>0</v>
      </c>
    </row>
    <row r="123" s="10" customFormat="1" ht="37.44" customHeight="1">
      <c r="B123" s="208"/>
      <c r="C123" s="209"/>
      <c r="D123" s="210" t="s">
        <v>1943</v>
      </c>
      <c r="E123" s="210"/>
      <c r="F123" s="210"/>
      <c r="G123" s="210"/>
      <c r="H123" s="210"/>
      <c r="I123" s="210"/>
      <c r="J123" s="210"/>
      <c r="K123" s="210"/>
      <c r="L123" s="210"/>
      <c r="M123" s="210"/>
      <c r="N123" s="269">
        <f>BK123</f>
        <v>0</v>
      </c>
      <c r="O123" s="179"/>
      <c r="P123" s="179"/>
      <c r="Q123" s="179"/>
      <c r="R123" s="213"/>
      <c r="T123" s="214"/>
      <c r="U123" s="209"/>
      <c r="V123" s="209"/>
      <c r="W123" s="215">
        <f>W124+W169+W216</f>
        <v>0</v>
      </c>
      <c r="X123" s="209"/>
      <c r="Y123" s="215">
        <f>Y124+Y169+Y216</f>
        <v>0.15512000000000001</v>
      </c>
      <c r="Z123" s="209"/>
      <c r="AA123" s="216">
        <f>AA124+AA169+AA216</f>
        <v>0</v>
      </c>
      <c r="AR123" s="217" t="s">
        <v>203</v>
      </c>
      <c r="AT123" s="218" t="s">
        <v>76</v>
      </c>
      <c r="AU123" s="218" t="s">
        <v>77</v>
      </c>
      <c r="AY123" s="217" t="s">
        <v>184</v>
      </c>
      <c r="BK123" s="219">
        <f>BK124+BK169+BK216</f>
        <v>0</v>
      </c>
    </row>
    <row r="124" s="10" customFormat="1" ht="19.92" customHeight="1">
      <c r="B124" s="208"/>
      <c r="C124" s="209"/>
      <c r="D124" s="250" t="s">
        <v>1944</v>
      </c>
      <c r="E124" s="250"/>
      <c r="F124" s="250"/>
      <c r="G124" s="250"/>
      <c r="H124" s="250"/>
      <c r="I124" s="250"/>
      <c r="J124" s="250"/>
      <c r="K124" s="250"/>
      <c r="L124" s="250"/>
      <c r="M124" s="250"/>
      <c r="N124" s="251">
        <f>BK124</f>
        <v>0</v>
      </c>
      <c r="O124" s="252"/>
      <c r="P124" s="252"/>
      <c r="Q124" s="252"/>
      <c r="R124" s="213"/>
      <c r="T124" s="214"/>
      <c r="U124" s="209"/>
      <c r="V124" s="209"/>
      <c r="W124" s="215">
        <f>SUM(W125:W168)</f>
        <v>0</v>
      </c>
      <c r="X124" s="209"/>
      <c r="Y124" s="215">
        <f>SUM(Y125:Y168)</f>
        <v>0</v>
      </c>
      <c r="Z124" s="209"/>
      <c r="AA124" s="216">
        <f>SUM(AA125:AA168)</f>
        <v>0</v>
      </c>
      <c r="AR124" s="217" t="s">
        <v>203</v>
      </c>
      <c r="AT124" s="218" t="s">
        <v>76</v>
      </c>
      <c r="AU124" s="218" t="s">
        <v>84</v>
      </c>
      <c r="AY124" s="217" t="s">
        <v>184</v>
      </c>
      <c r="BK124" s="219">
        <f>SUM(BK125:BK168)</f>
        <v>0</v>
      </c>
    </row>
    <row r="125" s="1" customFormat="1" ht="16.5" customHeight="1">
      <c r="B125" s="186"/>
      <c r="C125" s="220" t="s">
        <v>84</v>
      </c>
      <c r="D125" s="220" t="s">
        <v>185</v>
      </c>
      <c r="E125" s="221" t="s">
        <v>1947</v>
      </c>
      <c r="F125" s="222" t="s">
        <v>1948</v>
      </c>
      <c r="G125" s="222"/>
      <c r="H125" s="222"/>
      <c r="I125" s="222"/>
      <c r="J125" s="223" t="s">
        <v>200</v>
      </c>
      <c r="K125" s="224">
        <v>2</v>
      </c>
      <c r="L125" s="225">
        <v>0</v>
      </c>
      <c r="M125" s="225"/>
      <c r="N125" s="226">
        <f>ROUND(L125*K125,2)</f>
        <v>0</v>
      </c>
      <c r="O125" s="226"/>
      <c r="P125" s="226"/>
      <c r="Q125" s="226"/>
      <c r="R125" s="190"/>
      <c r="T125" s="227" t="s">
        <v>5</v>
      </c>
      <c r="U125" s="59" t="s">
        <v>44</v>
      </c>
      <c r="V125" s="50"/>
      <c r="W125" s="228">
        <f>V125*K125</f>
        <v>0</v>
      </c>
      <c r="X125" s="228">
        <v>0</v>
      </c>
      <c r="Y125" s="228">
        <f>X125*K125</f>
        <v>0</v>
      </c>
      <c r="Z125" s="228">
        <v>0</v>
      </c>
      <c r="AA125" s="229">
        <f>Z125*K125</f>
        <v>0</v>
      </c>
      <c r="AR125" s="25" t="s">
        <v>1421</v>
      </c>
      <c r="AT125" s="25" t="s">
        <v>185</v>
      </c>
      <c r="AU125" s="25" t="s">
        <v>89</v>
      </c>
      <c r="AY125" s="25" t="s">
        <v>184</v>
      </c>
      <c r="BE125" s="149">
        <f>IF(U125="základná",N125,0)</f>
        <v>0</v>
      </c>
      <c r="BF125" s="149">
        <f>IF(U125="znížená",N125,0)</f>
        <v>0</v>
      </c>
      <c r="BG125" s="149">
        <f>IF(U125="zákl. prenesená",N125,0)</f>
        <v>0</v>
      </c>
      <c r="BH125" s="149">
        <f>IF(U125="zníž. prenesená",N125,0)</f>
        <v>0</v>
      </c>
      <c r="BI125" s="149">
        <f>IF(U125="nulová",N125,0)</f>
        <v>0</v>
      </c>
      <c r="BJ125" s="25" t="s">
        <v>89</v>
      </c>
      <c r="BK125" s="149">
        <f>ROUND(L125*K125,2)</f>
        <v>0</v>
      </c>
      <c r="BL125" s="25" t="s">
        <v>1421</v>
      </c>
      <c r="BM125" s="25" t="s">
        <v>1949</v>
      </c>
    </row>
    <row r="126" s="1" customFormat="1" ht="16.5" customHeight="1">
      <c r="B126" s="186"/>
      <c r="C126" s="220" t="s">
        <v>89</v>
      </c>
      <c r="D126" s="220" t="s">
        <v>185</v>
      </c>
      <c r="E126" s="221" t="s">
        <v>1950</v>
      </c>
      <c r="F126" s="222" t="s">
        <v>1951</v>
      </c>
      <c r="G126" s="222"/>
      <c r="H126" s="222"/>
      <c r="I126" s="222"/>
      <c r="J126" s="223" t="s">
        <v>200</v>
      </c>
      <c r="K126" s="224">
        <v>146</v>
      </c>
      <c r="L126" s="225">
        <v>0</v>
      </c>
      <c r="M126" s="225"/>
      <c r="N126" s="226">
        <f>ROUND(L126*K126,2)</f>
        <v>0</v>
      </c>
      <c r="O126" s="226"/>
      <c r="P126" s="226"/>
      <c r="Q126" s="226"/>
      <c r="R126" s="190"/>
      <c r="T126" s="227" t="s">
        <v>5</v>
      </c>
      <c r="U126" s="59" t="s">
        <v>44</v>
      </c>
      <c r="V126" s="50"/>
      <c r="W126" s="228">
        <f>V126*K126</f>
        <v>0</v>
      </c>
      <c r="X126" s="228">
        <v>0</v>
      </c>
      <c r="Y126" s="228">
        <f>X126*K126</f>
        <v>0</v>
      </c>
      <c r="Z126" s="228">
        <v>0</v>
      </c>
      <c r="AA126" s="229">
        <f>Z126*K126</f>
        <v>0</v>
      </c>
      <c r="AR126" s="25" t="s">
        <v>1421</v>
      </c>
      <c r="AT126" s="25" t="s">
        <v>185</v>
      </c>
      <c r="AU126" s="25" t="s">
        <v>89</v>
      </c>
      <c r="AY126" s="25" t="s">
        <v>184</v>
      </c>
      <c r="BE126" s="149">
        <f>IF(U126="základná",N126,0)</f>
        <v>0</v>
      </c>
      <c r="BF126" s="149">
        <f>IF(U126="znížená",N126,0)</f>
        <v>0</v>
      </c>
      <c r="BG126" s="149">
        <f>IF(U126="zákl. prenesená",N126,0)</f>
        <v>0</v>
      </c>
      <c r="BH126" s="149">
        <f>IF(U126="zníž. prenesená",N126,0)</f>
        <v>0</v>
      </c>
      <c r="BI126" s="149">
        <f>IF(U126="nulová",N126,0)</f>
        <v>0</v>
      </c>
      <c r="BJ126" s="25" t="s">
        <v>89</v>
      </c>
      <c r="BK126" s="149">
        <f>ROUND(L126*K126,2)</f>
        <v>0</v>
      </c>
      <c r="BL126" s="25" t="s">
        <v>1421</v>
      </c>
      <c r="BM126" s="25" t="s">
        <v>1952</v>
      </c>
    </row>
    <row r="127" s="1" customFormat="1" ht="16.5" customHeight="1">
      <c r="B127" s="186"/>
      <c r="C127" s="220" t="s">
        <v>203</v>
      </c>
      <c r="D127" s="220" t="s">
        <v>185</v>
      </c>
      <c r="E127" s="221" t="s">
        <v>1953</v>
      </c>
      <c r="F127" s="222" t="s">
        <v>1954</v>
      </c>
      <c r="G127" s="222"/>
      <c r="H127" s="222"/>
      <c r="I127" s="222"/>
      <c r="J127" s="223" t="s">
        <v>200</v>
      </c>
      <c r="K127" s="224">
        <v>81</v>
      </c>
      <c r="L127" s="225">
        <v>0</v>
      </c>
      <c r="M127" s="225"/>
      <c r="N127" s="226">
        <f>ROUND(L127*K127,2)</f>
        <v>0</v>
      </c>
      <c r="O127" s="226"/>
      <c r="P127" s="226"/>
      <c r="Q127" s="226"/>
      <c r="R127" s="190"/>
      <c r="T127" s="227" t="s">
        <v>5</v>
      </c>
      <c r="U127" s="59" t="s">
        <v>44</v>
      </c>
      <c r="V127" s="50"/>
      <c r="W127" s="228">
        <f>V127*K127</f>
        <v>0</v>
      </c>
      <c r="X127" s="228">
        <v>0</v>
      </c>
      <c r="Y127" s="228">
        <f>X127*K127</f>
        <v>0</v>
      </c>
      <c r="Z127" s="228">
        <v>0</v>
      </c>
      <c r="AA127" s="229">
        <f>Z127*K127</f>
        <v>0</v>
      </c>
      <c r="AR127" s="25" t="s">
        <v>1421</v>
      </c>
      <c r="AT127" s="25" t="s">
        <v>185</v>
      </c>
      <c r="AU127" s="25" t="s">
        <v>89</v>
      </c>
      <c r="AY127" s="25" t="s">
        <v>184</v>
      </c>
      <c r="BE127" s="149">
        <f>IF(U127="základná",N127,0)</f>
        <v>0</v>
      </c>
      <c r="BF127" s="149">
        <f>IF(U127="znížená",N127,0)</f>
        <v>0</v>
      </c>
      <c r="BG127" s="149">
        <f>IF(U127="zákl. prenesená",N127,0)</f>
        <v>0</v>
      </c>
      <c r="BH127" s="149">
        <f>IF(U127="zníž. prenesená",N127,0)</f>
        <v>0</v>
      </c>
      <c r="BI127" s="149">
        <f>IF(U127="nulová",N127,0)</f>
        <v>0</v>
      </c>
      <c r="BJ127" s="25" t="s">
        <v>89</v>
      </c>
      <c r="BK127" s="149">
        <f>ROUND(L127*K127,2)</f>
        <v>0</v>
      </c>
      <c r="BL127" s="25" t="s">
        <v>1421</v>
      </c>
      <c r="BM127" s="25" t="s">
        <v>1955</v>
      </c>
    </row>
    <row r="128" s="1" customFormat="1" ht="16.5" customHeight="1">
      <c r="B128" s="186"/>
      <c r="C128" s="220" t="s">
        <v>189</v>
      </c>
      <c r="D128" s="220" t="s">
        <v>185</v>
      </c>
      <c r="E128" s="221" t="s">
        <v>1956</v>
      </c>
      <c r="F128" s="222" t="s">
        <v>1957</v>
      </c>
      <c r="G128" s="222"/>
      <c r="H128" s="222"/>
      <c r="I128" s="222"/>
      <c r="J128" s="223" t="s">
        <v>200</v>
      </c>
      <c r="K128" s="224">
        <v>28</v>
      </c>
      <c r="L128" s="225">
        <v>0</v>
      </c>
      <c r="M128" s="225"/>
      <c r="N128" s="226">
        <f>ROUND(L128*K128,2)</f>
        <v>0</v>
      </c>
      <c r="O128" s="226"/>
      <c r="P128" s="226"/>
      <c r="Q128" s="226"/>
      <c r="R128" s="190"/>
      <c r="T128" s="227" t="s">
        <v>5</v>
      </c>
      <c r="U128" s="59" t="s">
        <v>44</v>
      </c>
      <c r="V128" s="50"/>
      <c r="W128" s="228">
        <f>V128*K128</f>
        <v>0</v>
      </c>
      <c r="X128" s="228">
        <v>0</v>
      </c>
      <c r="Y128" s="228">
        <f>X128*K128</f>
        <v>0</v>
      </c>
      <c r="Z128" s="228">
        <v>0</v>
      </c>
      <c r="AA128" s="229">
        <f>Z128*K128</f>
        <v>0</v>
      </c>
      <c r="AR128" s="25" t="s">
        <v>1421</v>
      </c>
      <c r="AT128" s="25" t="s">
        <v>185</v>
      </c>
      <c r="AU128" s="25" t="s">
        <v>89</v>
      </c>
      <c r="AY128" s="25" t="s">
        <v>184</v>
      </c>
      <c r="BE128" s="149">
        <f>IF(U128="základná",N128,0)</f>
        <v>0</v>
      </c>
      <c r="BF128" s="149">
        <f>IF(U128="znížená",N128,0)</f>
        <v>0</v>
      </c>
      <c r="BG128" s="149">
        <f>IF(U128="zákl. prenesená",N128,0)</f>
        <v>0</v>
      </c>
      <c r="BH128" s="149">
        <f>IF(U128="zníž. prenesená",N128,0)</f>
        <v>0</v>
      </c>
      <c r="BI128" s="149">
        <f>IF(U128="nulová",N128,0)</f>
        <v>0</v>
      </c>
      <c r="BJ128" s="25" t="s">
        <v>89</v>
      </c>
      <c r="BK128" s="149">
        <f>ROUND(L128*K128,2)</f>
        <v>0</v>
      </c>
      <c r="BL128" s="25" t="s">
        <v>1421</v>
      </c>
      <c r="BM128" s="25" t="s">
        <v>1958</v>
      </c>
    </row>
    <row r="129" s="1" customFormat="1" ht="16.5" customHeight="1">
      <c r="B129" s="186"/>
      <c r="C129" s="220" t="s">
        <v>211</v>
      </c>
      <c r="D129" s="220" t="s">
        <v>185</v>
      </c>
      <c r="E129" s="221" t="s">
        <v>1959</v>
      </c>
      <c r="F129" s="222" t="s">
        <v>1960</v>
      </c>
      <c r="G129" s="222"/>
      <c r="H129" s="222"/>
      <c r="I129" s="222"/>
      <c r="J129" s="223" t="s">
        <v>200</v>
      </c>
      <c r="K129" s="224">
        <v>3</v>
      </c>
      <c r="L129" s="225">
        <v>0</v>
      </c>
      <c r="M129" s="225"/>
      <c r="N129" s="226">
        <f>ROUND(L129*K129,2)</f>
        <v>0</v>
      </c>
      <c r="O129" s="226"/>
      <c r="P129" s="226"/>
      <c r="Q129" s="226"/>
      <c r="R129" s="190"/>
      <c r="T129" s="227" t="s">
        <v>5</v>
      </c>
      <c r="U129" s="59" t="s">
        <v>44</v>
      </c>
      <c r="V129" s="50"/>
      <c r="W129" s="228">
        <f>V129*K129</f>
        <v>0</v>
      </c>
      <c r="X129" s="228">
        <v>0</v>
      </c>
      <c r="Y129" s="228">
        <f>X129*K129</f>
        <v>0</v>
      </c>
      <c r="Z129" s="228">
        <v>0</v>
      </c>
      <c r="AA129" s="229">
        <f>Z129*K129</f>
        <v>0</v>
      </c>
      <c r="AR129" s="25" t="s">
        <v>1421</v>
      </c>
      <c r="AT129" s="25" t="s">
        <v>185</v>
      </c>
      <c r="AU129" s="25" t="s">
        <v>89</v>
      </c>
      <c r="AY129" s="25" t="s">
        <v>184</v>
      </c>
      <c r="BE129" s="149">
        <f>IF(U129="základná",N129,0)</f>
        <v>0</v>
      </c>
      <c r="BF129" s="149">
        <f>IF(U129="znížená",N129,0)</f>
        <v>0</v>
      </c>
      <c r="BG129" s="149">
        <f>IF(U129="zákl. prenesená",N129,0)</f>
        <v>0</v>
      </c>
      <c r="BH129" s="149">
        <f>IF(U129="zníž. prenesená",N129,0)</f>
        <v>0</v>
      </c>
      <c r="BI129" s="149">
        <f>IF(U129="nulová",N129,0)</f>
        <v>0</v>
      </c>
      <c r="BJ129" s="25" t="s">
        <v>89</v>
      </c>
      <c r="BK129" s="149">
        <f>ROUND(L129*K129,2)</f>
        <v>0</v>
      </c>
      <c r="BL129" s="25" t="s">
        <v>1421</v>
      </c>
      <c r="BM129" s="25" t="s">
        <v>1961</v>
      </c>
    </row>
    <row r="130" s="1" customFormat="1" ht="25.5" customHeight="1">
      <c r="B130" s="186"/>
      <c r="C130" s="220" t="s">
        <v>215</v>
      </c>
      <c r="D130" s="220" t="s">
        <v>185</v>
      </c>
      <c r="E130" s="221" t="s">
        <v>1962</v>
      </c>
      <c r="F130" s="222" t="s">
        <v>1963</v>
      </c>
      <c r="G130" s="222"/>
      <c r="H130" s="222"/>
      <c r="I130" s="222"/>
      <c r="J130" s="223" t="s">
        <v>200</v>
      </c>
      <c r="K130" s="224">
        <v>130</v>
      </c>
      <c r="L130" s="225">
        <v>0</v>
      </c>
      <c r="M130" s="225"/>
      <c r="N130" s="226">
        <f>ROUND(L130*K130,2)</f>
        <v>0</v>
      </c>
      <c r="O130" s="226"/>
      <c r="P130" s="226"/>
      <c r="Q130" s="226"/>
      <c r="R130" s="190"/>
      <c r="T130" s="227" t="s">
        <v>5</v>
      </c>
      <c r="U130" s="59" t="s">
        <v>44</v>
      </c>
      <c r="V130" s="50"/>
      <c r="W130" s="228">
        <f>V130*K130</f>
        <v>0</v>
      </c>
      <c r="X130" s="228">
        <v>0</v>
      </c>
      <c r="Y130" s="228">
        <f>X130*K130</f>
        <v>0</v>
      </c>
      <c r="Z130" s="228">
        <v>0</v>
      </c>
      <c r="AA130" s="229">
        <f>Z130*K130</f>
        <v>0</v>
      </c>
      <c r="AR130" s="25" t="s">
        <v>1421</v>
      </c>
      <c r="AT130" s="25" t="s">
        <v>185</v>
      </c>
      <c r="AU130" s="25" t="s">
        <v>89</v>
      </c>
      <c r="AY130" s="25" t="s">
        <v>184</v>
      </c>
      <c r="BE130" s="149">
        <f>IF(U130="základná",N130,0)</f>
        <v>0</v>
      </c>
      <c r="BF130" s="149">
        <f>IF(U130="znížená",N130,0)</f>
        <v>0</v>
      </c>
      <c r="BG130" s="149">
        <f>IF(U130="zákl. prenesená",N130,0)</f>
        <v>0</v>
      </c>
      <c r="BH130" s="149">
        <f>IF(U130="zníž. prenesená",N130,0)</f>
        <v>0</v>
      </c>
      <c r="BI130" s="149">
        <f>IF(U130="nulová",N130,0)</f>
        <v>0</v>
      </c>
      <c r="BJ130" s="25" t="s">
        <v>89</v>
      </c>
      <c r="BK130" s="149">
        <f>ROUND(L130*K130,2)</f>
        <v>0</v>
      </c>
      <c r="BL130" s="25" t="s">
        <v>1421</v>
      </c>
      <c r="BM130" s="25" t="s">
        <v>1964</v>
      </c>
    </row>
    <row r="131" s="1" customFormat="1" ht="25.5" customHeight="1">
      <c r="B131" s="186"/>
      <c r="C131" s="220" t="s">
        <v>202</v>
      </c>
      <c r="D131" s="220" t="s">
        <v>185</v>
      </c>
      <c r="E131" s="221" t="s">
        <v>1965</v>
      </c>
      <c r="F131" s="222" t="s">
        <v>1966</v>
      </c>
      <c r="G131" s="222"/>
      <c r="H131" s="222"/>
      <c r="I131" s="222"/>
      <c r="J131" s="223" t="s">
        <v>200</v>
      </c>
      <c r="K131" s="224">
        <v>20</v>
      </c>
      <c r="L131" s="225">
        <v>0</v>
      </c>
      <c r="M131" s="225"/>
      <c r="N131" s="226">
        <f>ROUND(L131*K131,2)</f>
        <v>0</v>
      </c>
      <c r="O131" s="226"/>
      <c r="P131" s="226"/>
      <c r="Q131" s="226"/>
      <c r="R131" s="190"/>
      <c r="T131" s="227" t="s">
        <v>5</v>
      </c>
      <c r="U131" s="59" t="s">
        <v>44</v>
      </c>
      <c r="V131" s="50"/>
      <c r="W131" s="228">
        <f>V131*K131</f>
        <v>0</v>
      </c>
      <c r="X131" s="228">
        <v>0</v>
      </c>
      <c r="Y131" s="228">
        <f>X131*K131</f>
        <v>0</v>
      </c>
      <c r="Z131" s="228">
        <v>0</v>
      </c>
      <c r="AA131" s="229">
        <f>Z131*K131</f>
        <v>0</v>
      </c>
      <c r="AR131" s="25" t="s">
        <v>1421</v>
      </c>
      <c r="AT131" s="25" t="s">
        <v>185</v>
      </c>
      <c r="AU131" s="25" t="s">
        <v>89</v>
      </c>
      <c r="AY131" s="25" t="s">
        <v>184</v>
      </c>
      <c r="BE131" s="149">
        <f>IF(U131="základná",N131,0)</f>
        <v>0</v>
      </c>
      <c r="BF131" s="149">
        <f>IF(U131="znížená",N131,0)</f>
        <v>0</v>
      </c>
      <c r="BG131" s="149">
        <f>IF(U131="zákl. prenesená",N131,0)</f>
        <v>0</v>
      </c>
      <c r="BH131" s="149">
        <f>IF(U131="zníž. prenesená",N131,0)</f>
        <v>0</v>
      </c>
      <c r="BI131" s="149">
        <f>IF(U131="nulová",N131,0)</f>
        <v>0</v>
      </c>
      <c r="BJ131" s="25" t="s">
        <v>89</v>
      </c>
      <c r="BK131" s="149">
        <f>ROUND(L131*K131,2)</f>
        <v>0</v>
      </c>
      <c r="BL131" s="25" t="s">
        <v>1421</v>
      </c>
      <c r="BM131" s="25" t="s">
        <v>1967</v>
      </c>
    </row>
    <row r="132" s="1" customFormat="1" ht="25.5" customHeight="1">
      <c r="B132" s="186"/>
      <c r="C132" s="220" t="s">
        <v>231</v>
      </c>
      <c r="D132" s="220" t="s">
        <v>185</v>
      </c>
      <c r="E132" s="221" t="s">
        <v>1968</v>
      </c>
      <c r="F132" s="222" t="s">
        <v>1969</v>
      </c>
      <c r="G132" s="222"/>
      <c r="H132" s="222"/>
      <c r="I132" s="222"/>
      <c r="J132" s="223" t="s">
        <v>200</v>
      </c>
      <c r="K132" s="224">
        <v>21</v>
      </c>
      <c r="L132" s="225">
        <v>0</v>
      </c>
      <c r="M132" s="225"/>
      <c r="N132" s="226">
        <f>ROUND(L132*K132,2)</f>
        <v>0</v>
      </c>
      <c r="O132" s="226"/>
      <c r="P132" s="226"/>
      <c r="Q132" s="226"/>
      <c r="R132" s="190"/>
      <c r="T132" s="227" t="s">
        <v>5</v>
      </c>
      <c r="U132" s="59" t="s">
        <v>44</v>
      </c>
      <c r="V132" s="50"/>
      <c r="W132" s="228">
        <f>V132*K132</f>
        <v>0</v>
      </c>
      <c r="X132" s="228">
        <v>0</v>
      </c>
      <c r="Y132" s="228">
        <f>X132*K132</f>
        <v>0</v>
      </c>
      <c r="Z132" s="228">
        <v>0</v>
      </c>
      <c r="AA132" s="229">
        <f>Z132*K132</f>
        <v>0</v>
      </c>
      <c r="AR132" s="25" t="s">
        <v>1421</v>
      </c>
      <c r="AT132" s="25" t="s">
        <v>185</v>
      </c>
      <c r="AU132" s="25" t="s">
        <v>89</v>
      </c>
      <c r="AY132" s="25" t="s">
        <v>184</v>
      </c>
      <c r="BE132" s="149">
        <f>IF(U132="základná",N132,0)</f>
        <v>0</v>
      </c>
      <c r="BF132" s="149">
        <f>IF(U132="znížená",N132,0)</f>
        <v>0</v>
      </c>
      <c r="BG132" s="149">
        <f>IF(U132="zákl. prenesená",N132,0)</f>
        <v>0</v>
      </c>
      <c r="BH132" s="149">
        <f>IF(U132="zníž. prenesená",N132,0)</f>
        <v>0</v>
      </c>
      <c r="BI132" s="149">
        <f>IF(U132="nulová",N132,0)</f>
        <v>0</v>
      </c>
      <c r="BJ132" s="25" t="s">
        <v>89</v>
      </c>
      <c r="BK132" s="149">
        <f>ROUND(L132*K132,2)</f>
        <v>0</v>
      </c>
      <c r="BL132" s="25" t="s">
        <v>1421</v>
      </c>
      <c r="BM132" s="25" t="s">
        <v>1970</v>
      </c>
    </row>
    <row r="133" s="1" customFormat="1" ht="25.5" customHeight="1">
      <c r="B133" s="186"/>
      <c r="C133" s="220" t="s">
        <v>236</v>
      </c>
      <c r="D133" s="220" t="s">
        <v>185</v>
      </c>
      <c r="E133" s="221" t="s">
        <v>1971</v>
      </c>
      <c r="F133" s="222" t="s">
        <v>1972</v>
      </c>
      <c r="G133" s="222"/>
      <c r="H133" s="222"/>
      <c r="I133" s="222"/>
      <c r="J133" s="223" t="s">
        <v>200</v>
      </c>
      <c r="K133" s="224">
        <v>2</v>
      </c>
      <c r="L133" s="225">
        <v>0</v>
      </c>
      <c r="M133" s="225"/>
      <c r="N133" s="226">
        <f>ROUND(L133*K133,2)</f>
        <v>0</v>
      </c>
      <c r="O133" s="226"/>
      <c r="P133" s="226"/>
      <c r="Q133" s="226"/>
      <c r="R133" s="190"/>
      <c r="T133" s="227" t="s">
        <v>5</v>
      </c>
      <c r="U133" s="59" t="s">
        <v>44</v>
      </c>
      <c r="V133" s="50"/>
      <c r="W133" s="228">
        <f>V133*K133</f>
        <v>0</v>
      </c>
      <c r="X133" s="228">
        <v>0</v>
      </c>
      <c r="Y133" s="228">
        <f>X133*K133</f>
        <v>0</v>
      </c>
      <c r="Z133" s="228">
        <v>0</v>
      </c>
      <c r="AA133" s="229">
        <f>Z133*K133</f>
        <v>0</v>
      </c>
      <c r="AR133" s="25" t="s">
        <v>1421</v>
      </c>
      <c r="AT133" s="25" t="s">
        <v>185</v>
      </c>
      <c r="AU133" s="25" t="s">
        <v>89</v>
      </c>
      <c r="AY133" s="25" t="s">
        <v>184</v>
      </c>
      <c r="BE133" s="149">
        <f>IF(U133="základná",N133,0)</f>
        <v>0</v>
      </c>
      <c r="BF133" s="149">
        <f>IF(U133="znížená",N133,0)</f>
        <v>0</v>
      </c>
      <c r="BG133" s="149">
        <f>IF(U133="zákl. prenesená",N133,0)</f>
        <v>0</v>
      </c>
      <c r="BH133" s="149">
        <f>IF(U133="zníž. prenesená",N133,0)</f>
        <v>0</v>
      </c>
      <c r="BI133" s="149">
        <f>IF(U133="nulová",N133,0)</f>
        <v>0</v>
      </c>
      <c r="BJ133" s="25" t="s">
        <v>89</v>
      </c>
      <c r="BK133" s="149">
        <f>ROUND(L133*K133,2)</f>
        <v>0</v>
      </c>
      <c r="BL133" s="25" t="s">
        <v>1421</v>
      </c>
      <c r="BM133" s="25" t="s">
        <v>1973</v>
      </c>
    </row>
    <row r="134" s="1" customFormat="1" ht="25.5" customHeight="1">
      <c r="B134" s="186"/>
      <c r="C134" s="220" t="s">
        <v>243</v>
      </c>
      <c r="D134" s="220" t="s">
        <v>185</v>
      </c>
      <c r="E134" s="221" t="s">
        <v>1974</v>
      </c>
      <c r="F134" s="222" t="s">
        <v>1975</v>
      </c>
      <c r="G134" s="222"/>
      <c r="H134" s="222"/>
      <c r="I134" s="222"/>
      <c r="J134" s="223" t="s">
        <v>200</v>
      </c>
      <c r="K134" s="224">
        <v>234</v>
      </c>
      <c r="L134" s="225">
        <v>0</v>
      </c>
      <c r="M134" s="225"/>
      <c r="N134" s="226">
        <f>ROUND(L134*K134,2)</f>
        <v>0</v>
      </c>
      <c r="O134" s="226"/>
      <c r="P134" s="226"/>
      <c r="Q134" s="226"/>
      <c r="R134" s="190"/>
      <c r="T134" s="227" t="s">
        <v>5</v>
      </c>
      <c r="U134" s="59" t="s">
        <v>44</v>
      </c>
      <c r="V134" s="50"/>
      <c r="W134" s="228">
        <f>V134*K134</f>
        <v>0</v>
      </c>
      <c r="X134" s="228">
        <v>0</v>
      </c>
      <c r="Y134" s="228">
        <f>X134*K134</f>
        <v>0</v>
      </c>
      <c r="Z134" s="228">
        <v>0</v>
      </c>
      <c r="AA134" s="229">
        <f>Z134*K134</f>
        <v>0</v>
      </c>
      <c r="AR134" s="25" t="s">
        <v>1421</v>
      </c>
      <c r="AT134" s="25" t="s">
        <v>185</v>
      </c>
      <c r="AU134" s="25" t="s">
        <v>89</v>
      </c>
      <c r="AY134" s="25" t="s">
        <v>184</v>
      </c>
      <c r="BE134" s="149">
        <f>IF(U134="základná",N134,0)</f>
        <v>0</v>
      </c>
      <c r="BF134" s="149">
        <f>IF(U134="znížená",N134,0)</f>
        <v>0</v>
      </c>
      <c r="BG134" s="149">
        <f>IF(U134="zákl. prenesená",N134,0)</f>
        <v>0</v>
      </c>
      <c r="BH134" s="149">
        <f>IF(U134="zníž. prenesená",N134,0)</f>
        <v>0</v>
      </c>
      <c r="BI134" s="149">
        <f>IF(U134="nulová",N134,0)</f>
        <v>0</v>
      </c>
      <c r="BJ134" s="25" t="s">
        <v>89</v>
      </c>
      <c r="BK134" s="149">
        <f>ROUND(L134*K134,2)</f>
        <v>0</v>
      </c>
      <c r="BL134" s="25" t="s">
        <v>1421</v>
      </c>
      <c r="BM134" s="25" t="s">
        <v>1976</v>
      </c>
    </row>
    <row r="135" s="1" customFormat="1" ht="16.5" customHeight="1">
      <c r="B135" s="186"/>
      <c r="C135" s="220" t="s">
        <v>251</v>
      </c>
      <c r="D135" s="220" t="s">
        <v>185</v>
      </c>
      <c r="E135" s="221" t="s">
        <v>1977</v>
      </c>
      <c r="F135" s="222" t="s">
        <v>1978</v>
      </c>
      <c r="G135" s="222"/>
      <c r="H135" s="222"/>
      <c r="I135" s="222"/>
      <c r="J135" s="223" t="s">
        <v>200</v>
      </c>
      <c r="K135" s="224">
        <v>4</v>
      </c>
      <c r="L135" s="225">
        <v>0</v>
      </c>
      <c r="M135" s="225"/>
      <c r="N135" s="226">
        <f>ROUND(L135*K135,2)</f>
        <v>0</v>
      </c>
      <c r="O135" s="226"/>
      <c r="P135" s="226"/>
      <c r="Q135" s="226"/>
      <c r="R135" s="190"/>
      <c r="T135" s="227" t="s">
        <v>5</v>
      </c>
      <c r="U135" s="59" t="s">
        <v>44</v>
      </c>
      <c r="V135" s="50"/>
      <c r="W135" s="228">
        <f>V135*K135</f>
        <v>0</v>
      </c>
      <c r="X135" s="228">
        <v>0</v>
      </c>
      <c r="Y135" s="228">
        <f>X135*K135</f>
        <v>0</v>
      </c>
      <c r="Z135" s="228">
        <v>0</v>
      </c>
      <c r="AA135" s="229">
        <f>Z135*K135</f>
        <v>0</v>
      </c>
      <c r="AR135" s="25" t="s">
        <v>1421</v>
      </c>
      <c r="AT135" s="25" t="s">
        <v>185</v>
      </c>
      <c r="AU135" s="25" t="s">
        <v>89</v>
      </c>
      <c r="AY135" s="25" t="s">
        <v>184</v>
      </c>
      <c r="BE135" s="149">
        <f>IF(U135="základná",N135,0)</f>
        <v>0</v>
      </c>
      <c r="BF135" s="149">
        <f>IF(U135="znížená",N135,0)</f>
        <v>0</v>
      </c>
      <c r="BG135" s="149">
        <f>IF(U135="zákl. prenesená",N135,0)</f>
        <v>0</v>
      </c>
      <c r="BH135" s="149">
        <f>IF(U135="zníž. prenesená",N135,0)</f>
        <v>0</v>
      </c>
      <c r="BI135" s="149">
        <f>IF(U135="nulová",N135,0)</f>
        <v>0</v>
      </c>
      <c r="BJ135" s="25" t="s">
        <v>89</v>
      </c>
      <c r="BK135" s="149">
        <f>ROUND(L135*K135,2)</f>
        <v>0</v>
      </c>
      <c r="BL135" s="25" t="s">
        <v>1421</v>
      </c>
      <c r="BM135" s="25" t="s">
        <v>1979</v>
      </c>
    </row>
    <row r="136" s="1" customFormat="1" ht="16.5" customHeight="1">
      <c r="B136" s="186"/>
      <c r="C136" s="220" t="s">
        <v>257</v>
      </c>
      <c r="D136" s="220" t="s">
        <v>185</v>
      </c>
      <c r="E136" s="221" t="s">
        <v>1980</v>
      </c>
      <c r="F136" s="222" t="s">
        <v>1981</v>
      </c>
      <c r="G136" s="222"/>
      <c r="H136" s="222"/>
      <c r="I136" s="222"/>
      <c r="J136" s="223" t="s">
        <v>200</v>
      </c>
      <c r="K136" s="224">
        <v>34</v>
      </c>
      <c r="L136" s="225">
        <v>0</v>
      </c>
      <c r="M136" s="225"/>
      <c r="N136" s="226">
        <f>ROUND(L136*K136,2)</f>
        <v>0</v>
      </c>
      <c r="O136" s="226"/>
      <c r="P136" s="226"/>
      <c r="Q136" s="226"/>
      <c r="R136" s="190"/>
      <c r="T136" s="227" t="s">
        <v>5</v>
      </c>
      <c r="U136" s="59" t="s">
        <v>44</v>
      </c>
      <c r="V136" s="50"/>
      <c r="W136" s="228">
        <f>V136*K136</f>
        <v>0</v>
      </c>
      <c r="X136" s="228">
        <v>0</v>
      </c>
      <c r="Y136" s="228">
        <f>X136*K136</f>
        <v>0</v>
      </c>
      <c r="Z136" s="228">
        <v>0</v>
      </c>
      <c r="AA136" s="229">
        <f>Z136*K136</f>
        <v>0</v>
      </c>
      <c r="AR136" s="25" t="s">
        <v>1421</v>
      </c>
      <c r="AT136" s="25" t="s">
        <v>185</v>
      </c>
      <c r="AU136" s="25" t="s">
        <v>89</v>
      </c>
      <c r="AY136" s="25" t="s">
        <v>184</v>
      </c>
      <c r="BE136" s="149">
        <f>IF(U136="základná",N136,0)</f>
        <v>0</v>
      </c>
      <c r="BF136" s="149">
        <f>IF(U136="znížená",N136,0)</f>
        <v>0</v>
      </c>
      <c r="BG136" s="149">
        <f>IF(U136="zákl. prenesená",N136,0)</f>
        <v>0</v>
      </c>
      <c r="BH136" s="149">
        <f>IF(U136="zníž. prenesená",N136,0)</f>
        <v>0</v>
      </c>
      <c r="BI136" s="149">
        <f>IF(U136="nulová",N136,0)</f>
        <v>0</v>
      </c>
      <c r="BJ136" s="25" t="s">
        <v>89</v>
      </c>
      <c r="BK136" s="149">
        <f>ROUND(L136*K136,2)</f>
        <v>0</v>
      </c>
      <c r="BL136" s="25" t="s">
        <v>1421</v>
      </c>
      <c r="BM136" s="25" t="s">
        <v>1982</v>
      </c>
    </row>
    <row r="137" s="1" customFormat="1" ht="16.5" customHeight="1">
      <c r="B137" s="186"/>
      <c r="C137" s="220" t="s">
        <v>262</v>
      </c>
      <c r="D137" s="220" t="s">
        <v>185</v>
      </c>
      <c r="E137" s="221" t="s">
        <v>1983</v>
      </c>
      <c r="F137" s="222" t="s">
        <v>1984</v>
      </c>
      <c r="G137" s="222"/>
      <c r="H137" s="222"/>
      <c r="I137" s="222"/>
      <c r="J137" s="223" t="s">
        <v>200</v>
      </c>
      <c r="K137" s="224">
        <v>8</v>
      </c>
      <c r="L137" s="225">
        <v>0</v>
      </c>
      <c r="M137" s="225"/>
      <c r="N137" s="226">
        <f>ROUND(L137*K137,2)</f>
        <v>0</v>
      </c>
      <c r="O137" s="226"/>
      <c r="P137" s="226"/>
      <c r="Q137" s="226"/>
      <c r="R137" s="190"/>
      <c r="T137" s="227" t="s">
        <v>5</v>
      </c>
      <c r="U137" s="59" t="s">
        <v>44</v>
      </c>
      <c r="V137" s="50"/>
      <c r="W137" s="228">
        <f>V137*K137</f>
        <v>0</v>
      </c>
      <c r="X137" s="228">
        <v>0</v>
      </c>
      <c r="Y137" s="228">
        <f>X137*K137</f>
        <v>0</v>
      </c>
      <c r="Z137" s="228">
        <v>0</v>
      </c>
      <c r="AA137" s="229">
        <f>Z137*K137</f>
        <v>0</v>
      </c>
      <c r="AR137" s="25" t="s">
        <v>1421</v>
      </c>
      <c r="AT137" s="25" t="s">
        <v>185</v>
      </c>
      <c r="AU137" s="25" t="s">
        <v>89</v>
      </c>
      <c r="AY137" s="25" t="s">
        <v>184</v>
      </c>
      <c r="BE137" s="149">
        <f>IF(U137="základná",N137,0)</f>
        <v>0</v>
      </c>
      <c r="BF137" s="149">
        <f>IF(U137="znížená",N137,0)</f>
        <v>0</v>
      </c>
      <c r="BG137" s="149">
        <f>IF(U137="zákl. prenesená",N137,0)</f>
        <v>0</v>
      </c>
      <c r="BH137" s="149">
        <f>IF(U137="zníž. prenesená",N137,0)</f>
        <v>0</v>
      </c>
      <c r="BI137" s="149">
        <f>IF(U137="nulová",N137,0)</f>
        <v>0</v>
      </c>
      <c r="BJ137" s="25" t="s">
        <v>89</v>
      </c>
      <c r="BK137" s="149">
        <f>ROUND(L137*K137,2)</f>
        <v>0</v>
      </c>
      <c r="BL137" s="25" t="s">
        <v>1421</v>
      </c>
      <c r="BM137" s="25" t="s">
        <v>1985</v>
      </c>
    </row>
    <row r="138" s="1" customFormat="1" ht="16.5" customHeight="1">
      <c r="B138" s="186"/>
      <c r="C138" s="220" t="s">
        <v>267</v>
      </c>
      <c r="D138" s="220" t="s">
        <v>185</v>
      </c>
      <c r="E138" s="221" t="s">
        <v>1986</v>
      </c>
      <c r="F138" s="222" t="s">
        <v>1987</v>
      </c>
      <c r="G138" s="222"/>
      <c r="H138" s="222"/>
      <c r="I138" s="222"/>
      <c r="J138" s="223" t="s">
        <v>200</v>
      </c>
      <c r="K138" s="224">
        <v>4</v>
      </c>
      <c r="L138" s="225">
        <v>0</v>
      </c>
      <c r="M138" s="225"/>
      <c r="N138" s="226">
        <f>ROUND(L138*K138,2)</f>
        <v>0</v>
      </c>
      <c r="O138" s="226"/>
      <c r="P138" s="226"/>
      <c r="Q138" s="226"/>
      <c r="R138" s="190"/>
      <c r="T138" s="227" t="s">
        <v>5</v>
      </c>
      <c r="U138" s="59" t="s">
        <v>44</v>
      </c>
      <c r="V138" s="50"/>
      <c r="W138" s="228">
        <f>V138*K138</f>
        <v>0</v>
      </c>
      <c r="X138" s="228">
        <v>0</v>
      </c>
      <c r="Y138" s="228">
        <f>X138*K138</f>
        <v>0</v>
      </c>
      <c r="Z138" s="228">
        <v>0</v>
      </c>
      <c r="AA138" s="229">
        <f>Z138*K138</f>
        <v>0</v>
      </c>
      <c r="AR138" s="25" t="s">
        <v>1421</v>
      </c>
      <c r="AT138" s="25" t="s">
        <v>185</v>
      </c>
      <c r="AU138" s="25" t="s">
        <v>89</v>
      </c>
      <c r="AY138" s="25" t="s">
        <v>184</v>
      </c>
      <c r="BE138" s="149">
        <f>IF(U138="základná",N138,0)</f>
        <v>0</v>
      </c>
      <c r="BF138" s="149">
        <f>IF(U138="znížená",N138,0)</f>
        <v>0</v>
      </c>
      <c r="BG138" s="149">
        <f>IF(U138="zákl. prenesená",N138,0)</f>
        <v>0</v>
      </c>
      <c r="BH138" s="149">
        <f>IF(U138="zníž. prenesená",N138,0)</f>
        <v>0</v>
      </c>
      <c r="BI138" s="149">
        <f>IF(U138="nulová",N138,0)</f>
        <v>0</v>
      </c>
      <c r="BJ138" s="25" t="s">
        <v>89</v>
      </c>
      <c r="BK138" s="149">
        <f>ROUND(L138*K138,2)</f>
        <v>0</v>
      </c>
      <c r="BL138" s="25" t="s">
        <v>1421</v>
      </c>
      <c r="BM138" s="25" t="s">
        <v>1988</v>
      </c>
    </row>
    <row r="139" s="1" customFormat="1" ht="16.5" customHeight="1">
      <c r="B139" s="186"/>
      <c r="C139" s="220" t="s">
        <v>272</v>
      </c>
      <c r="D139" s="220" t="s">
        <v>185</v>
      </c>
      <c r="E139" s="221" t="s">
        <v>1989</v>
      </c>
      <c r="F139" s="222" t="s">
        <v>1990</v>
      </c>
      <c r="G139" s="222"/>
      <c r="H139" s="222"/>
      <c r="I139" s="222"/>
      <c r="J139" s="223" t="s">
        <v>200</v>
      </c>
      <c r="K139" s="224">
        <v>12</v>
      </c>
      <c r="L139" s="225">
        <v>0</v>
      </c>
      <c r="M139" s="225"/>
      <c r="N139" s="226">
        <f>ROUND(L139*K139,2)</f>
        <v>0</v>
      </c>
      <c r="O139" s="226"/>
      <c r="P139" s="226"/>
      <c r="Q139" s="226"/>
      <c r="R139" s="190"/>
      <c r="T139" s="227" t="s">
        <v>5</v>
      </c>
      <c r="U139" s="59" t="s">
        <v>44</v>
      </c>
      <c r="V139" s="50"/>
      <c r="W139" s="228">
        <f>V139*K139</f>
        <v>0</v>
      </c>
      <c r="X139" s="228">
        <v>0</v>
      </c>
      <c r="Y139" s="228">
        <f>X139*K139</f>
        <v>0</v>
      </c>
      <c r="Z139" s="228">
        <v>0</v>
      </c>
      <c r="AA139" s="229">
        <f>Z139*K139</f>
        <v>0</v>
      </c>
      <c r="AR139" s="25" t="s">
        <v>1421</v>
      </c>
      <c r="AT139" s="25" t="s">
        <v>185</v>
      </c>
      <c r="AU139" s="25" t="s">
        <v>89</v>
      </c>
      <c r="AY139" s="25" t="s">
        <v>184</v>
      </c>
      <c r="BE139" s="149">
        <f>IF(U139="základná",N139,0)</f>
        <v>0</v>
      </c>
      <c r="BF139" s="149">
        <f>IF(U139="znížená",N139,0)</f>
        <v>0</v>
      </c>
      <c r="BG139" s="149">
        <f>IF(U139="zákl. prenesená",N139,0)</f>
        <v>0</v>
      </c>
      <c r="BH139" s="149">
        <f>IF(U139="zníž. prenesená",N139,0)</f>
        <v>0</v>
      </c>
      <c r="BI139" s="149">
        <f>IF(U139="nulová",N139,0)</f>
        <v>0</v>
      </c>
      <c r="BJ139" s="25" t="s">
        <v>89</v>
      </c>
      <c r="BK139" s="149">
        <f>ROUND(L139*K139,2)</f>
        <v>0</v>
      </c>
      <c r="BL139" s="25" t="s">
        <v>1421</v>
      </c>
      <c r="BM139" s="25" t="s">
        <v>1991</v>
      </c>
    </row>
    <row r="140" s="1" customFormat="1" ht="16.5" customHeight="1">
      <c r="B140" s="186"/>
      <c r="C140" s="220" t="s">
        <v>278</v>
      </c>
      <c r="D140" s="220" t="s">
        <v>185</v>
      </c>
      <c r="E140" s="221" t="s">
        <v>1992</v>
      </c>
      <c r="F140" s="222" t="s">
        <v>1993</v>
      </c>
      <c r="G140" s="222"/>
      <c r="H140" s="222"/>
      <c r="I140" s="222"/>
      <c r="J140" s="223" t="s">
        <v>200</v>
      </c>
      <c r="K140" s="224">
        <v>400</v>
      </c>
      <c r="L140" s="225">
        <v>0</v>
      </c>
      <c r="M140" s="225"/>
      <c r="N140" s="226">
        <f>ROUND(L140*K140,2)</f>
        <v>0</v>
      </c>
      <c r="O140" s="226"/>
      <c r="P140" s="226"/>
      <c r="Q140" s="226"/>
      <c r="R140" s="190"/>
      <c r="T140" s="227" t="s">
        <v>5</v>
      </c>
      <c r="U140" s="59" t="s">
        <v>44</v>
      </c>
      <c r="V140" s="50"/>
      <c r="W140" s="228">
        <f>V140*K140</f>
        <v>0</v>
      </c>
      <c r="X140" s="228">
        <v>0</v>
      </c>
      <c r="Y140" s="228">
        <f>X140*K140</f>
        <v>0</v>
      </c>
      <c r="Z140" s="228">
        <v>0</v>
      </c>
      <c r="AA140" s="229">
        <f>Z140*K140</f>
        <v>0</v>
      </c>
      <c r="AR140" s="25" t="s">
        <v>1421</v>
      </c>
      <c r="AT140" s="25" t="s">
        <v>185</v>
      </c>
      <c r="AU140" s="25" t="s">
        <v>89</v>
      </c>
      <c r="AY140" s="25" t="s">
        <v>184</v>
      </c>
      <c r="BE140" s="149">
        <f>IF(U140="základná",N140,0)</f>
        <v>0</v>
      </c>
      <c r="BF140" s="149">
        <f>IF(U140="znížená",N140,0)</f>
        <v>0</v>
      </c>
      <c r="BG140" s="149">
        <f>IF(U140="zákl. prenesená",N140,0)</f>
        <v>0</v>
      </c>
      <c r="BH140" s="149">
        <f>IF(U140="zníž. prenesená",N140,0)</f>
        <v>0</v>
      </c>
      <c r="BI140" s="149">
        <f>IF(U140="nulová",N140,0)</f>
        <v>0</v>
      </c>
      <c r="BJ140" s="25" t="s">
        <v>89</v>
      </c>
      <c r="BK140" s="149">
        <f>ROUND(L140*K140,2)</f>
        <v>0</v>
      </c>
      <c r="BL140" s="25" t="s">
        <v>1421</v>
      </c>
      <c r="BM140" s="25" t="s">
        <v>1994</v>
      </c>
    </row>
    <row r="141" s="1" customFormat="1" ht="16.5" customHeight="1">
      <c r="B141" s="186"/>
      <c r="C141" s="220" t="s">
        <v>282</v>
      </c>
      <c r="D141" s="220" t="s">
        <v>185</v>
      </c>
      <c r="E141" s="221" t="s">
        <v>1995</v>
      </c>
      <c r="F141" s="222" t="s">
        <v>1996</v>
      </c>
      <c r="G141" s="222"/>
      <c r="H141" s="222"/>
      <c r="I141" s="222"/>
      <c r="J141" s="223" t="s">
        <v>200</v>
      </c>
      <c r="K141" s="224">
        <v>30</v>
      </c>
      <c r="L141" s="225">
        <v>0</v>
      </c>
      <c r="M141" s="225"/>
      <c r="N141" s="226">
        <f>ROUND(L141*K141,2)</f>
        <v>0</v>
      </c>
      <c r="O141" s="226"/>
      <c r="P141" s="226"/>
      <c r="Q141" s="226"/>
      <c r="R141" s="190"/>
      <c r="T141" s="227" t="s">
        <v>5</v>
      </c>
      <c r="U141" s="59" t="s">
        <v>44</v>
      </c>
      <c r="V141" s="50"/>
      <c r="W141" s="228">
        <f>V141*K141</f>
        <v>0</v>
      </c>
      <c r="X141" s="228">
        <v>0</v>
      </c>
      <c r="Y141" s="228">
        <f>X141*K141</f>
        <v>0</v>
      </c>
      <c r="Z141" s="228">
        <v>0</v>
      </c>
      <c r="AA141" s="229">
        <f>Z141*K141</f>
        <v>0</v>
      </c>
      <c r="AR141" s="25" t="s">
        <v>1421</v>
      </c>
      <c r="AT141" s="25" t="s">
        <v>185</v>
      </c>
      <c r="AU141" s="25" t="s">
        <v>89</v>
      </c>
      <c r="AY141" s="25" t="s">
        <v>184</v>
      </c>
      <c r="BE141" s="149">
        <f>IF(U141="základná",N141,0)</f>
        <v>0</v>
      </c>
      <c r="BF141" s="149">
        <f>IF(U141="znížená",N141,0)</f>
        <v>0</v>
      </c>
      <c r="BG141" s="149">
        <f>IF(U141="zákl. prenesená",N141,0)</f>
        <v>0</v>
      </c>
      <c r="BH141" s="149">
        <f>IF(U141="zníž. prenesená",N141,0)</f>
        <v>0</v>
      </c>
      <c r="BI141" s="149">
        <f>IF(U141="nulová",N141,0)</f>
        <v>0</v>
      </c>
      <c r="BJ141" s="25" t="s">
        <v>89</v>
      </c>
      <c r="BK141" s="149">
        <f>ROUND(L141*K141,2)</f>
        <v>0</v>
      </c>
      <c r="BL141" s="25" t="s">
        <v>1421</v>
      </c>
      <c r="BM141" s="25" t="s">
        <v>1997</v>
      </c>
    </row>
    <row r="142" s="1" customFormat="1" ht="16.5" customHeight="1">
      <c r="B142" s="186"/>
      <c r="C142" s="220" t="s">
        <v>287</v>
      </c>
      <c r="D142" s="220" t="s">
        <v>185</v>
      </c>
      <c r="E142" s="221" t="s">
        <v>1998</v>
      </c>
      <c r="F142" s="222" t="s">
        <v>1999</v>
      </c>
      <c r="G142" s="222"/>
      <c r="H142" s="222"/>
      <c r="I142" s="222"/>
      <c r="J142" s="223" t="s">
        <v>200</v>
      </c>
      <c r="K142" s="224">
        <v>4</v>
      </c>
      <c r="L142" s="225">
        <v>0</v>
      </c>
      <c r="M142" s="225"/>
      <c r="N142" s="226">
        <f>ROUND(L142*K142,2)</f>
        <v>0</v>
      </c>
      <c r="O142" s="226"/>
      <c r="P142" s="226"/>
      <c r="Q142" s="226"/>
      <c r="R142" s="190"/>
      <c r="T142" s="227" t="s">
        <v>5</v>
      </c>
      <c r="U142" s="59" t="s">
        <v>44</v>
      </c>
      <c r="V142" s="50"/>
      <c r="W142" s="228">
        <f>V142*K142</f>
        <v>0</v>
      </c>
      <c r="X142" s="228">
        <v>0</v>
      </c>
      <c r="Y142" s="228">
        <f>X142*K142</f>
        <v>0</v>
      </c>
      <c r="Z142" s="228">
        <v>0</v>
      </c>
      <c r="AA142" s="229">
        <f>Z142*K142</f>
        <v>0</v>
      </c>
      <c r="AR142" s="25" t="s">
        <v>1421</v>
      </c>
      <c r="AT142" s="25" t="s">
        <v>185</v>
      </c>
      <c r="AU142" s="25" t="s">
        <v>89</v>
      </c>
      <c r="AY142" s="25" t="s">
        <v>184</v>
      </c>
      <c r="BE142" s="149">
        <f>IF(U142="základná",N142,0)</f>
        <v>0</v>
      </c>
      <c r="BF142" s="149">
        <f>IF(U142="znížená",N142,0)</f>
        <v>0</v>
      </c>
      <c r="BG142" s="149">
        <f>IF(U142="zákl. prenesená",N142,0)</f>
        <v>0</v>
      </c>
      <c r="BH142" s="149">
        <f>IF(U142="zníž. prenesená",N142,0)</f>
        <v>0</v>
      </c>
      <c r="BI142" s="149">
        <f>IF(U142="nulová",N142,0)</f>
        <v>0</v>
      </c>
      <c r="BJ142" s="25" t="s">
        <v>89</v>
      </c>
      <c r="BK142" s="149">
        <f>ROUND(L142*K142,2)</f>
        <v>0</v>
      </c>
      <c r="BL142" s="25" t="s">
        <v>1421</v>
      </c>
      <c r="BM142" s="25" t="s">
        <v>2000</v>
      </c>
    </row>
    <row r="143" s="1" customFormat="1" ht="16.5" customHeight="1">
      <c r="B143" s="186"/>
      <c r="C143" s="220" t="s">
        <v>292</v>
      </c>
      <c r="D143" s="220" t="s">
        <v>185</v>
      </c>
      <c r="E143" s="221" t="s">
        <v>2001</v>
      </c>
      <c r="F143" s="222" t="s">
        <v>2002</v>
      </c>
      <c r="G143" s="222"/>
      <c r="H143" s="222"/>
      <c r="I143" s="222"/>
      <c r="J143" s="223" t="s">
        <v>218</v>
      </c>
      <c r="K143" s="224">
        <v>1720</v>
      </c>
      <c r="L143" s="225">
        <v>0</v>
      </c>
      <c r="M143" s="225"/>
      <c r="N143" s="226">
        <f>ROUND(L143*K143,2)</f>
        <v>0</v>
      </c>
      <c r="O143" s="226"/>
      <c r="P143" s="226"/>
      <c r="Q143" s="226"/>
      <c r="R143" s="190"/>
      <c r="T143" s="227" t="s">
        <v>5</v>
      </c>
      <c r="U143" s="59" t="s">
        <v>44</v>
      </c>
      <c r="V143" s="50"/>
      <c r="W143" s="228">
        <f>V143*K143</f>
        <v>0</v>
      </c>
      <c r="X143" s="228">
        <v>0</v>
      </c>
      <c r="Y143" s="228">
        <f>X143*K143</f>
        <v>0</v>
      </c>
      <c r="Z143" s="228">
        <v>0</v>
      </c>
      <c r="AA143" s="229">
        <f>Z143*K143</f>
        <v>0</v>
      </c>
      <c r="AR143" s="25" t="s">
        <v>1421</v>
      </c>
      <c r="AT143" s="25" t="s">
        <v>185</v>
      </c>
      <c r="AU143" s="25" t="s">
        <v>89</v>
      </c>
      <c r="AY143" s="25" t="s">
        <v>184</v>
      </c>
      <c r="BE143" s="149">
        <f>IF(U143="základná",N143,0)</f>
        <v>0</v>
      </c>
      <c r="BF143" s="149">
        <f>IF(U143="znížená",N143,0)</f>
        <v>0</v>
      </c>
      <c r="BG143" s="149">
        <f>IF(U143="zákl. prenesená",N143,0)</f>
        <v>0</v>
      </c>
      <c r="BH143" s="149">
        <f>IF(U143="zníž. prenesená",N143,0)</f>
        <v>0</v>
      </c>
      <c r="BI143" s="149">
        <f>IF(U143="nulová",N143,0)</f>
        <v>0</v>
      </c>
      <c r="BJ143" s="25" t="s">
        <v>89</v>
      </c>
      <c r="BK143" s="149">
        <f>ROUND(L143*K143,2)</f>
        <v>0</v>
      </c>
      <c r="BL143" s="25" t="s">
        <v>1421</v>
      </c>
      <c r="BM143" s="25" t="s">
        <v>2003</v>
      </c>
    </row>
    <row r="144" s="11" customFormat="1" ht="16.5" customHeight="1">
      <c r="B144" s="230"/>
      <c r="C144" s="231"/>
      <c r="D144" s="231"/>
      <c r="E144" s="232" t="s">
        <v>5</v>
      </c>
      <c r="F144" s="233" t="s">
        <v>2004</v>
      </c>
      <c r="G144" s="234"/>
      <c r="H144" s="234"/>
      <c r="I144" s="234"/>
      <c r="J144" s="231"/>
      <c r="K144" s="235">
        <v>1720</v>
      </c>
      <c r="L144" s="231"/>
      <c r="M144" s="231"/>
      <c r="N144" s="231"/>
      <c r="O144" s="231"/>
      <c r="P144" s="231"/>
      <c r="Q144" s="231"/>
      <c r="R144" s="236"/>
      <c r="T144" s="237"/>
      <c r="U144" s="231"/>
      <c r="V144" s="231"/>
      <c r="W144" s="231"/>
      <c r="X144" s="231"/>
      <c r="Y144" s="231"/>
      <c r="Z144" s="231"/>
      <c r="AA144" s="238"/>
      <c r="AT144" s="239" t="s">
        <v>192</v>
      </c>
      <c r="AU144" s="239" t="s">
        <v>89</v>
      </c>
      <c r="AV144" s="11" t="s">
        <v>89</v>
      </c>
      <c r="AW144" s="11" t="s">
        <v>34</v>
      </c>
      <c r="AX144" s="11" t="s">
        <v>77</v>
      </c>
      <c r="AY144" s="239" t="s">
        <v>184</v>
      </c>
    </row>
    <row r="145" s="12" customFormat="1" ht="16.5" customHeight="1">
      <c r="B145" s="241"/>
      <c r="C145" s="242"/>
      <c r="D145" s="242"/>
      <c r="E145" s="243" t="s">
        <v>5</v>
      </c>
      <c r="F145" s="244" t="s">
        <v>197</v>
      </c>
      <c r="G145" s="242"/>
      <c r="H145" s="242"/>
      <c r="I145" s="242"/>
      <c r="J145" s="242"/>
      <c r="K145" s="245">
        <v>1720</v>
      </c>
      <c r="L145" s="242"/>
      <c r="M145" s="242"/>
      <c r="N145" s="242"/>
      <c r="O145" s="242"/>
      <c r="P145" s="242"/>
      <c r="Q145" s="242"/>
      <c r="R145" s="246"/>
      <c r="T145" s="247"/>
      <c r="U145" s="242"/>
      <c r="V145" s="242"/>
      <c r="W145" s="242"/>
      <c r="X145" s="242"/>
      <c r="Y145" s="242"/>
      <c r="Z145" s="242"/>
      <c r="AA145" s="248"/>
      <c r="AT145" s="249" t="s">
        <v>192</v>
      </c>
      <c r="AU145" s="249" t="s">
        <v>89</v>
      </c>
      <c r="AV145" s="12" t="s">
        <v>189</v>
      </c>
      <c r="AW145" s="12" t="s">
        <v>34</v>
      </c>
      <c r="AX145" s="12" t="s">
        <v>84</v>
      </c>
      <c r="AY145" s="249" t="s">
        <v>184</v>
      </c>
    </row>
    <row r="146" s="1" customFormat="1" ht="16.5" customHeight="1">
      <c r="B146" s="186"/>
      <c r="C146" s="220" t="s">
        <v>10</v>
      </c>
      <c r="D146" s="220" t="s">
        <v>185</v>
      </c>
      <c r="E146" s="221" t="s">
        <v>2005</v>
      </c>
      <c r="F146" s="222" t="s">
        <v>2006</v>
      </c>
      <c r="G146" s="222"/>
      <c r="H146" s="222"/>
      <c r="I146" s="222"/>
      <c r="J146" s="223" t="s">
        <v>218</v>
      </c>
      <c r="K146" s="224">
        <v>4600</v>
      </c>
      <c r="L146" s="225">
        <v>0</v>
      </c>
      <c r="M146" s="225"/>
      <c r="N146" s="226">
        <f>ROUND(L146*K146,2)</f>
        <v>0</v>
      </c>
      <c r="O146" s="226"/>
      <c r="P146" s="226"/>
      <c r="Q146" s="226"/>
      <c r="R146" s="190"/>
      <c r="T146" s="227" t="s">
        <v>5</v>
      </c>
      <c r="U146" s="59" t="s">
        <v>44</v>
      </c>
      <c r="V146" s="50"/>
      <c r="W146" s="228">
        <f>V146*K146</f>
        <v>0</v>
      </c>
      <c r="X146" s="228">
        <v>0</v>
      </c>
      <c r="Y146" s="228">
        <f>X146*K146</f>
        <v>0</v>
      </c>
      <c r="Z146" s="228">
        <v>0</v>
      </c>
      <c r="AA146" s="229">
        <f>Z146*K146</f>
        <v>0</v>
      </c>
      <c r="AR146" s="25" t="s">
        <v>1421</v>
      </c>
      <c r="AT146" s="25" t="s">
        <v>185</v>
      </c>
      <c r="AU146" s="25" t="s">
        <v>89</v>
      </c>
      <c r="AY146" s="25" t="s">
        <v>184</v>
      </c>
      <c r="BE146" s="149">
        <f>IF(U146="základná",N146,0)</f>
        <v>0</v>
      </c>
      <c r="BF146" s="149">
        <f>IF(U146="znížená",N146,0)</f>
        <v>0</v>
      </c>
      <c r="BG146" s="149">
        <f>IF(U146="zákl. prenesená",N146,0)</f>
        <v>0</v>
      </c>
      <c r="BH146" s="149">
        <f>IF(U146="zníž. prenesená",N146,0)</f>
        <v>0</v>
      </c>
      <c r="BI146" s="149">
        <f>IF(U146="nulová",N146,0)</f>
        <v>0</v>
      </c>
      <c r="BJ146" s="25" t="s">
        <v>89</v>
      </c>
      <c r="BK146" s="149">
        <f>ROUND(L146*K146,2)</f>
        <v>0</v>
      </c>
      <c r="BL146" s="25" t="s">
        <v>1421</v>
      </c>
      <c r="BM146" s="25" t="s">
        <v>2007</v>
      </c>
    </row>
    <row r="147" s="11" customFormat="1" ht="16.5" customHeight="1">
      <c r="B147" s="230"/>
      <c r="C147" s="231"/>
      <c r="D147" s="231"/>
      <c r="E147" s="232" t="s">
        <v>5</v>
      </c>
      <c r="F147" s="233" t="s">
        <v>2008</v>
      </c>
      <c r="G147" s="234"/>
      <c r="H147" s="234"/>
      <c r="I147" s="234"/>
      <c r="J147" s="231"/>
      <c r="K147" s="235">
        <v>4600</v>
      </c>
      <c r="L147" s="231"/>
      <c r="M147" s="231"/>
      <c r="N147" s="231"/>
      <c r="O147" s="231"/>
      <c r="P147" s="231"/>
      <c r="Q147" s="231"/>
      <c r="R147" s="236"/>
      <c r="T147" s="237"/>
      <c r="U147" s="231"/>
      <c r="V147" s="231"/>
      <c r="W147" s="231"/>
      <c r="X147" s="231"/>
      <c r="Y147" s="231"/>
      <c r="Z147" s="231"/>
      <c r="AA147" s="238"/>
      <c r="AT147" s="239" t="s">
        <v>192</v>
      </c>
      <c r="AU147" s="239" t="s">
        <v>89</v>
      </c>
      <c r="AV147" s="11" t="s">
        <v>89</v>
      </c>
      <c r="AW147" s="11" t="s">
        <v>34</v>
      </c>
      <c r="AX147" s="11" t="s">
        <v>77</v>
      </c>
      <c r="AY147" s="239" t="s">
        <v>184</v>
      </c>
    </row>
    <row r="148" s="12" customFormat="1" ht="16.5" customHeight="1">
      <c r="B148" s="241"/>
      <c r="C148" s="242"/>
      <c r="D148" s="242"/>
      <c r="E148" s="243" t="s">
        <v>5</v>
      </c>
      <c r="F148" s="244" t="s">
        <v>197</v>
      </c>
      <c r="G148" s="242"/>
      <c r="H148" s="242"/>
      <c r="I148" s="242"/>
      <c r="J148" s="242"/>
      <c r="K148" s="245">
        <v>4600</v>
      </c>
      <c r="L148" s="242"/>
      <c r="M148" s="242"/>
      <c r="N148" s="242"/>
      <c r="O148" s="242"/>
      <c r="P148" s="242"/>
      <c r="Q148" s="242"/>
      <c r="R148" s="246"/>
      <c r="T148" s="247"/>
      <c r="U148" s="242"/>
      <c r="V148" s="242"/>
      <c r="W148" s="242"/>
      <c r="X148" s="242"/>
      <c r="Y148" s="242"/>
      <c r="Z148" s="242"/>
      <c r="AA148" s="248"/>
      <c r="AT148" s="249" t="s">
        <v>192</v>
      </c>
      <c r="AU148" s="249" t="s">
        <v>89</v>
      </c>
      <c r="AV148" s="12" t="s">
        <v>189</v>
      </c>
      <c r="AW148" s="12" t="s">
        <v>34</v>
      </c>
      <c r="AX148" s="12" t="s">
        <v>84</v>
      </c>
      <c r="AY148" s="249" t="s">
        <v>184</v>
      </c>
    </row>
    <row r="149" s="1" customFormat="1" ht="16.5" customHeight="1">
      <c r="B149" s="186"/>
      <c r="C149" s="220" t="s">
        <v>302</v>
      </c>
      <c r="D149" s="220" t="s">
        <v>185</v>
      </c>
      <c r="E149" s="221" t="s">
        <v>2009</v>
      </c>
      <c r="F149" s="222" t="s">
        <v>2010</v>
      </c>
      <c r="G149" s="222"/>
      <c r="H149" s="222"/>
      <c r="I149" s="222"/>
      <c r="J149" s="223" t="s">
        <v>218</v>
      </c>
      <c r="K149" s="224">
        <v>224</v>
      </c>
      <c r="L149" s="225">
        <v>0</v>
      </c>
      <c r="M149" s="225"/>
      <c r="N149" s="226">
        <f>ROUND(L149*K149,2)</f>
        <v>0</v>
      </c>
      <c r="O149" s="226"/>
      <c r="P149" s="226"/>
      <c r="Q149" s="226"/>
      <c r="R149" s="190"/>
      <c r="T149" s="227" t="s">
        <v>5</v>
      </c>
      <c r="U149" s="59" t="s">
        <v>44</v>
      </c>
      <c r="V149" s="50"/>
      <c r="W149" s="228">
        <f>V149*K149</f>
        <v>0</v>
      </c>
      <c r="X149" s="228">
        <v>0</v>
      </c>
      <c r="Y149" s="228">
        <f>X149*K149</f>
        <v>0</v>
      </c>
      <c r="Z149" s="228">
        <v>0</v>
      </c>
      <c r="AA149" s="229">
        <f>Z149*K149</f>
        <v>0</v>
      </c>
      <c r="AR149" s="25" t="s">
        <v>1421</v>
      </c>
      <c r="AT149" s="25" t="s">
        <v>185</v>
      </c>
      <c r="AU149" s="25" t="s">
        <v>89</v>
      </c>
      <c r="AY149" s="25" t="s">
        <v>184</v>
      </c>
      <c r="BE149" s="149">
        <f>IF(U149="základná",N149,0)</f>
        <v>0</v>
      </c>
      <c r="BF149" s="149">
        <f>IF(U149="znížená",N149,0)</f>
        <v>0</v>
      </c>
      <c r="BG149" s="149">
        <f>IF(U149="zákl. prenesená",N149,0)</f>
        <v>0</v>
      </c>
      <c r="BH149" s="149">
        <f>IF(U149="zníž. prenesená",N149,0)</f>
        <v>0</v>
      </c>
      <c r="BI149" s="149">
        <f>IF(U149="nulová",N149,0)</f>
        <v>0</v>
      </c>
      <c r="BJ149" s="25" t="s">
        <v>89</v>
      </c>
      <c r="BK149" s="149">
        <f>ROUND(L149*K149,2)</f>
        <v>0</v>
      </c>
      <c r="BL149" s="25" t="s">
        <v>1421</v>
      </c>
      <c r="BM149" s="25" t="s">
        <v>2011</v>
      </c>
    </row>
    <row r="150" s="11" customFormat="1" ht="16.5" customHeight="1">
      <c r="B150" s="230"/>
      <c r="C150" s="231"/>
      <c r="D150" s="231"/>
      <c r="E150" s="232" t="s">
        <v>5</v>
      </c>
      <c r="F150" s="233" t="s">
        <v>2012</v>
      </c>
      <c r="G150" s="234"/>
      <c r="H150" s="234"/>
      <c r="I150" s="234"/>
      <c r="J150" s="231"/>
      <c r="K150" s="235">
        <v>224</v>
      </c>
      <c r="L150" s="231"/>
      <c r="M150" s="231"/>
      <c r="N150" s="231"/>
      <c r="O150" s="231"/>
      <c r="P150" s="231"/>
      <c r="Q150" s="231"/>
      <c r="R150" s="236"/>
      <c r="T150" s="237"/>
      <c r="U150" s="231"/>
      <c r="V150" s="231"/>
      <c r="W150" s="231"/>
      <c r="X150" s="231"/>
      <c r="Y150" s="231"/>
      <c r="Z150" s="231"/>
      <c r="AA150" s="238"/>
      <c r="AT150" s="239" t="s">
        <v>192</v>
      </c>
      <c r="AU150" s="239" t="s">
        <v>89</v>
      </c>
      <c r="AV150" s="11" t="s">
        <v>89</v>
      </c>
      <c r="AW150" s="11" t="s">
        <v>34</v>
      </c>
      <c r="AX150" s="11" t="s">
        <v>77</v>
      </c>
      <c r="AY150" s="239" t="s">
        <v>184</v>
      </c>
    </row>
    <row r="151" s="12" customFormat="1" ht="16.5" customHeight="1">
      <c r="B151" s="241"/>
      <c r="C151" s="242"/>
      <c r="D151" s="242"/>
      <c r="E151" s="243" t="s">
        <v>5</v>
      </c>
      <c r="F151" s="244" t="s">
        <v>197</v>
      </c>
      <c r="G151" s="242"/>
      <c r="H151" s="242"/>
      <c r="I151" s="242"/>
      <c r="J151" s="242"/>
      <c r="K151" s="245">
        <v>224</v>
      </c>
      <c r="L151" s="242"/>
      <c r="M151" s="242"/>
      <c r="N151" s="242"/>
      <c r="O151" s="242"/>
      <c r="P151" s="242"/>
      <c r="Q151" s="242"/>
      <c r="R151" s="246"/>
      <c r="T151" s="247"/>
      <c r="U151" s="242"/>
      <c r="V151" s="242"/>
      <c r="W151" s="242"/>
      <c r="X151" s="242"/>
      <c r="Y151" s="242"/>
      <c r="Z151" s="242"/>
      <c r="AA151" s="248"/>
      <c r="AT151" s="249" t="s">
        <v>192</v>
      </c>
      <c r="AU151" s="249" t="s">
        <v>89</v>
      </c>
      <c r="AV151" s="12" t="s">
        <v>189</v>
      </c>
      <c r="AW151" s="12" t="s">
        <v>34</v>
      </c>
      <c r="AX151" s="12" t="s">
        <v>84</v>
      </c>
      <c r="AY151" s="249" t="s">
        <v>184</v>
      </c>
    </row>
    <row r="152" s="1" customFormat="1" ht="16.5" customHeight="1">
      <c r="B152" s="186"/>
      <c r="C152" s="220" t="s">
        <v>307</v>
      </c>
      <c r="D152" s="220" t="s">
        <v>185</v>
      </c>
      <c r="E152" s="221" t="s">
        <v>2013</v>
      </c>
      <c r="F152" s="222" t="s">
        <v>2014</v>
      </c>
      <c r="G152" s="222"/>
      <c r="H152" s="222"/>
      <c r="I152" s="222"/>
      <c r="J152" s="223" t="s">
        <v>218</v>
      </c>
      <c r="K152" s="224">
        <v>1480</v>
      </c>
      <c r="L152" s="225">
        <v>0</v>
      </c>
      <c r="M152" s="225"/>
      <c r="N152" s="226">
        <f>ROUND(L152*K152,2)</f>
        <v>0</v>
      </c>
      <c r="O152" s="226"/>
      <c r="P152" s="226"/>
      <c r="Q152" s="226"/>
      <c r="R152" s="190"/>
      <c r="T152" s="227" t="s">
        <v>5</v>
      </c>
      <c r="U152" s="59" t="s">
        <v>44</v>
      </c>
      <c r="V152" s="50"/>
      <c r="W152" s="228">
        <f>V152*K152</f>
        <v>0</v>
      </c>
      <c r="X152" s="228">
        <v>0</v>
      </c>
      <c r="Y152" s="228">
        <f>X152*K152</f>
        <v>0</v>
      </c>
      <c r="Z152" s="228">
        <v>0</v>
      </c>
      <c r="AA152" s="229">
        <f>Z152*K152</f>
        <v>0</v>
      </c>
      <c r="AR152" s="25" t="s">
        <v>1421</v>
      </c>
      <c r="AT152" s="25" t="s">
        <v>185</v>
      </c>
      <c r="AU152" s="25" t="s">
        <v>89</v>
      </c>
      <c r="AY152" s="25" t="s">
        <v>184</v>
      </c>
      <c r="BE152" s="149">
        <f>IF(U152="základná",N152,0)</f>
        <v>0</v>
      </c>
      <c r="BF152" s="149">
        <f>IF(U152="znížená",N152,0)</f>
        <v>0</v>
      </c>
      <c r="BG152" s="149">
        <f>IF(U152="zákl. prenesená",N152,0)</f>
        <v>0</v>
      </c>
      <c r="BH152" s="149">
        <f>IF(U152="zníž. prenesená",N152,0)</f>
        <v>0</v>
      </c>
      <c r="BI152" s="149">
        <f>IF(U152="nulová",N152,0)</f>
        <v>0</v>
      </c>
      <c r="BJ152" s="25" t="s">
        <v>89</v>
      </c>
      <c r="BK152" s="149">
        <f>ROUND(L152*K152,2)</f>
        <v>0</v>
      </c>
      <c r="BL152" s="25" t="s">
        <v>1421</v>
      </c>
      <c r="BM152" s="25" t="s">
        <v>2015</v>
      </c>
    </row>
    <row r="153" s="11" customFormat="1" ht="16.5" customHeight="1">
      <c r="B153" s="230"/>
      <c r="C153" s="231"/>
      <c r="D153" s="231"/>
      <c r="E153" s="232" t="s">
        <v>5</v>
      </c>
      <c r="F153" s="233" t="s">
        <v>2016</v>
      </c>
      <c r="G153" s="234"/>
      <c r="H153" s="234"/>
      <c r="I153" s="234"/>
      <c r="J153" s="231"/>
      <c r="K153" s="235">
        <v>1480</v>
      </c>
      <c r="L153" s="231"/>
      <c r="M153" s="231"/>
      <c r="N153" s="231"/>
      <c r="O153" s="231"/>
      <c r="P153" s="231"/>
      <c r="Q153" s="231"/>
      <c r="R153" s="236"/>
      <c r="T153" s="237"/>
      <c r="U153" s="231"/>
      <c r="V153" s="231"/>
      <c r="W153" s="231"/>
      <c r="X153" s="231"/>
      <c r="Y153" s="231"/>
      <c r="Z153" s="231"/>
      <c r="AA153" s="238"/>
      <c r="AT153" s="239" t="s">
        <v>192</v>
      </c>
      <c r="AU153" s="239" t="s">
        <v>89</v>
      </c>
      <c r="AV153" s="11" t="s">
        <v>89</v>
      </c>
      <c r="AW153" s="11" t="s">
        <v>34</v>
      </c>
      <c r="AX153" s="11" t="s">
        <v>77</v>
      </c>
      <c r="AY153" s="239" t="s">
        <v>184</v>
      </c>
    </row>
    <row r="154" s="12" customFormat="1" ht="16.5" customHeight="1">
      <c r="B154" s="241"/>
      <c r="C154" s="242"/>
      <c r="D154" s="242"/>
      <c r="E154" s="243" t="s">
        <v>5</v>
      </c>
      <c r="F154" s="244" t="s">
        <v>197</v>
      </c>
      <c r="G154" s="242"/>
      <c r="H154" s="242"/>
      <c r="I154" s="242"/>
      <c r="J154" s="242"/>
      <c r="K154" s="245">
        <v>1480</v>
      </c>
      <c r="L154" s="242"/>
      <c r="M154" s="242"/>
      <c r="N154" s="242"/>
      <c r="O154" s="242"/>
      <c r="P154" s="242"/>
      <c r="Q154" s="242"/>
      <c r="R154" s="246"/>
      <c r="T154" s="247"/>
      <c r="U154" s="242"/>
      <c r="V154" s="242"/>
      <c r="W154" s="242"/>
      <c r="X154" s="242"/>
      <c r="Y154" s="242"/>
      <c r="Z154" s="242"/>
      <c r="AA154" s="248"/>
      <c r="AT154" s="249" t="s">
        <v>192</v>
      </c>
      <c r="AU154" s="249" t="s">
        <v>89</v>
      </c>
      <c r="AV154" s="12" t="s">
        <v>189</v>
      </c>
      <c r="AW154" s="12" t="s">
        <v>34</v>
      </c>
      <c r="AX154" s="12" t="s">
        <v>84</v>
      </c>
      <c r="AY154" s="249" t="s">
        <v>184</v>
      </c>
    </row>
    <row r="155" s="1" customFormat="1" ht="16.5" customHeight="1">
      <c r="B155" s="186"/>
      <c r="C155" s="220" t="s">
        <v>312</v>
      </c>
      <c r="D155" s="220" t="s">
        <v>185</v>
      </c>
      <c r="E155" s="221" t="s">
        <v>2017</v>
      </c>
      <c r="F155" s="222" t="s">
        <v>2018</v>
      </c>
      <c r="G155" s="222"/>
      <c r="H155" s="222"/>
      <c r="I155" s="222"/>
      <c r="J155" s="223" t="s">
        <v>218</v>
      </c>
      <c r="K155" s="224">
        <v>376</v>
      </c>
      <c r="L155" s="225">
        <v>0</v>
      </c>
      <c r="M155" s="225"/>
      <c r="N155" s="226">
        <f>ROUND(L155*K155,2)</f>
        <v>0</v>
      </c>
      <c r="O155" s="226"/>
      <c r="P155" s="226"/>
      <c r="Q155" s="226"/>
      <c r="R155" s="190"/>
      <c r="T155" s="227" t="s">
        <v>5</v>
      </c>
      <c r="U155" s="59" t="s">
        <v>44</v>
      </c>
      <c r="V155" s="50"/>
      <c r="W155" s="228">
        <f>V155*K155</f>
        <v>0</v>
      </c>
      <c r="X155" s="228">
        <v>0</v>
      </c>
      <c r="Y155" s="228">
        <f>X155*K155</f>
        <v>0</v>
      </c>
      <c r="Z155" s="228">
        <v>0</v>
      </c>
      <c r="AA155" s="229">
        <f>Z155*K155</f>
        <v>0</v>
      </c>
      <c r="AR155" s="25" t="s">
        <v>1421</v>
      </c>
      <c r="AT155" s="25" t="s">
        <v>185</v>
      </c>
      <c r="AU155" s="25" t="s">
        <v>89</v>
      </c>
      <c r="AY155" s="25" t="s">
        <v>184</v>
      </c>
      <c r="BE155" s="149">
        <f>IF(U155="základná",N155,0)</f>
        <v>0</v>
      </c>
      <c r="BF155" s="149">
        <f>IF(U155="znížená",N155,0)</f>
        <v>0</v>
      </c>
      <c r="BG155" s="149">
        <f>IF(U155="zákl. prenesená",N155,0)</f>
        <v>0</v>
      </c>
      <c r="BH155" s="149">
        <f>IF(U155="zníž. prenesená",N155,0)</f>
        <v>0</v>
      </c>
      <c r="BI155" s="149">
        <f>IF(U155="nulová",N155,0)</f>
        <v>0</v>
      </c>
      <c r="BJ155" s="25" t="s">
        <v>89</v>
      </c>
      <c r="BK155" s="149">
        <f>ROUND(L155*K155,2)</f>
        <v>0</v>
      </c>
      <c r="BL155" s="25" t="s">
        <v>1421</v>
      </c>
      <c r="BM155" s="25" t="s">
        <v>2019</v>
      </c>
    </row>
    <row r="156" s="11" customFormat="1" ht="16.5" customHeight="1">
      <c r="B156" s="230"/>
      <c r="C156" s="231"/>
      <c r="D156" s="231"/>
      <c r="E156" s="232" t="s">
        <v>5</v>
      </c>
      <c r="F156" s="233" t="s">
        <v>2020</v>
      </c>
      <c r="G156" s="234"/>
      <c r="H156" s="234"/>
      <c r="I156" s="234"/>
      <c r="J156" s="231"/>
      <c r="K156" s="235">
        <v>376</v>
      </c>
      <c r="L156" s="231"/>
      <c r="M156" s="231"/>
      <c r="N156" s="231"/>
      <c r="O156" s="231"/>
      <c r="P156" s="231"/>
      <c r="Q156" s="231"/>
      <c r="R156" s="236"/>
      <c r="T156" s="237"/>
      <c r="U156" s="231"/>
      <c r="V156" s="231"/>
      <c r="W156" s="231"/>
      <c r="X156" s="231"/>
      <c r="Y156" s="231"/>
      <c r="Z156" s="231"/>
      <c r="AA156" s="238"/>
      <c r="AT156" s="239" t="s">
        <v>192</v>
      </c>
      <c r="AU156" s="239" t="s">
        <v>89</v>
      </c>
      <c r="AV156" s="11" t="s">
        <v>89</v>
      </c>
      <c r="AW156" s="11" t="s">
        <v>34</v>
      </c>
      <c r="AX156" s="11" t="s">
        <v>77</v>
      </c>
      <c r="AY156" s="239" t="s">
        <v>184</v>
      </c>
    </row>
    <row r="157" s="12" customFormat="1" ht="16.5" customHeight="1">
      <c r="B157" s="241"/>
      <c r="C157" s="242"/>
      <c r="D157" s="242"/>
      <c r="E157" s="243" t="s">
        <v>5</v>
      </c>
      <c r="F157" s="244" t="s">
        <v>197</v>
      </c>
      <c r="G157" s="242"/>
      <c r="H157" s="242"/>
      <c r="I157" s="242"/>
      <c r="J157" s="242"/>
      <c r="K157" s="245">
        <v>376</v>
      </c>
      <c r="L157" s="242"/>
      <c r="M157" s="242"/>
      <c r="N157" s="242"/>
      <c r="O157" s="242"/>
      <c r="P157" s="242"/>
      <c r="Q157" s="242"/>
      <c r="R157" s="246"/>
      <c r="T157" s="247"/>
      <c r="U157" s="242"/>
      <c r="V157" s="242"/>
      <c r="W157" s="242"/>
      <c r="X157" s="242"/>
      <c r="Y157" s="242"/>
      <c r="Z157" s="242"/>
      <c r="AA157" s="248"/>
      <c r="AT157" s="249" t="s">
        <v>192</v>
      </c>
      <c r="AU157" s="249" t="s">
        <v>89</v>
      </c>
      <c r="AV157" s="12" t="s">
        <v>189</v>
      </c>
      <c r="AW157" s="12" t="s">
        <v>34</v>
      </c>
      <c r="AX157" s="12" t="s">
        <v>84</v>
      </c>
      <c r="AY157" s="249" t="s">
        <v>184</v>
      </c>
    </row>
    <row r="158" s="1" customFormat="1" ht="16.5" customHeight="1">
      <c r="B158" s="186"/>
      <c r="C158" s="220" t="s">
        <v>318</v>
      </c>
      <c r="D158" s="220" t="s">
        <v>185</v>
      </c>
      <c r="E158" s="221" t="s">
        <v>2021</v>
      </c>
      <c r="F158" s="222" t="s">
        <v>2022</v>
      </c>
      <c r="G158" s="222"/>
      <c r="H158" s="222"/>
      <c r="I158" s="222"/>
      <c r="J158" s="223" t="s">
        <v>218</v>
      </c>
      <c r="K158" s="224">
        <v>7440</v>
      </c>
      <c r="L158" s="225">
        <v>0</v>
      </c>
      <c r="M158" s="225"/>
      <c r="N158" s="226">
        <f>ROUND(L158*K158,2)</f>
        <v>0</v>
      </c>
      <c r="O158" s="226"/>
      <c r="P158" s="226"/>
      <c r="Q158" s="226"/>
      <c r="R158" s="190"/>
      <c r="T158" s="227" t="s">
        <v>5</v>
      </c>
      <c r="U158" s="59" t="s">
        <v>44</v>
      </c>
      <c r="V158" s="50"/>
      <c r="W158" s="228">
        <f>V158*K158</f>
        <v>0</v>
      </c>
      <c r="X158" s="228">
        <v>0</v>
      </c>
      <c r="Y158" s="228">
        <f>X158*K158</f>
        <v>0</v>
      </c>
      <c r="Z158" s="228">
        <v>0</v>
      </c>
      <c r="AA158" s="229">
        <f>Z158*K158</f>
        <v>0</v>
      </c>
      <c r="AR158" s="25" t="s">
        <v>1421</v>
      </c>
      <c r="AT158" s="25" t="s">
        <v>185</v>
      </c>
      <c r="AU158" s="25" t="s">
        <v>89</v>
      </c>
      <c r="AY158" s="25" t="s">
        <v>184</v>
      </c>
      <c r="BE158" s="149">
        <f>IF(U158="základná",N158,0)</f>
        <v>0</v>
      </c>
      <c r="BF158" s="149">
        <f>IF(U158="znížená",N158,0)</f>
        <v>0</v>
      </c>
      <c r="BG158" s="149">
        <f>IF(U158="zákl. prenesená",N158,0)</f>
        <v>0</v>
      </c>
      <c r="BH158" s="149">
        <f>IF(U158="zníž. prenesená",N158,0)</f>
        <v>0</v>
      </c>
      <c r="BI158" s="149">
        <f>IF(U158="nulová",N158,0)</f>
        <v>0</v>
      </c>
      <c r="BJ158" s="25" t="s">
        <v>89</v>
      </c>
      <c r="BK158" s="149">
        <f>ROUND(L158*K158,2)</f>
        <v>0</v>
      </c>
      <c r="BL158" s="25" t="s">
        <v>1421</v>
      </c>
      <c r="BM158" s="25" t="s">
        <v>2023</v>
      </c>
    </row>
    <row r="159" s="11" customFormat="1" ht="16.5" customHeight="1">
      <c r="B159" s="230"/>
      <c r="C159" s="231"/>
      <c r="D159" s="231"/>
      <c r="E159" s="232" t="s">
        <v>5</v>
      </c>
      <c r="F159" s="233" t="s">
        <v>2024</v>
      </c>
      <c r="G159" s="234"/>
      <c r="H159" s="234"/>
      <c r="I159" s="234"/>
      <c r="J159" s="231"/>
      <c r="K159" s="235">
        <v>7440</v>
      </c>
      <c r="L159" s="231"/>
      <c r="M159" s="231"/>
      <c r="N159" s="231"/>
      <c r="O159" s="231"/>
      <c r="P159" s="231"/>
      <c r="Q159" s="231"/>
      <c r="R159" s="236"/>
      <c r="T159" s="237"/>
      <c r="U159" s="231"/>
      <c r="V159" s="231"/>
      <c r="W159" s="231"/>
      <c r="X159" s="231"/>
      <c r="Y159" s="231"/>
      <c r="Z159" s="231"/>
      <c r="AA159" s="238"/>
      <c r="AT159" s="239" t="s">
        <v>192</v>
      </c>
      <c r="AU159" s="239" t="s">
        <v>89</v>
      </c>
      <c r="AV159" s="11" t="s">
        <v>89</v>
      </c>
      <c r="AW159" s="11" t="s">
        <v>34</v>
      </c>
      <c r="AX159" s="11" t="s">
        <v>77</v>
      </c>
      <c r="AY159" s="239" t="s">
        <v>184</v>
      </c>
    </row>
    <row r="160" s="12" customFormat="1" ht="16.5" customHeight="1">
      <c r="B160" s="241"/>
      <c r="C160" s="242"/>
      <c r="D160" s="242"/>
      <c r="E160" s="243" t="s">
        <v>5</v>
      </c>
      <c r="F160" s="244" t="s">
        <v>197</v>
      </c>
      <c r="G160" s="242"/>
      <c r="H160" s="242"/>
      <c r="I160" s="242"/>
      <c r="J160" s="242"/>
      <c r="K160" s="245">
        <v>7440</v>
      </c>
      <c r="L160" s="242"/>
      <c r="M160" s="242"/>
      <c r="N160" s="242"/>
      <c r="O160" s="242"/>
      <c r="P160" s="242"/>
      <c r="Q160" s="242"/>
      <c r="R160" s="246"/>
      <c r="T160" s="247"/>
      <c r="U160" s="242"/>
      <c r="V160" s="242"/>
      <c r="W160" s="242"/>
      <c r="X160" s="242"/>
      <c r="Y160" s="242"/>
      <c r="Z160" s="242"/>
      <c r="AA160" s="248"/>
      <c r="AT160" s="249" t="s">
        <v>192</v>
      </c>
      <c r="AU160" s="249" t="s">
        <v>89</v>
      </c>
      <c r="AV160" s="12" t="s">
        <v>189</v>
      </c>
      <c r="AW160" s="12" t="s">
        <v>34</v>
      </c>
      <c r="AX160" s="12" t="s">
        <v>84</v>
      </c>
      <c r="AY160" s="249" t="s">
        <v>184</v>
      </c>
    </row>
    <row r="161" s="1" customFormat="1" ht="16.5" customHeight="1">
      <c r="B161" s="186"/>
      <c r="C161" s="220" t="s">
        <v>323</v>
      </c>
      <c r="D161" s="220" t="s">
        <v>185</v>
      </c>
      <c r="E161" s="221" t="s">
        <v>2025</v>
      </c>
      <c r="F161" s="222" t="s">
        <v>2026</v>
      </c>
      <c r="G161" s="222"/>
      <c r="H161" s="222"/>
      <c r="I161" s="222"/>
      <c r="J161" s="223" t="s">
        <v>218</v>
      </c>
      <c r="K161" s="224">
        <v>1280</v>
      </c>
      <c r="L161" s="225">
        <v>0</v>
      </c>
      <c r="M161" s="225"/>
      <c r="N161" s="226">
        <f>ROUND(L161*K161,2)</f>
        <v>0</v>
      </c>
      <c r="O161" s="226"/>
      <c r="P161" s="226"/>
      <c r="Q161" s="226"/>
      <c r="R161" s="190"/>
      <c r="T161" s="227" t="s">
        <v>5</v>
      </c>
      <c r="U161" s="59" t="s">
        <v>44</v>
      </c>
      <c r="V161" s="50"/>
      <c r="W161" s="228">
        <f>V161*K161</f>
        <v>0</v>
      </c>
      <c r="X161" s="228">
        <v>0</v>
      </c>
      <c r="Y161" s="228">
        <f>X161*K161</f>
        <v>0</v>
      </c>
      <c r="Z161" s="228">
        <v>0</v>
      </c>
      <c r="AA161" s="229">
        <f>Z161*K161</f>
        <v>0</v>
      </c>
      <c r="AR161" s="25" t="s">
        <v>1421</v>
      </c>
      <c r="AT161" s="25" t="s">
        <v>185</v>
      </c>
      <c r="AU161" s="25" t="s">
        <v>89</v>
      </c>
      <c r="AY161" s="25" t="s">
        <v>184</v>
      </c>
      <c r="BE161" s="149">
        <f>IF(U161="základná",N161,0)</f>
        <v>0</v>
      </c>
      <c r="BF161" s="149">
        <f>IF(U161="znížená",N161,0)</f>
        <v>0</v>
      </c>
      <c r="BG161" s="149">
        <f>IF(U161="zákl. prenesená",N161,0)</f>
        <v>0</v>
      </c>
      <c r="BH161" s="149">
        <f>IF(U161="zníž. prenesená",N161,0)</f>
        <v>0</v>
      </c>
      <c r="BI161" s="149">
        <f>IF(U161="nulová",N161,0)</f>
        <v>0</v>
      </c>
      <c r="BJ161" s="25" t="s">
        <v>89</v>
      </c>
      <c r="BK161" s="149">
        <f>ROUND(L161*K161,2)</f>
        <v>0</v>
      </c>
      <c r="BL161" s="25" t="s">
        <v>1421</v>
      </c>
      <c r="BM161" s="25" t="s">
        <v>2027</v>
      </c>
    </row>
    <row r="162" s="11" customFormat="1" ht="16.5" customHeight="1">
      <c r="B162" s="230"/>
      <c r="C162" s="231"/>
      <c r="D162" s="231"/>
      <c r="E162" s="232" t="s">
        <v>5</v>
      </c>
      <c r="F162" s="233" t="s">
        <v>2028</v>
      </c>
      <c r="G162" s="234"/>
      <c r="H162" s="234"/>
      <c r="I162" s="234"/>
      <c r="J162" s="231"/>
      <c r="K162" s="235">
        <v>1280</v>
      </c>
      <c r="L162" s="231"/>
      <c r="M162" s="231"/>
      <c r="N162" s="231"/>
      <c r="O162" s="231"/>
      <c r="P162" s="231"/>
      <c r="Q162" s="231"/>
      <c r="R162" s="236"/>
      <c r="T162" s="237"/>
      <c r="U162" s="231"/>
      <c r="V162" s="231"/>
      <c r="W162" s="231"/>
      <c r="X162" s="231"/>
      <c r="Y162" s="231"/>
      <c r="Z162" s="231"/>
      <c r="AA162" s="238"/>
      <c r="AT162" s="239" t="s">
        <v>192</v>
      </c>
      <c r="AU162" s="239" t="s">
        <v>89</v>
      </c>
      <c r="AV162" s="11" t="s">
        <v>89</v>
      </c>
      <c r="AW162" s="11" t="s">
        <v>34</v>
      </c>
      <c r="AX162" s="11" t="s">
        <v>77</v>
      </c>
      <c r="AY162" s="239" t="s">
        <v>184</v>
      </c>
    </row>
    <row r="163" s="12" customFormat="1" ht="16.5" customHeight="1">
      <c r="B163" s="241"/>
      <c r="C163" s="242"/>
      <c r="D163" s="242"/>
      <c r="E163" s="243" t="s">
        <v>5</v>
      </c>
      <c r="F163" s="244" t="s">
        <v>197</v>
      </c>
      <c r="G163" s="242"/>
      <c r="H163" s="242"/>
      <c r="I163" s="242"/>
      <c r="J163" s="242"/>
      <c r="K163" s="245">
        <v>1280</v>
      </c>
      <c r="L163" s="242"/>
      <c r="M163" s="242"/>
      <c r="N163" s="242"/>
      <c r="O163" s="242"/>
      <c r="P163" s="242"/>
      <c r="Q163" s="242"/>
      <c r="R163" s="246"/>
      <c r="T163" s="247"/>
      <c r="U163" s="242"/>
      <c r="V163" s="242"/>
      <c r="W163" s="242"/>
      <c r="X163" s="242"/>
      <c r="Y163" s="242"/>
      <c r="Z163" s="242"/>
      <c r="AA163" s="248"/>
      <c r="AT163" s="249" t="s">
        <v>192</v>
      </c>
      <c r="AU163" s="249" t="s">
        <v>89</v>
      </c>
      <c r="AV163" s="12" t="s">
        <v>189</v>
      </c>
      <c r="AW163" s="12" t="s">
        <v>34</v>
      </c>
      <c r="AX163" s="12" t="s">
        <v>84</v>
      </c>
      <c r="AY163" s="249" t="s">
        <v>184</v>
      </c>
    </row>
    <row r="164" s="1" customFormat="1" ht="16.5" customHeight="1">
      <c r="B164" s="186"/>
      <c r="C164" s="220" t="s">
        <v>327</v>
      </c>
      <c r="D164" s="220" t="s">
        <v>185</v>
      </c>
      <c r="E164" s="221" t="s">
        <v>2029</v>
      </c>
      <c r="F164" s="222" t="s">
        <v>2030</v>
      </c>
      <c r="G164" s="222"/>
      <c r="H164" s="222"/>
      <c r="I164" s="222"/>
      <c r="J164" s="223" t="s">
        <v>218</v>
      </c>
      <c r="K164" s="224">
        <v>160</v>
      </c>
      <c r="L164" s="225">
        <v>0</v>
      </c>
      <c r="M164" s="225"/>
      <c r="N164" s="226">
        <f>ROUND(L164*K164,2)</f>
        <v>0</v>
      </c>
      <c r="O164" s="226"/>
      <c r="P164" s="226"/>
      <c r="Q164" s="226"/>
      <c r="R164" s="190"/>
      <c r="T164" s="227" t="s">
        <v>5</v>
      </c>
      <c r="U164" s="59" t="s">
        <v>44</v>
      </c>
      <c r="V164" s="50"/>
      <c r="W164" s="228">
        <f>V164*K164</f>
        <v>0</v>
      </c>
      <c r="X164" s="228">
        <v>0</v>
      </c>
      <c r="Y164" s="228">
        <f>X164*K164</f>
        <v>0</v>
      </c>
      <c r="Z164" s="228">
        <v>0</v>
      </c>
      <c r="AA164" s="229">
        <f>Z164*K164</f>
        <v>0</v>
      </c>
      <c r="AR164" s="25" t="s">
        <v>1421</v>
      </c>
      <c r="AT164" s="25" t="s">
        <v>185</v>
      </c>
      <c r="AU164" s="25" t="s">
        <v>89</v>
      </c>
      <c r="AY164" s="25" t="s">
        <v>184</v>
      </c>
      <c r="BE164" s="149">
        <f>IF(U164="základná",N164,0)</f>
        <v>0</v>
      </c>
      <c r="BF164" s="149">
        <f>IF(U164="znížená",N164,0)</f>
        <v>0</v>
      </c>
      <c r="BG164" s="149">
        <f>IF(U164="zákl. prenesená",N164,0)</f>
        <v>0</v>
      </c>
      <c r="BH164" s="149">
        <f>IF(U164="zníž. prenesená",N164,0)</f>
        <v>0</v>
      </c>
      <c r="BI164" s="149">
        <f>IF(U164="nulová",N164,0)</f>
        <v>0</v>
      </c>
      <c r="BJ164" s="25" t="s">
        <v>89</v>
      </c>
      <c r="BK164" s="149">
        <f>ROUND(L164*K164,2)</f>
        <v>0</v>
      </c>
      <c r="BL164" s="25" t="s">
        <v>1421</v>
      </c>
      <c r="BM164" s="25" t="s">
        <v>2031</v>
      </c>
    </row>
    <row r="165" s="1" customFormat="1" ht="16.5" customHeight="1">
      <c r="B165" s="186"/>
      <c r="C165" s="220" t="s">
        <v>331</v>
      </c>
      <c r="D165" s="220" t="s">
        <v>185</v>
      </c>
      <c r="E165" s="221" t="s">
        <v>2032</v>
      </c>
      <c r="F165" s="222" t="s">
        <v>2033</v>
      </c>
      <c r="G165" s="222"/>
      <c r="H165" s="222"/>
      <c r="I165" s="222"/>
      <c r="J165" s="223" t="s">
        <v>218</v>
      </c>
      <c r="K165" s="224">
        <v>30</v>
      </c>
      <c r="L165" s="225">
        <v>0</v>
      </c>
      <c r="M165" s="225"/>
      <c r="N165" s="226">
        <f>ROUND(L165*K165,2)</f>
        <v>0</v>
      </c>
      <c r="O165" s="226"/>
      <c r="P165" s="226"/>
      <c r="Q165" s="226"/>
      <c r="R165" s="190"/>
      <c r="T165" s="227" t="s">
        <v>5</v>
      </c>
      <c r="U165" s="59" t="s">
        <v>44</v>
      </c>
      <c r="V165" s="50"/>
      <c r="W165" s="228">
        <f>V165*K165</f>
        <v>0</v>
      </c>
      <c r="X165" s="228">
        <v>0</v>
      </c>
      <c r="Y165" s="228">
        <f>X165*K165</f>
        <v>0</v>
      </c>
      <c r="Z165" s="228">
        <v>0</v>
      </c>
      <c r="AA165" s="229">
        <f>Z165*K165</f>
        <v>0</v>
      </c>
      <c r="AR165" s="25" t="s">
        <v>1421</v>
      </c>
      <c r="AT165" s="25" t="s">
        <v>185</v>
      </c>
      <c r="AU165" s="25" t="s">
        <v>89</v>
      </c>
      <c r="AY165" s="25" t="s">
        <v>184</v>
      </c>
      <c r="BE165" s="149">
        <f>IF(U165="základná",N165,0)</f>
        <v>0</v>
      </c>
      <c r="BF165" s="149">
        <f>IF(U165="znížená",N165,0)</f>
        <v>0</v>
      </c>
      <c r="BG165" s="149">
        <f>IF(U165="zákl. prenesená",N165,0)</f>
        <v>0</v>
      </c>
      <c r="BH165" s="149">
        <f>IF(U165="zníž. prenesená",N165,0)</f>
        <v>0</v>
      </c>
      <c r="BI165" s="149">
        <f>IF(U165="nulová",N165,0)</f>
        <v>0</v>
      </c>
      <c r="BJ165" s="25" t="s">
        <v>89</v>
      </c>
      <c r="BK165" s="149">
        <f>ROUND(L165*K165,2)</f>
        <v>0</v>
      </c>
      <c r="BL165" s="25" t="s">
        <v>1421</v>
      </c>
      <c r="BM165" s="25" t="s">
        <v>2034</v>
      </c>
    </row>
    <row r="166" s="1" customFormat="1" ht="16.5" customHeight="1">
      <c r="B166" s="186"/>
      <c r="C166" s="220" t="s">
        <v>335</v>
      </c>
      <c r="D166" s="220" t="s">
        <v>185</v>
      </c>
      <c r="E166" s="221" t="s">
        <v>2035</v>
      </c>
      <c r="F166" s="222" t="s">
        <v>2036</v>
      </c>
      <c r="G166" s="222"/>
      <c r="H166" s="222"/>
      <c r="I166" s="222"/>
      <c r="J166" s="223" t="s">
        <v>200</v>
      </c>
      <c r="K166" s="224">
        <v>255</v>
      </c>
      <c r="L166" s="225">
        <v>0</v>
      </c>
      <c r="M166" s="225"/>
      <c r="N166" s="226">
        <f>ROUND(L166*K166,2)</f>
        <v>0</v>
      </c>
      <c r="O166" s="226"/>
      <c r="P166" s="226"/>
      <c r="Q166" s="226"/>
      <c r="R166" s="190"/>
      <c r="T166" s="227" t="s">
        <v>5</v>
      </c>
      <c r="U166" s="59" t="s">
        <v>44</v>
      </c>
      <c r="V166" s="50"/>
      <c r="W166" s="228">
        <f>V166*K166</f>
        <v>0</v>
      </c>
      <c r="X166" s="228">
        <v>0</v>
      </c>
      <c r="Y166" s="228">
        <f>X166*K166</f>
        <v>0</v>
      </c>
      <c r="Z166" s="228">
        <v>0</v>
      </c>
      <c r="AA166" s="229">
        <f>Z166*K166</f>
        <v>0</v>
      </c>
      <c r="AR166" s="25" t="s">
        <v>1421</v>
      </c>
      <c r="AT166" s="25" t="s">
        <v>185</v>
      </c>
      <c r="AU166" s="25" t="s">
        <v>89</v>
      </c>
      <c r="AY166" s="25" t="s">
        <v>184</v>
      </c>
      <c r="BE166" s="149">
        <f>IF(U166="základná",N166,0)</f>
        <v>0</v>
      </c>
      <c r="BF166" s="149">
        <f>IF(U166="znížená",N166,0)</f>
        <v>0</v>
      </c>
      <c r="BG166" s="149">
        <f>IF(U166="zákl. prenesená",N166,0)</f>
        <v>0</v>
      </c>
      <c r="BH166" s="149">
        <f>IF(U166="zníž. prenesená",N166,0)</f>
        <v>0</v>
      </c>
      <c r="BI166" s="149">
        <f>IF(U166="nulová",N166,0)</f>
        <v>0</v>
      </c>
      <c r="BJ166" s="25" t="s">
        <v>89</v>
      </c>
      <c r="BK166" s="149">
        <f>ROUND(L166*K166,2)</f>
        <v>0</v>
      </c>
      <c r="BL166" s="25" t="s">
        <v>1421</v>
      </c>
      <c r="BM166" s="25" t="s">
        <v>2037</v>
      </c>
    </row>
    <row r="167" s="1" customFormat="1" ht="16.5" customHeight="1">
      <c r="B167" s="186"/>
      <c r="C167" s="220" t="s">
        <v>339</v>
      </c>
      <c r="D167" s="220" t="s">
        <v>185</v>
      </c>
      <c r="E167" s="221" t="s">
        <v>2038</v>
      </c>
      <c r="F167" s="222" t="s">
        <v>2039</v>
      </c>
      <c r="G167" s="222"/>
      <c r="H167" s="222"/>
      <c r="I167" s="222"/>
      <c r="J167" s="223" t="s">
        <v>200</v>
      </c>
      <c r="K167" s="224">
        <v>45</v>
      </c>
      <c r="L167" s="225">
        <v>0</v>
      </c>
      <c r="M167" s="225"/>
      <c r="N167" s="226">
        <f>ROUND(L167*K167,2)</f>
        <v>0</v>
      </c>
      <c r="O167" s="226"/>
      <c r="P167" s="226"/>
      <c r="Q167" s="226"/>
      <c r="R167" s="190"/>
      <c r="T167" s="227" t="s">
        <v>5</v>
      </c>
      <c r="U167" s="59" t="s">
        <v>44</v>
      </c>
      <c r="V167" s="50"/>
      <c r="W167" s="228">
        <f>V167*K167</f>
        <v>0</v>
      </c>
      <c r="X167" s="228">
        <v>0</v>
      </c>
      <c r="Y167" s="228">
        <f>X167*K167</f>
        <v>0</v>
      </c>
      <c r="Z167" s="228">
        <v>0</v>
      </c>
      <c r="AA167" s="229">
        <f>Z167*K167</f>
        <v>0</v>
      </c>
      <c r="AR167" s="25" t="s">
        <v>1421</v>
      </c>
      <c r="AT167" s="25" t="s">
        <v>185</v>
      </c>
      <c r="AU167" s="25" t="s">
        <v>89</v>
      </c>
      <c r="AY167" s="25" t="s">
        <v>184</v>
      </c>
      <c r="BE167" s="149">
        <f>IF(U167="základná",N167,0)</f>
        <v>0</v>
      </c>
      <c r="BF167" s="149">
        <f>IF(U167="znížená",N167,0)</f>
        <v>0</v>
      </c>
      <c r="BG167" s="149">
        <f>IF(U167="zákl. prenesená",N167,0)</f>
        <v>0</v>
      </c>
      <c r="BH167" s="149">
        <f>IF(U167="zníž. prenesená",N167,0)</f>
        <v>0</v>
      </c>
      <c r="BI167" s="149">
        <f>IF(U167="nulová",N167,0)</f>
        <v>0</v>
      </c>
      <c r="BJ167" s="25" t="s">
        <v>89</v>
      </c>
      <c r="BK167" s="149">
        <f>ROUND(L167*K167,2)</f>
        <v>0</v>
      </c>
      <c r="BL167" s="25" t="s">
        <v>1421</v>
      </c>
      <c r="BM167" s="25" t="s">
        <v>2040</v>
      </c>
    </row>
    <row r="168" s="1" customFormat="1" ht="16.5" customHeight="1">
      <c r="B168" s="186"/>
      <c r="C168" s="220" t="s">
        <v>343</v>
      </c>
      <c r="D168" s="220" t="s">
        <v>185</v>
      </c>
      <c r="E168" s="221" t="s">
        <v>2041</v>
      </c>
      <c r="F168" s="222" t="s">
        <v>2042</v>
      </c>
      <c r="G168" s="222"/>
      <c r="H168" s="222"/>
      <c r="I168" s="222"/>
      <c r="J168" s="223" t="s">
        <v>366</v>
      </c>
      <c r="K168" s="266">
        <v>0</v>
      </c>
      <c r="L168" s="225">
        <v>0</v>
      </c>
      <c r="M168" s="225"/>
      <c r="N168" s="226">
        <f>ROUND(L168*K168,2)</f>
        <v>0</v>
      </c>
      <c r="O168" s="226"/>
      <c r="P168" s="226"/>
      <c r="Q168" s="226"/>
      <c r="R168" s="190"/>
      <c r="T168" s="227" t="s">
        <v>5</v>
      </c>
      <c r="U168" s="59" t="s">
        <v>44</v>
      </c>
      <c r="V168" s="50"/>
      <c r="W168" s="228">
        <f>V168*K168</f>
        <v>0</v>
      </c>
      <c r="X168" s="228">
        <v>0</v>
      </c>
      <c r="Y168" s="228">
        <f>X168*K168</f>
        <v>0</v>
      </c>
      <c r="Z168" s="228">
        <v>0</v>
      </c>
      <c r="AA168" s="229">
        <f>Z168*K168</f>
        <v>0</v>
      </c>
      <c r="AR168" s="25" t="s">
        <v>1421</v>
      </c>
      <c r="AT168" s="25" t="s">
        <v>185</v>
      </c>
      <c r="AU168" s="25" t="s">
        <v>89</v>
      </c>
      <c r="AY168" s="25" t="s">
        <v>184</v>
      </c>
      <c r="BE168" s="149">
        <f>IF(U168="základná",N168,0)</f>
        <v>0</v>
      </c>
      <c r="BF168" s="149">
        <f>IF(U168="znížená",N168,0)</f>
        <v>0</v>
      </c>
      <c r="BG168" s="149">
        <f>IF(U168="zákl. prenesená",N168,0)</f>
        <v>0</v>
      </c>
      <c r="BH168" s="149">
        <f>IF(U168="zníž. prenesená",N168,0)</f>
        <v>0</v>
      </c>
      <c r="BI168" s="149">
        <f>IF(U168="nulová",N168,0)</f>
        <v>0</v>
      </c>
      <c r="BJ168" s="25" t="s">
        <v>89</v>
      </c>
      <c r="BK168" s="149">
        <f>ROUND(L168*K168,2)</f>
        <v>0</v>
      </c>
      <c r="BL168" s="25" t="s">
        <v>1421</v>
      </c>
      <c r="BM168" s="25" t="s">
        <v>2043</v>
      </c>
    </row>
    <row r="169" s="10" customFormat="1" ht="29.88" customHeight="1">
      <c r="B169" s="208"/>
      <c r="C169" s="209"/>
      <c r="D169" s="250" t="s">
        <v>1945</v>
      </c>
      <c r="E169" s="250"/>
      <c r="F169" s="250"/>
      <c r="G169" s="250"/>
      <c r="H169" s="250"/>
      <c r="I169" s="250"/>
      <c r="J169" s="250"/>
      <c r="K169" s="250"/>
      <c r="L169" s="250"/>
      <c r="M169" s="250"/>
      <c r="N169" s="253">
        <f>BK169</f>
        <v>0</v>
      </c>
      <c r="O169" s="254"/>
      <c r="P169" s="254"/>
      <c r="Q169" s="254"/>
      <c r="R169" s="213"/>
      <c r="T169" s="214"/>
      <c r="U169" s="209"/>
      <c r="V169" s="209"/>
      <c r="W169" s="215">
        <f>SUM(W170:W215)</f>
        <v>0</v>
      </c>
      <c r="X169" s="209"/>
      <c r="Y169" s="215">
        <f>SUM(Y170:Y215)</f>
        <v>0</v>
      </c>
      <c r="Z169" s="209"/>
      <c r="AA169" s="216">
        <f>SUM(AA170:AA215)</f>
        <v>0</v>
      </c>
      <c r="AR169" s="217" t="s">
        <v>203</v>
      </c>
      <c r="AT169" s="218" t="s">
        <v>76</v>
      </c>
      <c r="AU169" s="218" t="s">
        <v>84</v>
      </c>
      <c r="AY169" s="217" t="s">
        <v>184</v>
      </c>
      <c r="BK169" s="219">
        <f>SUM(BK170:BK215)</f>
        <v>0</v>
      </c>
    </row>
    <row r="170" s="1" customFormat="1" ht="16.5" customHeight="1">
      <c r="B170" s="186"/>
      <c r="C170" s="220" t="s">
        <v>347</v>
      </c>
      <c r="D170" s="220" t="s">
        <v>185</v>
      </c>
      <c r="E170" s="221" t="s">
        <v>2044</v>
      </c>
      <c r="F170" s="222" t="s">
        <v>1948</v>
      </c>
      <c r="G170" s="222"/>
      <c r="H170" s="222"/>
      <c r="I170" s="222"/>
      <c r="J170" s="223" t="s">
        <v>200</v>
      </c>
      <c r="K170" s="224">
        <v>2</v>
      </c>
      <c r="L170" s="225">
        <v>0</v>
      </c>
      <c r="M170" s="225"/>
      <c r="N170" s="226">
        <f>ROUND(L170*K170,2)</f>
        <v>0</v>
      </c>
      <c r="O170" s="226"/>
      <c r="P170" s="226"/>
      <c r="Q170" s="226"/>
      <c r="R170" s="190"/>
      <c r="T170" s="227" t="s">
        <v>5</v>
      </c>
      <c r="U170" s="59" t="s">
        <v>44</v>
      </c>
      <c r="V170" s="50"/>
      <c r="W170" s="228">
        <f>V170*K170</f>
        <v>0</v>
      </c>
      <c r="X170" s="228">
        <v>0</v>
      </c>
      <c r="Y170" s="228">
        <f>X170*K170</f>
        <v>0</v>
      </c>
      <c r="Z170" s="228">
        <v>0</v>
      </c>
      <c r="AA170" s="229">
        <f>Z170*K170</f>
        <v>0</v>
      </c>
      <c r="AR170" s="25" t="s">
        <v>716</v>
      </c>
      <c r="AT170" s="25" t="s">
        <v>185</v>
      </c>
      <c r="AU170" s="25" t="s">
        <v>89</v>
      </c>
      <c r="AY170" s="25" t="s">
        <v>184</v>
      </c>
      <c r="BE170" s="149">
        <f>IF(U170="základná",N170,0)</f>
        <v>0</v>
      </c>
      <c r="BF170" s="149">
        <f>IF(U170="znížená",N170,0)</f>
        <v>0</v>
      </c>
      <c r="BG170" s="149">
        <f>IF(U170="zákl. prenesená",N170,0)</f>
        <v>0</v>
      </c>
      <c r="BH170" s="149">
        <f>IF(U170="zníž. prenesená",N170,0)</f>
        <v>0</v>
      </c>
      <c r="BI170" s="149">
        <f>IF(U170="nulová",N170,0)</f>
        <v>0</v>
      </c>
      <c r="BJ170" s="25" t="s">
        <v>89</v>
      </c>
      <c r="BK170" s="149">
        <f>ROUND(L170*K170,2)</f>
        <v>0</v>
      </c>
      <c r="BL170" s="25" t="s">
        <v>716</v>
      </c>
      <c r="BM170" s="25" t="s">
        <v>2045</v>
      </c>
    </row>
    <row r="171" s="1" customFormat="1" ht="16.5" customHeight="1">
      <c r="B171" s="186"/>
      <c r="C171" s="220" t="s">
        <v>351</v>
      </c>
      <c r="D171" s="220" t="s">
        <v>185</v>
      </c>
      <c r="E171" s="221" t="s">
        <v>2046</v>
      </c>
      <c r="F171" s="222" t="s">
        <v>1951</v>
      </c>
      <c r="G171" s="222"/>
      <c r="H171" s="222"/>
      <c r="I171" s="222"/>
      <c r="J171" s="223" t="s">
        <v>200</v>
      </c>
      <c r="K171" s="224">
        <v>146</v>
      </c>
      <c r="L171" s="225">
        <v>0</v>
      </c>
      <c r="M171" s="225"/>
      <c r="N171" s="226">
        <f>ROUND(L171*K171,2)</f>
        <v>0</v>
      </c>
      <c r="O171" s="226"/>
      <c r="P171" s="226"/>
      <c r="Q171" s="226"/>
      <c r="R171" s="190"/>
      <c r="T171" s="227" t="s">
        <v>5</v>
      </c>
      <c r="U171" s="59" t="s">
        <v>44</v>
      </c>
      <c r="V171" s="50"/>
      <c r="W171" s="228">
        <f>V171*K171</f>
        <v>0</v>
      </c>
      <c r="X171" s="228">
        <v>0</v>
      </c>
      <c r="Y171" s="228">
        <f>X171*K171</f>
        <v>0</v>
      </c>
      <c r="Z171" s="228">
        <v>0</v>
      </c>
      <c r="AA171" s="229">
        <f>Z171*K171</f>
        <v>0</v>
      </c>
      <c r="AR171" s="25" t="s">
        <v>716</v>
      </c>
      <c r="AT171" s="25" t="s">
        <v>185</v>
      </c>
      <c r="AU171" s="25" t="s">
        <v>89</v>
      </c>
      <c r="AY171" s="25" t="s">
        <v>184</v>
      </c>
      <c r="BE171" s="149">
        <f>IF(U171="základná",N171,0)</f>
        <v>0</v>
      </c>
      <c r="BF171" s="149">
        <f>IF(U171="znížená",N171,0)</f>
        <v>0</v>
      </c>
      <c r="BG171" s="149">
        <f>IF(U171="zákl. prenesená",N171,0)</f>
        <v>0</v>
      </c>
      <c r="BH171" s="149">
        <f>IF(U171="zníž. prenesená",N171,0)</f>
        <v>0</v>
      </c>
      <c r="BI171" s="149">
        <f>IF(U171="nulová",N171,0)</f>
        <v>0</v>
      </c>
      <c r="BJ171" s="25" t="s">
        <v>89</v>
      </c>
      <c r="BK171" s="149">
        <f>ROUND(L171*K171,2)</f>
        <v>0</v>
      </c>
      <c r="BL171" s="25" t="s">
        <v>716</v>
      </c>
      <c r="BM171" s="25" t="s">
        <v>2047</v>
      </c>
    </row>
    <row r="172" s="1" customFormat="1" ht="16.5" customHeight="1">
      <c r="B172" s="186"/>
      <c r="C172" s="220" t="s">
        <v>355</v>
      </c>
      <c r="D172" s="220" t="s">
        <v>185</v>
      </c>
      <c r="E172" s="221" t="s">
        <v>2048</v>
      </c>
      <c r="F172" s="222" t="s">
        <v>1954</v>
      </c>
      <c r="G172" s="222"/>
      <c r="H172" s="222"/>
      <c r="I172" s="222"/>
      <c r="J172" s="223" t="s">
        <v>200</v>
      </c>
      <c r="K172" s="224">
        <v>81</v>
      </c>
      <c r="L172" s="225">
        <v>0</v>
      </c>
      <c r="M172" s="225"/>
      <c r="N172" s="226">
        <f>ROUND(L172*K172,2)</f>
        <v>0</v>
      </c>
      <c r="O172" s="226"/>
      <c r="P172" s="226"/>
      <c r="Q172" s="226"/>
      <c r="R172" s="190"/>
      <c r="T172" s="227" t="s">
        <v>5</v>
      </c>
      <c r="U172" s="59" t="s">
        <v>44</v>
      </c>
      <c r="V172" s="50"/>
      <c r="W172" s="228">
        <f>V172*K172</f>
        <v>0</v>
      </c>
      <c r="X172" s="228">
        <v>0</v>
      </c>
      <c r="Y172" s="228">
        <f>X172*K172</f>
        <v>0</v>
      </c>
      <c r="Z172" s="228">
        <v>0</v>
      </c>
      <c r="AA172" s="229">
        <f>Z172*K172</f>
        <v>0</v>
      </c>
      <c r="AR172" s="25" t="s">
        <v>716</v>
      </c>
      <c r="AT172" s="25" t="s">
        <v>185</v>
      </c>
      <c r="AU172" s="25" t="s">
        <v>89</v>
      </c>
      <c r="AY172" s="25" t="s">
        <v>184</v>
      </c>
      <c r="BE172" s="149">
        <f>IF(U172="základná",N172,0)</f>
        <v>0</v>
      </c>
      <c r="BF172" s="149">
        <f>IF(U172="znížená",N172,0)</f>
        <v>0</v>
      </c>
      <c r="BG172" s="149">
        <f>IF(U172="zákl. prenesená",N172,0)</f>
        <v>0</v>
      </c>
      <c r="BH172" s="149">
        <f>IF(U172="zníž. prenesená",N172,0)</f>
        <v>0</v>
      </c>
      <c r="BI172" s="149">
        <f>IF(U172="nulová",N172,0)</f>
        <v>0</v>
      </c>
      <c r="BJ172" s="25" t="s">
        <v>89</v>
      </c>
      <c r="BK172" s="149">
        <f>ROUND(L172*K172,2)</f>
        <v>0</v>
      </c>
      <c r="BL172" s="25" t="s">
        <v>716</v>
      </c>
      <c r="BM172" s="25" t="s">
        <v>2049</v>
      </c>
    </row>
    <row r="173" s="1" customFormat="1" ht="16.5" customHeight="1">
      <c r="B173" s="186"/>
      <c r="C173" s="220" t="s">
        <v>359</v>
      </c>
      <c r="D173" s="220" t="s">
        <v>185</v>
      </c>
      <c r="E173" s="221" t="s">
        <v>2050</v>
      </c>
      <c r="F173" s="222" t="s">
        <v>1957</v>
      </c>
      <c r="G173" s="222"/>
      <c r="H173" s="222"/>
      <c r="I173" s="222"/>
      <c r="J173" s="223" t="s">
        <v>200</v>
      </c>
      <c r="K173" s="224">
        <v>28</v>
      </c>
      <c r="L173" s="225">
        <v>0</v>
      </c>
      <c r="M173" s="225"/>
      <c r="N173" s="226">
        <f>ROUND(L173*K173,2)</f>
        <v>0</v>
      </c>
      <c r="O173" s="226"/>
      <c r="P173" s="226"/>
      <c r="Q173" s="226"/>
      <c r="R173" s="190"/>
      <c r="T173" s="227" t="s">
        <v>5</v>
      </c>
      <c r="U173" s="59" t="s">
        <v>44</v>
      </c>
      <c r="V173" s="50"/>
      <c r="W173" s="228">
        <f>V173*K173</f>
        <v>0</v>
      </c>
      <c r="X173" s="228">
        <v>0</v>
      </c>
      <c r="Y173" s="228">
        <f>X173*K173</f>
        <v>0</v>
      </c>
      <c r="Z173" s="228">
        <v>0</v>
      </c>
      <c r="AA173" s="229">
        <f>Z173*K173</f>
        <v>0</v>
      </c>
      <c r="AR173" s="25" t="s">
        <v>716</v>
      </c>
      <c r="AT173" s="25" t="s">
        <v>185</v>
      </c>
      <c r="AU173" s="25" t="s">
        <v>89</v>
      </c>
      <c r="AY173" s="25" t="s">
        <v>184</v>
      </c>
      <c r="BE173" s="149">
        <f>IF(U173="základná",N173,0)</f>
        <v>0</v>
      </c>
      <c r="BF173" s="149">
        <f>IF(U173="znížená",N173,0)</f>
        <v>0</v>
      </c>
      <c r="BG173" s="149">
        <f>IF(U173="zákl. prenesená",N173,0)</f>
        <v>0</v>
      </c>
      <c r="BH173" s="149">
        <f>IF(U173="zníž. prenesená",N173,0)</f>
        <v>0</v>
      </c>
      <c r="BI173" s="149">
        <f>IF(U173="nulová",N173,0)</f>
        <v>0</v>
      </c>
      <c r="BJ173" s="25" t="s">
        <v>89</v>
      </c>
      <c r="BK173" s="149">
        <f>ROUND(L173*K173,2)</f>
        <v>0</v>
      </c>
      <c r="BL173" s="25" t="s">
        <v>716</v>
      </c>
      <c r="BM173" s="25" t="s">
        <v>2051</v>
      </c>
    </row>
    <row r="174" s="1" customFormat="1" ht="16.5" customHeight="1">
      <c r="B174" s="186"/>
      <c r="C174" s="220" t="s">
        <v>363</v>
      </c>
      <c r="D174" s="220" t="s">
        <v>185</v>
      </c>
      <c r="E174" s="221" t="s">
        <v>2052</v>
      </c>
      <c r="F174" s="222" t="s">
        <v>1960</v>
      </c>
      <c r="G174" s="222"/>
      <c r="H174" s="222"/>
      <c r="I174" s="222"/>
      <c r="J174" s="223" t="s">
        <v>200</v>
      </c>
      <c r="K174" s="224">
        <v>3</v>
      </c>
      <c r="L174" s="225">
        <v>0</v>
      </c>
      <c r="M174" s="225"/>
      <c r="N174" s="226">
        <f>ROUND(L174*K174,2)</f>
        <v>0</v>
      </c>
      <c r="O174" s="226"/>
      <c r="P174" s="226"/>
      <c r="Q174" s="226"/>
      <c r="R174" s="190"/>
      <c r="T174" s="227" t="s">
        <v>5</v>
      </c>
      <c r="U174" s="59" t="s">
        <v>44</v>
      </c>
      <c r="V174" s="50"/>
      <c r="W174" s="228">
        <f>V174*K174</f>
        <v>0</v>
      </c>
      <c r="X174" s="228">
        <v>0</v>
      </c>
      <c r="Y174" s="228">
        <f>X174*K174</f>
        <v>0</v>
      </c>
      <c r="Z174" s="228">
        <v>0</v>
      </c>
      <c r="AA174" s="229">
        <f>Z174*K174</f>
        <v>0</v>
      </c>
      <c r="AR174" s="25" t="s">
        <v>716</v>
      </c>
      <c r="AT174" s="25" t="s">
        <v>185</v>
      </c>
      <c r="AU174" s="25" t="s">
        <v>89</v>
      </c>
      <c r="AY174" s="25" t="s">
        <v>184</v>
      </c>
      <c r="BE174" s="149">
        <f>IF(U174="základná",N174,0)</f>
        <v>0</v>
      </c>
      <c r="BF174" s="149">
        <f>IF(U174="znížená",N174,0)</f>
        <v>0</v>
      </c>
      <c r="BG174" s="149">
        <f>IF(U174="zákl. prenesená",N174,0)</f>
        <v>0</v>
      </c>
      <c r="BH174" s="149">
        <f>IF(U174="zníž. prenesená",N174,0)</f>
        <v>0</v>
      </c>
      <c r="BI174" s="149">
        <f>IF(U174="nulová",N174,0)</f>
        <v>0</v>
      </c>
      <c r="BJ174" s="25" t="s">
        <v>89</v>
      </c>
      <c r="BK174" s="149">
        <f>ROUND(L174*K174,2)</f>
        <v>0</v>
      </c>
      <c r="BL174" s="25" t="s">
        <v>716</v>
      </c>
      <c r="BM174" s="25" t="s">
        <v>2053</v>
      </c>
    </row>
    <row r="175" s="1" customFormat="1" ht="25.5" customHeight="1">
      <c r="B175" s="186"/>
      <c r="C175" s="220" t="s">
        <v>368</v>
      </c>
      <c r="D175" s="220" t="s">
        <v>185</v>
      </c>
      <c r="E175" s="221" t="s">
        <v>215</v>
      </c>
      <c r="F175" s="222" t="s">
        <v>1963</v>
      </c>
      <c r="G175" s="222"/>
      <c r="H175" s="222"/>
      <c r="I175" s="222"/>
      <c r="J175" s="223" t="s">
        <v>200</v>
      </c>
      <c r="K175" s="224">
        <v>130</v>
      </c>
      <c r="L175" s="225">
        <v>0</v>
      </c>
      <c r="M175" s="225"/>
      <c r="N175" s="226">
        <f>ROUND(L175*K175,2)</f>
        <v>0</v>
      </c>
      <c r="O175" s="226"/>
      <c r="P175" s="226"/>
      <c r="Q175" s="226"/>
      <c r="R175" s="190"/>
      <c r="T175" s="227" t="s">
        <v>5</v>
      </c>
      <c r="U175" s="59" t="s">
        <v>44</v>
      </c>
      <c r="V175" s="50"/>
      <c r="W175" s="228">
        <f>V175*K175</f>
        <v>0</v>
      </c>
      <c r="X175" s="228">
        <v>0</v>
      </c>
      <c r="Y175" s="228">
        <f>X175*K175</f>
        <v>0</v>
      </c>
      <c r="Z175" s="228">
        <v>0</v>
      </c>
      <c r="AA175" s="229">
        <f>Z175*K175</f>
        <v>0</v>
      </c>
      <c r="AR175" s="25" t="s">
        <v>716</v>
      </c>
      <c r="AT175" s="25" t="s">
        <v>185</v>
      </c>
      <c r="AU175" s="25" t="s">
        <v>89</v>
      </c>
      <c r="AY175" s="25" t="s">
        <v>184</v>
      </c>
      <c r="BE175" s="149">
        <f>IF(U175="základná",N175,0)</f>
        <v>0</v>
      </c>
      <c r="BF175" s="149">
        <f>IF(U175="znížená",N175,0)</f>
        <v>0</v>
      </c>
      <c r="BG175" s="149">
        <f>IF(U175="zákl. prenesená",N175,0)</f>
        <v>0</v>
      </c>
      <c r="BH175" s="149">
        <f>IF(U175="zníž. prenesená",N175,0)</f>
        <v>0</v>
      </c>
      <c r="BI175" s="149">
        <f>IF(U175="nulová",N175,0)</f>
        <v>0</v>
      </c>
      <c r="BJ175" s="25" t="s">
        <v>89</v>
      </c>
      <c r="BK175" s="149">
        <f>ROUND(L175*K175,2)</f>
        <v>0</v>
      </c>
      <c r="BL175" s="25" t="s">
        <v>716</v>
      </c>
      <c r="BM175" s="25" t="s">
        <v>2054</v>
      </c>
    </row>
    <row r="176" s="1" customFormat="1" ht="25.5" customHeight="1">
      <c r="B176" s="186"/>
      <c r="C176" s="220" t="s">
        <v>373</v>
      </c>
      <c r="D176" s="220" t="s">
        <v>185</v>
      </c>
      <c r="E176" s="221" t="s">
        <v>202</v>
      </c>
      <c r="F176" s="222" t="s">
        <v>1966</v>
      </c>
      <c r="G176" s="222"/>
      <c r="H176" s="222"/>
      <c r="I176" s="222"/>
      <c r="J176" s="223" t="s">
        <v>200</v>
      </c>
      <c r="K176" s="224">
        <v>20</v>
      </c>
      <c r="L176" s="225">
        <v>0</v>
      </c>
      <c r="M176" s="225"/>
      <c r="N176" s="226">
        <f>ROUND(L176*K176,2)</f>
        <v>0</v>
      </c>
      <c r="O176" s="226"/>
      <c r="P176" s="226"/>
      <c r="Q176" s="226"/>
      <c r="R176" s="190"/>
      <c r="T176" s="227" t="s">
        <v>5</v>
      </c>
      <c r="U176" s="59" t="s">
        <v>44</v>
      </c>
      <c r="V176" s="50"/>
      <c r="W176" s="228">
        <f>V176*K176</f>
        <v>0</v>
      </c>
      <c r="X176" s="228">
        <v>0</v>
      </c>
      <c r="Y176" s="228">
        <f>X176*K176</f>
        <v>0</v>
      </c>
      <c r="Z176" s="228">
        <v>0</v>
      </c>
      <c r="AA176" s="229">
        <f>Z176*K176</f>
        <v>0</v>
      </c>
      <c r="AR176" s="25" t="s">
        <v>716</v>
      </c>
      <c r="AT176" s="25" t="s">
        <v>185</v>
      </c>
      <c r="AU176" s="25" t="s">
        <v>89</v>
      </c>
      <c r="AY176" s="25" t="s">
        <v>184</v>
      </c>
      <c r="BE176" s="149">
        <f>IF(U176="základná",N176,0)</f>
        <v>0</v>
      </c>
      <c r="BF176" s="149">
        <f>IF(U176="znížená",N176,0)</f>
        <v>0</v>
      </c>
      <c r="BG176" s="149">
        <f>IF(U176="zákl. prenesená",N176,0)</f>
        <v>0</v>
      </c>
      <c r="BH176" s="149">
        <f>IF(U176="zníž. prenesená",N176,0)</f>
        <v>0</v>
      </c>
      <c r="BI176" s="149">
        <f>IF(U176="nulová",N176,0)</f>
        <v>0</v>
      </c>
      <c r="BJ176" s="25" t="s">
        <v>89</v>
      </c>
      <c r="BK176" s="149">
        <f>ROUND(L176*K176,2)</f>
        <v>0</v>
      </c>
      <c r="BL176" s="25" t="s">
        <v>716</v>
      </c>
      <c r="BM176" s="25" t="s">
        <v>2055</v>
      </c>
    </row>
    <row r="177" s="1" customFormat="1" ht="25.5" customHeight="1">
      <c r="B177" s="186"/>
      <c r="C177" s="220" t="s">
        <v>378</v>
      </c>
      <c r="D177" s="220" t="s">
        <v>185</v>
      </c>
      <c r="E177" s="221" t="s">
        <v>231</v>
      </c>
      <c r="F177" s="222" t="s">
        <v>1969</v>
      </c>
      <c r="G177" s="222"/>
      <c r="H177" s="222"/>
      <c r="I177" s="222"/>
      <c r="J177" s="223" t="s">
        <v>200</v>
      </c>
      <c r="K177" s="224">
        <v>21</v>
      </c>
      <c r="L177" s="225">
        <v>0</v>
      </c>
      <c r="M177" s="225"/>
      <c r="N177" s="226">
        <f>ROUND(L177*K177,2)</f>
        <v>0</v>
      </c>
      <c r="O177" s="226"/>
      <c r="P177" s="226"/>
      <c r="Q177" s="226"/>
      <c r="R177" s="190"/>
      <c r="T177" s="227" t="s">
        <v>5</v>
      </c>
      <c r="U177" s="59" t="s">
        <v>44</v>
      </c>
      <c r="V177" s="50"/>
      <c r="W177" s="228">
        <f>V177*K177</f>
        <v>0</v>
      </c>
      <c r="X177" s="228">
        <v>0</v>
      </c>
      <c r="Y177" s="228">
        <f>X177*K177</f>
        <v>0</v>
      </c>
      <c r="Z177" s="228">
        <v>0</v>
      </c>
      <c r="AA177" s="229">
        <f>Z177*K177</f>
        <v>0</v>
      </c>
      <c r="AR177" s="25" t="s">
        <v>716</v>
      </c>
      <c r="AT177" s="25" t="s">
        <v>185</v>
      </c>
      <c r="AU177" s="25" t="s">
        <v>89</v>
      </c>
      <c r="AY177" s="25" t="s">
        <v>184</v>
      </c>
      <c r="BE177" s="149">
        <f>IF(U177="základná",N177,0)</f>
        <v>0</v>
      </c>
      <c r="BF177" s="149">
        <f>IF(U177="znížená",N177,0)</f>
        <v>0</v>
      </c>
      <c r="BG177" s="149">
        <f>IF(U177="zákl. prenesená",N177,0)</f>
        <v>0</v>
      </c>
      <c r="BH177" s="149">
        <f>IF(U177="zníž. prenesená",N177,0)</f>
        <v>0</v>
      </c>
      <c r="BI177" s="149">
        <f>IF(U177="nulová",N177,0)</f>
        <v>0</v>
      </c>
      <c r="BJ177" s="25" t="s">
        <v>89</v>
      </c>
      <c r="BK177" s="149">
        <f>ROUND(L177*K177,2)</f>
        <v>0</v>
      </c>
      <c r="BL177" s="25" t="s">
        <v>716</v>
      </c>
      <c r="BM177" s="25" t="s">
        <v>2056</v>
      </c>
    </row>
    <row r="178" s="1" customFormat="1" ht="25.5" customHeight="1">
      <c r="B178" s="186"/>
      <c r="C178" s="220" t="s">
        <v>388</v>
      </c>
      <c r="D178" s="220" t="s">
        <v>185</v>
      </c>
      <c r="E178" s="221" t="s">
        <v>236</v>
      </c>
      <c r="F178" s="222" t="s">
        <v>1972</v>
      </c>
      <c r="G178" s="222"/>
      <c r="H178" s="222"/>
      <c r="I178" s="222"/>
      <c r="J178" s="223" t="s">
        <v>200</v>
      </c>
      <c r="K178" s="224">
        <v>2</v>
      </c>
      <c r="L178" s="225">
        <v>0</v>
      </c>
      <c r="M178" s="225"/>
      <c r="N178" s="226">
        <f>ROUND(L178*K178,2)</f>
        <v>0</v>
      </c>
      <c r="O178" s="226"/>
      <c r="P178" s="226"/>
      <c r="Q178" s="226"/>
      <c r="R178" s="190"/>
      <c r="T178" s="227" t="s">
        <v>5</v>
      </c>
      <c r="U178" s="59" t="s">
        <v>44</v>
      </c>
      <c r="V178" s="50"/>
      <c r="W178" s="228">
        <f>V178*K178</f>
        <v>0</v>
      </c>
      <c r="X178" s="228">
        <v>0</v>
      </c>
      <c r="Y178" s="228">
        <f>X178*K178</f>
        <v>0</v>
      </c>
      <c r="Z178" s="228">
        <v>0</v>
      </c>
      <c r="AA178" s="229">
        <f>Z178*K178</f>
        <v>0</v>
      </c>
      <c r="AR178" s="25" t="s">
        <v>716</v>
      </c>
      <c r="AT178" s="25" t="s">
        <v>185</v>
      </c>
      <c r="AU178" s="25" t="s">
        <v>89</v>
      </c>
      <c r="AY178" s="25" t="s">
        <v>184</v>
      </c>
      <c r="BE178" s="149">
        <f>IF(U178="základná",N178,0)</f>
        <v>0</v>
      </c>
      <c r="BF178" s="149">
        <f>IF(U178="znížená",N178,0)</f>
        <v>0</v>
      </c>
      <c r="BG178" s="149">
        <f>IF(U178="zákl. prenesená",N178,0)</f>
        <v>0</v>
      </c>
      <c r="BH178" s="149">
        <f>IF(U178="zníž. prenesená",N178,0)</f>
        <v>0</v>
      </c>
      <c r="BI178" s="149">
        <f>IF(U178="nulová",N178,0)</f>
        <v>0</v>
      </c>
      <c r="BJ178" s="25" t="s">
        <v>89</v>
      </c>
      <c r="BK178" s="149">
        <f>ROUND(L178*K178,2)</f>
        <v>0</v>
      </c>
      <c r="BL178" s="25" t="s">
        <v>716</v>
      </c>
      <c r="BM178" s="25" t="s">
        <v>2057</v>
      </c>
    </row>
    <row r="179" s="1" customFormat="1" ht="25.5" customHeight="1">
      <c r="B179" s="186"/>
      <c r="C179" s="220" t="s">
        <v>393</v>
      </c>
      <c r="D179" s="220" t="s">
        <v>185</v>
      </c>
      <c r="E179" s="221" t="s">
        <v>243</v>
      </c>
      <c r="F179" s="222" t="s">
        <v>1975</v>
      </c>
      <c r="G179" s="222"/>
      <c r="H179" s="222"/>
      <c r="I179" s="222"/>
      <c r="J179" s="223" t="s">
        <v>200</v>
      </c>
      <c r="K179" s="224">
        <v>234</v>
      </c>
      <c r="L179" s="225">
        <v>0</v>
      </c>
      <c r="M179" s="225"/>
      <c r="N179" s="226">
        <f>ROUND(L179*K179,2)</f>
        <v>0</v>
      </c>
      <c r="O179" s="226"/>
      <c r="P179" s="226"/>
      <c r="Q179" s="226"/>
      <c r="R179" s="190"/>
      <c r="T179" s="227" t="s">
        <v>5</v>
      </c>
      <c r="U179" s="59" t="s">
        <v>44</v>
      </c>
      <c r="V179" s="50"/>
      <c r="W179" s="228">
        <f>V179*K179</f>
        <v>0</v>
      </c>
      <c r="X179" s="228">
        <v>0</v>
      </c>
      <c r="Y179" s="228">
        <f>X179*K179</f>
        <v>0</v>
      </c>
      <c r="Z179" s="228">
        <v>0</v>
      </c>
      <c r="AA179" s="229">
        <f>Z179*K179</f>
        <v>0</v>
      </c>
      <c r="AR179" s="25" t="s">
        <v>716</v>
      </c>
      <c r="AT179" s="25" t="s">
        <v>185</v>
      </c>
      <c r="AU179" s="25" t="s">
        <v>89</v>
      </c>
      <c r="AY179" s="25" t="s">
        <v>184</v>
      </c>
      <c r="BE179" s="149">
        <f>IF(U179="základná",N179,0)</f>
        <v>0</v>
      </c>
      <c r="BF179" s="149">
        <f>IF(U179="znížená",N179,0)</f>
        <v>0</v>
      </c>
      <c r="BG179" s="149">
        <f>IF(U179="zákl. prenesená",N179,0)</f>
        <v>0</v>
      </c>
      <c r="BH179" s="149">
        <f>IF(U179="zníž. prenesená",N179,0)</f>
        <v>0</v>
      </c>
      <c r="BI179" s="149">
        <f>IF(U179="nulová",N179,0)</f>
        <v>0</v>
      </c>
      <c r="BJ179" s="25" t="s">
        <v>89</v>
      </c>
      <c r="BK179" s="149">
        <f>ROUND(L179*K179,2)</f>
        <v>0</v>
      </c>
      <c r="BL179" s="25" t="s">
        <v>716</v>
      </c>
      <c r="BM179" s="25" t="s">
        <v>2058</v>
      </c>
    </row>
    <row r="180" s="1" customFormat="1" ht="16.5" customHeight="1">
      <c r="B180" s="186"/>
      <c r="C180" s="220" t="s">
        <v>398</v>
      </c>
      <c r="D180" s="220" t="s">
        <v>185</v>
      </c>
      <c r="E180" s="221" t="s">
        <v>251</v>
      </c>
      <c r="F180" s="222" t="s">
        <v>1978</v>
      </c>
      <c r="G180" s="222"/>
      <c r="H180" s="222"/>
      <c r="I180" s="222"/>
      <c r="J180" s="223" t="s">
        <v>200</v>
      </c>
      <c r="K180" s="224">
        <v>4</v>
      </c>
      <c r="L180" s="225">
        <v>0</v>
      </c>
      <c r="M180" s="225"/>
      <c r="N180" s="226">
        <f>ROUND(L180*K180,2)</f>
        <v>0</v>
      </c>
      <c r="O180" s="226"/>
      <c r="P180" s="226"/>
      <c r="Q180" s="226"/>
      <c r="R180" s="190"/>
      <c r="T180" s="227" t="s">
        <v>5</v>
      </c>
      <c r="U180" s="59" t="s">
        <v>44</v>
      </c>
      <c r="V180" s="50"/>
      <c r="W180" s="228">
        <f>V180*K180</f>
        <v>0</v>
      </c>
      <c r="X180" s="228">
        <v>0</v>
      </c>
      <c r="Y180" s="228">
        <f>X180*K180</f>
        <v>0</v>
      </c>
      <c r="Z180" s="228">
        <v>0</v>
      </c>
      <c r="AA180" s="229">
        <f>Z180*K180</f>
        <v>0</v>
      </c>
      <c r="AR180" s="25" t="s">
        <v>716</v>
      </c>
      <c r="AT180" s="25" t="s">
        <v>185</v>
      </c>
      <c r="AU180" s="25" t="s">
        <v>89</v>
      </c>
      <c r="AY180" s="25" t="s">
        <v>184</v>
      </c>
      <c r="BE180" s="149">
        <f>IF(U180="základná",N180,0)</f>
        <v>0</v>
      </c>
      <c r="BF180" s="149">
        <f>IF(U180="znížená",N180,0)</f>
        <v>0</v>
      </c>
      <c r="BG180" s="149">
        <f>IF(U180="zákl. prenesená",N180,0)</f>
        <v>0</v>
      </c>
      <c r="BH180" s="149">
        <f>IF(U180="zníž. prenesená",N180,0)</f>
        <v>0</v>
      </c>
      <c r="BI180" s="149">
        <f>IF(U180="nulová",N180,0)</f>
        <v>0</v>
      </c>
      <c r="BJ180" s="25" t="s">
        <v>89</v>
      </c>
      <c r="BK180" s="149">
        <f>ROUND(L180*K180,2)</f>
        <v>0</v>
      </c>
      <c r="BL180" s="25" t="s">
        <v>716</v>
      </c>
      <c r="BM180" s="25" t="s">
        <v>2059</v>
      </c>
    </row>
    <row r="181" s="1" customFormat="1" ht="16.5" customHeight="1">
      <c r="B181" s="186"/>
      <c r="C181" s="220" t="s">
        <v>402</v>
      </c>
      <c r="D181" s="220" t="s">
        <v>185</v>
      </c>
      <c r="E181" s="221" t="s">
        <v>257</v>
      </c>
      <c r="F181" s="222" t="s">
        <v>1981</v>
      </c>
      <c r="G181" s="222"/>
      <c r="H181" s="222"/>
      <c r="I181" s="222"/>
      <c r="J181" s="223" t="s">
        <v>200</v>
      </c>
      <c r="K181" s="224">
        <v>34</v>
      </c>
      <c r="L181" s="225">
        <v>0</v>
      </c>
      <c r="M181" s="225"/>
      <c r="N181" s="226">
        <f>ROUND(L181*K181,2)</f>
        <v>0</v>
      </c>
      <c r="O181" s="226"/>
      <c r="P181" s="226"/>
      <c r="Q181" s="226"/>
      <c r="R181" s="190"/>
      <c r="T181" s="227" t="s">
        <v>5</v>
      </c>
      <c r="U181" s="59" t="s">
        <v>44</v>
      </c>
      <c r="V181" s="50"/>
      <c r="W181" s="228">
        <f>V181*K181</f>
        <v>0</v>
      </c>
      <c r="X181" s="228">
        <v>0</v>
      </c>
      <c r="Y181" s="228">
        <f>X181*K181</f>
        <v>0</v>
      </c>
      <c r="Z181" s="228">
        <v>0</v>
      </c>
      <c r="AA181" s="229">
        <f>Z181*K181</f>
        <v>0</v>
      </c>
      <c r="AR181" s="25" t="s">
        <v>716</v>
      </c>
      <c r="AT181" s="25" t="s">
        <v>185</v>
      </c>
      <c r="AU181" s="25" t="s">
        <v>89</v>
      </c>
      <c r="AY181" s="25" t="s">
        <v>184</v>
      </c>
      <c r="BE181" s="149">
        <f>IF(U181="základná",N181,0)</f>
        <v>0</v>
      </c>
      <c r="BF181" s="149">
        <f>IF(U181="znížená",N181,0)</f>
        <v>0</v>
      </c>
      <c r="BG181" s="149">
        <f>IF(U181="zákl. prenesená",N181,0)</f>
        <v>0</v>
      </c>
      <c r="BH181" s="149">
        <f>IF(U181="zníž. prenesená",N181,0)</f>
        <v>0</v>
      </c>
      <c r="BI181" s="149">
        <f>IF(U181="nulová",N181,0)</f>
        <v>0</v>
      </c>
      <c r="BJ181" s="25" t="s">
        <v>89</v>
      </c>
      <c r="BK181" s="149">
        <f>ROUND(L181*K181,2)</f>
        <v>0</v>
      </c>
      <c r="BL181" s="25" t="s">
        <v>716</v>
      </c>
      <c r="BM181" s="25" t="s">
        <v>2060</v>
      </c>
    </row>
    <row r="182" s="1" customFormat="1" ht="16.5" customHeight="1">
      <c r="B182" s="186"/>
      <c r="C182" s="220" t="s">
        <v>407</v>
      </c>
      <c r="D182" s="220" t="s">
        <v>185</v>
      </c>
      <c r="E182" s="221" t="s">
        <v>262</v>
      </c>
      <c r="F182" s="222" t="s">
        <v>1984</v>
      </c>
      <c r="G182" s="222"/>
      <c r="H182" s="222"/>
      <c r="I182" s="222"/>
      <c r="J182" s="223" t="s">
        <v>200</v>
      </c>
      <c r="K182" s="224">
        <v>8</v>
      </c>
      <c r="L182" s="225">
        <v>0</v>
      </c>
      <c r="M182" s="225"/>
      <c r="N182" s="226">
        <f>ROUND(L182*K182,2)</f>
        <v>0</v>
      </c>
      <c r="O182" s="226"/>
      <c r="P182" s="226"/>
      <c r="Q182" s="226"/>
      <c r="R182" s="190"/>
      <c r="T182" s="227" t="s">
        <v>5</v>
      </c>
      <c r="U182" s="59" t="s">
        <v>44</v>
      </c>
      <c r="V182" s="50"/>
      <c r="W182" s="228">
        <f>V182*K182</f>
        <v>0</v>
      </c>
      <c r="X182" s="228">
        <v>0</v>
      </c>
      <c r="Y182" s="228">
        <f>X182*K182</f>
        <v>0</v>
      </c>
      <c r="Z182" s="228">
        <v>0</v>
      </c>
      <c r="AA182" s="229">
        <f>Z182*K182</f>
        <v>0</v>
      </c>
      <c r="AR182" s="25" t="s">
        <v>716</v>
      </c>
      <c r="AT182" s="25" t="s">
        <v>185</v>
      </c>
      <c r="AU182" s="25" t="s">
        <v>89</v>
      </c>
      <c r="AY182" s="25" t="s">
        <v>184</v>
      </c>
      <c r="BE182" s="149">
        <f>IF(U182="základná",N182,0)</f>
        <v>0</v>
      </c>
      <c r="BF182" s="149">
        <f>IF(U182="znížená",N182,0)</f>
        <v>0</v>
      </c>
      <c r="BG182" s="149">
        <f>IF(U182="zákl. prenesená",N182,0)</f>
        <v>0</v>
      </c>
      <c r="BH182" s="149">
        <f>IF(U182="zníž. prenesená",N182,0)</f>
        <v>0</v>
      </c>
      <c r="BI182" s="149">
        <f>IF(U182="nulová",N182,0)</f>
        <v>0</v>
      </c>
      <c r="BJ182" s="25" t="s">
        <v>89</v>
      </c>
      <c r="BK182" s="149">
        <f>ROUND(L182*K182,2)</f>
        <v>0</v>
      </c>
      <c r="BL182" s="25" t="s">
        <v>716</v>
      </c>
      <c r="BM182" s="25" t="s">
        <v>2061</v>
      </c>
    </row>
    <row r="183" s="1" customFormat="1" ht="16.5" customHeight="1">
      <c r="B183" s="186"/>
      <c r="C183" s="220" t="s">
        <v>620</v>
      </c>
      <c r="D183" s="220" t="s">
        <v>185</v>
      </c>
      <c r="E183" s="221" t="s">
        <v>267</v>
      </c>
      <c r="F183" s="222" t="s">
        <v>1987</v>
      </c>
      <c r="G183" s="222"/>
      <c r="H183" s="222"/>
      <c r="I183" s="222"/>
      <c r="J183" s="223" t="s">
        <v>200</v>
      </c>
      <c r="K183" s="224">
        <v>4</v>
      </c>
      <c r="L183" s="225">
        <v>0</v>
      </c>
      <c r="M183" s="225"/>
      <c r="N183" s="226">
        <f>ROUND(L183*K183,2)</f>
        <v>0</v>
      </c>
      <c r="O183" s="226"/>
      <c r="P183" s="226"/>
      <c r="Q183" s="226"/>
      <c r="R183" s="190"/>
      <c r="T183" s="227" t="s">
        <v>5</v>
      </c>
      <c r="U183" s="59" t="s">
        <v>44</v>
      </c>
      <c r="V183" s="50"/>
      <c r="W183" s="228">
        <f>V183*K183</f>
        <v>0</v>
      </c>
      <c r="X183" s="228">
        <v>0</v>
      </c>
      <c r="Y183" s="228">
        <f>X183*K183</f>
        <v>0</v>
      </c>
      <c r="Z183" s="228">
        <v>0</v>
      </c>
      <c r="AA183" s="229">
        <f>Z183*K183</f>
        <v>0</v>
      </c>
      <c r="AR183" s="25" t="s">
        <v>716</v>
      </c>
      <c r="AT183" s="25" t="s">
        <v>185</v>
      </c>
      <c r="AU183" s="25" t="s">
        <v>89</v>
      </c>
      <c r="AY183" s="25" t="s">
        <v>184</v>
      </c>
      <c r="BE183" s="149">
        <f>IF(U183="základná",N183,0)</f>
        <v>0</v>
      </c>
      <c r="BF183" s="149">
        <f>IF(U183="znížená",N183,0)</f>
        <v>0</v>
      </c>
      <c r="BG183" s="149">
        <f>IF(U183="zákl. prenesená",N183,0)</f>
        <v>0</v>
      </c>
      <c r="BH183" s="149">
        <f>IF(U183="zníž. prenesená",N183,0)</f>
        <v>0</v>
      </c>
      <c r="BI183" s="149">
        <f>IF(U183="nulová",N183,0)</f>
        <v>0</v>
      </c>
      <c r="BJ183" s="25" t="s">
        <v>89</v>
      </c>
      <c r="BK183" s="149">
        <f>ROUND(L183*K183,2)</f>
        <v>0</v>
      </c>
      <c r="BL183" s="25" t="s">
        <v>716</v>
      </c>
      <c r="BM183" s="25" t="s">
        <v>2062</v>
      </c>
    </row>
    <row r="184" s="1" customFormat="1" ht="16.5" customHeight="1">
      <c r="B184" s="186"/>
      <c r="C184" s="220" t="s">
        <v>625</v>
      </c>
      <c r="D184" s="220" t="s">
        <v>185</v>
      </c>
      <c r="E184" s="221" t="s">
        <v>272</v>
      </c>
      <c r="F184" s="222" t="s">
        <v>1990</v>
      </c>
      <c r="G184" s="222"/>
      <c r="H184" s="222"/>
      <c r="I184" s="222"/>
      <c r="J184" s="223" t="s">
        <v>200</v>
      </c>
      <c r="K184" s="224">
        <v>12</v>
      </c>
      <c r="L184" s="225">
        <v>0</v>
      </c>
      <c r="M184" s="225"/>
      <c r="N184" s="226">
        <f>ROUND(L184*K184,2)</f>
        <v>0</v>
      </c>
      <c r="O184" s="226"/>
      <c r="P184" s="226"/>
      <c r="Q184" s="226"/>
      <c r="R184" s="190"/>
      <c r="T184" s="227" t="s">
        <v>5</v>
      </c>
      <c r="U184" s="59" t="s">
        <v>44</v>
      </c>
      <c r="V184" s="50"/>
      <c r="W184" s="228">
        <f>V184*K184</f>
        <v>0</v>
      </c>
      <c r="X184" s="228">
        <v>0</v>
      </c>
      <c r="Y184" s="228">
        <f>X184*K184</f>
        <v>0</v>
      </c>
      <c r="Z184" s="228">
        <v>0</v>
      </c>
      <c r="AA184" s="229">
        <f>Z184*K184</f>
        <v>0</v>
      </c>
      <c r="AR184" s="25" t="s">
        <v>716</v>
      </c>
      <c r="AT184" s="25" t="s">
        <v>185</v>
      </c>
      <c r="AU184" s="25" t="s">
        <v>89</v>
      </c>
      <c r="AY184" s="25" t="s">
        <v>184</v>
      </c>
      <c r="BE184" s="149">
        <f>IF(U184="základná",N184,0)</f>
        <v>0</v>
      </c>
      <c r="BF184" s="149">
        <f>IF(U184="znížená",N184,0)</f>
        <v>0</v>
      </c>
      <c r="BG184" s="149">
        <f>IF(U184="zákl. prenesená",N184,0)</f>
        <v>0</v>
      </c>
      <c r="BH184" s="149">
        <f>IF(U184="zníž. prenesená",N184,0)</f>
        <v>0</v>
      </c>
      <c r="BI184" s="149">
        <f>IF(U184="nulová",N184,0)</f>
        <v>0</v>
      </c>
      <c r="BJ184" s="25" t="s">
        <v>89</v>
      </c>
      <c r="BK184" s="149">
        <f>ROUND(L184*K184,2)</f>
        <v>0</v>
      </c>
      <c r="BL184" s="25" t="s">
        <v>716</v>
      </c>
      <c r="BM184" s="25" t="s">
        <v>2063</v>
      </c>
    </row>
    <row r="185" s="1" customFormat="1" ht="16.5" customHeight="1">
      <c r="B185" s="186"/>
      <c r="C185" s="220" t="s">
        <v>630</v>
      </c>
      <c r="D185" s="220" t="s">
        <v>185</v>
      </c>
      <c r="E185" s="221" t="s">
        <v>282</v>
      </c>
      <c r="F185" s="222" t="s">
        <v>1993</v>
      </c>
      <c r="G185" s="222"/>
      <c r="H185" s="222"/>
      <c r="I185" s="222"/>
      <c r="J185" s="223" t="s">
        <v>200</v>
      </c>
      <c r="K185" s="224">
        <v>400</v>
      </c>
      <c r="L185" s="225">
        <v>0</v>
      </c>
      <c r="M185" s="225"/>
      <c r="N185" s="226">
        <f>ROUND(L185*K185,2)</f>
        <v>0</v>
      </c>
      <c r="O185" s="226"/>
      <c r="P185" s="226"/>
      <c r="Q185" s="226"/>
      <c r="R185" s="190"/>
      <c r="T185" s="227" t="s">
        <v>5</v>
      </c>
      <c r="U185" s="59" t="s">
        <v>44</v>
      </c>
      <c r="V185" s="50"/>
      <c r="W185" s="228">
        <f>V185*K185</f>
        <v>0</v>
      </c>
      <c r="X185" s="228">
        <v>0</v>
      </c>
      <c r="Y185" s="228">
        <f>X185*K185</f>
        <v>0</v>
      </c>
      <c r="Z185" s="228">
        <v>0</v>
      </c>
      <c r="AA185" s="229">
        <f>Z185*K185</f>
        <v>0</v>
      </c>
      <c r="AR185" s="25" t="s">
        <v>716</v>
      </c>
      <c r="AT185" s="25" t="s">
        <v>185</v>
      </c>
      <c r="AU185" s="25" t="s">
        <v>89</v>
      </c>
      <c r="AY185" s="25" t="s">
        <v>184</v>
      </c>
      <c r="BE185" s="149">
        <f>IF(U185="základná",N185,0)</f>
        <v>0</v>
      </c>
      <c r="BF185" s="149">
        <f>IF(U185="znížená",N185,0)</f>
        <v>0</v>
      </c>
      <c r="BG185" s="149">
        <f>IF(U185="zákl. prenesená",N185,0)</f>
        <v>0</v>
      </c>
      <c r="BH185" s="149">
        <f>IF(U185="zníž. prenesená",N185,0)</f>
        <v>0</v>
      </c>
      <c r="BI185" s="149">
        <f>IF(U185="nulová",N185,0)</f>
        <v>0</v>
      </c>
      <c r="BJ185" s="25" t="s">
        <v>89</v>
      </c>
      <c r="BK185" s="149">
        <f>ROUND(L185*K185,2)</f>
        <v>0</v>
      </c>
      <c r="BL185" s="25" t="s">
        <v>716</v>
      </c>
      <c r="BM185" s="25" t="s">
        <v>2064</v>
      </c>
    </row>
    <row r="186" s="1" customFormat="1" ht="16.5" customHeight="1">
      <c r="B186" s="186"/>
      <c r="C186" s="220" t="s">
        <v>634</v>
      </c>
      <c r="D186" s="220" t="s">
        <v>185</v>
      </c>
      <c r="E186" s="221" t="s">
        <v>287</v>
      </c>
      <c r="F186" s="222" t="s">
        <v>1996</v>
      </c>
      <c r="G186" s="222"/>
      <c r="H186" s="222"/>
      <c r="I186" s="222"/>
      <c r="J186" s="223" t="s">
        <v>200</v>
      </c>
      <c r="K186" s="224">
        <v>30</v>
      </c>
      <c r="L186" s="225">
        <v>0</v>
      </c>
      <c r="M186" s="225"/>
      <c r="N186" s="226">
        <f>ROUND(L186*K186,2)</f>
        <v>0</v>
      </c>
      <c r="O186" s="226"/>
      <c r="P186" s="226"/>
      <c r="Q186" s="226"/>
      <c r="R186" s="190"/>
      <c r="T186" s="227" t="s">
        <v>5</v>
      </c>
      <c r="U186" s="59" t="s">
        <v>44</v>
      </c>
      <c r="V186" s="50"/>
      <c r="W186" s="228">
        <f>V186*K186</f>
        <v>0</v>
      </c>
      <c r="X186" s="228">
        <v>0</v>
      </c>
      <c r="Y186" s="228">
        <f>X186*K186</f>
        <v>0</v>
      </c>
      <c r="Z186" s="228">
        <v>0</v>
      </c>
      <c r="AA186" s="229">
        <f>Z186*K186</f>
        <v>0</v>
      </c>
      <c r="AR186" s="25" t="s">
        <v>716</v>
      </c>
      <c r="AT186" s="25" t="s">
        <v>185</v>
      </c>
      <c r="AU186" s="25" t="s">
        <v>89</v>
      </c>
      <c r="AY186" s="25" t="s">
        <v>184</v>
      </c>
      <c r="BE186" s="149">
        <f>IF(U186="základná",N186,0)</f>
        <v>0</v>
      </c>
      <c r="BF186" s="149">
        <f>IF(U186="znížená",N186,0)</f>
        <v>0</v>
      </c>
      <c r="BG186" s="149">
        <f>IF(U186="zákl. prenesená",N186,0)</f>
        <v>0</v>
      </c>
      <c r="BH186" s="149">
        <f>IF(U186="zníž. prenesená",N186,0)</f>
        <v>0</v>
      </c>
      <c r="BI186" s="149">
        <f>IF(U186="nulová",N186,0)</f>
        <v>0</v>
      </c>
      <c r="BJ186" s="25" t="s">
        <v>89</v>
      </c>
      <c r="BK186" s="149">
        <f>ROUND(L186*K186,2)</f>
        <v>0</v>
      </c>
      <c r="BL186" s="25" t="s">
        <v>716</v>
      </c>
      <c r="BM186" s="25" t="s">
        <v>2065</v>
      </c>
    </row>
    <row r="187" s="1" customFormat="1" ht="16.5" customHeight="1">
      <c r="B187" s="186"/>
      <c r="C187" s="220" t="s">
        <v>638</v>
      </c>
      <c r="D187" s="220" t="s">
        <v>185</v>
      </c>
      <c r="E187" s="221" t="s">
        <v>292</v>
      </c>
      <c r="F187" s="222" t="s">
        <v>1999</v>
      </c>
      <c r="G187" s="222"/>
      <c r="H187" s="222"/>
      <c r="I187" s="222"/>
      <c r="J187" s="223" t="s">
        <v>200</v>
      </c>
      <c r="K187" s="224">
        <v>4</v>
      </c>
      <c r="L187" s="225">
        <v>0</v>
      </c>
      <c r="M187" s="225"/>
      <c r="N187" s="226">
        <f>ROUND(L187*K187,2)</f>
        <v>0</v>
      </c>
      <c r="O187" s="226"/>
      <c r="P187" s="226"/>
      <c r="Q187" s="226"/>
      <c r="R187" s="190"/>
      <c r="T187" s="227" t="s">
        <v>5</v>
      </c>
      <c r="U187" s="59" t="s">
        <v>44</v>
      </c>
      <c r="V187" s="50"/>
      <c r="W187" s="228">
        <f>V187*K187</f>
        <v>0</v>
      </c>
      <c r="X187" s="228">
        <v>0</v>
      </c>
      <c r="Y187" s="228">
        <f>X187*K187</f>
        <v>0</v>
      </c>
      <c r="Z187" s="228">
        <v>0</v>
      </c>
      <c r="AA187" s="229">
        <f>Z187*K187</f>
        <v>0</v>
      </c>
      <c r="AR187" s="25" t="s">
        <v>716</v>
      </c>
      <c r="AT187" s="25" t="s">
        <v>185</v>
      </c>
      <c r="AU187" s="25" t="s">
        <v>89</v>
      </c>
      <c r="AY187" s="25" t="s">
        <v>184</v>
      </c>
      <c r="BE187" s="149">
        <f>IF(U187="základná",N187,0)</f>
        <v>0</v>
      </c>
      <c r="BF187" s="149">
        <f>IF(U187="znížená",N187,0)</f>
        <v>0</v>
      </c>
      <c r="BG187" s="149">
        <f>IF(U187="zákl. prenesená",N187,0)</f>
        <v>0</v>
      </c>
      <c r="BH187" s="149">
        <f>IF(U187="zníž. prenesená",N187,0)</f>
        <v>0</v>
      </c>
      <c r="BI187" s="149">
        <f>IF(U187="nulová",N187,0)</f>
        <v>0</v>
      </c>
      <c r="BJ187" s="25" t="s">
        <v>89</v>
      </c>
      <c r="BK187" s="149">
        <f>ROUND(L187*K187,2)</f>
        <v>0</v>
      </c>
      <c r="BL187" s="25" t="s">
        <v>716</v>
      </c>
      <c r="BM187" s="25" t="s">
        <v>2066</v>
      </c>
    </row>
    <row r="188" s="1" customFormat="1" ht="16.5" customHeight="1">
      <c r="B188" s="186"/>
      <c r="C188" s="220" t="s">
        <v>642</v>
      </c>
      <c r="D188" s="220" t="s">
        <v>185</v>
      </c>
      <c r="E188" s="221" t="s">
        <v>10</v>
      </c>
      <c r="F188" s="222" t="s">
        <v>2002</v>
      </c>
      <c r="G188" s="222"/>
      <c r="H188" s="222"/>
      <c r="I188" s="222"/>
      <c r="J188" s="223" t="s">
        <v>218</v>
      </c>
      <c r="K188" s="224">
        <v>1720</v>
      </c>
      <c r="L188" s="225">
        <v>0</v>
      </c>
      <c r="M188" s="225"/>
      <c r="N188" s="226">
        <f>ROUND(L188*K188,2)</f>
        <v>0</v>
      </c>
      <c r="O188" s="226"/>
      <c r="P188" s="226"/>
      <c r="Q188" s="226"/>
      <c r="R188" s="190"/>
      <c r="T188" s="227" t="s">
        <v>5</v>
      </c>
      <c r="U188" s="59" t="s">
        <v>44</v>
      </c>
      <c r="V188" s="50"/>
      <c r="W188" s="228">
        <f>V188*K188</f>
        <v>0</v>
      </c>
      <c r="X188" s="228">
        <v>0</v>
      </c>
      <c r="Y188" s="228">
        <f>X188*K188</f>
        <v>0</v>
      </c>
      <c r="Z188" s="228">
        <v>0</v>
      </c>
      <c r="AA188" s="229">
        <f>Z188*K188</f>
        <v>0</v>
      </c>
      <c r="AR188" s="25" t="s">
        <v>716</v>
      </c>
      <c r="AT188" s="25" t="s">
        <v>185</v>
      </c>
      <c r="AU188" s="25" t="s">
        <v>89</v>
      </c>
      <c r="AY188" s="25" t="s">
        <v>184</v>
      </c>
      <c r="BE188" s="149">
        <f>IF(U188="základná",N188,0)</f>
        <v>0</v>
      </c>
      <c r="BF188" s="149">
        <f>IF(U188="znížená",N188,0)</f>
        <v>0</v>
      </c>
      <c r="BG188" s="149">
        <f>IF(U188="zákl. prenesená",N188,0)</f>
        <v>0</v>
      </c>
      <c r="BH188" s="149">
        <f>IF(U188="zníž. prenesená",N188,0)</f>
        <v>0</v>
      </c>
      <c r="BI188" s="149">
        <f>IF(U188="nulová",N188,0)</f>
        <v>0</v>
      </c>
      <c r="BJ188" s="25" t="s">
        <v>89</v>
      </c>
      <c r="BK188" s="149">
        <f>ROUND(L188*K188,2)</f>
        <v>0</v>
      </c>
      <c r="BL188" s="25" t="s">
        <v>716</v>
      </c>
      <c r="BM188" s="25" t="s">
        <v>2067</v>
      </c>
    </row>
    <row r="189" s="11" customFormat="1" ht="16.5" customHeight="1">
      <c r="B189" s="230"/>
      <c r="C189" s="231"/>
      <c r="D189" s="231"/>
      <c r="E189" s="232" t="s">
        <v>5</v>
      </c>
      <c r="F189" s="233" t="s">
        <v>2004</v>
      </c>
      <c r="G189" s="234"/>
      <c r="H189" s="234"/>
      <c r="I189" s="234"/>
      <c r="J189" s="231"/>
      <c r="K189" s="235">
        <v>1720</v>
      </c>
      <c r="L189" s="231"/>
      <c r="M189" s="231"/>
      <c r="N189" s="231"/>
      <c r="O189" s="231"/>
      <c r="P189" s="231"/>
      <c r="Q189" s="231"/>
      <c r="R189" s="236"/>
      <c r="T189" s="237"/>
      <c r="U189" s="231"/>
      <c r="V189" s="231"/>
      <c r="W189" s="231"/>
      <c r="X189" s="231"/>
      <c r="Y189" s="231"/>
      <c r="Z189" s="231"/>
      <c r="AA189" s="238"/>
      <c r="AT189" s="239" t="s">
        <v>192</v>
      </c>
      <c r="AU189" s="239" t="s">
        <v>89</v>
      </c>
      <c r="AV189" s="11" t="s">
        <v>89</v>
      </c>
      <c r="AW189" s="11" t="s">
        <v>34</v>
      </c>
      <c r="AX189" s="11" t="s">
        <v>77</v>
      </c>
      <c r="AY189" s="239" t="s">
        <v>184</v>
      </c>
    </row>
    <row r="190" s="12" customFormat="1" ht="16.5" customHeight="1">
      <c r="B190" s="241"/>
      <c r="C190" s="242"/>
      <c r="D190" s="242"/>
      <c r="E190" s="243" t="s">
        <v>5</v>
      </c>
      <c r="F190" s="244" t="s">
        <v>197</v>
      </c>
      <c r="G190" s="242"/>
      <c r="H190" s="242"/>
      <c r="I190" s="242"/>
      <c r="J190" s="242"/>
      <c r="K190" s="245">
        <v>1720</v>
      </c>
      <c r="L190" s="242"/>
      <c r="M190" s="242"/>
      <c r="N190" s="242"/>
      <c r="O190" s="242"/>
      <c r="P190" s="242"/>
      <c r="Q190" s="242"/>
      <c r="R190" s="246"/>
      <c r="T190" s="247"/>
      <c r="U190" s="242"/>
      <c r="V190" s="242"/>
      <c r="W190" s="242"/>
      <c r="X190" s="242"/>
      <c r="Y190" s="242"/>
      <c r="Z190" s="242"/>
      <c r="AA190" s="248"/>
      <c r="AT190" s="249" t="s">
        <v>192</v>
      </c>
      <c r="AU190" s="249" t="s">
        <v>89</v>
      </c>
      <c r="AV190" s="12" t="s">
        <v>189</v>
      </c>
      <c r="AW190" s="12" t="s">
        <v>34</v>
      </c>
      <c r="AX190" s="12" t="s">
        <v>84</v>
      </c>
      <c r="AY190" s="249" t="s">
        <v>184</v>
      </c>
    </row>
    <row r="191" s="1" customFormat="1" ht="16.5" customHeight="1">
      <c r="B191" s="186"/>
      <c r="C191" s="220" t="s">
        <v>646</v>
      </c>
      <c r="D191" s="220" t="s">
        <v>185</v>
      </c>
      <c r="E191" s="221" t="s">
        <v>302</v>
      </c>
      <c r="F191" s="222" t="s">
        <v>2006</v>
      </c>
      <c r="G191" s="222"/>
      <c r="H191" s="222"/>
      <c r="I191" s="222"/>
      <c r="J191" s="223" t="s">
        <v>218</v>
      </c>
      <c r="K191" s="224">
        <v>4600</v>
      </c>
      <c r="L191" s="225">
        <v>0</v>
      </c>
      <c r="M191" s="225"/>
      <c r="N191" s="226">
        <f>ROUND(L191*K191,2)</f>
        <v>0</v>
      </c>
      <c r="O191" s="226"/>
      <c r="P191" s="226"/>
      <c r="Q191" s="226"/>
      <c r="R191" s="190"/>
      <c r="T191" s="227" t="s">
        <v>5</v>
      </c>
      <c r="U191" s="59" t="s">
        <v>44</v>
      </c>
      <c r="V191" s="50"/>
      <c r="W191" s="228">
        <f>V191*K191</f>
        <v>0</v>
      </c>
      <c r="X191" s="228">
        <v>0</v>
      </c>
      <c r="Y191" s="228">
        <f>X191*K191</f>
        <v>0</v>
      </c>
      <c r="Z191" s="228">
        <v>0</v>
      </c>
      <c r="AA191" s="229">
        <f>Z191*K191</f>
        <v>0</v>
      </c>
      <c r="AR191" s="25" t="s">
        <v>716</v>
      </c>
      <c r="AT191" s="25" t="s">
        <v>185</v>
      </c>
      <c r="AU191" s="25" t="s">
        <v>89</v>
      </c>
      <c r="AY191" s="25" t="s">
        <v>184</v>
      </c>
      <c r="BE191" s="149">
        <f>IF(U191="základná",N191,0)</f>
        <v>0</v>
      </c>
      <c r="BF191" s="149">
        <f>IF(U191="znížená",N191,0)</f>
        <v>0</v>
      </c>
      <c r="BG191" s="149">
        <f>IF(U191="zákl. prenesená",N191,0)</f>
        <v>0</v>
      </c>
      <c r="BH191" s="149">
        <f>IF(U191="zníž. prenesená",N191,0)</f>
        <v>0</v>
      </c>
      <c r="BI191" s="149">
        <f>IF(U191="nulová",N191,0)</f>
        <v>0</v>
      </c>
      <c r="BJ191" s="25" t="s">
        <v>89</v>
      </c>
      <c r="BK191" s="149">
        <f>ROUND(L191*K191,2)</f>
        <v>0</v>
      </c>
      <c r="BL191" s="25" t="s">
        <v>716</v>
      </c>
      <c r="BM191" s="25" t="s">
        <v>2068</v>
      </c>
    </row>
    <row r="192" s="11" customFormat="1" ht="16.5" customHeight="1">
      <c r="B192" s="230"/>
      <c r="C192" s="231"/>
      <c r="D192" s="231"/>
      <c r="E192" s="232" t="s">
        <v>5</v>
      </c>
      <c r="F192" s="233" t="s">
        <v>2008</v>
      </c>
      <c r="G192" s="234"/>
      <c r="H192" s="234"/>
      <c r="I192" s="234"/>
      <c r="J192" s="231"/>
      <c r="K192" s="235">
        <v>4600</v>
      </c>
      <c r="L192" s="231"/>
      <c r="M192" s="231"/>
      <c r="N192" s="231"/>
      <c r="O192" s="231"/>
      <c r="P192" s="231"/>
      <c r="Q192" s="231"/>
      <c r="R192" s="236"/>
      <c r="T192" s="237"/>
      <c r="U192" s="231"/>
      <c r="V192" s="231"/>
      <c r="W192" s="231"/>
      <c r="X192" s="231"/>
      <c r="Y192" s="231"/>
      <c r="Z192" s="231"/>
      <c r="AA192" s="238"/>
      <c r="AT192" s="239" t="s">
        <v>192</v>
      </c>
      <c r="AU192" s="239" t="s">
        <v>89</v>
      </c>
      <c r="AV192" s="11" t="s">
        <v>89</v>
      </c>
      <c r="AW192" s="11" t="s">
        <v>34</v>
      </c>
      <c r="AX192" s="11" t="s">
        <v>77</v>
      </c>
      <c r="AY192" s="239" t="s">
        <v>184</v>
      </c>
    </row>
    <row r="193" s="12" customFormat="1" ht="16.5" customHeight="1">
      <c r="B193" s="241"/>
      <c r="C193" s="242"/>
      <c r="D193" s="242"/>
      <c r="E193" s="243" t="s">
        <v>5</v>
      </c>
      <c r="F193" s="244" t="s">
        <v>197</v>
      </c>
      <c r="G193" s="242"/>
      <c r="H193" s="242"/>
      <c r="I193" s="242"/>
      <c r="J193" s="242"/>
      <c r="K193" s="245">
        <v>4600</v>
      </c>
      <c r="L193" s="242"/>
      <c r="M193" s="242"/>
      <c r="N193" s="242"/>
      <c r="O193" s="242"/>
      <c r="P193" s="242"/>
      <c r="Q193" s="242"/>
      <c r="R193" s="246"/>
      <c r="T193" s="247"/>
      <c r="U193" s="242"/>
      <c r="V193" s="242"/>
      <c r="W193" s="242"/>
      <c r="X193" s="242"/>
      <c r="Y193" s="242"/>
      <c r="Z193" s="242"/>
      <c r="AA193" s="248"/>
      <c r="AT193" s="249" t="s">
        <v>192</v>
      </c>
      <c r="AU193" s="249" t="s">
        <v>89</v>
      </c>
      <c r="AV193" s="12" t="s">
        <v>189</v>
      </c>
      <c r="AW193" s="12" t="s">
        <v>34</v>
      </c>
      <c r="AX193" s="12" t="s">
        <v>84</v>
      </c>
      <c r="AY193" s="249" t="s">
        <v>184</v>
      </c>
    </row>
    <row r="194" s="1" customFormat="1" ht="16.5" customHeight="1">
      <c r="B194" s="186"/>
      <c r="C194" s="220" t="s">
        <v>652</v>
      </c>
      <c r="D194" s="220" t="s">
        <v>185</v>
      </c>
      <c r="E194" s="221" t="s">
        <v>307</v>
      </c>
      <c r="F194" s="222" t="s">
        <v>2010</v>
      </c>
      <c r="G194" s="222"/>
      <c r="H194" s="222"/>
      <c r="I194" s="222"/>
      <c r="J194" s="223" t="s">
        <v>218</v>
      </c>
      <c r="K194" s="224">
        <v>224</v>
      </c>
      <c r="L194" s="225">
        <v>0</v>
      </c>
      <c r="M194" s="225"/>
      <c r="N194" s="226">
        <f>ROUND(L194*K194,2)</f>
        <v>0</v>
      </c>
      <c r="O194" s="226"/>
      <c r="P194" s="226"/>
      <c r="Q194" s="226"/>
      <c r="R194" s="190"/>
      <c r="T194" s="227" t="s">
        <v>5</v>
      </c>
      <c r="U194" s="59" t="s">
        <v>44</v>
      </c>
      <c r="V194" s="50"/>
      <c r="W194" s="228">
        <f>V194*K194</f>
        <v>0</v>
      </c>
      <c r="X194" s="228">
        <v>0</v>
      </c>
      <c r="Y194" s="228">
        <f>X194*K194</f>
        <v>0</v>
      </c>
      <c r="Z194" s="228">
        <v>0</v>
      </c>
      <c r="AA194" s="229">
        <f>Z194*K194</f>
        <v>0</v>
      </c>
      <c r="AR194" s="25" t="s">
        <v>716</v>
      </c>
      <c r="AT194" s="25" t="s">
        <v>185</v>
      </c>
      <c r="AU194" s="25" t="s">
        <v>89</v>
      </c>
      <c r="AY194" s="25" t="s">
        <v>184</v>
      </c>
      <c r="BE194" s="149">
        <f>IF(U194="základná",N194,0)</f>
        <v>0</v>
      </c>
      <c r="BF194" s="149">
        <f>IF(U194="znížená",N194,0)</f>
        <v>0</v>
      </c>
      <c r="BG194" s="149">
        <f>IF(U194="zákl. prenesená",N194,0)</f>
        <v>0</v>
      </c>
      <c r="BH194" s="149">
        <f>IF(U194="zníž. prenesená",N194,0)</f>
        <v>0</v>
      </c>
      <c r="BI194" s="149">
        <f>IF(U194="nulová",N194,0)</f>
        <v>0</v>
      </c>
      <c r="BJ194" s="25" t="s">
        <v>89</v>
      </c>
      <c r="BK194" s="149">
        <f>ROUND(L194*K194,2)</f>
        <v>0</v>
      </c>
      <c r="BL194" s="25" t="s">
        <v>716</v>
      </c>
      <c r="BM194" s="25" t="s">
        <v>2069</v>
      </c>
    </row>
    <row r="195" s="11" customFormat="1" ht="16.5" customHeight="1">
      <c r="B195" s="230"/>
      <c r="C195" s="231"/>
      <c r="D195" s="231"/>
      <c r="E195" s="232" t="s">
        <v>5</v>
      </c>
      <c r="F195" s="233" t="s">
        <v>2012</v>
      </c>
      <c r="G195" s="234"/>
      <c r="H195" s="234"/>
      <c r="I195" s="234"/>
      <c r="J195" s="231"/>
      <c r="K195" s="235">
        <v>224</v>
      </c>
      <c r="L195" s="231"/>
      <c r="M195" s="231"/>
      <c r="N195" s="231"/>
      <c r="O195" s="231"/>
      <c r="P195" s="231"/>
      <c r="Q195" s="231"/>
      <c r="R195" s="236"/>
      <c r="T195" s="237"/>
      <c r="U195" s="231"/>
      <c r="V195" s="231"/>
      <c r="W195" s="231"/>
      <c r="X195" s="231"/>
      <c r="Y195" s="231"/>
      <c r="Z195" s="231"/>
      <c r="AA195" s="238"/>
      <c r="AT195" s="239" t="s">
        <v>192</v>
      </c>
      <c r="AU195" s="239" t="s">
        <v>89</v>
      </c>
      <c r="AV195" s="11" t="s">
        <v>89</v>
      </c>
      <c r="AW195" s="11" t="s">
        <v>34</v>
      </c>
      <c r="AX195" s="11" t="s">
        <v>77</v>
      </c>
      <c r="AY195" s="239" t="s">
        <v>184</v>
      </c>
    </row>
    <row r="196" s="12" customFormat="1" ht="16.5" customHeight="1">
      <c r="B196" s="241"/>
      <c r="C196" s="242"/>
      <c r="D196" s="242"/>
      <c r="E196" s="243" t="s">
        <v>5</v>
      </c>
      <c r="F196" s="244" t="s">
        <v>197</v>
      </c>
      <c r="G196" s="242"/>
      <c r="H196" s="242"/>
      <c r="I196" s="242"/>
      <c r="J196" s="242"/>
      <c r="K196" s="245">
        <v>224</v>
      </c>
      <c r="L196" s="242"/>
      <c r="M196" s="242"/>
      <c r="N196" s="242"/>
      <c r="O196" s="242"/>
      <c r="P196" s="242"/>
      <c r="Q196" s="242"/>
      <c r="R196" s="246"/>
      <c r="T196" s="247"/>
      <c r="U196" s="242"/>
      <c r="V196" s="242"/>
      <c r="W196" s="242"/>
      <c r="X196" s="242"/>
      <c r="Y196" s="242"/>
      <c r="Z196" s="242"/>
      <c r="AA196" s="248"/>
      <c r="AT196" s="249" t="s">
        <v>192</v>
      </c>
      <c r="AU196" s="249" t="s">
        <v>89</v>
      </c>
      <c r="AV196" s="12" t="s">
        <v>189</v>
      </c>
      <c r="AW196" s="12" t="s">
        <v>34</v>
      </c>
      <c r="AX196" s="12" t="s">
        <v>84</v>
      </c>
      <c r="AY196" s="249" t="s">
        <v>184</v>
      </c>
    </row>
    <row r="197" s="1" customFormat="1" ht="16.5" customHeight="1">
      <c r="B197" s="186"/>
      <c r="C197" s="220" t="s">
        <v>657</v>
      </c>
      <c r="D197" s="220" t="s">
        <v>185</v>
      </c>
      <c r="E197" s="221" t="s">
        <v>312</v>
      </c>
      <c r="F197" s="222" t="s">
        <v>2014</v>
      </c>
      <c r="G197" s="222"/>
      <c r="H197" s="222"/>
      <c r="I197" s="222"/>
      <c r="J197" s="223" t="s">
        <v>218</v>
      </c>
      <c r="K197" s="224">
        <v>1480</v>
      </c>
      <c r="L197" s="225">
        <v>0</v>
      </c>
      <c r="M197" s="225"/>
      <c r="N197" s="226">
        <f>ROUND(L197*K197,2)</f>
        <v>0</v>
      </c>
      <c r="O197" s="226"/>
      <c r="P197" s="226"/>
      <c r="Q197" s="226"/>
      <c r="R197" s="190"/>
      <c r="T197" s="227" t="s">
        <v>5</v>
      </c>
      <c r="U197" s="59" t="s">
        <v>44</v>
      </c>
      <c r="V197" s="50"/>
      <c r="W197" s="228">
        <f>V197*K197</f>
        <v>0</v>
      </c>
      <c r="X197" s="228">
        <v>0</v>
      </c>
      <c r="Y197" s="228">
        <f>X197*K197</f>
        <v>0</v>
      </c>
      <c r="Z197" s="228">
        <v>0</v>
      </c>
      <c r="AA197" s="229">
        <f>Z197*K197</f>
        <v>0</v>
      </c>
      <c r="AR197" s="25" t="s">
        <v>716</v>
      </c>
      <c r="AT197" s="25" t="s">
        <v>185</v>
      </c>
      <c r="AU197" s="25" t="s">
        <v>89</v>
      </c>
      <c r="AY197" s="25" t="s">
        <v>184</v>
      </c>
      <c r="BE197" s="149">
        <f>IF(U197="základná",N197,0)</f>
        <v>0</v>
      </c>
      <c r="BF197" s="149">
        <f>IF(U197="znížená",N197,0)</f>
        <v>0</v>
      </c>
      <c r="BG197" s="149">
        <f>IF(U197="zákl. prenesená",N197,0)</f>
        <v>0</v>
      </c>
      <c r="BH197" s="149">
        <f>IF(U197="zníž. prenesená",N197,0)</f>
        <v>0</v>
      </c>
      <c r="BI197" s="149">
        <f>IF(U197="nulová",N197,0)</f>
        <v>0</v>
      </c>
      <c r="BJ197" s="25" t="s">
        <v>89</v>
      </c>
      <c r="BK197" s="149">
        <f>ROUND(L197*K197,2)</f>
        <v>0</v>
      </c>
      <c r="BL197" s="25" t="s">
        <v>716</v>
      </c>
      <c r="BM197" s="25" t="s">
        <v>2070</v>
      </c>
    </row>
    <row r="198" s="11" customFormat="1" ht="16.5" customHeight="1">
      <c r="B198" s="230"/>
      <c r="C198" s="231"/>
      <c r="D198" s="231"/>
      <c r="E198" s="232" t="s">
        <v>5</v>
      </c>
      <c r="F198" s="233" t="s">
        <v>2016</v>
      </c>
      <c r="G198" s="234"/>
      <c r="H198" s="234"/>
      <c r="I198" s="234"/>
      <c r="J198" s="231"/>
      <c r="K198" s="235">
        <v>1480</v>
      </c>
      <c r="L198" s="231"/>
      <c r="M198" s="231"/>
      <c r="N198" s="231"/>
      <c r="O198" s="231"/>
      <c r="P198" s="231"/>
      <c r="Q198" s="231"/>
      <c r="R198" s="236"/>
      <c r="T198" s="237"/>
      <c r="U198" s="231"/>
      <c r="V198" s="231"/>
      <c r="W198" s="231"/>
      <c r="X198" s="231"/>
      <c r="Y198" s="231"/>
      <c r="Z198" s="231"/>
      <c r="AA198" s="238"/>
      <c r="AT198" s="239" t="s">
        <v>192</v>
      </c>
      <c r="AU198" s="239" t="s">
        <v>89</v>
      </c>
      <c r="AV198" s="11" t="s">
        <v>89</v>
      </c>
      <c r="AW198" s="11" t="s">
        <v>34</v>
      </c>
      <c r="AX198" s="11" t="s">
        <v>77</v>
      </c>
      <c r="AY198" s="239" t="s">
        <v>184</v>
      </c>
    </row>
    <row r="199" s="12" customFormat="1" ht="16.5" customHeight="1">
      <c r="B199" s="241"/>
      <c r="C199" s="242"/>
      <c r="D199" s="242"/>
      <c r="E199" s="243" t="s">
        <v>5</v>
      </c>
      <c r="F199" s="244" t="s">
        <v>197</v>
      </c>
      <c r="G199" s="242"/>
      <c r="H199" s="242"/>
      <c r="I199" s="242"/>
      <c r="J199" s="242"/>
      <c r="K199" s="245">
        <v>1480</v>
      </c>
      <c r="L199" s="242"/>
      <c r="M199" s="242"/>
      <c r="N199" s="242"/>
      <c r="O199" s="242"/>
      <c r="P199" s="242"/>
      <c r="Q199" s="242"/>
      <c r="R199" s="246"/>
      <c r="T199" s="247"/>
      <c r="U199" s="242"/>
      <c r="V199" s="242"/>
      <c r="W199" s="242"/>
      <c r="X199" s="242"/>
      <c r="Y199" s="242"/>
      <c r="Z199" s="242"/>
      <c r="AA199" s="248"/>
      <c r="AT199" s="249" t="s">
        <v>192</v>
      </c>
      <c r="AU199" s="249" t="s">
        <v>89</v>
      </c>
      <c r="AV199" s="12" t="s">
        <v>189</v>
      </c>
      <c r="AW199" s="12" t="s">
        <v>34</v>
      </c>
      <c r="AX199" s="12" t="s">
        <v>84</v>
      </c>
      <c r="AY199" s="249" t="s">
        <v>184</v>
      </c>
    </row>
    <row r="200" s="1" customFormat="1" ht="16.5" customHeight="1">
      <c r="B200" s="186"/>
      <c r="C200" s="220" t="s">
        <v>661</v>
      </c>
      <c r="D200" s="220" t="s">
        <v>185</v>
      </c>
      <c r="E200" s="221" t="s">
        <v>318</v>
      </c>
      <c r="F200" s="222" t="s">
        <v>2018</v>
      </c>
      <c r="G200" s="222"/>
      <c r="H200" s="222"/>
      <c r="I200" s="222"/>
      <c r="J200" s="223" t="s">
        <v>218</v>
      </c>
      <c r="K200" s="224">
        <v>376</v>
      </c>
      <c r="L200" s="225">
        <v>0</v>
      </c>
      <c r="M200" s="225"/>
      <c r="N200" s="226">
        <f>ROUND(L200*K200,2)</f>
        <v>0</v>
      </c>
      <c r="O200" s="226"/>
      <c r="P200" s="226"/>
      <c r="Q200" s="226"/>
      <c r="R200" s="190"/>
      <c r="T200" s="227" t="s">
        <v>5</v>
      </c>
      <c r="U200" s="59" t="s">
        <v>44</v>
      </c>
      <c r="V200" s="50"/>
      <c r="W200" s="228">
        <f>V200*K200</f>
        <v>0</v>
      </c>
      <c r="X200" s="228">
        <v>0</v>
      </c>
      <c r="Y200" s="228">
        <f>X200*K200</f>
        <v>0</v>
      </c>
      <c r="Z200" s="228">
        <v>0</v>
      </c>
      <c r="AA200" s="229">
        <f>Z200*K200</f>
        <v>0</v>
      </c>
      <c r="AR200" s="25" t="s">
        <v>716</v>
      </c>
      <c r="AT200" s="25" t="s">
        <v>185</v>
      </c>
      <c r="AU200" s="25" t="s">
        <v>89</v>
      </c>
      <c r="AY200" s="25" t="s">
        <v>184</v>
      </c>
      <c r="BE200" s="149">
        <f>IF(U200="základná",N200,0)</f>
        <v>0</v>
      </c>
      <c r="BF200" s="149">
        <f>IF(U200="znížená",N200,0)</f>
        <v>0</v>
      </c>
      <c r="BG200" s="149">
        <f>IF(U200="zákl. prenesená",N200,0)</f>
        <v>0</v>
      </c>
      <c r="BH200" s="149">
        <f>IF(U200="zníž. prenesená",N200,0)</f>
        <v>0</v>
      </c>
      <c r="BI200" s="149">
        <f>IF(U200="nulová",N200,0)</f>
        <v>0</v>
      </c>
      <c r="BJ200" s="25" t="s">
        <v>89</v>
      </c>
      <c r="BK200" s="149">
        <f>ROUND(L200*K200,2)</f>
        <v>0</v>
      </c>
      <c r="BL200" s="25" t="s">
        <v>716</v>
      </c>
      <c r="BM200" s="25" t="s">
        <v>2071</v>
      </c>
    </row>
    <row r="201" s="11" customFormat="1" ht="16.5" customHeight="1">
      <c r="B201" s="230"/>
      <c r="C201" s="231"/>
      <c r="D201" s="231"/>
      <c r="E201" s="232" t="s">
        <v>5</v>
      </c>
      <c r="F201" s="233" t="s">
        <v>2020</v>
      </c>
      <c r="G201" s="234"/>
      <c r="H201" s="234"/>
      <c r="I201" s="234"/>
      <c r="J201" s="231"/>
      <c r="K201" s="235">
        <v>376</v>
      </c>
      <c r="L201" s="231"/>
      <c r="M201" s="231"/>
      <c r="N201" s="231"/>
      <c r="O201" s="231"/>
      <c r="P201" s="231"/>
      <c r="Q201" s="231"/>
      <c r="R201" s="236"/>
      <c r="T201" s="237"/>
      <c r="U201" s="231"/>
      <c r="V201" s="231"/>
      <c r="W201" s="231"/>
      <c r="X201" s="231"/>
      <c r="Y201" s="231"/>
      <c r="Z201" s="231"/>
      <c r="AA201" s="238"/>
      <c r="AT201" s="239" t="s">
        <v>192</v>
      </c>
      <c r="AU201" s="239" t="s">
        <v>89</v>
      </c>
      <c r="AV201" s="11" t="s">
        <v>89</v>
      </c>
      <c r="AW201" s="11" t="s">
        <v>34</v>
      </c>
      <c r="AX201" s="11" t="s">
        <v>77</v>
      </c>
      <c r="AY201" s="239" t="s">
        <v>184</v>
      </c>
    </row>
    <row r="202" s="12" customFormat="1" ht="16.5" customHeight="1">
      <c r="B202" s="241"/>
      <c r="C202" s="242"/>
      <c r="D202" s="242"/>
      <c r="E202" s="243" t="s">
        <v>5</v>
      </c>
      <c r="F202" s="244" t="s">
        <v>197</v>
      </c>
      <c r="G202" s="242"/>
      <c r="H202" s="242"/>
      <c r="I202" s="242"/>
      <c r="J202" s="242"/>
      <c r="K202" s="245">
        <v>376</v>
      </c>
      <c r="L202" s="242"/>
      <c r="M202" s="242"/>
      <c r="N202" s="242"/>
      <c r="O202" s="242"/>
      <c r="P202" s="242"/>
      <c r="Q202" s="242"/>
      <c r="R202" s="246"/>
      <c r="T202" s="247"/>
      <c r="U202" s="242"/>
      <c r="V202" s="242"/>
      <c r="W202" s="242"/>
      <c r="X202" s="242"/>
      <c r="Y202" s="242"/>
      <c r="Z202" s="242"/>
      <c r="AA202" s="248"/>
      <c r="AT202" s="249" t="s">
        <v>192</v>
      </c>
      <c r="AU202" s="249" t="s">
        <v>89</v>
      </c>
      <c r="AV202" s="12" t="s">
        <v>189</v>
      </c>
      <c r="AW202" s="12" t="s">
        <v>34</v>
      </c>
      <c r="AX202" s="12" t="s">
        <v>84</v>
      </c>
      <c r="AY202" s="249" t="s">
        <v>184</v>
      </c>
    </row>
    <row r="203" s="1" customFormat="1" ht="16.5" customHeight="1">
      <c r="B203" s="186"/>
      <c r="C203" s="220" t="s">
        <v>666</v>
      </c>
      <c r="D203" s="220" t="s">
        <v>185</v>
      </c>
      <c r="E203" s="221" t="s">
        <v>323</v>
      </c>
      <c r="F203" s="222" t="s">
        <v>2022</v>
      </c>
      <c r="G203" s="222"/>
      <c r="H203" s="222"/>
      <c r="I203" s="222"/>
      <c r="J203" s="223" t="s">
        <v>218</v>
      </c>
      <c r="K203" s="224">
        <v>7440</v>
      </c>
      <c r="L203" s="225">
        <v>0</v>
      </c>
      <c r="M203" s="225"/>
      <c r="N203" s="226">
        <f>ROUND(L203*K203,2)</f>
        <v>0</v>
      </c>
      <c r="O203" s="226"/>
      <c r="P203" s="226"/>
      <c r="Q203" s="226"/>
      <c r="R203" s="190"/>
      <c r="T203" s="227" t="s">
        <v>5</v>
      </c>
      <c r="U203" s="59" t="s">
        <v>44</v>
      </c>
      <c r="V203" s="50"/>
      <c r="W203" s="228">
        <f>V203*K203</f>
        <v>0</v>
      </c>
      <c r="X203" s="228">
        <v>0</v>
      </c>
      <c r="Y203" s="228">
        <f>X203*K203</f>
        <v>0</v>
      </c>
      <c r="Z203" s="228">
        <v>0</v>
      </c>
      <c r="AA203" s="229">
        <f>Z203*K203</f>
        <v>0</v>
      </c>
      <c r="AR203" s="25" t="s">
        <v>716</v>
      </c>
      <c r="AT203" s="25" t="s">
        <v>185</v>
      </c>
      <c r="AU203" s="25" t="s">
        <v>89</v>
      </c>
      <c r="AY203" s="25" t="s">
        <v>184</v>
      </c>
      <c r="BE203" s="149">
        <f>IF(U203="základná",N203,0)</f>
        <v>0</v>
      </c>
      <c r="BF203" s="149">
        <f>IF(U203="znížená",N203,0)</f>
        <v>0</v>
      </c>
      <c r="BG203" s="149">
        <f>IF(U203="zákl. prenesená",N203,0)</f>
        <v>0</v>
      </c>
      <c r="BH203" s="149">
        <f>IF(U203="zníž. prenesená",N203,0)</f>
        <v>0</v>
      </c>
      <c r="BI203" s="149">
        <f>IF(U203="nulová",N203,0)</f>
        <v>0</v>
      </c>
      <c r="BJ203" s="25" t="s">
        <v>89</v>
      </c>
      <c r="BK203" s="149">
        <f>ROUND(L203*K203,2)</f>
        <v>0</v>
      </c>
      <c r="BL203" s="25" t="s">
        <v>716</v>
      </c>
      <c r="BM203" s="25" t="s">
        <v>2072</v>
      </c>
    </row>
    <row r="204" s="11" customFormat="1" ht="16.5" customHeight="1">
      <c r="B204" s="230"/>
      <c r="C204" s="231"/>
      <c r="D204" s="231"/>
      <c r="E204" s="232" t="s">
        <v>5</v>
      </c>
      <c r="F204" s="233" t="s">
        <v>2024</v>
      </c>
      <c r="G204" s="234"/>
      <c r="H204" s="234"/>
      <c r="I204" s="234"/>
      <c r="J204" s="231"/>
      <c r="K204" s="235">
        <v>7440</v>
      </c>
      <c r="L204" s="231"/>
      <c r="M204" s="231"/>
      <c r="N204" s="231"/>
      <c r="O204" s="231"/>
      <c r="P204" s="231"/>
      <c r="Q204" s="231"/>
      <c r="R204" s="236"/>
      <c r="T204" s="237"/>
      <c r="U204" s="231"/>
      <c r="V204" s="231"/>
      <c r="W204" s="231"/>
      <c r="X204" s="231"/>
      <c r="Y204" s="231"/>
      <c r="Z204" s="231"/>
      <c r="AA204" s="238"/>
      <c r="AT204" s="239" t="s">
        <v>192</v>
      </c>
      <c r="AU204" s="239" t="s">
        <v>89</v>
      </c>
      <c r="AV204" s="11" t="s">
        <v>89</v>
      </c>
      <c r="AW204" s="11" t="s">
        <v>34</v>
      </c>
      <c r="AX204" s="11" t="s">
        <v>77</v>
      </c>
      <c r="AY204" s="239" t="s">
        <v>184</v>
      </c>
    </row>
    <row r="205" s="12" customFormat="1" ht="16.5" customHeight="1">
      <c r="B205" s="241"/>
      <c r="C205" s="242"/>
      <c r="D205" s="242"/>
      <c r="E205" s="243" t="s">
        <v>5</v>
      </c>
      <c r="F205" s="244" t="s">
        <v>197</v>
      </c>
      <c r="G205" s="242"/>
      <c r="H205" s="242"/>
      <c r="I205" s="242"/>
      <c r="J205" s="242"/>
      <c r="K205" s="245">
        <v>7440</v>
      </c>
      <c r="L205" s="242"/>
      <c r="M205" s="242"/>
      <c r="N205" s="242"/>
      <c r="O205" s="242"/>
      <c r="P205" s="242"/>
      <c r="Q205" s="242"/>
      <c r="R205" s="246"/>
      <c r="T205" s="247"/>
      <c r="U205" s="242"/>
      <c r="V205" s="242"/>
      <c r="W205" s="242"/>
      <c r="X205" s="242"/>
      <c r="Y205" s="242"/>
      <c r="Z205" s="242"/>
      <c r="AA205" s="248"/>
      <c r="AT205" s="249" t="s">
        <v>192</v>
      </c>
      <c r="AU205" s="249" t="s">
        <v>89</v>
      </c>
      <c r="AV205" s="12" t="s">
        <v>189</v>
      </c>
      <c r="AW205" s="12" t="s">
        <v>34</v>
      </c>
      <c r="AX205" s="12" t="s">
        <v>84</v>
      </c>
      <c r="AY205" s="249" t="s">
        <v>184</v>
      </c>
    </row>
    <row r="206" s="1" customFormat="1" ht="16.5" customHeight="1">
      <c r="B206" s="186"/>
      <c r="C206" s="220" t="s">
        <v>673</v>
      </c>
      <c r="D206" s="220" t="s">
        <v>185</v>
      </c>
      <c r="E206" s="221" t="s">
        <v>327</v>
      </c>
      <c r="F206" s="222" t="s">
        <v>2026</v>
      </c>
      <c r="G206" s="222"/>
      <c r="H206" s="222"/>
      <c r="I206" s="222"/>
      <c r="J206" s="223" t="s">
        <v>218</v>
      </c>
      <c r="K206" s="224">
        <v>1280</v>
      </c>
      <c r="L206" s="225">
        <v>0</v>
      </c>
      <c r="M206" s="225"/>
      <c r="N206" s="226">
        <f>ROUND(L206*K206,2)</f>
        <v>0</v>
      </c>
      <c r="O206" s="226"/>
      <c r="P206" s="226"/>
      <c r="Q206" s="226"/>
      <c r="R206" s="190"/>
      <c r="T206" s="227" t="s">
        <v>5</v>
      </c>
      <c r="U206" s="59" t="s">
        <v>44</v>
      </c>
      <c r="V206" s="50"/>
      <c r="W206" s="228">
        <f>V206*K206</f>
        <v>0</v>
      </c>
      <c r="X206" s="228">
        <v>0</v>
      </c>
      <c r="Y206" s="228">
        <f>X206*K206</f>
        <v>0</v>
      </c>
      <c r="Z206" s="228">
        <v>0</v>
      </c>
      <c r="AA206" s="229">
        <f>Z206*K206</f>
        <v>0</v>
      </c>
      <c r="AR206" s="25" t="s">
        <v>716</v>
      </c>
      <c r="AT206" s="25" t="s">
        <v>185</v>
      </c>
      <c r="AU206" s="25" t="s">
        <v>89</v>
      </c>
      <c r="AY206" s="25" t="s">
        <v>184</v>
      </c>
      <c r="BE206" s="149">
        <f>IF(U206="základná",N206,0)</f>
        <v>0</v>
      </c>
      <c r="BF206" s="149">
        <f>IF(U206="znížená",N206,0)</f>
        <v>0</v>
      </c>
      <c r="BG206" s="149">
        <f>IF(U206="zákl. prenesená",N206,0)</f>
        <v>0</v>
      </c>
      <c r="BH206" s="149">
        <f>IF(U206="zníž. prenesená",N206,0)</f>
        <v>0</v>
      </c>
      <c r="BI206" s="149">
        <f>IF(U206="nulová",N206,0)</f>
        <v>0</v>
      </c>
      <c r="BJ206" s="25" t="s">
        <v>89</v>
      </c>
      <c r="BK206" s="149">
        <f>ROUND(L206*K206,2)</f>
        <v>0</v>
      </c>
      <c r="BL206" s="25" t="s">
        <v>716</v>
      </c>
      <c r="BM206" s="25" t="s">
        <v>2073</v>
      </c>
    </row>
    <row r="207" s="11" customFormat="1" ht="16.5" customHeight="1">
      <c r="B207" s="230"/>
      <c r="C207" s="231"/>
      <c r="D207" s="231"/>
      <c r="E207" s="232" t="s">
        <v>5</v>
      </c>
      <c r="F207" s="233" t="s">
        <v>2028</v>
      </c>
      <c r="G207" s="234"/>
      <c r="H207" s="234"/>
      <c r="I207" s="234"/>
      <c r="J207" s="231"/>
      <c r="K207" s="235">
        <v>1280</v>
      </c>
      <c r="L207" s="231"/>
      <c r="M207" s="231"/>
      <c r="N207" s="231"/>
      <c r="O207" s="231"/>
      <c r="P207" s="231"/>
      <c r="Q207" s="231"/>
      <c r="R207" s="236"/>
      <c r="T207" s="237"/>
      <c r="U207" s="231"/>
      <c r="V207" s="231"/>
      <c r="W207" s="231"/>
      <c r="X207" s="231"/>
      <c r="Y207" s="231"/>
      <c r="Z207" s="231"/>
      <c r="AA207" s="238"/>
      <c r="AT207" s="239" t="s">
        <v>192</v>
      </c>
      <c r="AU207" s="239" t="s">
        <v>89</v>
      </c>
      <c r="AV207" s="11" t="s">
        <v>89</v>
      </c>
      <c r="AW207" s="11" t="s">
        <v>34</v>
      </c>
      <c r="AX207" s="11" t="s">
        <v>77</v>
      </c>
      <c r="AY207" s="239" t="s">
        <v>184</v>
      </c>
    </row>
    <row r="208" s="12" customFormat="1" ht="16.5" customHeight="1">
      <c r="B208" s="241"/>
      <c r="C208" s="242"/>
      <c r="D208" s="242"/>
      <c r="E208" s="243" t="s">
        <v>5</v>
      </c>
      <c r="F208" s="244" t="s">
        <v>197</v>
      </c>
      <c r="G208" s="242"/>
      <c r="H208" s="242"/>
      <c r="I208" s="242"/>
      <c r="J208" s="242"/>
      <c r="K208" s="245">
        <v>1280</v>
      </c>
      <c r="L208" s="242"/>
      <c r="M208" s="242"/>
      <c r="N208" s="242"/>
      <c r="O208" s="242"/>
      <c r="P208" s="242"/>
      <c r="Q208" s="242"/>
      <c r="R208" s="246"/>
      <c r="T208" s="247"/>
      <c r="U208" s="242"/>
      <c r="V208" s="242"/>
      <c r="W208" s="242"/>
      <c r="X208" s="242"/>
      <c r="Y208" s="242"/>
      <c r="Z208" s="242"/>
      <c r="AA208" s="248"/>
      <c r="AT208" s="249" t="s">
        <v>192</v>
      </c>
      <c r="AU208" s="249" t="s">
        <v>89</v>
      </c>
      <c r="AV208" s="12" t="s">
        <v>189</v>
      </c>
      <c r="AW208" s="12" t="s">
        <v>34</v>
      </c>
      <c r="AX208" s="12" t="s">
        <v>84</v>
      </c>
      <c r="AY208" s="249" t="s">
        <v>184</v>
      </c>
    </row>
    <row r="209" s="1" customFormat="1" ht="16.5" customHeight="1">
      <c r="B209" s="186"/>
      <c r="C209" s="220" t="s">
        <v>677</v>
      </c>
      <c r="D209" s="220" t="s">
        <v>185</v>
      </c>
      <c r="E209" s="221" t="s">
        <v>335</v>
      </c>
      <c r="F209" s="222" t="s">
        <v>2030</v>
      </c>
      <c r="G209" s="222"/>
      <c r="H209" s="222"/>
      <c r="I209" s="222"/>
      <c r="J209" s="223" t="s">
        <v>218</v>
      </c>
      <c r="K209" s="224">
        <v>160</v>
      </c>
      <c r="L209" s="225">
        <v>0</v>
      </c>
      <c r="M209" s="225"/>
      <c r="N209" s="226">
        <f>ROUND(L209*K209,2)</f>
        <v>0</v>
      </c>
      <c r="O209" s="226"/>
      <c r="P209" s="226"/>
      <c r="Q209" s="226"/>
      <c r="R209" s="190"/>
      <c r="T209" s="227" t="s">
        <v>5</v>
      </c>
      <c r="U209" s="59" t="s">
        <v>44</v>
      </c>
      <c r="V209" s="50"/>
      <c r="W209" s="228">
        <f>V209*K209</f>
        <v>0</v>
      </c>
      <c r="X209" s="228">
        <v>0</v>
      </c>
      <c r="Y209" s="228">
        <f>X209*K209</f>
        <v>0</v>
      </c>
      <c r="Z209" s="228">
        <v>0</v>
      </c>
      <c r="AA209" s="229">
        <f>Z209*K209</f>
        <v>0</v>
      </c>
      <c r="AR209" s="25" t="s">
        <v>716</v>
      </c>
      <c r="AT209" s="25" t="s">
        <v>185</v>
      </c>
      <c r="AU209" s="25" t="s">
        <v>89</v>
      </c>
      <c r="AY209" s="25" t="s">
        <v>184</v>
      </c>
      <c r="BE209" s="149">
        <f>IF(U209="základná",N209,0)</f>
        <v>0</v>
      </c>
      <c r="BF209" s="149">
        <f>IF(U209="znížená",N209,0)</f>
        <v>0</v>
      </c>
      <c r="BG209" s="149">
        <f>IF(U209="zákl. prenesená",N209,0)</f>
        <v>0</v>
      </c>
      <c r="BH209" s="149">
        <f>IF(U209="zníž. prenesená",N209,0)</f>
        <v>0</v>
      </c>
      <c r="BI209" s="149">
        <f>IF(U209="nulová",N209,0)</f>
        <v>0</v>
      </c>
      <c r="BJ209" s="25" t="s">
        <v>89</v>
      </c>
      <c r="BK209" s="149">
        <f>ROUND(L209*K209,2)</f>
        <v>0</v>
      </c>
      <c r="BL209" s="25" t="s">
        <v>716</v>
      </c>
      <c r="BM209" s="25" t="s">
        <v>2074</v>
      </c>
    </row>
    <row r="210" s="1" customFormat="1" ht="16.5" customHeight="1">
      <c r="B210" s="186"/>
      <c r="C210" s="220" t="s">
        <v>681</v>
      </c>
      <c r="D210" s="220" t="s">
        <v>185</v>
      </c>
      <c r="E210" s="221" t="s">
        <v>339</v>
      </c>
      <c r="F210" s="222" t="s">
        <v>2033</v>
      </c>
      <c r="G210" s="222"/>
      <c r="H210" s="222"/>
      <c r="I210" s="222"/>
      <c r="J210" s="223" t="s">
        <v>218</v>
      </c>
      <c r="K210" s="224">
        <v>30</v>
      </c>
      <c r="L210" s="225">
        <v>0</v>
      </c>
      <c r="M210" s="225"/>
      <c r="N210" s="226">
        <f>ROUND(L210*K210,2)</f>
        <v>0</v>
      </c>
      <c r="O210" s="226"/>
      <c r="P210" s="226"/>
      <c r="Q210" s="226"/>
      <c r="R210" s="190"/>
      <c r="T210" s="227" t="s">
        <v>5</v>
      </c>
      <c r="U210" s="59" t="s">
        <v>44</v>
      </c>
      <c r="V210" s="50"/>
      <c r="W210" s="228">
        <f>V210*K210</f>
        <v>0</v>
      </c>
      <c r="X210" s="228">
        <v>0</v>
      </c>
      <c r="Y210" s="228">
        <f>X210*K210</f>
        <v>0</v>
      </c>
      <c r="Z210" s="228">
        <v>0</v>
      </c>
      <c r="AA210" s="229">
        <f>Z210*K210</f>
        <v>0</v>
      </c>
      <c r="AR210" s="25" t="s">
        <v>716</v>
      </c>
      <c r="AT210" s="25" t="s">
        <v>185</v>
      </c>
      <c r="AU210" s="25" t="s">
        <v>89</v>
      </c>
      <c r="AY210" s="25" t="s">
        <v>184</v>
      </c>
      <c r="BE210" s="149">
        <f>IF(U210="základná",N210,0)</f>
        <v>0</v>
      </c>
      <c r="BF210" s="149">
        <f>IF(U210="znížená",N210,0)</f>
        <v>0</v>
      </c>
      <c r="BG210" s="149">
        <f>IF(U210="zákl. prenesená",N210,0)</f>
        <v>0</v>
      </c>
      <c r="BH210" s="149">
        <f>IF(U210="zníž. prenesená",N210,0)</f>
        <v>0</v>
      </c>
      <c r="BI210" s="149">
        <f>IF(U210="nulová",N210,0)</f>
        <v>0</v>
      </c>
      <c r="BJ210" s="25" t="s">
        <v>89</v>
      </c>
      <c r="BK210" s="149">
        <f>ROUND(L210*K210,2)</f>
        <v>0</v>
      </c>
      <c r="BL210" s="25" t="s">
        <v>716</v>
      </c>
      <c r="BM210" s="25" t="s">
        <v>2075</v>
      </c>
    </row>
    <row r="211" s="1" customFormat="1" ht="16.5" customHeight="1">
      <c r="B211" s="186"/>
      <c r="C211" s="220" t="s">
        <v>685</v>
      </c>
      <c r="D211" s="220" t="s">
        <v>185</v>
      </c>
      <c r="E211" s="221" t="s">
        <v>343</v>
      </c>
      <c r="F211" s="222" t="s">
        <v>2036</v>
      </c>
      <c r="G211" s="222"/>
      <c r="H211" s="222"/>
      <c r="I211" s="222"/>
      <c r="J211" s="223" t="s">
        <v>200</v>
      </c>
      <c r="K211" s="224">
        <v>255</v>
      </c>
      <c r="L211" s="225">
        <v>0</v>
      </c>
      <c r="M211" s="225"/>
      <c r="N211" s="226">
        <f>ROUND(L211*K211,2)</f>
        <v>0</v>
      </c>
      <c r="O211" s="226"/>
      <c r="P211" s="226"/>
      <c r="Q211" s="226"/>
      <c r="R211" s="190"/>
      <c r="T211" s="227" t="s">
        <v>5</v>
      </c>
      <c r="U211" s="59" t="s">
        <v>44</v>
      </c>
      <c r="V211" s="50"/>
      <c r="W211" s="228">
        <f>V211*K211</f>
        <v>0</v>
      </c>
      <c r="X211" s="228">
        <v>0</v>
      </c>
      <c r="Y211" s="228">
        <f>X211*K211</f>
        <v>0</v>
      </c>
      <c r="Z211" s="228">
        <v>0</v>
      </c>
      <c r="AA211" s="229">
        <f>Z211*K211</f>
        <v>0</v>
      </c>
      <c r="AR211" s="25" t="s">
        <v>716</v>
      </c>
      <c r="AT211" s="25" t="s">
        <v>185</v>
      </c>
      <c r="AU211" s="25" t="s">
        <v>89</v>
      </c>
      <c r="AY211" s="25" t="s">
        <v>184</v>
      </c>
      <c r="BE211" s="149">
        <f>IF(U211="základná",N211,0)</f>
        <v>0</v>
      </c>
      <c r="BF211" s="149">
        <f>IF(U211="znížená",N211,0)</f>
        <v>0</v>
      </c>
      <c r="BG211" s="149">
        <f>IF(U211="zákl. prenesená",N211,0)</f>
        <v>0</v>
      </c>
      <c r="BH211" s="149">
        <f>IF(U211="zníž. prenesená",N211,0)</f>
        <v>0</v>
      </c>
      <c r="BI211" s="149">
        <f>IF(U211="nulová",N211,0)</f>
        <v>0</v>
      </c>
      <c r="BJ211" s="25" t="s">
        <v>89</v>
      </c>
      <c r="BK211" s="149">
        <f>ROUND(L211*K211,2)</f>
        <v>0</v>
      </c>
      <c r="BL211" s="25" t="s">
        <v>716</v>
      </c>
      <c r="BM211" s="25" t="s">
        <v>2076</v>
      </c>
    </row>
    <row r="212" s="1" customFormat="1" ht="16.5" customHeight="1">
      <c r="B212" s="186"/>
      <c r="C212" s="220" t="s">
        <v>689</v>
      </c>
      <c r="D212" s="220" t="s">
        <v>185</v>
      </c>
      <c r="E212" s="221" t="s">
        <v>347</v>
      </c>
      <c r="F212" s="222" t="s">
        <v>2039</v>
      </c>
      <c r="G212" s="222"/>
      <c r="H212" s="222"/>
      <c r="I212" s="222"/>
      <c r="J212" s="223" t="s">
        <v>200</v>
      </c>
      <c r="K212" s="224">
        <v>45</v>
      </c>
      <c r="L212" s="225">
        <v>0</v>
      </c>
      <c r="M212" s="225"/>
      <c r="N212" s="226">
        <f>ROUND(L212*K212,2)</f>
        <v>0</v>
      </c>
      <c r="O212" s="226"/>
      <c r="P212" s="226"/>
      <c r="Q212" s="226"/>
      <c r="R212" s="190"/>
      <c r="T212" s="227" t="s">
        <v>5</v>
      </c>
      <c r="U212" s="59" t="s">
        <v>44</v>
      </c>
      <c r="V212" s="50"/>
      <c r="W212" s="228">
        <f>V212*K212</f>
        <v>0</v>
      </c>
      <c r="X212" s="228">
        <v>0</v>
      </c>
      <c r="Y212" s="228">
        <f>X212*K212</f>
        <v>0</v>
      </c>
      <c r="Z212" s="228">
        <v>0</v>
      </c>
      <c r="AA212" s="229">
        <f>Z212*K212</f>
        <v>0</v>
      </c>
      <c r="AR212" s="25" t="s">
        <v>716</v>
      </c>
      <c r="AT212" s="25" t="s">
        <v>185</v>
      </c>
      <c r="AU212" s="25" t="s">
        <v>89</v>
      </c>
      <c r="AY212" s="25" t="s">
        <v>184</v>
      </c>
      <c r="BE212" s="149">
        <f>IF(U212="základná",N212,0)</f>
        <v>0</v>
      </c>
      <c r="BF212" s="149">
        <f>IF(U212="znížená",N212,0)</f>
        <v>0</v>
      </c>
      <c r="BG212" s="149">
        <f>IF(U212="zákl. prenesená",N212,0)</f>
        <v>0</v>
      </c>
      <c r="BH212" s="149">
        <f>IF(U212="zníž. prenesená",N212,0)</f>
        <v>0</v>
      </c>
      <c r="BI212" s="149">
        <f>IF(U212="nulová",N212,0)</f>
        <v>0</v>
      </c>
      <c r="BJ212" s="25" t="s">
        <v>89</v>
      </c>
      <c r="BK212" s="149">
        <f>ROUND(L212*K212,2)</f>
        <v>0</v>
      </c>
      <c r="BL212" s="25" t="s">
        <v>716</v>
      </c>
      <c r="BM212" s="25" t="s">
        <v>2077</v>
      </c>
    </row>
    <row r="213" s="1" customFormat="1" ht="16.5" customHeight="1">
      <c r="B213" s="186"/>
      <c r="C213" s="220" t="s">
        <v>696</v>
      </c>
      <c r="D213" s="220" t="s">
        <v>185</v>
      </c>
      <c r="E213" s="221" t="s">
        <v>351</v>
      </c>
      <c r="F213" s="222" t="s">
        <v>2078</v>
      </c>
      <c r="G213" s="222"/>
      <c r="H213" s="222"/>
      <c r="I213" s="222"/>
      <c r="J213" s="223" t="s">
        <v>218</v>
      </c>
      <c r="K213" s="224">
        <v>195</v>
      </c>
      <c r="L213" s="225">
        <v>0</v>
      </c>
      <c r="M213" s="225"/>
      <c r="N213" s="226">
        <f>ROUND(L213*K213,2)</f>
        <v>0</v>
      </c>
      <c r="O213" s="226"/>
      <c r="P213" s="226"/>
      <c r="Q213" s="226"/>
      <c r="R213" s="190"/>
      <c r="T213" s="227" t="s">
        <v>5</v>
      </c>
      <c r="U213" s="59" t="s">
        <v>44</v>
      </c>
      <c r="V213" s="50"/>
      <c r="W213" s="228">
        <f>V213*K213</f>
        <v>0</v>
      </c>
      <c r="X213" s="228">
        <v>0</v>
      </c>
      <c r="Y213" s="228">
        <f>X213*K213</f>
        <v>0</v>
      </c>
      <c r="Z213" s="228">
        <v>0</v>
      </c>
      <c r="AA213" s="229">
        <f>Z213*K213</f>
        <v>0</v>
      </c>
      <c r="AR213" s="25" t="s">
        <v>716</v>
      </c>
      <c r="AT213" s="25" t="s">
        <v>185</v>
      </c>
      <c r="AU213" s="25" t="s">
        <v>89</v>
      </c>
      <c r="AY213" s="25" t="s">
        <v>184</v>
      </c>
      <c r="BE213" s="149">
        <f>IF(U213="základná",N213,0)</f>
        <v>0</v>
      </c>
      <c r="BF213" s="149">
        <f>IF(U213="znížená",N213,0)</f>
        <v>0</v>
      </c>
      <c r="BG213" s="149">
        <f>IF(U213="zákl. prenesená",N213,0)</f>
        <v>0</v>
      </c>
      <c r="BH213" s="149">
        <f>IF(U213="zníž. prenesená",N213,0)</f>
        <v>0</v>
      </c>
      <c r="BI213" s="149">
        <f>IF(U213="nulová",N213,0)</f>
        <v>0</v>
      </c>
      <c r="BJ213" s="25" t="s">
        <v>89</v>
      </c>
      <c r="BK213" s="149">
        <f>ROUND(L213*K213,2)</f>
        <v>0</v>
      </c>
      <c r="BL213" s="25" t="s">
        <v>716</v>
      </c>
      <c r="BM213" s="25" t="s">
        <v>2079</v>
      </c>
    </row>
    <row r="214" s="1" customFormat="1" ht="16.5" customHeight="1">
      <c r="B214" s="186"/>
      <c r="C214" s="220" t="s">
        <v>701</v>
      </c>
      <c r="D214" s="220" t="s">
        <v>185</v>
      </c>
      <c r="E214" s="221" t="s">
        <v>355</v>
      </c>
      <c r="F214" s="222" t="s">
        <v>2042</v>
      </c>
      <c r="G214" s="222"/>
      <c r="H214" s="222"/>
      <c r="I214" s="222"/>
      <c r="J214" s="223" t="s">
        <v>366</v>
      </c>
      <c r="K214" s="266">
        <v>0</v>
      </c>
      <c r="L214" s="225">
        <v>0</v>
      </c>
      <c r="M214" s="225"/>
      <c r="N214" s="226">
        <f>ROUND(L214*K214,2)</f>
        <v>0</v>
      </c>
      <c r="O214" s="226"/>
      <c r="P214" s="226"/>
      <c r="Q214" s="226"/>
      <c r="R214" s="190"/>
      <c r="T214" s="227" t="s">
        <v>5</v>
      </c>
      <c r="U214" s="59" t="s">
        <v>44</v>
      </c>
      <c r="V214" s="50"/>
      <c r="W214" s="228">
        <f>V214*K214</f>
        <v>0</v>
      </c>
      <c r="X214" s="228">
        <v>0</v>
      </c>
      <c r="Y214" s="228">
        <f>X214*K214</f>
        <v>0</v>
      </c>
      <c r="Z214" s="228">
        <v>0</v>
      </c>
      <c r="AA214" s="229">
        <f>Z214*K214</f>
        <v>0</v>
      </c>
      <c r="AR214" s="25" t="s">
        <v>716</v>
      </c>
      <c r="AT214" s="25" t="s">
        <v>185</v>
      </c>
      <c r="AU214" s="25" t="s">
        <v>89</v>
      </c>
      <c r="AY214" s="25" t="s">
        <v>184</v>
      </c>
      <c r="BE214" s="149">
        <f>IF(U214="základná",N214,0)</f>
        <v>0</v>
      </c>
      <c r="BF214" s="149">
        <f>IF(U214="znížená",N214,0)</f>
        <v>0</v>
      </c>
      <c r="BG214" s="149">
        <f>IF(U214="zákl. prenesená",N214,0)</f>
        <v>0</v>
      </c>
      <c r="BH214" s="149">
        <f>IF(U214="zníž. prenesená",N214,0)</f>
        <v>0</v>
      </c>
      <c r="BI214" s="149">
        <f>IF(U214="nulová",N214,0)</f>
        <v>0</v>
      </c>
      <c r="BJ214" s="25" t="s">
        <v>89</v>
      </c>
      <c r="BK214" s="149">
        <f>ROUND(L214*K214,2)</f>
        <v>0</v>
      </c>
      <c r="BL214" s="25" t="s">
        <v>716</v>
      </c>
      <c r="BM214" s="25" t="s">
        <v>2080</v>
      </c>
    </row>
    <row r="215" s="1" customFormat="1" ht="16.5" customHeight="1">
      <c r="B215" s="186"/>
      <c r="C215" s="220" t="s">
        <v>706</v>
      </c>
      <c r="D215" s="220" t="s">
        <v>185</v>
      </c>
      <c r="E215" s="221" t="s">
        <v>2081</v>
      </c>
      <c r="F215" s="222" t="s">
        <v>2082</v>
      </c>
      <c r="G215" s="222"/>
      <c r="H215" s="222"/>
      <c r="I215" s="222"/>
      <c r="J215" s="223" t="s">
        <v>2083</v>
      </c>
      <c r="K215" s="224">
        <v>1</v>
      </c>
      <c r="L215" s="225">
        <v>0</v>
      </c>
      <c r="M215" s="225"/>
      <c r="N215" s="226">
        <f>ROUND(L215*K215,2)</f>
        <v>0</v>
      </c>
      <c r="O215" s="226"/>
      <c r="P215" s="226"/>
      <c r="Q215" s="226"/>
      <c r="R215" s="190"/>
      <c r="T215" s="227" t="s">
        <v>5</v>
      </c>
      <c r="U215" s="59" t="s">
        <v>44</v>
      </c>
      <c r="V215" s="50"/>
      <c r="W215" s="228">
        <f>V215*K215</f>
        <v>0</v>
      </c>
      <c r="X215" s="228">
        <v>0</v>
      </c>
      <c r="Y215" s="228">
        <f>X215*K215</f>
        <v>0</v>
      </c>
      <c r="Z215" s="228">
        <v>0</v>
      </c>
      <c r="AA215" s="229">
        <f>Z215*K215</f>
        <v>0</v>
      </c>
      <c r="AR215" s="25" t="s">
        <v>716</v>
      </c>
      <c r="AT215" s="25" t="s">
        <v>185</v>
      </c>
      <c r="AU215" s="25" t="s">
        <v>89</v>
      </c>
      <c r="AY215" s="25" t="s">
        <v>184</v>
      </c>
      <c r="BE215" s="149">
        <f>IF(U215="základná",N215,0)</f>
        <v>0</v>
      </c>
      <c r="BF215" s="149">
        <f>IF(U215="znížená",N215,0)</f>
        <v>0</v>
      </c>
      <c r="BG215" s="149">
        <f>IF(U215="zákl. prenesená",N215,0)</f>
        <v>0</v>
      </c>
      <c r="BH215" s="149">
        <f>IF(U215="zníž. prenesená",N215,0)</f>
        <v>0</v>
      </c>
      <c r="BI215" s="149">
        <f>IF(U215="nulová",N215,0)</f>
        <v>0</v>
      </c>
      <c r="BJ215" s="25" t="s">
        <v>89</v>
      </c>
      <c r="BK215" s="149">
        <f>ROUND(L215*K215,2)</f>
        <v>0</v>
      </c>
      <c r="BL215" s="25" t="s">
        <v>716</v>
      </c>
      <c r="BM215" s="25" t="s">
        <v>2084</v>
      </c>
    </row>
    <row r="216" s="10" customFormat="1" ht="29.88" customHeight="1">
      <c r="B216" s="208"/>
      <c r="C216" s="209"/>
      <c r="D216" s="250" t="s">
        <v>1946</v>
      </c>
      <c r="E216" s="250"/>
      <c r="F216" s="250"/>
      <c r="G216" s="250"/>
      <c r="H216" s="250"/>
      <c r="I216" s="250"/>
      <c r="J216" s="250"/>
      <c r="K216" s="250"/>
      <c r="L216" s="250"/>
      <c r="M216" s="250"/>
      <c r="N216" s="253">
        <f>BK216</f>
        <v>0</v>
      </c>
      <c r="O216" s="254"/>
      <c r="P216" s="254"/>
      <c r="Q216" s="254"/>
      <c r="R216" s="213"/>
      <c r="T216" s="214"/>
      <c r="U216" s="209"/>
      <c r="V216" s="209"/>
      <c r="W216" s="215">
        <f>SUM(W217:W222)</f>
        <v>0</v>
      </c>
      <c r="X216" s="209"/>
      <c r="Y216" s="215">
        <f>SUM(Y217:Y222)</f>
        <v>0.15512000000000001</v>
      </c>
      <c r="Z216" s="209"/>
      <c r="AA216" s="216">
        <f>SUM(AA217:AA222)</f>
        <v>0</v>
      </c>
      <c r="AR216" s="217" t="s">
        <v>203</v>
      </c>
      <c r="AT216" s="218" t="s">
        <v>76</v>
      </c>
      <c r="AU216" s="218" t="s">
        <v>84</v>
      </c>
      <c r="AY216" s="217" t="s">
        <v>184</v>
      </c>
      <c r="BK216" s="219">
        <f>SUM(BK217:BK222)</f>
        <v>0</v>
      </c>
    </row>
    <row r="217" s="1" customFormat="1" ht="16.5" customHeight="1">
      <c r="B217" s="186"/>
      <c r="C217" s="220" t="s">
        <v>712</v>
      </c>
      <c r="D217" s="220" t="s">
        <v>185</v>
      </c>
      <c r="E217" s="221" t="s">
        <v>2085</v>
      </c>
      <c r="F217" s="222" t="s">
        <v>2086</v>
      </c>
      <c r="G217" s="222"/>
      <c r="H217" s="222"/>
      <c r="I217" s="222"/>
      <c r="J217" s="223" t="s">
        <v>200</v>
      </c>
      <c r="K217" s="224">
        <v>58</v>
      </c>
      <c r="L217" s="225">
        <v>0</v>
      </c>
      <c r="M217" s="225"/>
      <c r="N217" s="226">
        <f>ROUND(L217*K217,2)</f>
        <v>0</v>
      </c>
      <c r="O217" s="226"/>
      <c r="P217" s="226"/>
      <c r="Q217" s="226"/>
      <c r="R217" s="190"/>
      <c r="T217" s="227" t="s">
        <v>5</v>
      </c>
      <c r="U217" s="59" t="s">
        <v>44</v>
      </c>
      <c r="V217" s="50"/>
      <c r="W217" s="228">
        <f>V217*K217</f>
        <v>0</v>
      </c>
      <c r="X217" s="228">
        <v>0</v>
      </c>
      <c r="Y217" s="228">
        <f>X217*K217</f>
        <v>0</v>
      </c>
      <c r="Z217" s="228">
        <v>0</v>
      </c>
      <c r="AA217" s="229">
        <f>Z217*K217</f>
        <v>0</v>
      </c>
      <c r="AR217" s="25" t="s">
        <v>716</v>
      </c>
      <c r="AT217" s="25" t="s">
        <v>185</v>
      </c>
      <c r="AU217" s="25" t="s">
        <v>89</v>
      </c>
      <c r="AY217" s="25" t="s">
        <v>184</v>
      </c>
      <c r="BE217" s="149">
        <f>IF(U217="základná",N217,0)</f>
        <v>0</v>
      </c>
      <c r="BF217" s="149">
        <f>IF(U217="znížená",N217,0)</f>
        <v>0</v>
      </c>
      <c r="BG217" s="149">
        <f>IF(U217="zákl. prenesená",N217,0)</f>
        <v>0</v>
      </c>
      <c r="BH217" s="149">
        <f>IF(U217="zníž. prenesená",N217,0)</f>
        <v>0</v>
      </c>
      <c r="BI217" s="149">
        <f>IF(U217="nulová",N217,0)</f>
        <v>0</v>
      </c>
      <c r="BJ217" s="25" t="s">
        <v>89</v>
      </c>
      <c r="BK217" s="149">
        <f>ROUND(L217*K217,2)</f>
        <v>0</v>
      </c>
      <c r="BL217" s="25" t="s">
        <v>716</v>
      </c>
      <c r="BM217" s="25" t="s">
        <v>2087</v>
      </c>
    </row>
    <row r="218" s="1" customFormat="1" ht="25.5" customHeight="1">
      <c r="B218" s="186"/>
      <c r="C218" s="270" t="s">
        <v>716</v>
      </c>
      <c r="D218" s="270" t="s">
        <v>563</v>
      </c>
      <c r="E218" s="271" t="s">
        <v>2088</v>
      </c>
      <c r="F218" s="272" t="s">
        <v>2089</v>
      </c>
      <c r="G218" s="272"/>
      <c r="H218" s="272"/>
      <c r="I218" s="272"/>
      <c r="J218" s="273" t="s">
        <v>200</v>
      </c>
      <c r="K218" s="274">
        <v>58</v>
      </c>
      <c r="L218" s="275">
        <v>0</v>
      </c>
      <c r="M218" s="275"/>
      <c r="N218" s="276">
        <f>ROUND(L218*K218,2)</f>
        <v>0</v>
      </c>
      <c r="O218" s="226"/>
      <c r="P218" s="226"/>
      <c r="Q218" s="226"/>
      <c r="R218" s="190"/>
      <c r="T218" s="227" t="s">
        <v>5</v>
      </c>
      <c r="U218" s="59" t="s">
        <v>44</v>
      </c>
      <c r="V218" s="50"/>
      <c r="W218" s="228">
        <f>V218*K218</f>
        <v>0</v>
      </c>
      <c r="X218" s="228">
        <v>4.0000000000000003E-05</v>
      </c>
      <c r="Y218" s="228">
        <f>X218*K218</f>
        <v>0.00232</v>
      </c>
      <c r="Z218" s="228">
        <v>0</v>
      </c>
      <c r="AA218" s="229">
        <f>Z218*K218</f>
        <v>0</v>
      </c>
      <c r="AR218" s="25" t="s">
        <v>1421</v>
      </c>
      <c r="AT218" s="25" t="s">
        <v>563</v>
      </c>
      <c r="AU218" s="25" t="s">
        <v>89</v>
      </c>
      <c r="AY218" s="25" t="s">
        <v>184</v>
      </c>
      <c r="BE218" s="149">
        <f>IF(U218="základná",N218,0)</f>
        <v>0</v>
      </c>
      <c r="BF218" s="149">
        <f>IF(U218="znížená",N218,0)</f>
        <v>0</v>
      </c>
      <c r="BG218" s="149">
        <f>IF(U218="zákl. prenesená",N218,0)</f>
        <v>0</v>
      </c>
      <c r="BH218" s="149">
        <f>IF(U218="zníž. prenesená",N218,0)</f>
        <v>0</v>
      </c>
      <c r="BI218" s="149">
        <f>IF(U218="nulová",N218,0)</f>
        <v>0</v>
      </c>
      <c r="BJ218" s="25" t="s">
        <v>89</v>
      </c>
      <c r="BK218" s="149">
        <f>ROUND(L218*K218,2)</f>
        <v>0</v>
      </c>
      <c r="BL218" s="25" t="s">
        <v>1421</v>
      </c>
      <c r="BM218" s="25" t="s">
        <v>2090</v>
      </c>
    </row>
    <row r="219" s="1" customFormat="1" ht="16.5" customHeight="1">
      <c r="B219" s="186"/>
      <c r="C219" s="220" t="s">
        <v>720</v>
      </c>
      <c r="D219" s="220" t="s">
        <v>185</v>
      </c>
      <c r="E219" s="221" t="s">
        <v>2091</v>
      </c>
      <c r="F219" s="222" t="s">
        <v>2092</v>
      </c>
      <c r="G219" s="222"/>
      <c r="H219" s="222"/>
      <c r="I219" s="222"/>
      <c r="J219" s="223" t="s">
        <v>218</v>
      </c>
      <c r="K219" s="224">
        <v>3820</v>
      </c>
      <c r="L219" s="225">
        <v>0</v>
      </c>
      <c r="M219" s="225"/>
      <c r="N219" s="226">
        <f>ROUND(L219*K219,2)</f>
        <v>0</v>
      </c>
      <c r="O219" s="226"/>
      <c r="P219" s="226"/>
      <c r="Q219" s="226"/>
      <c r="R219" s="190"/>
      <c r="T219" s="227" t="s">
        <v>5</v>
      </c>
      <c r="U219" s="59" t="s">
        <v>44</v>
      </c>
      <c r="V219" s="50"/>
      <c r="W219" s="228">
        <f>V219*K219</f>
        <v>0</v>
      </c>
      <c r="X219" s="228">
        <v>0</v>
      </c>
      <c r="Y219" s="228">
        <f>X219*K219</f>
        <v>0</v>
      </c>
      <c r="Z219" s="228">
        <v>0</v>
      </c>
      <c r="AA219" s="229">
        <f>Z219*K219</f>
        <v>0</v>
      </c>
      <c r="AR219" s="25" t="s">
        <v>716</v>
      </c>
      <c r="AT219" s="25" t="s">
        <v>185</v>
      </c>
      <c r="AU219" s="25" t="s">
        <v>89</v>
      </c>
      <c r="AY219" s="25" t="s">
        <v>184</v>
      </c>
      <c r="BE219" s="149">
        <f>IF(U219="základná",N219,0)</f>
        <v>0</v>
      </c>
      <c r="BF219" s="149">
        <f>IF(U219="znížená",N219,0)</f>
        <v>0</v>
      </c>
      <c r="BG219" s="149">
        <f>IF(U219="zákl. prenesená",N219,0)</f>
        <v>0</v>
      </c>
      <c r="BH219" s="149">
        <f>IF(U219="zníž. prenesená",N219,0)</f>
        <v>0</v>
      </c>
      <c r="BI219" s="149">
        <f>IF(U219="nulová",N219,0)</f>
        <v>0</v>
      </c>
      <c r="BJ219" s="25" t="s">
        <v>89</v>
      </c>
      <c r="BK219" s="149">
        <f>ROUND(L219*K219,2)</f>
        <v>0</v>
      </c>
      <c r="BL219" s="25" t="s">
        <v>716</v>
      </c>
      <c r="BM219" s="25" t="s">
        <v>2093</v>
      </c>
    </row>
    <row r="220" s="1" customFormat="1" ht="25.5" customHeight="1">
      <c r="B220" s="186"/>
      <c r="C220" s="270" t="s">
        <v>724</v>
      </c>
      <c r="D220" s="270" t="s">
        <v>563</v>
      </c>
      <c r="E220" s="271" t="s">
        <v>2094</v>
      </c>
      <c r="F220" s="272" t="s">
        <v>2095</v>
      </c>
      <c r="G220" s="272"/>
      <c r="H220" s="272"/>
      <c r="I220" s="272"/>
      <c r="J220" s="273" t="s">
        <v>218</v>
      </c>
      <c r="K220" s="274">
        <v>3820</v>
      </c>
      <c r="L220" s="275">
        <v>0</v>
      </c>
      <c r="M220" s="275"/>
      <c r="N220" s="276">
        <f>ROUND(L220*K220,2)</f>
        <v>0</v>
      </c>
      <c r="O220" s="226"/>
      <c r="P220" s="226"/>
      <c r="Q220" s="226"/>
      <c r="R220" s="190"/>
      <c r="T220" s="227" t="s">
        <v>5</v>
      </c>
      <c r="U220" s="59" t="s">
        <v>44</v>
      </c>
      <c r="V220" s="50"/>
      <c r="W220" s="228">
        <f>V220*K220</f>
        <v>0</v>
      </c>
      <c r="X220" s="228">
        <v>4.0000000000000003E-05</v>
      </c>
      <c r="Y220" s="228">
        <f>X220*K220</f>
        <v>0.15280000000000002</v>
      </c>
      <c r="Z220" s="228">
        <v>0</v>
      </c>
      <c r="AA220" s="229">
        <f>Z220*K220</f>
        <v>0</v>
      </c>
      <c r="AR220" s="25" t="s">
        <v>2096</v>
      </c>
      <c r="AT220" s="25" t="s">
        <v>563</v>
      </c>
      <c r="AU220" s="25" t="s">
        <v>89</v>
      </c>
      <c r="AY220" s="25" t="s">
        <v>184</v>
      </c>
      <c r="BE220" s="149">
        <f>IF(U220="základná",N220,0)</f>
        <v>0</v>
      </c>
      <c r="BF220" s="149">
        <f>IF(U220="znížená",N220,0)</f>
        <v>0</v>
      </c>
      <c r="BG220" s="149">
        <f>IF(U220="zákl. prenesená",N220,0)</f>
        <v>0</v>
      </c>
      <c r="BH220" s="149">
        <f>IF(U220="zníž. prenesená",N220,0)</f>
        <v>0</v>
      </c>
      <c r="BI220" s="149">
        <f>IF(U220="nulová",N220,0)</f>
        <v>0</v>
      </c>
      <c r="BJ220" s="25" t="s">
        <v>89</v>
      </c>
      <c r="BK220" s="149">
        <f>ROUND(L220*K220,2)</f>
        <v>0</v>
      </c>
      <c r="BL220" s="25" t="s">
        <v>716</v>
      </c>
      <c r="BM220" s="25" t="s">
        <v>2097</v>
      </c>
    </row>
    <row r="221" s="11" customFormat="1" ht="16.5" customHeight="1">
      <c r="B221" s="230"/>
      <c r="C221" s="231"/>
      <c r="D221" s="231"/>
      <c r="E221" s="232" t="s">
        <v>5</v>
      </c>
      <c r="F221" s="233" t="s">
        <v>2098</v>
      </c>
      <c r="G221" s="234"/>
      <c r="H221" s="234"/>
      <c r="I221" s="234"/>
      <c r="J221" s="231"/>
      <c r="K221" s="235">
        <v>3820</v>
      </c>
      <c r="L221" s="231"/>
      <c r="M221" s="231"/>
      <c r="N221" s="231"/>
      <c r="O221" s="231"/>
      <c r="P221" s="231"/>
      <c r="Q221" s="231"/>
      <c r="R221" s="236"/>
      <c r="T221" s="237"/>
      <c r="U221" s="231"/>
      <c r="V221" s="231"/>
      <c r="W221" s="231"/>
      <c r="X221" s="231"/>
      <c r="Y221" s="231"/>
      <c r="Z221" s="231"/>
      <c r="AA221" s="238"/>
      <c r="AT221" s="239" t="s">
        <v>192</v>
      </c>
      <c r="AU221" s="239" t="s">
        <v>89</v>
      </c>
      <c r="AV221" s="11" t="s">
        <v>89</v>
      </c>
      <c r="AW221" s="11" t="s">
        <v>34</v>
      </c>
      <c r="AX221" s="11" t="s">
        <v>77</v>
      </c>
      <c r="AY221" s="239" t="s">
        <v>184</v>
      </c>
    </row>
    <row r="222" s="12" customFormat="1" ht="16.5" customHeight="1">
      <c r="B222" s="241"/>
      <c r="C222" s="242"/>
      <c r="D222" s="242"/>
      <c r="E222" s="243" t="s">
        <v>5</v>
      </c>
      <c r="F222" s="244" t="s">
        <v>197</v>
      </c>
      <c r="G222" s="242"/>
      <c r="H222" s="242"/>
      <c r="I222" s="242"/>
      <c r="J222" s="242"/>
      <c r="K222" s="245">
        <v>3820</v>
      </c>
      <c r="L222" s="242"/>
      <c r="M222" s="242"/>
      <c r="N222" s="242"/>
      <c r="O222" s="242"/>
      <c r="P222" s="242"/>
      <c r="Q222" s="242"/>
      <c r="R222" s="246"/>
      <c r="T222" s="247"/>
      <c r="U222" s="242"/>
      <c r="V222" s="242"/>
      <c r="W222" s="242"/>
      <c r="X222" s="242"/>
      <c r="Y222" s="242"/>
      <c r="Z222" s="242"/>
      <c r="AA222" s="248"/>
      <c r="AT222" s="249" t="s">
        <v>192</v>
      </c>
      <c r="AU222" s="249" t="s">
        <v>89</v>
      </c>
      <c r="AV222" s="12" t="s">
        <v>189</v>
      </c>
      <c r="AW222" s="12" t="s">
        <v>34</v>
      </c>
      <c r="AX222" s="12" t="s">
        <v>84</v>
      </c>
      <c r="AY222" s="249" t="s">
        <v>184</v>
      </c>
    </row>
    <row r="223" s="10" customFormat="1" ht="37.44" customHeight="1">
      <c r="B223" s="208"/>
      <c r="C223" s="209"/>
      <c r="D223" s="210" t="s">
        <v>433</v>
      </c>
      <c r="E223" s="210"/>
      <c r="F223" s="210"/>
      <c r="G223" s="210"/>
      <c r="H223" s="210"/>
      <c r="I223" s="210"/>
      <c r="J223" s="210"/>
      <c r="K223" s="210"/>
      <c r="L223" s="210"/>
      <c r="M223" s="210"/>
      <c r="N223" s="211">
        <f>BK223</f>
        <v>0</v>
      </c>
      <c r="O223" s="212"/>
      <c r="P223" s="212"/>
      <c r="Q223" s="212"/>
      <c r="R223" s="213"/>
      <c r="T223" s="214"/>
      <c r="U223" s="209"/>
      <c r="V223" s="209"/>
      <c r="W223" s="215">
        <f>W224</f>
        <v>0</v>
      </c>
      <c r="X223" s="209"/>
      <c r="Y223" s="215">
        <f>Y224</f>
        <v>0</v>
      </c>
      <c r="Z223" s="209"/>
      <c r="AA223" s="216">
        <f>AA224</f>
        <v>0</v>
      </c>
      <c r="AR223" s="217" t="s">
        <v>211</v>
      </c>
      <c r="AT223" s="218" t="s">
        <v>76</v>
      </c>
      <c r="AU223" s="218" t="s">
        <v>77</v>
      </c>
      <c r="AY223" s="217" t="s">
        <v>184</v>
      </c>
      <c r="BK223" s="219">
        <f>BK224</f>
        <v>0</v>
      </c>
    </row>
    <row r="224" s="1" customFormat="1" ht="51" customHeight="1">
      <c r="B224" s="186"/>
      <c r="C224" s="220" t="s">
        <v>728</v>
      </c>
      <c r="D224" s="220" t="s">
        <v>185</v>
      </c>
      <c r="E224" s="221" t="s">
        <v>947</v>
      </c>
      <c r="F224" s="222" t="s">
        <v>948</v>
      </c>
      <c r="G224" s="222"/>
      <c r="H224" s="222"/>
      <c r="I224" s="222"/>
      <c r="J224" s="223" t="s">
        <v>949</v>
      </c>
      <c r="K224" s="224">
        <v>1</v>
      </c>
      <c r="L224" s="225">
        <v>0</v>
      </c>
      <c r="M224" s="225"/>
      <c r="N224" s="226">
        <f>ROUND(L224*K224,2)</f>
        <v>0</v>
      </c>
      <c r="O224" s="226"/>
      <c r="P224" s="226"/>
      <c r="Q224" s="226"/>
      <c r="R224" s="190"/>
      <c r="T224" s="227" t="s">
        <v>5</v>
      </c>
      <c r="U224" s="59" t="s">
        <v>44</v>
      </c>
      <c r="V224" s="50"/>
      <c r="W224" s="228">
        <f>V224*K224</f>
        <v>0</v>
      </c>
      <c r="X224" s="228">
        <v>0</v>
      </c>
      <c r="Y224" s="228">
        <f>X224*K224</f>
        <v>0</v>
      </c>
      <c r="Z224" s="228">
        <v>0</v>
      </c>
      <c r="AA224" s="229">
        <f>Z224*K224</f>
        <v>0</v>
      </c>
      <c r="AR224" s="25" t="s">
        <v>950</v>
      </c>
      <c r="AT224" s="25" t="s">
        <v>185</v>
      </c>
      <c r="AU224" s="25" t="s">
        <v>84</v>
      </c>
      <c r="AY224" s="25" t="s">
        <v>184</v>
      </c>
      <c r="BE224" s="149">
        <f>IF(U224="základná",N224,0)</f>
        <v>0</v>
      </c>
      <c r="BF224" s="149">
        <f>IF(U224="znížená",N224,0)</f>
        <v>0</v>
      </c>
      <c r="BG224" s="149">
        <f>IF(U224="zákl. prenesená",N224,0)</f>
        <v>0</v>
      </c>
      <c r="BH224" s="149">
        <f>IF(U224="zníž. prenesená",N224,0)</f>
        <v>0</v>
      </c>
      <c r="BI224" s="149">
        <f>IF(U224="nulová",N224,0)</f>
        <v>0</v>
      </c>
      <c r="BJ224" s="25" t="s">
        <v>89</v>
      </c>
      <c r="BK224" s="149">
        <f>ROUND(L224*K224,2)</f>
        <v>0</v>
      </c>
      <c r="BL224" s="25" t="s">
        <v>950</v>
      </c>
      <c r="BM224" s="25" t="s">
        <v>2099</v>
      </c>
    </row>
    <row r="225" s="1" customFormat="1" ht="49.92" customHeight="1">
      <c r="B225" s="49"/>
      <c r="C225" s="50"/>
      <c r="D225" s="210" t="s">
        <v>411</v>
      </c>
      <c r="E225" s="50"/>
      <c r="F225" s="50"/>
      <c r="G225" s="50"/>
      <c r="H225" s="50"/>
      <c r="I225" s="50"/>
      <c r="J225" s="50"/>
      <c r="K225" s="50"/>
      <c r="L225" s="50"/>
      <c r="M225" s="50"/>
      <c r="N225" s="264">
        <f>BK225</f>
        <v>0</v>
      </c>
      <c r="O225" s="265"/>
      <c r="P225" s="265"/>
      <c r="Q225" s="265"/>
      <c r="R225" s="51"/>
      <c r="T225" s="267"/>
      <c r="U225" s="75"/>
      <c r="V225" s="75"/>
      <c r="W225" s="75"/>
      <c r="X225" s="75"/>
      <c r="Y225" s="75"/>
      <c r="Z225" s="75"/>
      <c r="AA225" s="77"/>
      <c r="AT225" s="25" t="s">
        <v>76</v>
      </c>
      <c r="AU225" s="25" t="s">
        <v>77</v>
      </c>
      <c r="AY225" s="25" t="s">
        <v>412</v>
      </c>
      <c r="BK225" s="149">
        <v>0</v>
      </c>
    </row>
    <row r="226" s="1" customFormat="1" ht="6.96" customHeight="1">
      <c r="B226" s="78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80"/>
    </row>
  </sheetData>
  <mergeCells count="308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F153:I153"/>
    <mergeCell ref="F154:I154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L161:M161"/>
    <mergeCell ref="N161:Q161"/>
    <mergeCell ref="F162:I162"/>
    <mergeCell ref="F163:I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F190:I190"/>
    <mergeCell ref="F191:I191"/>
    <mergeCell ref="L191:M191"/>
    <mergeCell ref="N191:Q191"/>
    <mergeCell ref="F192:I192"/>
    <mergeCell ref="F193:I193"/>
    <mergeCell ref="F194:I194"/>
    <mergeCell ref="L194:M194"/>
    <mergeCell ref="N194:Q194"/>
    <mergeCell ref="F195:I195"/>
    <mergeCell ref="F196:I196"/>
    <mergeCell ref="F197:I197"/>
    <mergeCell ref="L197:M197"/>
    <mergeCell ref="N197:Q197"/>
    <mergeCell ref="F198:I198"/>
    <mergeCell ref="F199:I199"/>
    <mergeCell ref="F200:I200"/>
    <mergeCell ref="L200:M200"/>
    <mergeCell ref="N200:Q200"/>
    <mergeCell ref="F201:I201"/>
    <mergeCell ref="F202:I202"/>
    <mergeCell ref="F203:I203"/>
    <mergeCell ref="L203:M203"/>
    <mergeCell ref="N203:Q203"/>
    <mergeCell ref="F204:I204"/>
    <mergeCell ref="F205:I205"/>
    <mergeCell ref="F206:I206"/>
    <mergeCell ref="L206:M206"/>
    <mergeCell ref="N206:Q206"/>
    <mergeCell ref="F207:I207"/>
    <mergeCell ref="F208:I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F222:I222"/>
    <mergeCell ref="F224:I224"/>
    <mergeCell ref="L224:M224"/>
    <mergeCell ref="N224:Q224"/>
    <mergeCell ref="N122:Q122"/>
    <mergeCell ref="N123:Q123"/>
    <mergeCell ref="N124:Q124"/>
    <mergeCell ref="N169:Q169"/>
    <mergeCell ref="N216:Q216"/>
    <mergeCell ref="N223:Q223"/>
    <mergeCell ref="N225:Q225"/>
    <mergeCell ref="H1:K1"/>
    <mergeCell ref="S2:AC2"/>
  </mergeCells>
  <hyperlinks>
    <hyperlink ref="F1:G1" location="C2" display="1) Krycí list rozpočtu"/>
    <hyperlink ref="H1:K1" location="C87" display="2) Rekapitulácia rozpočtu"/>
    <hyperlink ref="L1" location="C121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DESKTOP-K51QAR0\katarina.sinska</dc:creator>
  <cp:lastModifiedBy>DESKTOP-K51QAR0\katarina.sinska</cp:lastModifiedBy>
  <dcterms:created xsi:type="dcterms:W3CDTF">2018-07-10T08:50:52Z</dcterms:created>
  <dcterms:modified xsi:type="dcterms:W3CDTF">2018-07-10T08:51:01Z</dcterms:modified>
</cp:coreProperties>
</file>