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15" windowWidth="28455" windowHeight="15780"/>
  </bookViews>
  <sheets>
    <sheet name="Rekapitulácia stavby" sheetId="1" r:id="rId1"/>
    <sheet name="E.1.1.1 - E.1.1.1 Archite..." sheetId="2" r:id="rId2"/>
    <sheet name="E.1.1.2 - E1.1.2 Zdravotn..." sheetId="3" r:id="rId3"/>
    <sheet name="E.1.2.1 - E.1.2.1 Archite..." sheetId="4" r:id="rId4"/>
    <sheet name="E.1.2.2 - E1.2.2 Zdravotn..." sheetId="5" r:id="rId5"/>
    <sheet name="E.1.3.1 - E.1.3.1 Archite..." sheetId="6" r:id="rId6"/>
    <sheet name="E.1.3.2 - E1.3.2 Zdravotn..." sheetId="7" r:id="rId7"/>
    <sheet name="E2.1 - E2.1 Vonkajší rozv..." sheetId="8" r:id="rId8"/>
    <sheet name="E2.2 - E2.2 Optická trasa" sheetId="9" r:id="rId9"/>
    <sheet name="G1.1 - G1.1 Strojné zaria..." sheetId="10" r:id="rId10"/>
    <sheet name="G1.2 - G1.2 MaR, elektroi..." sheetId="11" r:id="rId11"/>
    <sheet name="G1.3 - G1.3 Vnútorný rozv..." sheetId="12" r:id="rId12"/>
    <sheet name="G2.1 - G2.1 Strojné zaria..." sheetId="13" r:id="rId13"/>
    <sheet name="G2.2 - G2.2 MaR, elektroi..." sheetId="14" r:id="rId14"/>
    <sheet name="G2.3 - G2.3 Vnútorný rozv..." sheetId="15" r:id="rId15"/>
    <sheet name="G3.1 - G3.1 Strojné zaria..." sheetId="16" r:id="rId16"/>
    <sheet name="G3.2 - G3.2 MaR, elektroi..." sheetId="17" r:id="rId17"/>
    <sheet name="G3.3 - G3.3 Vnútorný rozv..." sheetId="18" r:id="rId18"/>
  </sheets>
  <definedNames>
    <definedName name="_xlnm.Print_Area" localSheetId="1">'E.1.1.1 - E.1.1.1 Archite...'!$C$4:$Q$70,'E.1.1.1 - E.1.1.1 Archite...'!$C$76:$Q$118,'E.1.1.1 - E.1.1.1 Archite...'!$C$124:$Q$440</definedName>
    <definedName name="_xlnm.Print_Area" localSheetId="2">'E.1.1.2 - E1.1.2 Zdravotn...'!$C$4:$Q$70,'E.1.1.2 - E1.1.2 Zdravotn...'!$C$76:$Q$105,'E.1.1.2 - E1.1.2 Zdravotn...'!$C$111:$Q$145</definedName>
    <definedName name="_xlnm.Print_Area" localSheetId="3">'E.1.2.1 - E.1.2.1 Archite...'!$C$4:$Q$70,'E.1.2.1 - E.1.2.1 Archite...'!$C$76:$Q$114,'E.1.2.1 - E.1.2.1 Archite...'!$C$120:$Q$366</definedName>
    <definedName name="_xlnm.Print_Area" localSheetId="4">'E.1.2.2 - E1.2.2 Zdravotn...'!$C$4:$Q$70,'E.1.2.2 - E1.2.2 Zdravotn...'!$C$76:$Q$105,'E.1.2.2 - E1.2.2 Zdravotn...'!$C$111:$Q$143</definedName>
    <definedName name="_xlnm.Print_Area" localSheetId="5">'E.1.3.1 - E.1.3.1 Archite...'!$C$4:$Q$70,'E.1.3.1 - E.1.3.1 Archite...'!$C$76:$Q$120,'E.1.3.1 - E.1.3.1 Archite...'!$C$126:$Q$363</definedName>
    <definedName name="_xlnm.Print_Area" localSheetId="6">'E.1.3.2 - E1.3.2 Zdravotn...'!$C$4:$Q$70,'E.1.3.2 - E1.3.2 Zdravotn...'!$C$76:$Q$105,'E.1.3.2 - E1.3.2 Zdravotn...'!$C$111:$Q$146</definedName>
    <definedName name="_xlnm.Print_Area" localSheetId="7">'E2.1 - E2.1 Vonkajší rozv...'!$C$4:$Q$70,'E2.1 - E2.1 Vonkajší rozv...'!$C$76:$Q$109,'E2.1 - E2.1 Vonkajší rozv...'!$C$115:$Q$208</definedName>
    <definedName name="_xlnm.Print_Area" localSheetId="8">'E2.2 - E2.2 Optická trasa'!$C$4:$Q$70,'E2.2 - E2.2 Optická trasa'!$C$76:$Q$111,'E2.2 - E2.2 Optická trasa'!$C$117:$Q$204</definedName>
    <definedName name="_xlnm.Print_Area" localSheetId="9">'G1.1 - G1.1 Strojné zaria...'!$C$4:$Q$70,'G1.1 - G1.1 Strojné zaria...'!$C$76:$Q$116,'G1.1 - G1.1 Strojné zaria...'!$C$122:$Q$565</definedName>
    <definedName name="_xlnm.Print_Area" localSheetId="10">'G1.2 - G1.2 MaR, elektroi...'!$C$4:$Q$70,'G1.2 - G1.2 MaR, elektroi...'!$C$76:$Q$101,'G1.2 - G1.2 MaR, elektroi...'!$C$107:$Q$127</definedName>
    <definedName name="_xlnm.Print_Area" localSheetId="11">'G1.3 - G1.3 Vnútorný rozv...'!$C$4:$Q$70,'G1.3 - G1.3 Vnútorný rozv...'!$C$76:$Q$107,'G1.3 - G1.3 Vnútorný rozv...'!$C$113:$Q$176</definedName>
    <definedName name="_xlnm.Print_Area" localSheetId="12">'G2.1 - G2.1 Strojné zaria...'!$C$4:$Q$70,'G2.1 - G2.1 Strojné zaria...'!$C$76:$Q$116,'G2.1 - G2.1 Strojné zaria...'!$C$122:$Q$524</definedName>
    <definedName name="_xlnm.Print_Area" localSheetId="13">'G2.2 - G2.2 MaR, elektroi...'!$C$4:$Q$70,'G2.2 - G2.2 MaR, elektroi...'!$C$76:$Q$101,'G2.2 - G2.2 MaR, elektroi...'!$C$107:$Q$127</definedName>
    <definedName name="_xlnm.Print_Area" localSheetId="14">'G2.3 - G2.3 Vnútorný rozv...'!$C$4:$Q$70,'G2.3 - G2.3 Vnútorný rozv...'!$C$76:$Q$107,'G2.3 - G2.3 Vnútorný rozv...'!$C$113:$Q$177</definedName>
    <definedName name="_xlnm.Print_Area" localSheetId="15">'G3.1 - G3.1 Strojné zaria...'!$C$4:$Q$70,'G3.1 - G3.1 Strojné zaria...'!$C$76:$Q$121,'G3.1 - G3.1 Strojné zaria...'!$C$127:$Q$289</definedName>
    <definedName name="_xlnm.Print_Area" localSheetId="16">'G3.2 - G3.2 MaR, elektroi...'!$C$4:$Q$70,'G3.2 - G3.2 MaR, elektroi...'!$C$76:$Q$101,'G3.2 - G3.2 MaR, elektroi...'!$C$107:$Q$127</definedName>
    <definedName name="_xlnm.Print_Area" localSheetId="17">'G3.3 - G3.3 Vnútorný rozv...'!$C$4:$Q$70,'G3.3 - G3.3 Vnútorný rozv...'!$C$76:$Q$107,'G3.3 - G3.3 Vnútorný rozv...'!$C$113:$Q$178</definedName>
    <definedName name="_xlnm.Print_Area" localSheetId="0">'Rekapitulácia stavby'!$C$4:$AP$70,'Rekapitulácia stavby'!$C$76:$AP$118</definedName>
    <definedName name="_xlnm.Print_Titles" localSheetId="1">'E.1.1.1 - E.1.1.1 Archite...'!$135:$135</definedName>
    <definedName name="_xlnm.Print_Titles" localSheetId="2">'E.1.1.2 - E1.1.2 Zdravotn...'!$122:$122</definedName>
    <definedName name="_xlnm.Print_Titles" localSheetId="3">'E.1.2.1 - E.1.2.1 Archite...'!$131:$131</definedName>
    <definedName name="_xlnm.Print_Titles" localSheetId="4">'E.1.2.2 - E1.2.2 Zdravotn...'!$122:$122</definedName>
    <definedName name="_xlnm.Print_Titles" localSheetId="5">'E.1.3.1 - E.1.3.1 Archite...'!$137:$137</definedName>
    <definedName name="_xlnm.Print_Titles" localSheetId="6">'E.1.3.2 - E1.3.2 Zdravotn...'!$122:$122</definedName>
    <definedName name="_xlnm.Print_Titles" localSheetId="7">'E2.1 - E2.1 Vonkajší rozv...'!$125:$125</definedName>
    <definedName name="_xlnm.Print_Titles" localSheetId="8">'E2.2 - E2.2 Optická trasa'!$127:$127</definedName>
    <definedName name="_xlnm.Print_Titles" localSheetId="9">'G1.1 - G1.1 Strojné zaria...'!$133:$133</definedName>
    <definedName name="_xlnm.Print_Titles" localSheetId="10">'G1.2 - G1.2 MaR, elektroi...'!$118:$118</definedName>
    <definedName name="_xlnm.Print_Titles" localSheetId="11">'G1.3 - G1.3 Vnútorný rozv...'!$124:$124</definedName>
    <definedName name="_xlnm.Print_Titles" localSheetId="12">'G2.1 - G2.1 Strojné zaria...'!$133:$133</definedName>
    <definedName name="_xlnm.Print_Titles" localSheetId="13">'G2.2 - G2.2 MaR, elektroi...'!$118:$118</definedName>
    <definedName name="_xlnm.Print_Titles" localSheetId="14">'G2.3 - G2.3 Vnútorný rozv...'!$124:$124</definedName>
    <definedName name="_xlnm.Print_Titles" localSheetId="15">'G3.1 - G3.1 Strojné zaria...'!$138:$138</definedName>
    <definedName name="_xlnm.Print_Titles" localSheetId="16">'G3.2 - G3.2 MaR, elektroi...'!$118:$118</definedName>
    <definedName name="_xlnm.Print_Titles" localSheetId="17">'G3.3 - G3.3 Vnútorný rozv...'!$124:$124</definedName>
    <definedName name="_xlnm.Print_Titles" localSheetId="0">'Rekapitulácia stavby'!$85:$85</definedName>
  </definedNames>
  <calcPr calcId="114210" fullCalcOnLoad="1"/>
</workbook>
</file>

<file path=xl/calcChain.xml><?xml version="1.0" encoding="utf-8"?>
<calcChain xmlns="http://schemas.openxmlformats.org/spreadsheetml/2006/main">
  <c r="AY110" i="1"/>
  <c r="AX110"/>
  <c r="BI177" i="18"/>
  <c r="BH177"/>
  <c r="BG177"/>
  <c r="BE177"/>
  <c r="AA177"/>
  <c r="AA176"/>
  <c r="Y177"/>
  <c r="Y176"/>
  <c r="W177"/>
  <c r="W176"/>
  <c r="BK177"/>
  <c r="BK176"/>
  <c r="N176"/>
  <c r="N177"/>
  <c r="BF177"/>
  <c r="N97"/>
  <c r="BI175"/>
  <c r="BH175"/>
  <c r="BG175"/>
  <c r="BE175"/>
  <c r="AA175"/>
  <c r="Y175"/>
  <c r="W175"/>
  <c r="BK175"/>
  <c r="N175"/>
  <c r="BF175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72"/>
  <c r="BH172"/>
  <c r="BG172"/>
  <c r="BE172"/>
  <c r="AA172"/>
  <c r="AA171"/>
  <c r="AA170"/>
  <c r="Y172"/>
  <c r="Y171"/>
  <c r="Y170"/>
  <c r="W172"/>
  <c r="W171"/>
  <c r="W170"/>
  <c r="BK172"/>
  <c r="BK171"/>
  <c r="N171"/>
  <c r="BK170"/>
  <c r="N170"/>
  <c r="N172"/>
  <c r="BF172"/>
  <c r="N96"/>
  <c r="N95"/>
  <c r="BI169"/>
  <c r="BH169"/>
  <c r="BG169"/>
  <c r="BE169"/>
  <c r="AA169"/>
  <c r="Y169"/>
  <c r="W169"/>
  <c r="BK169"/>
  <c r="N169"/>
  <c r="BF169"/>
  <c r="BI168"/>
  <c r="BH168"/>
  <c r="BG168"/>
  <c r="BE168"/>
  <c r="AA168"/>
  <c r="Y168"/>
  <c r="W168"/>
  <c r="BK168"/>
  <c r="N168"/>
  <c r="BF168"/>
  <c r="BI167"/>
  <c r="BH167"/>
  <c r="BG167"/>
  <c r="BE167"/>
  <c r="AA167"/>
  <c r="Y167"/>
  <c r="W167"/>
  <c r="BK167"/>
  <c r="N167"/>
  <c r="BF167"/>
  <c r="BI166"/>
  <c r="BH166"/>
  <c r="BG166"/>
  <c r="BE166"/>
  <c r="AA166"/>
  <c r="AA165"/>
  <c r="Y166"/>
  <c r="Y165"/>
  <c r="W166"/>
  <c r="W165"/>
  <c r="BK166"/>
  <c r="BK165"/>
  <c r="N165"/>
  <c r="N166"/>
  <c r="BF166"/>
  <c r="N94"/>
  <c r="BI164"/>
  <c r="BH164"/>
  <c r="BG164"/>
  <c r="BE164"/>
  <c r="AA164"/>
  <c r="Y164"/>
  <c r="W164"/>
  <c r="BK164"/>
  <c r="N164"/>
  <c r="BF164"/>
  <c r="BI163"/>
  <c r="BH163"/>
  <c r="BG163"/>
  <c r="BE163"/>
  <c r="AA163"/>
  <c r="AA162"/>
  <c r="Y163"/>
  <c r="Y162"/>
  <c r="W163"/>
  <c r="W162"/>
  <c r="BK163"/>
  <c r="BK162"/>
  <c r="N162"/>
  <c r="N163"/>
  <c r="BF163"/>
  <c r="N93"/>
  <c r="BI161"/>
  <c r="BH161"/>
  <c r="BG161"/>
  <c r="BE161"/>
  <c r="AA161"/>
  <c r="Y161"/>
  <c r="W161"/>
  <c r="BK161"/>
  <c r="N161"/>
  <c r="BF161"/>
  <c r="BI160"/>
  <c r="BH160"/>
  <c r="BG160"/>
  <c r="BE160"/>
  <c r="AA160"/>
  <c r="Y160"/>
  <c r="W160"/>
  <c r="BK160"/>
  <c r="N160"/>
  <c r="BF160"/>
  <c r="BI159"/>
  <c r="BH159"/>
  <c r="BG159"/>
  <c r="BE159"/>
  <c r="AA159"/>
  <c r="Y159"/>
  <c r="W159"/>
  <c r="BK159"/>
  <c r="N159"/>
  <c r="BF159"/>
  <c r="BI158"/>
  <c r="BH158"/>
  <c r="BG158"/>
  <c r="BE158"/>
  <c r="AA158"/>
  <c r="Y158"/>
  <c r="W158"/>
  <c r="BK158"/>
  <c r="N158"/>
  <c r="BF158"/>
  <c r="BI157"/>
  <c r="BH157"/>
  <c r="BG157"/>
  <c r="BE157"/>
  <c r="AA157"/>
  <c r="AA156"/>
  <c r="Y157"/>
  <c r="Y156"/>
  <c r="W157"/>
  <c r="W156"/>
  <c r="BK157"/>
  <c r="BK156"/>
  <c r="N156"/>
  <c r="N157"/>
  <c r="BF157"/>
  <c r="N92"/>
  <c r="BI155"/>
  <c r="BH155"/>
  <c r="BG155"/>
  <c r="BE155"/>
  <c r="AA155"/>
  <c r="Y155"/>
  <c r="W155"/>
  <c r="BK155"/>
  <c r="N155"/>
  <c r="BF155"/>
  <c r="BI154"/>
  <c r="BH154"/>
  <c r="BG154"/>
  <c r="BE154"/>
  <c r="AA154"/>
  <c r="Y154"/>
  <c r="W154"/>
  <c r="BK154"/>
  <c r="N154"/>
  <c r="BF154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/>
  <c r="BI148"/>
  <c r="BH148"/>
  <c r="BG148"/>
  <c r="BE148"/>
  <c r="AA148"/>
  <c r="Y148"/>
  <c r="W148"/>
  <c r="BK148"/>
  <c r="N148"/>
  <c r="BF148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Y137"/>
  <c r="W137"/>
  <c r="BK137"/>
  <c r="N137"/>
  <c r="BF137"/>
  <c r="BI136"/>
  <c r="BH136"/>
  <c r="BG136"/>
  <c r="BE136"/>
  <c r="AA136"/>
  <c r="Y136"/>
  <c r="W136"/>
  <c r="BK136"/>
  <c r="N136"/>
  <c r="BF136"/>
  <c r="BI135"/>
  <c r="BH135"/>
  <c r="BG135"/>
  <c r="BE135"/>
  <c r="AA135"/>
  <c r="Y135"/>
  <c r="W135"/>
  <c r="BK135"/>
  <c r="N135"/>
  <c r="BF135"/>
  <c r="BI134"/>
  <c r="BH134"/>
  <c r="BG134"/>
  <c r="BE134"/>
  <c r="AA134"/>
  <c r="Y134"/>
  <c r="W134"/>
  <c r="BK134"/>
  <c r="N134"/>
  <c r="BF134"/>
  <c r="BI133"/>
  <c r="BH133"/>
  <c r="BG133"/>
  <c r="BE133"/>
  <c r="AA133"/>
  <c r="Y133"/>
  <c r="W133"/>
  <c r="BK133"/>
  <c r="N133"/>
  <c r="BF133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/>
  <c r="BI130"/>
  <c r="BH130"/>
  <c r="BG130"/>
  <c r="BE130"/>
  <c r="AA130"/>
  <c r="Y130"/>
  <c r="W130"/>
  <c r="BK130"/>
  <c r="N130"/>
  <c r="BF130"/>
  <c r="BI129"/>
  <c r="BH129"/>
  <c r="BG129"/>
  <c r="BE129"/>
  <c r="AA129"/>
  <c r="Y129"/>
  <c r="W129"/>
  <c r="BK129"/>
  <c r="N129"/>
  <c r="BF129"/>
  <c r="BI128"/>
  <c r="BH128"/>
  <c r="BG128"/>
  <c r="BE128"/>
  <c r="AA128"/>
  <c r="AA127"/>
  <c r="AA126"/>
  <c r="AA125"/>
  <c r="Y128"/>
  <c r="Y127"/>
  <c r="Y126"/>
  <c r="Y125"/>
  <c r="W128"/>
  <c r="W127"/>
  <c r="W126"/>
  <c r="W125"/>
  <c r="AU110" i="1"/>
  <c r="BK128" i="18"/>
  <c r="BK127"/>
  <c r="N127"/>
  <c r="BK126"/>
  <c r="N126"/>
  <c r="BK125"/>
  <c r="N125"/>
  <c r="N89"/>
  <c r="N128"/>
  <c r="BF128"/>
  <c r="N91"/>
  <c r="N90"/>
  <c r="M122"/>
  <c r="M121"/>
  <c r="F121"/>
  <c r="F119"/>
  <c r="F117"/>
  <c r="BI105"/>
  <c r="BH105"/>
  <c r="BG105"/>
  <c r="BE105"/>
  <c r="BF105"/>
  <c r="BI104"/>
  <c r="BH104"/>
  <c r="BG104"/>
  <c r="BE104"/>
  <c r="BF104"/>
  <c r="BI103"/>
  <c r="BH103"/>
  <c r="BG103"/>
  <c r="BE103"/>
  <c r="BF103"/>
  <c r="BI102"/>
  <c r="BH102"/>
  <c r="BG102"/>
  <c r="BE102"/>
  <c r="BF102"/>
  <c r="BI101"/>
  <c r="BH101"/>
  <c r="BG101"/>
  <c r="BE101"/>
  <c r="BF101"/>
  <c r="BI100"/>
  <c r="H37"/>
  <c r="BD110" i="1"/>
  <c r="BH100" i="18"/>
  <c r="H36"/>
  <c r="BC110" i="1"/>
  <c r="BG100" i="18"/>
  <c r="H35"/>
  <c r="BB110" i="1"/>
  <c r="BE100" i="18"/>
  <c r="M33"/>
  <c r="AV110" i="1"/>
  <c r="H33" i="18"/>
  <c r="AZ110" i="1"/>
  <c r="L107" i="18"/>
  <c r="BF100"/>
  <c r="M34"/>
  <c r="AW110" i="1"/>
  <c r="H34" i="18"/>
  <c r="BA110" i="1"/>
  <c r="M29" i="18"/>
  <c r="AS110" i="1"/>
  <c r="M28" i="18"/>
  <c r="M85"/>
  <c r="M84"/>
  <c r="F84"/>
  <c r="F82"/>
  <c r="F80"/>
  <c r="M31"/>
  <c r="AG110" i="1"/>
  <c r="L39" i="18"/>
  <c r="O16"/>
  <c r="E16"/>
  <c r="F122"/>
  <c r="F85"/>
  <c r="O15"/>
  <c r="O10"/>
  <c r="M119"/>
  <c r="M82"/>
  <c r="F6"/>
  <c r="F115"/>
  <c r="F78"/>
  <c r="AY109" i="1"/>
  <c r="AX109"/>
  <c r="BI126" i="17"/>
  <c r="BH126"/>
  <c r="BG126"/>
  <c r="BE126"/>
  <c r="AA126"/>
  <c r="Y126"/>
  <c r="W126"/>
  <c r="BK126"/>
  <c r="N126"/>
  <c r="BF126"/>
  <c r="BI125"/>
  <c r="BH125"/>
  <c r="BG125"/>
  <c r="BE125"/>
  <c r="AA125"/>
  <c r="Y125"/>
  <c r="W125"/>
  <c r="BK125"/>
  <c r="N125"/>
  <c r="BF125"/>
  <c r="BI124"/>
  <c r="BH124"/>
  <c r="BG124"/>
  <c r="BE124"/>
  <c r="AA124"/>
  <c r="Y124"/>
  <c r="W124"/>
  <c r="BK124"/>
  <c r="N124"/>
  <c r="BF124"/>
  <c r="BI123"/>
  <c r="BH123"/>
  <c r="BG123"/>
  <c r="BE123"/>
  <c r="AA123"/>
  <c r="Y123"/>
  <c r="W123"/>
  <c r="BK123"/>
  <c r="N123"/>
  <c r="BF123"/>
  <c r="BI122"/>
  <c r="BH122"/>
  <c r="BG122"/>
  <c r="BE122"/>
  <c r="AA122"/>
  <c r="AA121"/>
  <c r="AA120"/>
  <c r="AA119"/>
  <c r="Y122"/>
  <c r="Y121"/>
  <c r="Y120"/>
  <c r="Y119"/>
  <c r="W122"/>
  <c r="W121"/>
  <c r="W120"/>
  <c r="W119"/>
  <c r="AU109" i="1"/>
  <c r="BK122" i="17"/>
  <c r="BK121"/>
  <c r="N121"/>
  <c r="BK120"/>
  <c r="N120"/>
  <c r="BK119"/>
  <c r="N119"/>
  <c r="N89"/>
  <c r="N122"/>
  <c r="BF122"/>
  <c r="N91"/>
  <c r="N90"/>
  <c r="M116"/>
  <c r="M115"/>
  <c r="F115"/>
  <c r="F113"/>
  <c r="F111"/>
  <c r="BI99"/>
  <c r="BH99"/>
  <c r="BG99"/>
  <c r="BE99"/>
  <c r="BF99"/>
  <c r="BI98"/>
  <c r="BH98"/>
  <c r="BG98"/>
  <c r="BE98"/>
  <c r="BF98"/>
  <c r="BI97"/>
  <c r="BH97"/>
  <c r="BG97"/>
  <c r="BE97"/>
  <c r="BF97"/>
  <c r="BI96"/>
  <c r="BH96"/>
  <c r="BG96"/>
  <c r="BE96"/>
  <c r="BF96"/>
  <c r="BI95"/>
  <c r="BH95"/>
  <c r="BG95"/>
  <c r="BE95"/>
  <c r="BF95"/>
  <c r="BI94"/>
  <c r="H37"/>
  <c r="BD109" i="1"/>
  <c r="BH94" i="17"/>
  <c r="H36"/>
  <c r="BC109" i="1"/>
  <c r="BG94" i="17"/>
  <c r="H35"/>
  <c r="BB109" i="1"/>
  <c r="BE94" i="17"/>
  <c r="M33"/>
  <c r="AV109" i="1"/>
  <c r="H33" i="17"/>
  <c r="AZ109" i="1"/>
  <c r="L101" i="17"/>
  <c r="BF94"/>
  <c r="M34"/>
  <c r="AW109" i="1"/>
  <c r="H34" i="17"/>
  <c r="BA109" i="1"/>
  <c r="M29" i="17"/>
  <c r="AS109" i="1"/>
  <c r="M28" i="17"/>
  <c r="M85"/>
  <c r="M84"/>
  <c r="F84"/>
  <c r="F82"/>
  <c r="F80"/>
  <c r="M31"/>
  <c r="AG109" i="1"/>
  <c r="L39" i="17"/>
  <c r="O16"/>
  <c r="E16"/>
  <c r="F116"/>
  <c r="F85"/>
  <c r="O15"/>
  <c r="O10"/>
  <c r="M113"/>
  <c r="M82"/>
  <c r="F6"/>
  <c r="F109"/>
  <c r="F78"/>
  <c r="AY108" i="1"/>
  <c r="AX108"/>
  <c r="BI288" i="16"/>
  <c r="BH288"/>
  <c r="BG288"/>
  <c r="BE288"/>
  <c r="AA288"/>
  <c r="Y288"/>
  <c r="W288"/>
  <c r="BK288"/>
  <c r="N288"/>
  <c r="BF288"/>
  <c r="BI287"/>
  <c r="BH287"/>
  <c r="BG287"/>
  <c r="BE287"/>
  <c r="AA287"/>
  <c r="Y287"/>
  <c r="W287"/>
  <c r="BK287"/>
  <c r="N287"/>
  <c r="BF287"/>
  <c r="BI286"/>
  <c r="BH286"/>
  <c r="BG286"/>
  <c r="BE286"/>
  <c r="AA286"/>
  <c r="AA285"/>
  <c r="AA284"/>
  <c r="Y286"/>
  <c r="Y285"/>
  <c r="Y284"/>
  <c r="W286"/>
  <c r="W285"/>
  <c r="W284"/>
  <c r="BK286"/>
  <c r="BK285"/>
  <c r="N285"/>
  <c r="BK284"/>
  <c r="N284"/>
  <c r="N286"/>
  <c r="BF286"/>
  <c r="N111"/>
  <c r="N110"/>
  <c r="BI283"/>
  <c r="BH283"/>
  <c r="BG283"/>
  <c r="BE283"/>
  <c r="AA283"/>
  <c r="AA282"/>
  <c r="Y283"/>
  <c r="Y282"/>
  <c r="W283"/>
  <c r="W282"/>
  <c r="BK283"/>
  <c r="BK282"/>
  <c r="N282"/>
  <c r="N283"/>
  <c r="BF283"/>
  <c r="N109"/>
  <c r="BI280"/>
  <c r="BH280"/>
  <c r="BG280"/>
  <c r="BE280"/>
  <c r="AA280"/>
  <c r="Y280"/>
  <c r="W280"/>
  <c r="BK280"/>
  <c r="N280"/>
  <c r="BF280"/>
  <c r="BI279"/>
  <c r="BH279"/>
  <c r="BG279"/>
  <c r="BE279"/>
  <c r="AA279"/>
  <c r="AA278"/>
  <c r="Y279"/>
  <c r="Y278"/>
  <c r="W279"/>
  <c r="W278"/>
  <c r="BK279"/>
  <c r="BK278"/>
  <c r="N278"/>
  <c r="N279"/>
  <c r="BF279"/>
  <c r="N108"/>
  <c r="BI277"/>
  <c r="BH277"/>
  <c r="BG277"/>
  <c r="BE277"/>
  <c r="AA277"/>
  <c r="Y277"/>
  <c r="W277"/>
  <c r="BK277"/>
  <c r="N277"/>
  <c r="BF277"/>
  <c r="BI276"/>
  <c r="BH276"/>
  <c r="BG276"/>
  <c r="BE276"/>
  <c r="AA276"/>
  <c r="Y276"/>
  <c r="W276"/>
  <c r="BK276"/>
  <c r="N276"/>
  <c r="BF276"/>
  <c r="BI275"/>
  <c r="BH275"/>
  <c r="BG275"/>
  <c r="BE275"/>
  <c r="AA275"/>
  <c r="Y275"/>
  <c r="W275"/>
  <c r="BK275"/>
  <c r="N275"/>
  <c r="BF275"/>
  <c r="BI274"/>
  <c r="BH274"/>
  <c r="BG274"/>
  <c r="BE274"/>
  <c r="AA274"/>
  <c r="Y274"/>
  <c r="W274"/>
  <c r="BK274"/>
  <c r="N274"/>
  <c r="BF274"/>
  <c r="BI273"/>
  <c r="BH273"/>
  <c r="BG273"/>
  <c r="BE273"/>
  <c r="AA273"/>
  <c r="Y273"/>
  <c r="W273"/>
  <c r="BK273"/>
  <c r="N273"/>
  <c r="BF273"/>
  <c r="BI272"/>
  <c r="BH272"/>
  <c r="BG272"/>
  <c r="BE272"/>
  <c r="AA272"/>
  <c r="Y272"/>
  <c r="W272"/>
  <c r="BK272"/>
  <c r="N272"/>
  <c r="BF272"/>
  <c r="BI271"/>
  <c r="BH271"/>
  <c r="BG271"/>
  <c r="BE271"/>
  <c r="AA271"/>
  <c r="AA270"/>
  <c r="AA269"/>
  <c r="Y271"/>
  <c r="Y270"/>
  <c r="Y269"/>
  <c r="W271"/>
  <c r="W270"/>
  <c r="W269"/>
  <c r="BK271"/>
  <c r="BK270"/>
  <c r="N270"/>
  <c r="BK269"/>
  <c r="N269"/>
  <c r="N271"/>
  <c r="BF271"/>
  <c r="N107"/>
  <c r="N106"/>
  <c r="BI266"/>
  <c r="BH266"/>
  <c r="BG266"/>
  <c r="BE266"/>
  <c r="AA266"/>
  <c r="Y266"/>
  <c r="W266"/>
  <c r="BK266"/>
  <c r="N266"/>
  <c r="BF266"/>
  <c r="BI263"/>
  <c r="BH263"/>
  <c r="BG263"/>
  <c r="BE263"/>
  <c r="AA263"/>
  <c r="Y263"/>
  <c r="W263"/>
  <c r="BK263"/>
  <c r="N263"/>
  <c r="BF263"/>
  <c r="BI261"/>
  <c r="BH261"/>
  <c r="BG261"/>
  <c r="BE261"/>
  <c r="AA261"/>
  <c r="Y261"/>
  <c r="W261"/>
  <c r="BK261"/>
  <c r="N261"/>
  <c r="BF261"/>
  <c r="BI260"/>
  <c r="BH260"/>
  <c r="BG260"/>
  <c r="BE260"/>
  <c r="AA260"/>
  <c r="AA259"/>
  <c r="Y260"/>
  <c r="Y259"/>
  <c r="W260"/>
  <c r="W259"/>
  <c r="BK260"/>
  <c r="BK259"/>
  <c r="N259"/>
  <c r="N260"/>
  <c r="BF260"/>
  <c r="N105"/>
  <c r="BI258"/>
  <c r="BH258"/>
  <c r="BG258"/>
  <c r="BE258"/>
  <c r="AA258"/>
  <c r="Y258"/>
  <c r="W258"/>
  <c r="BK258"/>
  <c r="N258"/>
  <c r="BF258"/>
  <c r="BI257"/>
  <c r="BH257"/>
  <c r="BG257"/>
  <c r="BE257"/>
  <c r="AA257"/>
  <c r="Y257"/>
  <c r="W257"/>
  <c r="BK257"/>
  <c r="N257"/>
  <c r="BF257"/>
  <c r="BI256"/>
  <c r="BH256"/>
  <c r="BG256"/>
  <c r="BE256"/>
  <c r="AA256"/>
  <c r="Y256"/>
  <c r="W256"/>
  <c r="BK256"/>
  <c r="N256"/>
  <c r="BF256"/>
  <c r="BI255"/>
  <c r="BH255"/>
  <c r="BG255"/>
  <c r="BE255"/>
  <c r="AA255"/>
  <c r="AA254"/>
  <c r="Y255"/>
  <c r="Y254"/>
  <c r="W255"/>
  <c r="W254"/>
  <c r="BK255"/>
  <c r="BK254"/>
  <c r="N254"/>
  <c r="N255"/>
  <c r="BF255"/>
  <c r="N104"/>
  <c r="BI253"/>
  <c r="BH253"/>
  <c r="BG253"/>
  <c r="BE253"/>
  <c r="AA253"/>
  <c r="Y253"/>
  <c r="W253"/>
  <c r="BK253"/>
  <c r="N253"/>
  <c r="BF253"/>
  <c r="BI252"/>
  <c r="BH252"/>
  <c r="BG252"/>
  <c r="BE252"/>
  <c r="AA252"/>
  <c r="Y252"/>
  <c r="W252"/>
  <c r="BK252"/>
  <c r="N252"/>
  <c r="BF252"/>
  <c r="BI251"/>
  <c r="BH251"/>
  <c r="BG251"/>
  <c r="BE251"/>
  <c r="AA251"/>
  <c r="Y251"/>
  <c r="W251"/>
  <c r="BK251"/>
  <c r="N251"/>
  <c r="BF251"/>
  <c r="BI250"/>
  <c r="BH250"/>
  <c r="BG250"/>
  <c r="BE250"/>
  <c r="AA250"/>
  <c r="Y250"/>
  <c r="W250"/>
  <c r="BK250"/>
  <c r="N250"/>
  <c r="BF250"/>
  <c r="BI249"/>
  <c r="BH249"/>
  <c r="BG249"/>
  <c r="BE249"/>
  <c r="AA249"/>
  <c r="Y249"/>
  <c r="W249"/>
  <c r="BK249"/>
  <c r="N249"/>
  <c r="BF249"/>
  <c r="BI248"/>
  <c r="BH248"/>
  <c r="BG248"/>
  <c r="BE248"/>
  <c r="AA248"/>
  <c r="AA247"/>
  <c r="Y248"/>
  <c r="Y247"/>
  <c r="W248"/>
  <c r="W247"/>
  <c r="BK248"/>
  <c r="BK247"/>
  <c r="N247"/>
  <c r="N248"/>
  <c r="BF248"/>
  <c r="N103"/>
  <c r="BI246"/>
  <c r="BH246"/>
  <c r="BG246"/>
  <c r="BE246"/>
  <c r="AA246"/>
  <c r="Y246"/>
  <c r="W246"/>
  <c r="BK246"/>
  <c r="N246"/>
  <c r="BF246"/>
  <c r="BI245"/>
  <c r="BH245"/>
  <c r="BG245"/>
  <c r="BE245"/>
  <c r="AA245"/>
  <c r="Y245"/>
  <c r="W245"/>
  <c r="BK245"/>
  <c r="N245"/>
  <c r="BF245"/>
  <c r="BI244"/>
  <c r="BH244"/>
  <c r="BG244"/>
  <c r="BE244"/>
  <c r="AA244"/>
  <c r="AA243"/>
  <c r="Y244"/>
  <c r="Y243"/>
  <c r="W244"/>
  <c r="W243"/>
  <c r="BK244"/>
  <c r="BK243"/>
  <c r="N243"/>
  <c r="N244"/>
  <c r="BF244"/>
  <c r="N102"/>
  <c r="BI242"/>
  <c r="BH242"/>
  <c r="BG242"/>
  <c r="BE242"/>
  <c r="AA242"/>
  <c r="Y242"/>
  <c r="W242"/>
  <c r="BK242"/>
  <c r="N242"/>
  <c r="BF242"/>
  <c r="BI241"/>
  <c r="BH241"/>
  <c r="BG241"/>
  <c r="BE241"/>
  <c r="AA241"/>
  <c r="Y241"/>
  <c r="W241"/>
  <c r="BK241"/>
  <c r="N241"/>
  <c r="BF241"/>
  <c r="BI240"/>
  <c r="BH240"/>
  <c r="BG240"/>
  <c r="BE240"/>
  <c r="AA240"/>
  <c r="Y240"/>
  <c r="W240"/>
  <c r="BK240"/>
  <c r="N240"/>
  <c r="BF240"/>
  <c r="BI239"/>
  <c r="BH239"/>
  <c r="BG239"/>
  <c r="BE239"/>
  <c r="AA239"/>
  <c r="Y239"/>
  <c r="W239"/>
  <c r="BK239"/>
  <c r="N239"/>
  <c r="BF239"/>
  <c r="BI238"/>
  <c r="BH238"/>
  <c r="BG238"/>
  <c r="BE238"/>
  <c r="AA238"/>
  <c r="Y238"/>
  <c r="W238"/>
  <c r="BK238"/>
  <c r="N238"/>
  <c r="BF238"/>
  <c r="BI237"/>
  <c r="BH237"/>
  <c r="BG237"/>
  <c r="BE237"/>
  <c r="AA237"/>
  <c r="Y237"/>
  <c r="W237"/>
  <c r="BK237"/>
  <c r="N237"/>
  <c r="BF237"/>
  <c r="BI236"/>
  <c r="BH236"/>
  <c r="BG236"/>
  <c r="BE236"/>
  <c r="AA236"/>
  <c r="Y236"/>
  <c r="W236"/>
  <c r="BK236"/>
  <c r="N236"/>
  <c r="BF236"/>
  <c r="BI235"/>
  <c r="BH235"/>
  <c r="BG235"/>
  <c r="BE235"/>
  <c r="AA235"/>
  <c r="Y235"/>
  <c r="W235"/>
  <c r="BK235"/>
  <c r="N235"/>
  <c r="BF235"/>
  <c r="BI234"/>
  <c r="BH234"/>
  <c r="BG234"/>
  <c r="BE234"/>
  <c r="AA234"/>
  <c r="Y234"/>
  <c r="W234"/>
  <c r="BK234"/>
  <c r="N234"/>
  <c r="BF234"/>
  <c r="BI233"/>
  <c r="BH233"/>
  <c r="BG233"/>
  <c r="BE233"/>
  <c r="AA233"/>
  <c r="Y233"/>
  <c r="W233"/>
  <c r="BK233"/>
  <c r="N233"/>
  <c r="BF233"/>
  <c r="BI231"/>
  <c r="BH231"/>
  <c r="BG231"/>
  <c r="BE231"/>
  <c r="AA231"/>
  <c r="Y231"/>
  <c r="W231"/>
  <c r="BK231"/>
  <c r="N231"/>
  <c r="BF231"/>
  <c r="BI230"/>
  <c r="BH230"/>
  <c r="BG230"/>
  <c r="BE230"/>
  <c r="AA230"/>
  <c r="Y230"/>
  <c r="W230"/>
  <c r="BK230"/>
  <c r="N230"/>
  <c r="BF230"/>
  <c r="BI229"/>
  <c r="BH229"/>
  <c r="BG229"/>
  <c r="BE229"/>
  <c r="AA229"/>
  <c r="Y229"/>
  <c r="W229"/>
  <c r="BK229"/>
  <c r="N229"/>
  <c r="BF229"/>
  <c r="BI228"/>
  <c r="BH228"/>
  <c r="BG228"/>
  <c r="BE228"/>
  <c r="AA228"/>
  <c r="Y228"/>
  <c r="W228"/>
  <c r="BK228"/>
  <c r="N228"/>
  <c r="BF228"/>
  <c r="BI227"/>
  <c r="BH227"/>
  <c r="BG227"/>
  <c r="BE227"/>
  <c r="AA227"/>
  <c r="Y227"/>
  <c r="W227"/>
  <c r="BK227"/>
  <c r="N227"/>
  <c r="BF227"/>
  <c r="BI226"/>
  <c r="BH226"/>
  <c r="BG226"/>
  <c r="BE226"/>
  <c r="AA226"/>
  <c r="Y226"/>
  <c r="W226"/>
  <c r="BK226"/>
  <c r="N226"/>
  <c r="BF226"/>
  <c r="BI225"/>
  <c r="BH225"/>
  <c r="BG225"/>
  <c r="BE225"/>
  <c r="AA225"/>
  <c r="Y225"/>
  <c r="W225"/>
  <c r="BK225"/>
  <c r="N225"/>
  <c r="BF225"/>
  <c r="BI224"/>
  <c r="BH224"/>
  <c r="BG224"/>
  <c r="BE224"/>
  <c r="AA224"/>
  <c r="Y224"/>
  <c r="W224"/>
  <c r="BK224"/>
  <c r="N224"/>
  <c r="BF224"/>
  <c r="BI223"/>
  <c r="BH223"/>
  <c r="BG223"/>
  <c r="BE223"/>
  <c r="AA223"/>
  <c r="AA222"/>
  <c r="Y223"/>
  <c r="Y222"/>
  <c r="W223"/>
  <c r="W222"/>
  <c r="BK223"/>
  <c r="BK222"/>
  <c r="N222"/>
  <c r="N223"/>
  <c r="BF223"/>
  <c r="N101"/>
  <c r="BI221"/>
  <c r="BH221"/>
  <c r="BG221"/>
  <c r="BE221"/>
  <c r="AA221"/>
  <c r="Y221"/>
  <c r="W221"/>
  <c r="BK221"/>
  <c r="N221"/>
  <c r="BF221"/>
  <c r="BI215"/>
  <c r="BH215"/>
  <c r="BG215"/>
  <c r="BE215"/>
  <c r="AA215"/>
  <c r="Y215"/>
  <c r="W215"/>
  <c r="BK215"/>
  <c r="N215"/>
  <c r="BF215"/>
  <c r="BI211"/>
  <c r="BH211"/>
  <c r="BG211"/>
  <c r="BE211"/>
  <c r="AA211"/>
  <c r="Y211"/>
  <c r="W211"/>
  <c r="BK211"/>
  <c r="N211"/>
  <c r="BF211"/>
  <c r="BI210"/>
  <c r="BH210"/>
  <c r="BG210"/>
  <c r="BE210"/>
  <c r="AA210"/>
  <c r="Y210"/>
  <c r="W210"/>
  <c r="BK210"/>
  <c r="N210"/>
  <c r="BF210"/>
  <c r="BI209"/>
  <c r="BH209"/>
  <c r="BG209"/>
  <c r="BE209"/>
  <c r="AA209"/>
  <c r="Y209"/>
  <c r="W209"/>
  <c r="BK209"/>
  <c r="N209"/>
  <c r="BF209"/>
  <c r="BI208"/>
  <c r="BH208"/>
  <c r="BG208"/>
  <c r="BE208"/>
  <c r="AA208"/>
  <c r="Y208"/>
  <c r="W208"/>
  <c r="BK208"/>
  <c r="N208"/>
  <c r="BF208"/>
  <c r="BI207"/>
  <c r="BH207"/>
  <c r="BG207"/>
  <c r="BE207"/>
  <c r="AA207"/>
  <c r="Y207"/>
  <c r="W207"/>
  <c r="BK207"/>
  <c r="N207"/>
  <c r="BF207"/>
  <c r="BI206"/>
  <c r="BH206"/>
  <c r="BG206"/>
  <c r="BE206"/>
  <c r="AA206"/>
  <c r="Y206"/>
  <c r="W206"/>
  <c r="BK206"/>
  <c r="N206"/>
  <c r="BF206"/>
  <c r="BI205"/>
  <c r="BH205"/>
  <c r="BG205"/>
  <c r="BE205"/>
  <c r="AA205"/>
  <c r="Y205"/>
  <c r="W205"/>
  <c r="BK205"/>
  <c r="N205"/>
  <c r="BF205"/>
  <c r="BI204"/>
  <c r="BH204"/>
  <c r="BG204"/>
  <c r="BE204"/>
  <c r="AA204"/>
  <c r="Y204"/>
  <c r="W204"/>
  <c r="BK204"/>
  <c r="N204"/>
  <c r="BF204"/>
  <c r="BI203"/>
  <c r="BH203"/>
  <c r="BG203"/>
  <c r="BE203"/>
  <c r="AA203"/>
  <c r="AA202"/>
  <c r="Y203"/>
  <c r="Y202"/>
  <c r="W203"/>
  <c r="W202"/>
  <c r="BK203"/>
  <c r="BK202"/>
  <c r="N202"/>
  <c r="N203"/>
  <c r="BF203"/>
  <c r="N100"/>
  <c r="BI201"/>
  <c r="BH201"/>
  <c r="BG201"/>
  <c r="BE201"/>
  <c r="AA201"/>
  <c r="Y201"/>
  <c r="W201"/>
  <c r="BK201"/>
  <c r="N201"/>
  <c r="BF201"/>
  <c r="BI200"/>
  <c r="BH200"/>
  <c r="BG200"/>
  <c r="BE200"/>
  <c r="AA200"/>
  <c r="Y200"/>
  <c r="W200"/>
  <c r="BK200"/>
  <c r="N200"/>
  <c r="BF200"/>
  <c r="BI199"/>
  <c r="BH199"/>
  <c r="BG199"/>
  <c r="BE199"/>
  <c r="AA199"/>
  <c r="Y199"/>
  <c r="W199"/>
  <c r="BK199"/>
  <c r="N199"/>
  <c r="BF199"/>
  <c r="BI198"/>
  <c r="BH198"/>
  <c r="BG198"/>
  <c r="BE198"/>
  <c r="AA198"/>
  <c r="Y198"/>
  <c r="W198"/>
  <c r="BK198"/>
  <c r="N198"/>
  <c r="BF198"/>
  <c r="BI197"/>
  <c r="BH197"/>
  <c r="BG197"/>
  <c r="BE197"/>
  <c r="AA197"/>
  <c r="Y197"/>
  <c r="W197"/>
  <c r="BK197"/>
  <c r="N197"/>
  <c r="BF197"/>
  <c r="BI196"/>
  <c r="BH196"/>
  <c r="BG196"/>
  <c r="BE196"/>
  <c r="AA196"/>
  <c r="Y196"/>
  <c r="W196"/>
  <c r="BK196"/>
  <c r="N196"/>
  <c r="BF196"/>
  <c r="BI194"/>
  <c r="BH194"/>
  <c r="BG194"/>
  <c r="BE194"/>
  <c r="AA194"/>
  <c r="AA193"/>
  <c r="Y194"/>
  <c r="Y193"/>
  <c r="W194"/>
  <c r="W193"/>
  <c r="BK194"/>
  <c r="BK193"/>
  <c r="N193"/>
  <c r="N194"/>
  <c r="BF194"/>
  <c r="N99"/>
  <c r="BI192"/>
  <c r="BH192"/>
  <c r="BG192"/>
  <c r="BE192"/>
  <c r="AA192"/>
  <c r="Y192"/>
  <c r="W192"/>
  <c r="BK192"/>
  <c r="N192"/>
  <c r="BF192"/>
  <c r="BI182"/>
  <c r="BH182"/>
  <c r="BG182"/>
  <c r="BE182"/>
  <c r="AA182"/>
  <c r="Y182"/>
  <c r="W182"/>
  <c r="BK182"/>
  <c r="N182"/>
  <c r="BF182"/>
  <c r="BI181"/>
  <c r="BH181"/>
  <c r="BG181"/>
  <c r="BE181"/>
  <c r="AA181"/>
  <c r="AA180"/>
  <c r="Y181"/>
  <c r="Y180"/>
  <c r="W181"/>
  <c r="W180"/>
  <c r="BK181"/>
  <c r="BK180"/>
  <c r="N180"/>
  <c r="N181"/>
  <c r="BF181"/>
  <c r="N98"/>
  <c r="BI179"/>
  <c r="BH179"/>
  <c r="BG179"/>
  <c r="BE179"/>
  <c r="AA179"/>
  <c r="Y179"/>
  <c r="W179"/>
  <c r="BK179"/>
  <c r="N179"/>
  <c r="BF179"/>
  <c r="BI178"/>
  <c r="BH178"/>
  <c r="BG178"/>
  <c r="BE178"/>
  <c r="AA178"/>
  <c r="Y178"/>
  <c r="W178"/>
  <c r="BK178"/>
  <c r="N178"/>
  <c r="BF178"/>
  <c r="BI177"/>
  <c r="BH177"/>
  <c r="BG177"/>
  <c r="BE177"/>
  <c r="AA177"/>
  <c r="Y177"/>
  <c r="W177"/>
  <c r="BK177"/>
  <c r="N177"/>
  <c r="BF177"/>
  <c r="BI176"/>
  <c r="BH176"/>
  <c r="BG176"/>
  <c r="BE176"/>
  <c r="AA176"/>
  <c r="AA175"/>
  <c r="Y176"/>
  <c r="Y175"/>
  <c r="W176"/>
  <c r="W175"/>
  <c r="BK176"/>
  <c r="BK175"/>
  <c r="N175"/>
  <c r="N176"/>
  <c r="BF176"/>
  <c r="N97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72"/>
  <c r="BH172"/>
  <c r="BG172"/>
  <c r="BE172"/>
  <c r="AA172"/>
  <c r="Y172"/>
  <c r="W172"/>
  <c r="BK172"/>
  <c r="N172"/>
  <c r="BF172"/>
  <c r="BI171"/>
  <c r="BH171"/>
  <c r="BG171"/>
  <c r="BE171"/>
  <c r="AA171"/>
  <c r="Y171"/>
  <c r="W171"/>
  <c r="BK171"/>
  <c r="N171"/>
  <c r="BF171"/>
  <c r="BI170"/>
  <c r="BH170"/>
  <c r="BG170"/>
  <c r="BE170"/>
  <c r="AA170"/>
  <c r="Y170"/>
  <c r="W170"/>
  <c r="BK170"/>
  <c r="N170"/>
  <c r="BF170"/>
  <c r="BI168"/>
  <c r="BH168"/>
  <c r="BG168"/>
  <c r="BE168"/>
  <c r="AA168"/>
  <c r="Y168"/>
  <c r="W168"/>
  <c r="BK168"/>
  <c r="N168"/>
  <c r="BF168"/>
  <c r="BI166"/>
  <c r="BH166"/>
  <c r="BG166"/>
  <c r="BE166"/>
  <c r="AA166"/>
  <c r="Y166"/>
  <c r="W166"/>
  <c r="BK166"/>
  <c r="N166"/>
  <c r="BF166"/>
  <c r="BI165"/>
  <c r="BH165"/>
  <c r="BG165"/>
  <c r="BE165"/>
  <c r="AA165"/>
  <c r="AA164"/>
  <c r="AA163"/>
  <c r="Y165"/>
  <c r="Y164"/>
  <c r="Y163"/>
  <c r="W165"/>
  <c r="W164"/>
  <c r="W163"/>
  <c r="BK165"/>
  <c r="BK164"/>
  <c r="N164"/>
  <c r="BK163"/>
  <c r="N163"/>
  <c r="N165"/>
  <c r="BF165"/>
  <c r="N96"/>
  <c r="N95"/>
  <c r="BI162"/>
  <c r="BH162"/>
  <c r="BG162"/>
  <c r="BE162"/>
  <c r="AA162"/>
  <c r="AA161"/>
  <c r="Y162"/>
  <c r="Y161"/>
  <c r="W162"/>
  <c r="W161"/>
  <c r="BK162"/>
  <c r="BK161"/>
  <c r="N161"/>
  <c r="N162"/>
  <c r="BF162"/>
  <c r="N94"/>
  <c r="BI159"/>
  <c r="BH159"/>
  <c r="BG159"/>
  <c r="BE159"/>
  <c r="AA159"/>
  <c r="Y159"/>
  <c r="W159"/>
  <c r="BK159"/>
  <c r="N159"/>
  <c r="BF159"/>
  <c r="BI158"/>
  <c r="BH158"/>
  <c r="BG158"/>
  <c r="BE158"/>
  <c r="AA158"/>
  <c r="AA157"/>
  <c r="Y158"/>
  <c r="Y157"/>
  <c r="W158"/>
  <c r="W157"/>
  <c r="BK158"/>
  <c r="BK157"/>
  <c r="N157"/>
  <c r="N158"/>
  <c r="BF158"/>
  <c r="N93"/>
  <c r="BI156"/>
  <c r="BH156"/>
  <c r="BG156"/>
  <c r="BE156"/>
  <c r="AA156"/>
  <c r="AA155"/>
  <c r="Y156"/>
  <c r="Y155"/>
  <c r="W156"/>
  <c r="W155"/>
  <c r="BK156"/>
  <c r="BK155"/>
  <c r="N155"/>
  <c r="N156"/>
  <c r="BF156"/>
  <c r="N92"/>
  <c r="BI154"/>
  <c r="BH154"/>
  <c r="BG154"/>
  <c r="BE154"/>
  <c r="AA154"/>
  <c r="Y154"/>
  <c r="W154"/>
  <c r="BK154"/>
  <c r="N154"/>
  <c r="BF154"/>
  <c r="BI152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/>
  <c r="BI150"/>
  <c r="BH150"/>
  <c r="BG150"/>
  <c r="BE150"/>
  <c r="AA150"/>
  <c r="Y150"/>
  <c r="W150"/>
  <c r="BK150"/>
  <c r="N150"/>
  <c r="BF150"/>
  <c r="BI148"/>
  <c r="BH148"/>
  <c r="BG148"/>
  <c r="BE148"/>
  <c r="AA148"/>
  <c r="Y148"/>
  <c r="W148"/>
  <c r="BK148"/>
  <c r="N148"/>
  <c r="BF148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3"/>
  <c r="BH143"/>
  <c r="BG143"/>
  <c r="BE143"/>
  <c r="AA143"/>
  <c r="Y143"/>
  <c r="W143"/>
  <c r="BK143"/>
  <c r="N143"/>
  <c r="BF143"/>
  <c r="BI142"/>
  <c r="BH142"/>
  <c r="BG142"/>
  <c r="BE142"/>
  <c r="AA142"/>
  <c r="AA141"/>
  <c r="AA140"/>
  <c r="AA139"/>
  <c r="Y142"/>
  <c r="Y141"/>
  <c r="Y140"/>
  <c r="Y139"/>
  <c r="W142"/>
  <c r="W141"/>
  <c r="W140"/>
  <c r="W139"/>
  <c r="AU108" i="1"/>
  <c r="BK142" i="16"/>
  <c r="BK141"/>
  <c r="N141"/>
  <c r="BK140"/>
  <c r="N140"/>
  <c r="BK139"/>
  <c r="N139"/>
  <c r="N89"/>
  <c r="N142"/>
  <c r="BF142"/>
  <c r="N91"/>
  <c r="N90"/>
  <c r="M136"/>
  <c r="M135"/>
  <c r="F135"/>
  <c r="F133"/>
  <c r="F131"/>
  <c r="BI119"/>
  <c r="BH119"/>
  <c r="BG119"/>
  <c r="BE119"/>
  <c r="BF119"/>
  <c r="BI118"/>
  <c r="BH118"/>
  <c r="BG118"/>
  <c r="BE118"/>
  <c r="BF118"/>
  <c r="BI117"/>
  <c r="BH117"/>
  <c r="BG117"/>
  <c r="BE117"/>
  <c r="BF117"/>
  <c r="BI116"/>
  <c r="BH116"/>
  <c r="BG116"/>
  <c r="BE116"/>
  <c r="BF116"/>
  <c r="BI115"/>
  <c r="BH115"/>
  <c r="BG115"/>
  <c r="BE115"/>
  <c r="BF115"/>
  <c r="BI114"/>
  <c r="H37"/>
  <c r="BD108" i="1"/>
  <c r="BH114" i="16"/>
  <c r="H36"/>
  <c r="BC108" i="1"/>
  <c r="BG114" i="16"/>
  <c r="H35"/>
  <c r="BB108" i="1"/>
  <c r="BE114" i="16"/>
  <c r="M33"/>
  <c r="AV108" i="1"/>
  <c r="H33" i="16"/>
  <c r="AZ108" i="1"/>
  <c r="L121" i="16"/>
  <c r="BF114"/>
  <c r="M34"/>
  <c r="AW108" i="1"/>
  <c r="H34" i="16"/>
  <c r="BA108" i="1"/>
  <c r="M29" i="16"/>
  <c r="AS108" i="1"/>
  <c r="M28" i="16"/>
  <c r="M85"/>
  <c r="M84"/>
  <c r="F84"/>
  <c r="F82"/>
  <c r="F80"/>
  <c r="M31"/>
  <c r="AG108" i="1"/>
  <c r="L39" i="16"/>
  <c r="O16"/>
  <c r="E16"/>
  <c r="F136"/>
  <c r="F85"/>
  <c r="O15"/>
  <c r="O10"/>
  <c r="M133"/>
  <c r="M82"/>
  <c r="F6"/>
  <c r="F129"/>
  <c r="F78"/>
  <c r="AY106" i="1"/>
  <c r="AX106"/>
  <c r="BI176" i="15"/>
  <c r="BH176"/>
  <c r="BG176"/>
  <c r="BE176"/>
  <c r="AA176"/>
  <c r="AA175"/>
  <c r="Y176"/>
  <c r="Y175"/>
  <c r="W176"/>
  <c r="W175"/>
  <c r="BK176"/>
  <c r="BK175"/>
  <c r="N175"/>
  <c r="N176"/>
  <c r="BF176"/>
  <c r="N97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72"/>
  <c r="BH172"/>
  <c r="BG172"/>
  <c r="BE172"/>
  <c r="AA172"/>
  <c r="Y172"/>
  <c r="W172"/>
  <c r="BK172"/>
  <c r="N172"/>
  <c r="BF172"/>
  <c r="BI171"/>
  <c r="BH171"/>
  <c r="BG171"/>
  <c r="BE171"/>
  <c r="AA171"/>
  <c r="Y171"/>
  <c r="W171"/>
  <c r="BK171"/>
  <c r="N171"/>
  <c r="BF171"/>
  <c r="BI170"/>
  <c r="BH170"/>
  <c r="BG170"/>
  <c r="BE170"/>
  <c r="AA170"/>
  <c r="Y170"/>
  <c r="W170"/>
  <c r="BK170"/>
  <c r="N170"/>
  <c r="BF170"/>
  <c r="BI169"/>
  <c r="BH169"/>
  <c r="BG169"/>
  <c r="BE169"/>
  <c r="AA169"/>
  <c r="Y169"/>
  <c r="W169"/>
  <c r="BK169"/>
  <c r="N169"/>
  <c r="BF169"/>
  <c r="BI168"/>
  <c r="BH168"/>
  <c r="BG168"/>
  <c r="BE168"/>
  <c r="AA168"/>
  <c r="AA167"/>
  <c r="AA166"/>
  <c r="Y168"/>
  <c r="Y167"/>
  <c r="Y166"/>
  <c r="W168"/>
  <c r="W167"/>
  <c r="W166"/>
  <c r="BK168"/>
  <c r="BK167"/>
  <c r="N167"/>
  <c r="BK166"/>
  <c r="N166"/>
  <c r="N168"/>
  <c r="BF168"/>
  <c r="N96"/>
  <c r="N95"/>
  <c r="BI165"/>
  <c r="BH165"/>
  <c r="BG165"/>
  <c r="BE165"/>
  <c r="AA165"/>
  <c r="Y165"/>
  <c r="W165"/>
  <c r="BK165"/>
  <c r="N165"/>
  <c r="BF165"/>
  <c r="BI164"/>
  <c r="BH164"/>
  <c r="BG164"/>
  <c r="BE164"/>
  <c r="AA164"/>
  <c r="Y164"/>
  <c r="W164"/>
  <c r="BK164"/>
  <c r="N164"/>
  <c r="BF164"/>
  <c r="BI163"/>
  <c r="BH163"/>
  <c r="BG163"/>
  <c r="BE163"/>
  <c r="AA163"/>
  <c r="Y163"/>
  <c r="W163"/>
  <c r="BK163"/>
  <c r="N163"/>
  <c r="BF163"/>
  <c r="BI162"/>
  <c r="BH162"/>
  <c r="BG162"/>
  <c r="BE162"/>
  <c r="AA162"/>
  <c r="AA161"/>
  <c r="Y162"/>
  <c r="Y161"/>
  <c r="W162"/>
  <c r="W161"/>
  <c r="BK162"/>
  <c r="BK161"/>
  <c r="N161"/>
  <c r="N162"/>
  <c r="BF162"/>
  <c r="N94"/>
  <c r="BI160"/>
  <c r="BH160"/>
  <c r="BG160"/>
  <c r="BE160"/>
  <c r="AA160"/>
  <c r="Y160"/>
  <c r="W160"/>
  <c r="BK160"/>
  <c r="N160"/>
  <c r="BF160"/>
  <c r="BI159"/>
  <c r="BH159"/>
  <c r="BG159"/>
  <c r="BE159"/>
  <c r="AA159"/>
  <c r="Y159"/>
  <c r="W159"/>
  <c r="BK159"/>
  <c r="N159"/>
  <c r="BF159"/>
  <c r="BI158"/>
  <c r="BH158"/>
  <c r="BG158"/>
  <c r="BE158"/>
  <c r="AA158"/>
  <c r="Y158"/>
  <c r="W158"/>
  <c r="BK158"/>
  <c r="N158"/>
  <c r="BF158"/>
  <c r="BI157"/>
  <c r="BH157"/>
  <c r="BG157"/>
  <c r="BE157"/>
  <c r="AA157"/>
  <c r="Y157"/>
  <c r="W157"/>
  <c r="BK157"/>
  <c r="N157"/>
  <c r="BF157"/>
  <c r="BI156"/>
  <c r="BH156"/>
  <c r="BG156"/>
  <c r="BE156"/>
  <c r="AA156"/>
  <c r="Y156"/>
  <c r="W156"/>
  <c r="BK156"/>
  <c r="N156"/>
  <c r="BF156"/>
  <c r="BI155"/>
  <c r="BH155"/>
  <c r="BG155"/>
  <c r="BE155"/>
  <c r="AA155"/>
  <c r="AA154"/>
  <c r="Y155"/>
  <c r="Y154"/>
  <c r="W155"/>
  <c r="W154"/>
  <c r="BK155"/>
  <c r="BK154"/>
  <c r="N154"/>
  <c r="N155"/>
  <c r="BF155"/>
  <c r="N93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/>
  <c r="BI150"/>
  <c r="BH150"/>
  <c r="BG150"/>
  <c r="BE150"/>
  <c r="AA150"/>
  <c r="AA149"/>
  <c r="Y150"/>
  <c r="Y149"/>
  <c r="W150"/>
  <c r="W149"/>
  <c r="BK150"/>
  <c r="BK149"/>
  <c r="N149"/>
  <c r="N150"/>
  <c r="BF150"/>
  <c r="N92"/>
  <c r="BI148"/>
  <c r="BH148"/>
  <c r="BG148"/>
  <c r="BE148"/>
  <c r="AA148"/>
  <c r="Y148"/>
  <c r="W148"/>
  <c r="BK148"/>
  <c r="N148"/>
  <c r="BF148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Y137"/>
  <c r="W137"/>
  <c r="BK137"/>
  <c r="N137"/>
  <c r="BF137"/>
  <c r="BI136"/>
  <c r="BH136"/>
  <c r="BG136"/>
  <c r="BE136"/>
  <c r="AA136"/>
  <c r="Y136"/>
  <c r="W136"/>
  <c r="BK136"/>
  <c r="N136"/>
  <c r="BF136"/>
  <c r="BI135"/>
  <c r="BH135"/>
  <c r="BG135"/>
  <c r="BE135"/>
  <c r="AA135"/>
  <c r="Y135"/>
  <c r="W135"/>
  <c r="BK135"/>
  <c r="N135"/>
  <c r="BF135"/>
  <c r="BI134"/>
  <c r="BH134"/>
  <c r="BG134"/>
  <c r="BE134"/>
  <c r="AA134"/>
  <c r="Y134"/>
  <c r="W134"/>
  <c r="BK134"/>
  <c r="N134"/>
  <c r="BF134"/>
  <c r="BI133"/>
  <c r="BH133"/>
  <c r="BG133"/>
  <c r="BE133"/>
  <c r="AA133"/>
  <c r="Y133"/>
  <c r="W133"/>
  <c r="BK133"/>
  <c r="N133"/>
  <c r="BF133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/>
  <c r="BI130"/>
  <c r="BH130"/>
  <c r="BG130"/>
  <c r="BE130"/>
  <c r="AA130"/>
  <c r="Y130"/>
  <c r="W130"/>
  <c r="BK130"/>
  <c r="N130"/>
  <c r="BF130"/>
  <c r="BI129"/>
  <c r="BH129"/>
  <c r="BG129"/>
  <c r="BE129"/>
  <c r="AA129"/>
  <c r="Y129"/>
  <c r="W129"/>
  <c r="BK129"/>
  <c r="N129"/>
  <c r="BF129"/>
  <c r="BI128"/>
  <c r="BH128"/>
  <c r="BG128"/>
  <c r="BE128"/>
  <c r="AA128"/>
  <c r="AA127"/>
  <c r="AA126"/>
  <c r="AA125"/>
  <c r="Y128"/>
  <c r="Y127"/>
  <c r="Y126"/>
  <c r="Y125"/>
  <c r="W128"/>
  <c r="W127"/>
  <c r="W126"/>
  <c r="W125"/>
  <c r="AU106" i="1"/>
  <c r="BK128" i="15"/>
  <c r="BK127"/>
  <c r="N127"/>
  <c r="BK126"/>
  <c r="N126"/>
  <c r="BK125"/>
  <c r="N125"/>
  <c r="N89"/>
  <c r="N128"/>
  <c r="BF128"/>
  <c r="N91"/>
  <c r="N90"/>
  <c r="M122"/>
  <c r="M121"/>
  <c r="F121"/>
  <c r="F119"/>
  <c r="F117"/>
  <c r="BI105"/>
  <c r="BH105"/>
  <c r="BG105"/>
  <c r="BE105"/>
  <c r="BF105"/>
  <c r="BI104"/>
  <c r="BH104"/>
  <c r="BG104"/>
  <c r="BE104"/>
  <c r="BF104"/>
  <c r="BI103"/>
  <c r="BH103"/>
  <c r="BG103"/>
  <c r="BE103"/>
  <c r="BF103"/>
  <c r="BI102"/>
  <c r="BH102"/>
  <c r="BG102"/>
  <c r="BE102"/>
  <c r="BF102"/>
  <c r="BI101"/>
  <c r="BH101"/>
  <c r="BG101"/>
  <c r="BE101"/>
  <c r="BF101"/>
  <c r="BI100"/>
  <c r="H37"/>
  <c r="BD106" i="1"/>
  <c r="BH100" i="15"/>
  <c r="H36"/>
  <c r="BC106" i="1"/>
  <c r="BG100" i="15"/>
  <c r="H35"/>
  <c r="BB106" i="1"/>
  <c r="BE100" i="15"/>
  <c r="M33"/>
  <c r="AV106" i="1"/>
  <c r="H33" i="15"/>
  <c r="AZ106" i="1"/>
  <c r="L107" i="15"/>
  <c r="BF100"/>
  <c r="M34"/>
  <c r="AW106" i="1"/>
  <c r="H34" i="15"/>
  <c r="BA106" i="1"/>
  <c r="M29" i="15"/>
  <c r="AS106" i="1"/>
  <c r="M28" i="15"/>
  <c r="M85"/>
  <c r="M84"/>
  <c r="F84"/>
  <c r="F82"/>
  <c r="F80"/>
  <c r="M31"/>
  <c r="AG106" i="1"/>
  <c r="L39" i="15"/>
  <c r="O16"/>
  <c r="E16"/>
  <c r="F122"/>
  <c r="F85"/>
  <c r="O15"/>
  <c r="O10"/>
  <c r="M119"/>
  <c r="M82"/>
  <c r="F6"/>
  <c r="F115"/>
  <c r="F78"/>
  <c r="AY105" i="1"/>
  <c r="AX105"/>
  <c r="BI126" i="14"/>
  <c r="BH126"/>
  <c r="BG126"/>
  <c r="BE126"/>
  <c r="AA126"/>
  <c r="Y126"/>
  <c r="W126"/>
  <c r="BK126"/>
  <c r="N126"/>
  <c r="BF126"/>
  <c r="BI125"/>
  <c r="BH125"/>
  <c r="BG125"/>
  <c r="BE125"/>
  <c r="AA125"/>
  <c r="Y125"/>
  <c r="W125"/>
  <c r="BK125"/>
  <c r="N125"/>
  <c r="BF125"/>
  <c r="BI124"/>
  <c r="BH124"/>
  <c r="BG124"/>
  <c r="BE124"/>
  <c r="AA124"/>
  <c r="Y124"/>
  <c r="W124"/>
  <c r="BK124"/>
  <c r="N124"/>
  <c r="BF124"/>
  <c r="BI123"/>
  <c r="BH123"/>
  <c r="BG123"/>
  <c r="BE123"/>
  <c r="AA123"/>
  <c r="Y123"/>
  <c r="W123"/>
  <c r="BK123"/>
  <c r="N123"/>
  <c r="BF123"/>
  <c r="BI122"/>
  <c r="BH122"/>
  <c r="BG122"/>
  <c r="BE122"/>
  <c r="AA122"/>
  <c r="AA121"/>
  <c r="AA120"/>
  <c r="AA119"/>
  <c r="Y122"/>
  <c r="Y121"/>
  <c r="Y120"/>
  <c r="Y119"/>
  <c r="W122"/>
  <c r="W121"/>
  <c r="W120"/>
  <c r="W119"/>
  <c r="AU105" i="1"/>
  <c r="BK122" i="14"/>
  <c r="BK121"/>
  <c r="N121"/>
  <c r="BK120"/>
  <c r="N120"/>
  <c r="BK119"/>
  <c r="N119"/>
  <c r="N89"/>
  <c r="N122"/>
  <c r="BF122"/>
  <c r="N91"/>
  <c r="N90"/>
  <c r="M116"/>
  <c r="M115"/>
  <c r="F115"/>
  <c r="F113"/>
  <c r="F111"/>
  <c r="BI99"/>
  <c r="BH99"/>
  <c r="BG99"/>
  <c r="BE99"/>
  <c r="BF99"/>
  <c r="BI98"/>
  <c r="BH98"/>
  <c r="BG98"/>
  <c r="BE98"/>
  <c r="BF98"/>
  <c r="BI97"/>
  <c r="BH97"/>
  <c r="BG97"/>
  <c r="BE97"/>
  <c r="BF97"/>
  <c r="BI96"/>
  <c r="BH96"/>
  <c r="BG96"/>
  <c r="BE96"/>
  <c r="BF96"/>
  <c r="BI95"/>
  <c r="BH95"/>
  <c r="BG95"/>
  <c r="BE95"/>
  <c r="BF95"/>
  <c r="BI94"/>
  <c r="H37"/>
  <c r="BD105" i="1"/>
  <c r="BH94" i="14"/>
  <c r="H36"/>
  <c r="BC105" i="1"/>
  <c r="BG94" i="14"/>
  <c r="H35"/>
  <c r="BB105" i="1"/>
  <c r="BE94" i="14"/>
  <c r="M33"/>
  <c r="AV105" i="1"/>
  <c r="H33" i="14"/>
  <c r="AZ105" i="1"/>
  <c r="L101" i="14"/>
  <c r="BF94"/>
  <c r="M34"/>
  <c r="AW105" i="1"/>
  <c r="H34" i="14"/>
  <c r="BA105" i="1"/>
  <c r="M29" i="14"/>
  <c r="AS105" i="1"/>
  <c r="M28" i="14"/>
  <c r="M85"/>
  <c r="M84"/>
  <c r="F84"/>
  <c r="F82"/>
  <c r="F80"/>
  <c r="M31"/>
  <c r="AG105" i="1"/>
  <c r="L39" i="14"/>
  <c r="O16"/>
  <c r="E16"/>
  <c r="F116"/>
  <c r="F85"/>
  <c r="O15"/>
  <c r="O10"/>
  <c r="M113"/>
  <c r="M82"/>
  <c r="F6"/>
  <c r="F109"/>
  <c r="F78"/>
  <c r="AY104" i="1"/>
  <c r="AX104"/>
  <c r="BI523" i="13"/>
  <c r="BH523"/>
  <c r="BG523"/>
  <c r="BE523"/>
  <c r="AA523"/>
  <c r="Y523"/>
  <c r="W523"/>
  <c r="BK523"/>
  <c r="N523"/>
  <c r="BF523"/>
  <c r="BI522"/>
  <c r="BH522"/>
  <c r="BG522"/>
  <c r="BE522"/>
  <c r="AA522"/>
  <c r="Y522"/>
  <c r="W522"/>
  <c r="BK522"/>
  <c r="N522"/>
  <c r="BF522"/>
  <c r="BI521"/>
  <c r="BH521"/>
  <c r="BG521"/>
  <c r="BE521"/>
  <c r="AA521"/>
  <c r="AA520"/>
  <c r="AA519"/>
  <c r="Y521"/>
  <c r="Y520"/>
  <c r="Y519"/>
  <c r="W521"/>
  <c r="W520"/>
  <c r="W519"/>
  <c r="BK521"/>
  <c r="BK520"/>
  <c r="N520"/>
  <c r="BK519"/>
  <c r="N519"/>
  <c r="N521"/>
  <c r="BF521"/>
  <c r="N106"/>
  <c r="N105"/>
  <c r="BI518"/>
  <c r="BH518"/>
  <c r="BG518"/>
  <c r="BE518"/>
  <c r="AA518"/>
  <c r="AA517"/>
  <c r="Y518"/>
  <c r="Y517"/>
  <c r="W518"/>
  <c r="W517"/>
  <c r="BK518"/>
  <c r="BK517"/>
  <c r="N517"/>
  <c r="N518"/>
  <c r="BF518"/>
  <c r="N104"/>
  <c r="BI516"/>
  <c r="BH516"/>
  <c r="BG516"/>
  <c r="BE516"/>
  <c r="AA516"/>
  <c r="Y516"/>
  <c r="W516"/>
  <c r="BK516"/>
  <c r="N516"/>
  <c r="BF516"/>
  <c r="BI515"/>
  <c r="BH515"/>
  <c r="BG515"/>
  <c r="BE515"/>
  <c r="AA515"/>
  <c r="Y515"/>
  <c r="W515"/>
  <c r="BK515"/>
  <c r="N515"/>
  <c r="BF515"/>
  <c r="BI514"/>
  <c r="BH514"/>
  <c r="BG514"/>
  <c r="BE514"/>
  <c r="AA514"/>
  <c r="Y514"/>
  <c r="W514"/>
  <c r="BK514"/>
  <c r="N514"/>
  <c r="BF514"/>
  <c r="BI513"/>
  <c r="BH513"/>
  <c r="BG513"/>
  <c r="BE513"/>
  <c r="AA513"/>
  <c r="Y513"/>
  <c r="W513"/>
  <c r="BK513"/>
  <c r="N513"/>
  <c r="BF513"/>
  <c r="BI512"/>
  <c r="BH512"/>
  <c r="BG512"/>
  <c r="BE512"/>
  <c r="AA512"/>
  <c r="Y512"/>
  <c r="W512"/>
  <c r="BK512"/>
  <c r="N512"/>
  <c r="BF512"/>
  <c r="BI511"/>
  <c r="BH511"/>
  <c r="BG511"/>
  <c r="BE511"/>
  <c r="AA511"/>
  <c r="AA510"/>
  <c r="AA509"/>
  <c r="Y511"/>
  <c r="Y510"/>
  <c r="Y509"/>
  <c r="W511"/>
  <c r="W510"/>
  <c r="W509"/>
  <c r="BK511"/>
  <c r="BK510"/>
  <c r="N510"/>
  <c r="BK509"/>
  <c r="N509"/>
  <c r="N511"/>
  <c r="BF511"/>
  <c r="N103"/>
  <c r="N102"/>
  <c r="BI506"/>
  <c r="BH506"/>
  <c r="BG506"/>
  <c r="BE506"/>
  <c r="AA506"/>
  <c r="Y506"/>
  <c r="W506"/>
  <c r="BK506"/>
  <c r="N506"/>
  <c r="BF506"/>
  <c r="BI503"/>
  <c r="BH503"/>
  <c r="BG503"/>
  <c r="BE503"/>
  <c r="AA503"/>
  <c r="Y503"/>
  <c r="W503"/>
  <c r="BK503"/>
  <c r="N503"/>
  <c r="BF503"/>
  <c r="BI501"/>
  <c r="BH501"/>
  <c r="BG501"/>
  <c r="BE501"/>
  <c r="AA501"/>
  <c r="Y501"/>
  <c r="W501"/>
  <c r="BK501"/>
  <c r="N501"/>
  <c r="BF501"/>
  <c r="BI498"/>
  <c r="BH498"/>
  <c r="BG498"/>
  <c r="BE498"/>
  <c r="AA498"/>
  <c r="Y498"/>
  <c r="W498"/>
  <c r="BK498"/>
  <c r="N498"/>
  <c r="BF498"/>
  <c r="BI495"/>
  <c r="BH495"/>
  <c r="BG495"/>
  <c r="BE495"/>
  <c r="AA495"/>
  <c r="Y495"/>
  <c r="W495"/>
  <c r="BK495"/>
  <c r="N495"/>
  <c r="BF495"/>
  <c r="BI493"/>
  <c r="BH493"/>
  <c r="BG493"/>
  <c r="BE493"/>
  <c r="AA493"/>
  <c r="Y493"/>
  <c r="W493"/>
  <c r="BK493"/>
  <c r="N493"/>
  <c r="BF493"/>
  <c r="BI492"/>
  <c r="BH492"/>
  <c r="BG492"/>
  <c r="BE492"/>
  <c r="AA492"/>
  <c r="AA491"/>
  <c r="Y492"/>
  <c r="Y491"/>
  <c r="W492"/>
  <c r="W491"/>
  <c r="BK492"/>
  <c r="BK491"/>
  <c r="N491"/>
  <c r="N492"/>
  <c r="BF492"/>
  <c r="N101"/>
  <c r="BI490"/>
  <c r="BH490"/>
  <c r="BG490"/>
  <c r="BE490"/>
  <c r="AA490"/>
  <c r="Y490"/>
  <c r="W490"/>
  <c r="BK490"/>
  <c r="N490"/>
  <c r="BF490"/>
  <c r="BI489"/>
  <c r="BH489"/>
  <c r="BG489"/>
  <c r="BE489"/>
  <c r="AA489"/>
  <c r="Y489"/>
  <c r="W489"/>
  <c r="BK489"/>
  <c r="N489"/>
  <c r="BF489"/>
  <c r="BI488"/>
  <c r="BH488"/>
  <c r="BG488"/>
  <c r="BE488"/>
  <c r="AA488"/>
  <c r="Y488"/>
  <c r="W488"/>
  <c r="BK488"/>
  <c r="N488"/>
  <c r="BF488"/>
  <c r="BI487"/>
  <c r="BH487"/>
  <c r="BG487"/>
  <c r="BE487"/>
  <c r="AA487"/>
  <c r="Y487"/>
  <c r="W487"/>
  <c r="BK487"/>
  <c r="N487"/>
  <c r="BF487"/>
  <c r="BI486"/>
  <c r="BH486"/>
  <c r="BG486"/>
  <c r="BE486"/>
  <c r="AA486"/>
  <c r="Y486"/>
  <c r="W486"/>
  <c r="BK486"/>
  <c r="N486"/>
  <c r="BF486"/>
  <c r="BI485"/>
  <c r="BH485"/>
  <c r="BG485"/>
  <c r="BE485"/>
  <c r="AA485"/>
  <c r="Y485"/>
  <c r="W485"/>
  <c r="BK485"/>
  <c r="N485"/>
  <c r="BF485"/>
  <c r="BI484"/>
  <c r="BH484"/>
  <c r="BG484"/>
  <c r="BE484"/>
  <c r="AA484"/>
  <c r="Y484"/>
  <c r="W484"/>
  <c r="BK484"/>
  <c r="N484"/>
  <c r="BF484"/>
  <c r="BI483"/>
  <c r="BH483"/>
  <c r="BG483"/>
  <c r="BE483"/>
  <c r="AA483"/>
  <c r="Y483"/>
  <c r="W483"/>
  <c r="BK483"/>
  <c r="N483"/>
  <c r="BF483"/>
  <c r="BI482"/>
  <c r="BH482"/>
  <c r="BG482"/>
  <c r="BE482"/>
  <c r="AA482"/>
  <c r="Y482"/>
  <c r="W482"/>
  <c r="BK482"/>
  <c r="N482"/>
  <c r="BF482"/>
  <c r="BI481"/>
  <c r="BH481"/>
  <c r="BG481"/>
  <c r="BE481"/>
  <c r="AA481"/>
  <c r="Y481"/>
  <c r="W481"/>
  <c r="BK481"/>
  <c r="N481"/>
  <c r="BF481"/>
  <c r="BI480"/>
  <c r="BH480"/>
  <c r="BG480"/>
  <c r="BE480"/>
  <c r="AA480"/>
  <c r="Y480"/>
  <c r="W480"/>
  <c r="BK480"/>
  <c r="N480"/>
  <c r="BF480"/>
  <c r="BI479"/>
  <c r="BH479"/>
  <c r="BG479"/>
  <c r="BE479"/>
  <c r="AA479"/>
  <c r="Y479"/>
  <c r="W479"/>
  <c r="BK479"/>
  <c r="N479"/>
  <c r="BF479"/>
  <c r="BI478"/>
  <c r="BH478"/>
  <c r="BG478"/>
  <c r="BE478"/>
  <c r="AA478"/>
  <c r="Y478"/>
  <c r="W478"/>
  <c r="BK478"/>
  <c r="N478"/>
  <c r="BF478"/>
  <c r="BI477"/>
  <c r="BH477"/>
  <c r="BG477"/>
  <c r="BE477"/>
  <c r="AA477"/>
  <c r="Y477"/>
  <c r="W477"/>
  <c r="BK477"/>
  <c r="N477"/>
  <c r="BF477"/>
  <c r="BI476"/>
  <c r="BH476"/>
  <c r="BG476"/>
  <c r="BE476"/>
  <c r="AA476"/>
  <c r="Y476"/>
  <c r="W476"/>
  <c r="BK476"/>
  <c r="N476"/>
  <c r="BF476"/>
  <c r="BI475"/>
  <c r="BH475"/>
  <c r="BG475"/>
  <c r="BE475"/>
  <c r="AA475"/>
  <c r="Y475"/>
  <c r="W475"/>
  <c r="BK475"/>
  <c r="N475"/>
  <c r="BF475"/>
  <c r="BI474"/>
  <c r="BH474"/>
  <c r="BG474"/>
  <c r="BE474"/>
  <c r="AA474"/>
  <c r="Y474"/>
  <c r="W474"/>
  <c r="BK474"/>
  <c r="N474"/>
  <c r="BF474"/>
  <c r="BI473"/>
  <c r="BH473"/>
  <c r="BG473"/>
  <c r="BE473"/>
  <c r="AA473"/>
  <c r="Y473"/>
  <c r="W473"/>
  <c r="BK473"/>
  <c r="N473"/>
  <c r="BF473"/>
  <c r="BI472"/>
  <c r="BH472"/>
  <c r="BG472"/>
  <c r="BE472"/>
  <c r="AA472"/>
  <c r="Y472"/>
  <c r="W472"/>
  <c r="BK472"/>
  <c r="N472"/>
  <c r="BF472"/>
  <c r="BI471"/>
  <c r="BH471"/>
  <c r="BG471"/>
  <c r="BE471"/>
  <c r="AA471"/>
  <c r="Y471"/>
  <c r="W471"/>
  <c r="BK471"/>
  <c r="N471"/>
  <c r="BF471"/>
  <c r="BI470"/>
  <c r="BH470"/>
  <c r="BG470"/>
  <c r="BE470"/>
  <c r="AA470"/>
  <c r="Y470"/>
  <c r="W470"/>
  <c r="BK470"/>
  <c r="N470"/>
  <c r="BF470"/>
  <c r="BI469"/>
  <c r="BH469"/>
  <c r="BG469"/>
  <c r="BE469"/>
  <c r="AA469"/>
  <c r="Y469"/>
  <c r="W469"/>
  <c r="BK469"/>
  <c r="N469"/>
  <c r="BF469"/>
  <c r="BI468"/>
  <c r="BH468"/>
  <c r="BG468"/>
  <c r="BE468"/>
  <c r="AA468"/>
  <c r="Y468"/>
  <c r="W468"/>
  <c r="BK468"/>
  <c r="N468"/>
  <c r="BF468"/>
  <c r="BI467"/>
  <c r="BH467"/>
  <c r="BG467"/>
  <c r="BE467"/>
  <c r="AA467"/>
  <c r="Y467"/>
  <c r="W467"/>
  <c r="BK467"/>
  <c r="N467"/>
  <c r="BF467"/>
  <c r="BI466"/>
  <c r="BH466"/>
  <c r="BG466"/>
  <c r="BE466"/>
  <c r="AA466"/>
  <c r="Y466"/>
  <c r="W466"/>
  <c r="BK466"/>
  <c r="N466"/>
  <c r="BF466"/>
  <c r="BI465"/>
  <c r="BH465"/>
  <c r="BG465"/>
  <c r="BE465"/>
  <c r="AA465"/>
  <c r="Y465"/>
  <c r="W465"/>
  <c r="BK465"/>
  <c r="N465"/>
  <c r="BF465"/>
  <c r="BI464"/>
  <c r="BH464"/>
  <c r="BG464"/>
  <c r="BE464"/>
  <c r="AA464"/>
  <c r="Y464"/>
  <c r="W464"/>
  <c r="BK464"/>
  <c r="N464"/>
  <c r="BF464"/>
  <c r="BI460"/>
  <c r="BH460"/>
  <c r="BG460"/>
  <c r="BE460"/>
  <c r="AA460"/>
  <c r="Y460"/>
  <c r="W460"/>
  <c r="BK460"/>
  <c r="N460"/>
  <c r="BF460"/>
  <c r="BI456"/>
  <c r="BH456"/>
  <c r="BG456"/>
  <c r="BE456"/>
  <c r="AA456"/>
  <c r="Y456"/>
  <c r="W456"/>
  <c r="BK456"/>
  <c r="N456"/>
  <c r="BF456"/>
  <c r="BI455"/>
  <c r="BH455"/>
  <c r="BG455"/>
  <c r="BE455"/>
  <c r="AA455"/>
  <c r="Y455"/>
  <c r="W455"/>
  <c r="BK455"/>
  <c r="N455"/>
  <c r="BF455"/>
  <c r="BI454"/>
  <c r="BH454"/>
  <c r="BG454"/>
  <c r="BE454"/>
  <c r="AA454"/>
  <c r="Y454"/>
  <c r="W454"/>
  <c r="BK454"/>
  <c r="N454"/>
  <c r="BF454"/>
  <c r="BI453"/>
  <c r="BH453"/>
  <c r="BG453"/>
  <c r="BE453"/>
  <c r="AA453"/>
  <c r="Y453"/>
  <c r="W453"/>
  <c r="BK453"/>
  <c r="N453"/>
  <c r="BF453"/>
  <c r="BI452"/>
  <c r="BH452"/>
  <c r="BG452"/>
  <c r="BE452"/>
  <c r="AA452"/>
  <c r="Y452"/>
  <c r="W452"/>
  <c r="BK452"/>
  <c r="N452"/>
  <c r="BF452"/>
  <c r="BI450"/>
  <c r="BH450"/>
  <c r="BG450"/>
  <c r="BE450"/>
  <c r="AA450"/>
  <c r="Y450"/>
  <c r="W450"/>
  <c r="BK450"/>
  <c r="N450"/>
  <c r="BF450"/>
  <c r="BI449"/>
  <c r="BH449"/>
  <c r="BG449"/>
  <c r="BE449"/>
  <c r="AA449"/>
  <c r="Y449"/>
  <c r="W449"/>
  <c r="BK449"/>
  <c r="N449"/>
  <c r="BF449"/>
  <c r="BI448"/>
  <c r="BH448"/>
  <c r="BG448"/>
  <c r="BE448"/>
  <c r="AA448"/>
  <c r="Y448"/>
  <c r="W448"/>
  <c r="BK448"/>
  <c r="N448"/>
  <c r="BF448"/>
  <c r="BI446"/>
  <c r="BH446"/>
  <c r="BG446"/>
  <c r="BE446"/>
  <c r="AA446"/>
  <c r="Y446"/>
  <c r="W446"/>
  <c r="BK446"/>
  <c r="N446"/>
  <c r="BF446"/>
  <c r="BI444"/>
  <c r="BH444"/>
  <c r="BG444"/>
  <c r="BE444"/>
  <c r="AA444"/>
  <c r="Y444"/>
  <c r="W444"/>
  <c r="BK444"/>
  <c r="N444"/>
  <c r="BF444"/>
  <c r="BI442"/>
  <c r="BH442"/>
  <c r="BG442"/>
  <c r="BE442"/>
  <c r="AA442"/>
  <c r="Y442"/>
  <c r="W442"/>
  <c r="BK442"/>
  <c r="N442"/>
  <c r="BF442"/>
  <c r="BI440"/>
  <c r="BH440"/>
  <c r="BG440"/>
  <c r="BE440"/>
  <c r="AA440"/>
  <c r="Y440"/>
  <c r="W440"/>
  <c r="BK440"/>
  <c r="N440"/>
  <c r="BF440"/>
  <c r="BI439"/>
  <c r="BH439"/>
  <c r="BG439"/>
  <c r="BE439"/>
  <c r="AA439"/>
  <c r="Y439"/>
  <c r="W439"/>
  <c r="BK439"/>
  <c r="N439"/>
  <c r="BF439"/>
  <c r="BI438"/>
  <c r="BH438"/>
  <c r="BG438"/>
  <c r="BE438"/>
  <c r="AA438"/>
  <c r="Y438"/>
  <c r="W438"/>
  <c r="BK438"/>
  <c r="N438"/>
  <c r="BF438"/>
  <c r="BI437"/>
  <c r="BH437"/>
  <c r="BG437"/>
  <c r="BE437"/>
  <c r="AA437"/>
  <c r="Y437"/>
  <c r="W437"/>
  <c r="BK437"/>
  <c r="N437"/>
  <c r="BF437"/>
  <c r="BI433"/>
  <c r="BH433"/>
  <c r="BG433"/>
  <c r="BE433"/>
  <c r="AA433"/>
  <c r="Y433"/>
  <c r="W433"/>
  <c r="BK433"/>
  <c r="N433"/>
  <c r="BF433"/>
  <c r="BI429"/>
  <c r="BH429"/>
  <c r="BG429"/>
  <c r="BE429"/>
  <c r="AA429"/>
  <c r="Y429"/>
  <c r="W429"/>
  <c r="BK429"/>
  <c r="N429"/>
  <c r="BF429"/>
  <c r="BI425"/>
  <c r="BH425"/>
  <c r="BG425"/>
  <c r="BE425"/>
  <c r="AA425"/>
  <c r="AA424"/>
  <c r="Y425"/>
  <c r="Y424"/>
  <c r="W425"/>
  <c r="W424"/>
  <c r="BK425"/>
  <c r="BK424"/>
  <c r="N424"/>
  <c r="N425"/>
  <c r="BF425"/>
  <c r="N100"/>
  <c r="BI423"/>
  <c r="BH423"/>
  <c r="BG423"/>
  <c r="BE423"/>
  <c r="AA423"/>
  <c r="Y423"/>
  <c r="W423"/>
  <c r="BK423"/>
  <c r="N423"/>
  <c r="BF423"/>
  <c r="BI422"/>
  <c r="BH422"/>
  <c r="BG422"/>
  <c r="BE422"/>
  <c r="AA422"/>
  <c r="Y422"/>
  <c r="W422"/>
  <c r="BK422"/>
  <c r="N422"/>
  <c r="BF422"/>
  <c r="BI421"/>
  <c r="BH421"/>
  <c r="BG421"/>
  <c r="BE421"/>
  <c r="AA421"/>
  <c r="Y421"/>
  <c r="W421"/>
  <c r="BK421"/>
  <c r="N421"/>
  <c r="BF421"/>
  <c r="BI420"/>
  <c r="BH420"/>
  <c r="BG420"/>
  <c r="BE420"/>
  <c r="AA420"/>
  <c r="Y420"/>
  <c r="W420"/>
  <c r="BK420"/>
  <c r="N420"/>
  <c r="BF420"/>
  <c r="BI419"/>
  <c r="BH419"/>
  <c r="BG419"/>
  <c r="BE419"/>
  <c r="AA419"/>
  <c r="Y419"/>
  <c r="W419"/>
  <c r="BK419"/>
  <c r="N419"/>
  <c r="BF419"/>
  <c r="BI418"/>
  <c r="BH418"/>
  <c r="BG418"/>
  <c r="BE418"/>
  <c r="AA418"/>
  <c r="Y418"/>
  <c r="W418"/>
  <c r="BK418"/>
  <c r="N418"/>
  <c r="BF418"/>
  <c r="BI417"/>
  <c r="BH417"/>
  <c r="BG417"/>
  <c r="BE417"/>
  <c r="AA417"/>
  <c r="Y417"/>
  <c r="W417"/>
  <c r="BK417"/>
  <c r="N417"/>
  <c r="BF417"/>
  <c r="BI416"/>
  <c r="BH416"/>
  <c r="BG416"/>
  <c r="BE416"/>
  <c r="AA416"/>
  <c r="Y416"/>
  <c r="W416"/>
  <c r="BK416"/>
  <c r="N416"/>
  <c r="BF416"/>
  <c r="BI415"/>
  <c r="BH415"/>
  <c r="BG415"/>
  <c r="BE415"/>
  <c r="AA415"/>
  <c r="Y415"/>
  <c r="W415"/>
  <c r="BK415"/>
  <c r="N415"/>
  <c r="BF415"/>
  <c r="BI414"/>
  <c r="BH414"/>
  <c r="BG414"/>
  <c r="BE414"/>
  <c r="AA414"/>
  <c r="AA413"/>
  <c r="Y414"/>
  <c r="Y413"/>
  <c r="W414"/>
  <c r="W413"/>
  <c r="BK414"/>
  <c r="BK413"/>
  <c r="N413"/>
  <c r="N414"/>
  <c r="BF414"/>
  <c r="N99"/>
  <c r="BI412"/>
  <c r="BH412"/>
  <c r="BG412"/>
  <c r="BE412"/>
  <c r="AA412"/>
  <c r="Y412"/>
  <c r="W412"/>
  <c r="BK412"/>
  <c r="N412"/>
  <c r="BF412"/>
  <c r="BI411"/>
  <c r="BH411"/>
  <c r="BG411"/>
  <c r="BE411"/>
  <c r="AA411"/>
  <c r="Y411"/>
  <c r="W411"/>
  <c r="BK411"/>
  <c r="N411"/>
  <c r="BF411"/>
  <c r="BI410"/>
  <c r="BH410"/>
  <c r="BG410"/>
  <c r="BE410"/>
  <c r="AA410"/>
  <c r="Y410"/>
  <c r="W410"/>
  <c r="BK410"/>
  <c r="N410"/>
  <c r="BF410"/>
  <c r="BI409"/>
  <c r="BH409"/>
  <c r="BG409"/>
  <c r="BE409"/>
  <c r="AA409"/>
  <c r="Y409"/>
  <c r="W409"/>
  <c r="BK409"/>
  <c r="N409"/>
  <c r="BF409"/>
  <c r="BI408"/>
  <c r="BH408"/>
  <c r="BG408"/>
  <c r="BE408"/>
  <c r="AA408"/>
  <c r="Y408"/>
  <c r="W408"/>
  <c r="BK408"/>
  <c r="N408"/>
  <c r="BF408"/>
  <c r="BI407"/>
  <c r="BH407"/>
  <c r="BG407"/>
  <c r="BE407"/>
  <c r="AA407"/>
  <c r="Y407"/>
  <c r="W407"/>
  <c r="BK407"/>
  <c r="N407"/>
  <c r="BF407"/>
  <c r="BI406"/>
  <c r="BH406"/>
  <c r="BG406"/>
  <c r="BE406"/>
  <c r="AA406"/>
  <c r="Y406"/>
  <c r="W406"/>
  <c r="BK406"/>
  <c r="N406"/>
  <c r="BF406"/>
  <c r="BI405"/>
  <c r="BH405"/>
  <c r="BG405"/>
  <c r="BE405"/>
  <c r="AA405"/>
  <c r="Y405"/>
  <c r="W405"/>
  <c r="BK405"/>
  <c r="N405"/>
  <c r="BF405"/>
  <c r="BI403"/>
  <c r="BH403"/>
  <c r="BG403"/>
  <c r="BE403"/>
  <c r="AA403"/>
  <c r="Y403"/>
  <c r="W403"/>
  <c r="BK403"/>
  <c r="N403"/>
  <c r="BF403"/>
  <c r="BI402"/>
  <c r="BH402"/>
  <c r="BG402"/>
  <c r="BE402"/>
  <c r="AA402"/>
  <c r="Y402"/>
  <c r="W402"/>
  <c r="BK402"/>
  <c r="N402"/>
  <c r="BF402"/>
  <c r="BI401"/>
  <c r="BH401"/>
  <c r="BG401"/>
  <c r="BE401"/>
  <c r="AA401"/>
  <c r="Y401"/>
  <c r="W401"/>
  <c r="BK401"/>
  <c r="N401"/>
  <c r="BF401"/>
  <c r="BI400"/>
  <c r="BH400"/>
  <c r="BG400"/>
  <c r="BE400"/>
  <c r="AA400"/>
  <c r="Y400"/>
  <c r="W400"/>
  <c r="BK400"/>
  <c r="N400"/>
  <c r="BF400"/>
  <c r="BI399"/>
  <c r="BH399"/>
  <c r="BG399"/>
  <c r="BE399"/>
  <c r="AA399"/>
  <c r="Y399"/>
  <c r="W399"/>
  <c r="BK399"/>
  <c r="N399"/>
  <c r="BF399"/>
  <c r="BI398"/>
  <c r="BH398"/>
  <c r="BG398"/>
  <c r="BE398"/>
  <c r="AA398"/>
  <c r="Y398"/>
  <c r="W398"/>
  <c r="BK398"/>
  <c r="N398"/>
  <c r="BF398"/>
  <c r="BI396"/>
  <c r="BH396"/>
  <c r="BG396"/>
  <c r="BE396"/>
  <c r="AA396"/>
  <c r="Y396"/>
  <c r="W396"/>
  <c r="BK396"/>
  <c r="N396"/>
  <c r="BF396"/>
  <c r="BI395"/>
  <c r="BH395"/>
  <c r="BG395"/>
  <c r="BE395"/>
  <c r="AA395"/>
  <c r="Y395"/>
  <c r="W395"/>
  <c r="BK395"/>
  <c r="N395"/>
  <c r="BF395"/>
  <c r="BI394"/>
  <c r="BH394"/>
  <c r="BG394"/>
  <c r="BE394"/>
  <c r="AA394"/>
  <c r="Y394"/>
  <c r="W394"/>
  <c r="BK394"/>
  <c r="N394"/>
  <c r="BF394"/>
  <c r="BI392"/>
  <c r="BH392"/>
  <c r="BG392"/>
  <c r="BE392"/>
  <c r="AA392"/>
  <c r="Y392"/>
  <c r="W392"/>
  <c r="BK392"/>
  <c r="N392"/>
  <c r="BF392"/>
  <c r="BI391"/>
  <c r="BH391"/>
  <c r="BG391"/>
  <c r="BE391"/>
  <c r="AA391"/>
  <c r="Y391"/>
  <c r="W391"/>
  <c r="BK391"/>
  <c r="N391"/>
  <c r="BF391"/>
  <c r="BI390"/>
  <c r="BH390"/>
  <c r="BG390"/>
  <c r="BE390"/>
  <c r="AA390"/>
  <c r="Y390"/>
  <c r="W390"/>
  <c r="BK390"/>
  <c r="N390"/>
  <c r="BF390"/>
  <c r="BI389"/>
  <c r="BH389"/>
  <c r="BG389"/>
  <c r="BE389"/>
  <c r="AA389"/>
  <c r="Y389"/>
  <c r="W389"/>
  <c r="BK389"/>
  <c r="N389"/>
  <c r="BF389"/>
  <c r="BI388"/>
  <c r="BH388"/>
  <c r="BG388"/>
  <c r="BE388"/>
  <c r="AA388"/>
  <c r="Y388"/>
  <c r="W388"/>
  <c r="BK388"/>
  <c r="N388"/>
  <c r="BF388"/>
  <c r="BI387"/>
  <c r="BH387"/>
  <c r="BG387"/>
  <c r="BE387"/>
  <c r="AA387"/>
  <c r="Y387"/>
  <c r="W387"/>
  <c r="BK387"/>
  <c r="N387"/>
  <c r="BF387"/>
  <c r="BI386"/>
  <c r="BH386"/>
  <c r="BG386"/>
  <c r="BE386"/>
  <c r="AA386"/>
  <c r="Y386"/>
  <c r="W386"/>
  <c r="BK386"/>
  <c r="N386"/>
  <c r="BF386"/>
  <c r="BI385"/>
  <c r="BH385"/>
  <c r="BG385"/>
  <c r="BE385"/>
  <c r="AA385"/>
  <c r="Y385"/>
  <c r="W385"/>
  <c r="BK385"/>
  <c r="N385"/>
  <c r="BF385"/>
  <c r="BI384"/>
  <c r="BH384"/>
  <c r="BG384"/>
  <c r="BE384"/>
  <c r="AA384"/>
  <c r="Y384"/>
  <c r="W384"/>
  <c r="BK384"/>
  <c r="N384"/>
  <c r="BF384"/>
  <c r="BI382"/>
  <c r="BH382"/>
  <c r="BG382"/>
  <c r="BE382"/>
  <c r="AA382"/>
  <c r="Y382"/>
  <c r="W382"/>
  <c r="BK382"/>
  <c r="N382"/>
  <c r="BF382"/>
  <c r="BI381"/>
  <c r="BH381"/>
  <c r="BG381"/>
  <c r="BE381"/>
  <c r="AA381"/>
  <c r="Y381"/>
  <c r="W381"/>
  <c r="BK381"/>
  <c r="N381"/>
  <c r="BF381"/>
  <c r="BI380"/>
  <c r="BH380"/>
  <c r="BG380"/>
  <c r="BE380"/>
  <c r="AA380"/>
  <c r="Y380"/>
  <c r="W380"/>
  <c r="BK380"/>
  <c r="N380"/>
  <c r="BF380"/>
  <c r="BI379"/>
  <c r="BH379"/>
  <c r="BG379"/>
  <c r="BE379"/>
  <c r="AA379"/>
  <c r="Y379"/>
  <c r="W379"/>
  <c r="BK379"/>
  <c r="N379"/>
  <c r="BF379"/>
  <c r="BI378"/>
  <c r="BH378"/>
  <c r="BG378"/>
  <c r="BE378"/>
  <c r="AA378"/>
  <c r="Y378"/>
  <c r="W378"/>
  <c r="BK378"/>
  <c r="N378"/>
  <c r="BF378"/>
  <c r="BI377"/>
  <c r="BH377"/>
  <c r="BG377"/>
  <c r="BE377"/>
  <c r="AA377"/>
  <c r="Y377"/>
  <c r="W377"/>
  <c r="BK377"/>
  <c r="N377"/>
  <c r="BF377"/>
  <c r="BI376"/>
  <c r="BH376"/>
  <c r="BG376"/>
  <c r="BE376"/>
  <c r="AA376"/>
  <c r="Y376"/>
  <c r="W376"/>
  <c r="BK376"/>
  <c r="N376"/>
  <c r="BF376"/>
  <c r="BI375"/>
  <c r="BH375"/>
  <c r="BG375"/>
  <c r="BE375"/>
  <c r="AA375"/>
  <c r="Y375"/>
  <c r="W375"/>
  <c r="BK375"/>
  <c r="N375"/>
  <c r="BF375"/>
  <c r="BI374"/>
  <c r="BH374"/>
  <c r="BG374"/>
  <c r="BE374"/>
  <c r="AA374"/>
  <c r="Y374"/>
  <c r="W374"/>
  <c r="BK374"/>
  <c r="N374"/>
  <c r="BF374"/>
  <c r="BI373"/>
  <c r="BH373"/>
  <c r="BG373"/>
  <c r="BE373"/>
  <c r="AA373"/>
  <c r="Y373"/>
  <c r="W373"/>
  <c r="BK373"/>
  <c r="N373"/>
  <c r="BF373"/>
  <c r="BI372"/>
  <c r="BH372"/>
  <c r="BG372"/>
  <c r="BE372"/>
  <c r="AA372"/>
  <c r="Y372"/>
  <c r="W372"/>
  <c r="BK372"/>
  <c r="N372"/>
  <c r="BF372"/>
  <c r="BI371"/>
  <c r="BH371"/>
  <c r="BG371"/>
  <c r="BE371"/>
  <c r="AA371"/>
  <c r="Y371"/>
  <c r="W371"/>
  <c r="BK371"/>
  <c r="N371"/>
  <c r="BF371"/>
  <c r="BI370"/>
  <c r="BH370"/>
  <c r="BG370"/>
  <c r="BE370"/>
  <c r="AA370"/>
  <c r="Y370"/>
  <c r="W370"/>
  <c r="BK370"/>
  <c r="N370"/>
  <c r="BF370"/>
  <c r="BI369"/>
  <c r="BH369"/>
  <c r="BG369"/>
  <c r="BE369"/>
  <c r="AA369"/>
  <c r="Y369"/>
  <c r="W369"/>
  <c r="BK369"/>
  <c r="N369"/>
  <c r="BF369"/>
  <c r="BI368"/>
  <c r="BH368"/>
  <c r="BG368"/>
  <c r="BE368"/>
  <c r="AA368"/>
  <c r="Y368"/>
  <c r="W368"/>
  <c r="BK368"/>
  <c r="N368"/>
  <c r="BF368"/>
  <c r="BI367"/>
  <c r="BH367"/>
  <c r="BG367"/>
  <c r="BE367"/>
  <c r="AA367"/>
  <c r="Y367"/>
  <c r="W367"/>
  <c r="BK367"/>
  <c r="N367"/>
  <c r="BF367"/>
  <c r="BI366"/>
  <c r="BH366"/>
  <c r="BG366"/>
  <c r="BE366"/>
  <c r="AA366"/>
  <c r="Y366"/>
  <c r="W366"/>
  <c r="BK366"/>
  <c r="N366"/>
  <c r="BF366"/>
  <c r="BI365"/>
  <c r="BH365"/>
  <c r="BG365"/>
  <c r="BE365"/>
  <c r="AA365"/>
  <c r="Y365"/>
  <c r="W365"/>
  <c r="BK365"/>
  <c r="N365"/>
  <c r="BF365"/>
  <c r="BI364"/>
  <c r="BH364"/>
  <c r="BG364"/>
  <c r="BE364"/>
  <c r="AA364"/>
  <c r="Y364"/>
  <c r="W364"/>
  <c r="BK364"/>
  <c r="N364"/>
  <c r="BF364"/>
  <c r="BI363"/>
  <c r="BH363"/>
  <c r="BG363"/>
  <c r="BE363"/>
  <c r="AA363"/>
  <c r="Y363"/>
  <c r="W363"/>
  <c r="BK363"/>
  <c r="N363"/>
  <c r="BF363"/>
  <c r="BI362"/>
  <c r="BH362"/>
  <c r="BG362"/>
  <c r="BE362"/>
  <c r="AA362"/>
  <c r="Y362"/>
  <c r="W362"/>
  <c r="BK362"/>
  <c r="N362"/>
  <c r="BF362"/>
  <c r="BI361"/>
  <c r="BH361"/>
  <c r="BG361"/>
  <c r="BE361"/>
  <c r="AA361"/>
  <c r="Y361"/>
  <c r="W361"/>
  <c r="BK361"/>
  <c r="N361"/>
  <c r="BF361"/>
  <c r="BI360"/>
  <c r="BH360"/>
  <c r="BG360"/>
  <c r="BE360"/>
  <c r="AA360"/>
  <c r="Y360"/>
  <c r="W360"/>
  <c r="BK360"/>
  <c r="N360"/>
  <c r="BF360"/>
  <c r="BI359"/>
  <c r="BH359"/>
  <c r="BG359"/>
  <c r="BE359"/>
  <c r="AA359"/>
  <c r="Y359"/>
  <c r="W359"/>
  <c r="BK359"/>
  <c r="N359"/>
  <c r="BF359"/>
  <c r="BI358"/>
  <c r="BH358"/>
  <c r="BG358"/>
  <c r="BE358"/>
  <c r="AA358"/>
  <c r="Y358"/>
  <c r="W358"/>
  <c r="BK358"/>
  <c r="N358"/>
  <c r="BF358"/>
  <c r="BI357"/>
  <c r="BH357"/>
  <c r="BG357"/>
  <c r="BE357"/>
  <c r="AA357"/>
  <c r="Y357"/>
  <c r="W357"/>
  <c r="BK357"/>
  <c r="N357"/>
  <c r="BF357"/>
  <c r="BI356"/>
  <c r="BH356"/>
  <c r="BG356"/>
  <c r="BE356"/>
  <c r="AA356"/>
  <c r="Y356"/>
  <c r="W356"/>
  <c r="BK356"/>
  <c r="N356"/>
  <c r="BF356"/>
  <c r="BI355"/>
  <c r="BH355"/>
  <c r="BG355"/>
  <c r="BE355"/>
  <c r="AA355"/>
  <c r="Y355"/>
  <c r="W355"/>
  <c r="BK355"/>
  <c r="N355"/>
  <c r="BF355"/>
  <c r="BI354"/>
  <c r="BH354"/>
  <c r="BG354"/>
  <c r="BE354"/>
  <c r="AA354"/>
  <c r="Y354"/>
  <c r="W354"/>
  <c r="BK354"/>
  <c r="N354"/>
  <c r="BF354"/>
  <c r="BI353"/>
  <c r="BH353"/>
  <c r="BG353"/>
  <c r="BE353"/>
  <c r="AA353"/>
  <c r="Y353"/>
  <c r="W353"/>
  <c r="BK353"/>
  <c r="N353"/>
  <c r="BF353"/>
  <c r="BI352"/>
  <c r="BH352"/>
  <c r="BG352"/>
  <c r="BE352"/>
  <c r="AA352"/>
  <c r="Y352"/>
  <c r="W352"/>
  <c r="BK352"/>
  <c r="N352"/>
  <c r="BF352"/>
  <c r="BI351"/>
  <c r="BH351"/>
  <c r="BG351"/>
  <c r="BE351"/>
  <c r="AA351"/>
  <c r="Y351"/>
  <c r="W351"/>
  <c r="BK351"/>
  <c r="N351"/>
  <c r="BF351"/>
  <c r="BI350"/>
  <c r="BH350"/>
  <c r="BG350"/>
  <c r="BE350"/>
  <c r="AA350"/>
  <c r="Y350"/>
  <c r="W350"/>
  <c r="BK350"/>
  <c r="N350"/>
  <c r="BF350"/>
  <c r="BI349"/>
  <c r="BH349"/>
  <c r="BG349"/>
  <c r="BE349"/>
  <c r="AA349"/>
  <c r="Y349"/>
  <c r="W349"/>
  <c r="BK349"/>
  <c r="N349"/>
  <c r="BF349"/>
  <c r="BI348"/>
  <c r="BH348"/>
  <c r="BG348"/>
  <c r="BE348"/>
  <c r="AA348"/>
  <c r="Y348"/>
  <c r="W348"/>
  <c r="BK348"/>
  <c r="N348"/>
  <c r="BF348"/>
  <c r="BI347"/>
  <c r="BH347"/>
  <c r="BG347"/>
  <c r="BE347"/>
  <c r="AA347"/>
  <c r="Y347"/>
  <c r="W347"/>
  <c r="BK347"/>
  <c r="N347"/>
  <c r="BF347"/>
  <c r="BI346"/>
  <c r="BH346"/>
  <c r="BG346"/>
  <c r="BE346"/>
  <c r="AA346"/>
  <c r="Y346"/>
  <c r="W346"/>
  <c r="BK346"/>
  <c r="N346"/>
  <c r="BF346"/>
  <c r="BI345"/>
  <c r="BH345"/>
  <c r="BG345"/>
  <c r="BE345"/>
  <c r="AA345"/>
  <c r="Y345"/>
  <c r="W345"/>
  <c r="BK345"/>
  <c r="N345"/>
  <c r="BF345"/>
  <c r="BI344"/>
  <c r="BH344"/>
  <c r="BG344"/>
  <c r="BE344"/>
  <c r="AA344"/>
  <c r="Y344"/>
  <c r="W344"/>
  <c r="BK344"/>
  <c r="N344"/>
  <c r="BF344"/>
  <c r="BI343"/>
  <c r="BH343"/>
  <c r="BG343"/>
  <c r="BE343"/>
  <c r="AA343"/>
  <c r="Y343"/>
  <c r="W343"/>
  <c r="BK343"/>
  <c r="N343"/>
  <c r="BF343"/>
  <c r="BI342"/>
  <c r="BH342"/>
  <c r="BG342"/>
  <c r="BE342"/>
  <c r="AA342"/>
  <c r="Y342"/>
  <c r="W342"/>
  <c r="BK342"/>
  <c r="N342"/>
  <c r="BF342"/>
  <c r="BI341"/>
  <c r="BH341"/>
  <c r="BG341"/>
  <c r="BE341"/>
  <c r="AA341"/>
  <c r="Y341"/>
  <c r="W341"/>
  <c r="BK341"/>
  <c r="N341"/>
  <c r="BF341"/>
  <c r="BI340"/>
  <c r="BH340"/>
  <c r="BG340"/>
  <c r="BE340"/>
  <c r="AA340"/>
  <c r="Y340"/>
  <c r="W340"/>
  <c r="BK340"/>
  <c r="N340"/>
  <c r="BF340"/>
  <c r="BI339"/>
  <c r="BH339"/>
  <c r="BG339"/>
  <c r="BE339"/>
  <c r="AA339"/>
  <c r="Y339"/>
  <c r="W339"/>
  <c r="BK339"/>
  <c r="N339"/>
  <c r="BF339"/>
  <c r="BI338"/>
  <c r="BH338"/>
  <c r="BG338"/>
  <c r="BE338"/>
  <c r="AA338"/>
  <c r="Y338"/>
  <c r="W338"/>
  <c r="BK338"/>
  <c r="N338"/>
  <c r="BF338"/>
  <c r="BI337"/>
  <c r="BH337"/>
  <c r="BG337"/>
  <c r="BE337"/>
  <c r="AA337"/>
  <c r="Y337"/>
  <c r="W337"/>
  <c r="BK337"/>
  <c r="N337"/>
  <c r="BF337"/>
  <c r="BI336"/>
  <c r="BH336"/>
  <c r="BG336"/>
  <c r="BE336"/>
  <c r="AA336"/>
  <c r="Y336"/>
  <c r="W336"/>
  <c r="BK336"/>
  <c r="N336"/>
  <c r="BF336"/>
  <c r="BI335"/>
  <c r="BH335"/>
  <c r="BG335"/>
  <c r="BE335"/>
  <c r="AA335"/>
  <c r="Y335"/>
  <c r="W335"/>
  <c r="BK335"/>
  <c r="N335"/>
  <c r="BF335"/>
  <c r="BI334"/>
  <c r="BH334"/>
  <c r="BG334"/>
  <c r="BE334"/>
  <c r="AA334"/>
  <c r="Y334"/>
  <c r="W334"/>
  <c r="BK334"/>
  <c r="N334"/>
  <c r="BF334"/>
  <c r="BI333"/>
  <c r="BH333"/>
  <c r="BG333"/>
  <c r="BE333"/>
  <c r="AA333"/>
  <c r="Y333"/>
  <c r="W333"/>
  <c r="BK333"/>
  <c r="N333"/>
  <c r="BF333"/>
  <c r="BI332"/>
  <c r="BH332"/>
  <c r="BG332"/>
  <c r="BE332"/>
  <c r="AA332"/>
  <c r="Y332"/>
  <c r="W332"/>
  <c r="BK332"/>
  <c r="N332"/>
  <c r="BF332"/>
  <c r="BI331"/>
  <c r="BH331"/>
  <c r="BG331"/>
  <c r="BE331"/>
  <c r="AA331"/>
  <c r="Y331"/>
  <c r="W331"/>
  <c r="BK331"/>
  <c r="N331"/>
  <c r="BF331"/>
  <c r="BI330"/>
  <c r="BH330"/>
  <c r="BG330"/>
  <c r="BE330"/>
  <c r="AA330"/>
  <c r="Y330"/>
  <c r="W330"/>
  <c r="BK330"/>
  <c r="N330"/>
  <c r="BF330"/>
  <c r="BI329"/>
  <c r="BH329"/>
  <c r="BG329"/>
  <c r="BE329"/>
  <c r="AA329"/>
  <c r="Y329"/>
  <c r="W329"/>
  <c r="BK329"/>
  <c r="N329"/>
  <c r="BF329"/>
  <c r="BI328"/>
  <c r="BH328"/>
  <c r="BG328"/>
  <c r="BE328"/>
  <c r="AA328"/>
  <c r="Y328"/>
  <c r="W328"/>
  <c r="BK328"/>
  <c r="N328"/>
  <c r="BF328"/>
  <c r="BI327"/>
  <c r="BH327"/>
  <c r="BG327"/>
  <c r="BE327"/>
  <c r="AA327"/>
  <c r="Y327"/>
  <c r="W327"/>
  <c r="BK327"/>
  <c r="N327"/>
  <c r="BF327"/>
  <c r="BI326"/>
  <c r="BH326"/>
  <c r="BG326"/>
  <c r="BE326"/>
  <c r="AA326"/>
  <c r="Y326"/>
  <c r="W326"/>
  <c r="BK326"/>
  <c r="N326"/>
  <c r="BF326"/>
  <c r="BI325"/>
  <c r="BH325"/>
  <c r="BG325"/>
  <c r="BE325"/>
  <c r="AA325"/>
  <c r="Y325"/>
  <c r="W325"/>
  <c r="BK325"/>
  <c r="N325"/>
  <c r="BF325"/>
  <c r="BI324"/>
  <c r="BH324"/>
  <c r="BG324"/>
  <c r="BE324"/>
  <c r="AA324"/>
  <c r="Y324"/>
  <c r="W324"/>
  <c r="BK324"/>
  <c r="N324"/>
  <c r="BF324"/>
  <c r="BI323"/>
  <c r="BH323"/>
  <c r="BG323"/>
  <c r="BE323"/>
  <c r="AA323"/>
  <c r="Y323"/>
  <c r="W323"/>
  <c r="BK323"/>
  <c r="N323"/>
  <c r="BF323"/>
  <c r="BI322"/>
  <c r="BH322"/>
  <c r="BG322"/>
  <c r="BE322"/>
  <c r="AA322"/>
  <c r="Y322"/>
  <c r="W322"/>
  <c r="BK322"/>
  <c r="N322"/>
  <c r="BF322"/>
  <c r="BI321"/>
  <c r="BH321"/>
  <c r="BG321"/>
  <c r="BE321"/>
  <c r="AA321"/>
  <c r="Y321"/>
  <c r="W321"/>
  <c r="BK321"/>
  <c r="N321"/>
  <c r="BF321"/>
  <c r="BI320"/>
  <c r="BH320"/>
  <c r="BG320"/>
  <c r="BE320"/>
  <c r="AA320"/>
  <c r="Y320"/>
  <c r="W320"/>
  <c r="BK320"/>
  <c r="N320"/>
  <c r="BF320"/>
  <c r="BI319"/>
  <c r="BH319"/>
  <c r="BG319"/>
  <c r="BE319"/>
  <c r="AA319"/>
  <c r="Y319"/>
  <c r="W319"/>
  <c r="BK319"/>
  <c r="N319"/>
  <c r="BF319"/>
  <c r="BI318"/>
  <c r="BH318"/>
  <c r="BG318"/>
  <c r="BE318"/>
  <c r="AA318"/>
  <c r="Y318"/>
  <c r="W318"/>
  <c r="BK318"/>
  <c r="N318"/>
  <c r="BF318"/>
  <c r="BI317"/>
  <c r="BH317"/>
  <c r="BG317"/>
  <c r="BE317"/>
  <c r="AA317"/>
  <c r="Y317"/>
  <c r="W317"/>
  <c r="BK317"/>
  <c r="N317"/>
  <c r="BF317"/>
  <c r="BI316"/>
  <c r="BH316"/>
  <c r="BG316"/>
  <c r="BE316"/>
  <c r="AA316"/>
  <c r="Y316"/>
  <c r="W316"/>
  <c r="BK316"/>
  <c r="N316"/>
  <c r="BF316"/>
  <c r="BI315"/>
  <c r="BH315"/>
  <c r="BG315"/>
  <c r="BE315"/>
  <c r="AA315"/>
  <c r="Y315"/>
  <c r="W315"/>
  <c r="BK315"/>
  <c r="N315"/>
  <c r="BF315"/>
  <c r="BI314"/>
  <c r="BH314"/>
  <c r="BG314"/>
  <c r="BE314"/>
  <c r="AA314"/>
  <c r="Y314"/>
  <c r="W314"/>
  <c r="BK314"/>
  <c r="N314"/>
  <c r="BF314"/>
  <c r="BI313"/>
  <c r="BH313"/>
  <c r="BG313"/>
  <c r="BE313"/>
  <c r="AA313"/>
  <c r="Y313"/>
  <c r="W313"/>
  <c r="BK313"/>
  <c r="N313"/>
  <c r="BF313"/>
  <c r="BI312"/>
  <c r="BH312"/>
  <c r="BG312"/>
  <c r="BE312"/>
  <c r="AA312"/>
  <c r="Y312"/>
  <c r="W312"/>
  <c r="BK312"/>
  <c r="N312"/>
  <c r="BF312"/>
  <c r="BI311"/>
  <c r="BH311"/>
  <c r="BG311"/>
  <c r="BE311"/>
  <c r="AA311"/>
  <c r="AA310"/>
  <c r="Y311"/>
  <c r="Y310"/>
  <c r="W311"/>
  <c r="W310"/>
  <c r="BK311"/>
  <c r="BK310"/>
  <c r="N310"/>
  <c r="N311"/>
  <c r="BF311"/>
  <c r="N98"/>
  <c r="BI309"/>
  <c r="BH309"/>
  <c r="BG309"/>
  <c r="BE309"/>
  <c r="AA309"/>
  <c r="Y309"/>
  <c r="W309"/>
  <c r="BK309"/>
  <c r="N309"/>
  <c r="BF309"/>
  <c r="BI306"/>
  <c r="BH306"/>
  <c r="BG306"/>
  <c r="BE306"/>
  <c r="AA306"/>
  <c r="Y306"/>
  <c r="W306"/>
  <c r="BK306"/>
  <c r="N306"/>
  <c r="BF306"/>
  <c r="BI303"/>
  <c r="BH303"/>
  <c r="BG303"/>
  <c r="BE303"/>
  <c r="AA303"/>
  <c r="Y303"/>
  <c r="W303"/>
  <c r="BK303"/>
  <c r="N303"/>
  <c r="BF303"/>
  <c r="BI297"/>
  <c r="BH297"/>
  <c r="BG297"/>
  <c r="BE297"/>
  <c r="AA297"/>
  <c r="Y297"/>
  <c r="W297"/>
  <c r="BK297"/>
  <c r="N297"/>
  <c r="BF297"/>
  <c r="BI291"/>
  <c r="BH291"/>
  <c r="BG291"/>
  <c r="BE291"/>
  <c r="AA291"/>
  <c r="Y291"/>
  <c r="W291"/>
  <c r="BK291"/>
  <c r="N291"/>
  <c r="BF291"/>
  <c r="BI287"/>
  <c r="BH287"/>
  <c r="BG287"/>
  <c r="BE287"/>
  <c r="AA287"/>
  <c r="Y287"/>
  <c r="W287"/>
  <c r="BK287"/>
  <c r="N287"/>
  <c r="BF287"/>
  <c r="BI286"/>
  <c r="BH286"/>
  <c r="BG286"/>
  <c r="BE286"/>
  <c r="AA286"/>
  <c r="Y286"/>
  <c r="W286"/>
  <c r="BK286"/>
  <c r="N286"/>
  <c r="BF286"/>
  <c r="BI285"/>
  <c r="BH285"/>
  <c r="BG285"/>
  <c r="BE285"/>
  <c r="AA285"/>
  <c r="Y285"/>
  <c r="W285"/>
  <c r="BK285"/>
  <c r="N285"/>
  <c r="BF285"/>
  <c r="BI284"/>
  <c r="BH284"/>
  <c r="BG284"/>
  <c r="BE284"/>
  <c r="AA284"/>
  <c r="Y284"/>
  <c r="W284"/>
  <c r="BK284"/>
  <c r="N284"/>
  <c r="BF284"/>
  <c r="BI283"/>
  <c r="BH283"/>
  <c r="BG283"/>
  <c r="BE283"/>
  <c r="AA283"/>
  <c r="Y283"/>
  <c r="W283"/>
  <c r="BK283"/>
  <c r="N283"/>
  <c r="BF283"/>
  <c r="BI282"/>
  <c r="BH282"/>
  <c r="BG282"/>
  <c r="BE282"/>
  <c r="AA282"/>
  <c r="Y282"/>
  <c r="W282"/>
  <c r="BK282"/>
  <c r="N282"/>
  <c r="BF282"/>
  <c r="BI281"/>
  <c r="BH281"/>
  <c r="BG281"/>
  <c r="BE281"/>
  <c r="AA281"/>
  <c r="Y281"/>
  <c r="W281"/>
  <c r="BK281"/>
  <c r="N281"/>
  <c r="BF281"/>
  <c r="BI280"/>
  <c r="BH280"/>
  <c r="BG280"/>
  <c r="BE280"/>
  <c r="AA280"/>
  <c r="Y280"/>
  <c r="W280"/>
  <c r="BK280"/>
  <c r="N280"/>
  <c r="BF280"/>
  <c r="BI279"/>
  <c r="BH279"/>
  <c r="BG279"/>
  <c r="BE279"/>
  <c r="AA279"/>
  <c r="Y279"/>
  <c r="W279"/>
  <c r="BK279"/>
  <c r="N279"/>
  <c r="BF279"/>
  <c r="BI278"/>
  <c r="BH278"/>
  <c r="BG278"/>
  <c r="BE278"/>
  <c r="AA278"/>
  <c r="Y278"/>
  <c r="W278"/>
  <c r="BK278"/>
  <c r="N278"/>
  <c r="BF278"/>
  <c r="BI277"/>
  <c r="BH277"/>
  <c r="BG277"/>
  <c r="BE277"/>
  <c r="AA277"/>
  <c r="Y277"/>
  <c r="W277"/>
  <c r="BK277"/>
  <c r="N277"/>
  <c r="BF277"/>
  <c r="BI276"/>
  <c r="BH276"/>
  <c r="BG276"/>
  <c r="BE276"/>
  <c r="AA276"/>
  <c r="Y276"/>
  <c r="W276"/>
  <c r="BK276"/>
  <c r="N276"/>
  <c r="BF276"/>
  <c r="BI275"/>
  <c r="BH275"/>
  <c r="BG275"/>
  <c r="BE275"/>
  <c r="AA275"/>
  <c r="Y275"/>
  <c r="W275"/>
  <c r="BK275"/>
  <c r="N275"/>
  <c r="BF275"/>
  <c r="BI274"/>
  <c r="BH274"/>
  <c r="BG274"/>
  <c r="BE274"/>
  <c r="AA274"/>
  <c r="Y274"/>
  <c r="W274"/>
  <c r="BK274"/>
  <c r="N274"/>
  <c r="BF274"/>
  <c r="BI273"/>
  <c r="BH273"/>
  <c r="BG273"/>
  <c r="BE273"/>
  <c r="AA273"/>
  <c r="Y273"/>
  <c r="W273"/>
  <c r="BK273"/>
  <c r="N273"/>
  <c r="BF273"/>
  <c r="BI272"/>
  <c r="BH272"/>
  <c r="BG272"/>
  <c r="BE272"/>
  <c r="AA272"/>
  <c r="Y272"/>
  <c r="W272"/>
  <c r="BK272"/>
  <c r="N272"/>
  <c r="BF272"/>
  <c r="BI271"/>
  <c r="BH271"/>
  <c r="BG271"/>
  <c r="BE271"/>
  <c r="AA271"/>
  <c r="Y271"/>
  <c r="W271"/>
  <c r="BK271"/>
  <c r="N271"/>
  <c r="BF271"/>
  <c r="BI270"/>
  <c r="BH270"/>
  <c r="BG270"/>
  <c r="BE270"/>
  <c r="AA270"/>
  <c r="Y270"/>
  <c r="W270"/>
  <c r="BK270"/>
  <c r="N270"/>
  <c r="BF270"/>
  <c r="BI269"/>
  <c r="BH269"/>
  <c r="BG269"/>
  <c r="BE269"/>
  <c r="AA269"/>
  <c r="Y269"/>
  <c r="W269"/>
  <c r="BK269"/>
  <c r="N269"/>
  <c r="BF269"/>
  <c r="BI268"/>
  <c r="BH268"/>
  <c r="BG268"/>
  <c r="BE268"/>
  <c r="AA268"/>
  <c r="Y268"/>
  <c r="W268"/>
  <c r="BK268"/>
  <c r="N268"/>
  <c r="BF268"/>
  <c r="BI267"/>
  <c r="BH267"/>
  <c r="BG267"/>
  <c r="BE267"/>
  <c r="AA267"/>
  <c r="Y267"/>
  <c r="W267"/>
  <c r="BK267"/>
  <c r="N267"/>
  <c r="BF267"/>
  <c r="BI266"/>
  <c r="BH266"/>
  <c r="BG266"/>
  <c r="BE266"/>
  <c r="AA266"/>
  <c r="Y266"/>
  <c r="W266"/>
  <c r="BK266"/>
  <c r="N266"/>
  <c r="BF266"/>
  <c r="BI265"/>
  <c r="BH265"/>
  <c r="BG265"/>
  <c r="BE265"/>
  <c r="AA265"/>
  <c r="Y265"/>
  <c r="W265"/>
  <c r="BK265"/>
  <c r="N265"/>
  <c r="BF265"/>
  <c r="BI264"/>
  <c r="BH264"/>
  <c r="BG264"/>
  <c r="BE264"/>
  <c r="AA264"/>
  <c r="Y264"/>
  <c r="W264"/>
  <c r="BK264"/>
  <c r="N264"/>
  <c r="BF264"/>
  <c r="BI263"/>
  <c r="BH263"/>
  <c r="BG263"/>
  <c r="BE263"/>
  <c r="AA263"/>
  <c r="Y263"/>
  <c r="W263"/>
  <c r="BK263"/>
  <c r="N263"/>
  <c r="BF263"/>
  <c r="BI262"/>
  <c r="BH262"/>
  <c r="BG262"/>
  <c r="BE262"/>
  <c r="AA262"/>
  <c r="Y262"/>
  <c r="W262"/>
  <c r="BK262"/>
  <c r="N262"/>
  <c r="BF262"/>
  <c r="BI261"/>
  <c r="BH261"/>
  <c r="BG261"/>
  <c r="BE261"/>
  <c r="AA261"/>
  <c r="Y261"/>
  <c r="W261"/>
  <c r="BK261"/>
  <c r="N261"/>
  <c r="BF261"/>
  <c r="BI260"/>
  <c r="BH260"/>
  <c r="BG260"/>
  <c r="BE260"/>
  <c r="AA260"/>
  <c r="Y260"/>
  <c r="W260"/>
  <c r="BK260"/>
  <c r="N260"/>
  <c r="BF260"/>
  <c r="BI259"/>
  <c r="BH259"/>
  <c r="BG259"/>
  <c r="BE259"/>
  <c r="AA259"/>
  <c r="Y259"/>
  <c r="W259"/>
  <c r="BK259"/>
  <c r="N259"/>
  <c r="BF259"/>
  <c r="BI258"/>
  <c r="BH258"/>
  <c r="BG258"/>
  <c r="BE258"/>
  <c r="AA258"/>
  <c r="Y258"/>
  <c r="W258"/>
  <c r="BK258"/>
  <c r="N258"/>
  <c r="BF258"/>
  <c r="BI257"/>
  <c r="BH257"/>
  <c r="BG257"/>
  <c r="BE257"/>
  <c r="AA257"/>
  <c r="Y257"/>
  <c r="W257"/>
  <c r="BK257"/>
  <c r="N257"/>
  <c r="BF257"/>
  <c r="BI256"/>
  <c r="BH256"/>
  <c r="BG256"/>
  <c r="BE256"/>
  <c r="AA256"/>
  <c r="Y256"/>
  <c r="W256"/>
  <c r="BK256"/>
  <c r="N256"/>
  <c r="BF256"/>
  <c r="BI255"/>
  <c r="BH255"/>
  <c r="BG255"/>
  <c r="BE255"/>
  <c r="AA255"/>
  <c r="Y255"/>
  <c r="W255"/>
  <c r="BK255"/>
  <c r="N255"/>
  <c r="BF255"/>
  <c r="BI254"/>
  <c r="BH254"/>
  <c r="BG254"/>
  <c r="BE254"/>
  <c r="AA254"/>
  <c r="Y254"/>
  <c r="W254"/>
  <c r="BK254"/>
  <c r="N254"/>
  <c r="BF254"/>
  <c r="BI253"/>
  <c r="BH253"/>
  <c r="BG253"/>
  <c r="BE253"/>
  <c r="AA253"/>
  <c r="Y253"/>
  <c r="W253"/>
  <c r="BK253"/>
  <c r="N253"/>
  <c r="BF253"/>
  <c r="BI252"/>
  <c r="BH252"/>
  <c r="BG252"/>
  <c r="BE252"/>
  <c r="AA252"/>
  <c r="Y252"/>
  <c r="W252"/>
  <c r="BK252"/>
  <c r="N252"/>
  <c r="BF252"/>
  <c r="BI251"/>
  <c r="BH251"/>
  <c r="BG251"/>
  <c r="BE251"/>
  <c r="AA251"/>
  <c r="Y251"/>
  <c r="W251"/>
  <c r="BK251"/>
  <c r="N251"/>
  <c r="BF251"/>
  <c r="BI250"/>
  <c r="BH250"/>
  <c r="BG250"/>
  <c r="BE250"/>
  <c r="AA250"/>
  <c r="Y250"/>
  <c r="W250"/>
  <c r="BK250"/>
  <c r="N250"/>
  <c r="BF250"/>
  <c r="BI249"/>
  <c r="BH249"/>
  <c r="BG249"/>
  <c r="BE249"/>
  <c r="AA249"/>
  <c r="Y249"/>
  <c r="W249"/>
  <c r="BK249"/>
  <c r="N249"/>
  <c r="BF249"/>
  <c r="BI248"/>
  <c r="BH248"/>
  <c r="BG248"/>
  <c r="BE248"/>
  <c r="AA248"/>
  <c r="Y248"/>
  <c r="W248"/>
  <c r="BK248"/>
  <c r="N248"/>
  <c r="BF248"/>
  <c r="BI247"/>
  <c r="BH247"/>
  <c r="BG247"/>
  <c r="BE247"/>
  <c r="AA247"/>
  <c r="Y247"/>
  <c r="W247"/>
  <c r="BK247"/>
  <c r="N247"/>
  <c r="BF247"/>
  <c r="BI246"/>
  <c r="BH246"/>
  <c r="BG246"/>
  <c r="BE246"/>
  <c r="AA246"/>
  <c r="Y246"/>
  <c r="W246"/>
  <c r="BK246"/>
  <c r="N246"/>
  <c r="BF246"/>
  <c r="BI245"/>
  <c r="BH245"/>
  <c r="BG245"/>
  <c r="BE245"/>
  <c r="AA245"/>
  <c r="AA244"/>
  <c r="Y245"/>
  <c r="Y244"/>
  <c r="W245"/>
  <c r="W244"/>
  <c r="BK245"/>
  <c r="BK244"/>
  <c r="N244"/>
  <c r="N245"/>
  <c r="BF245"/>
  <c r="N97"/>
  <c r="BI243"/>
  <c r="BH243"/>
  <c r="BG243"/>
  <c r="BE243"/>
  <c r="AA243"/>
  <c r="Y243"/>
  <c r="W243"/>
  <c r="BK243"/>
  <c r="N243"/>
  <c r="BF243"/>
  <c r="BI242"/>
  <c r="BH242"/>
  <c r="BG242"/>
  <c r="BE242"/>
  <c r="AA242"/>
  <c r="Y242"/>
  <c r="W242"/>
  <c r="BK242"/>
  <c r="N242"/>
  <c r="BF242"/>
  <c r="BI241"/>
  <c r="BH241"/>
  <c r="BG241"/>
  <c r="BE241"/>
  <c r="AA241"/>
  <c r="Y241"/>
  <c r="W241"/>
  <c r="BK241"/>
  <c r="N241"/>
  <c r="BF241"/>
  <c r="BI240"/>
  <c r="BH240"/>
  <c r="BG240"/>
  <c r="BE240"/>
  <c r="AA240"/>
  <c r="Y240"/>
  <c r="W240"/>
  <c r="BK240"/>
  <c r="N240"/>
  <c r="BF240"/>
  <c r="BI239"/>
  <c r="BH239"/>
  <c r="BG239"/>
  <c r="BE239"/>
  <c r="AA239"/>
  <c r="Y239"/>
  <c r="W239"/>
  <c r="BK239"/>
  <c r="N239"/>
  <c r="BF239"/>
  <c r="BI238"/>
  <c r="BH238"/>
  <c r="BG238"/>
  <c r="BE238"/>
  <c r="AA238"/>
  <c r="Y238"/>
  <c r="W238"/>
  <c r="BK238"/>
  <c r="N238"/>
  <c r="BF238"/>
  <c r="BI237"/>
  <c r="BH237"/>
  <c r="BG237"/>
  <c r="BE237"/>
  <c r="AA237"/>
  <c r="Y237"/>
  <c r="W237"/>
  <c r="BK237"/>
  <c r="N237"/>
  <c r="BF237"/>
  <c r="BI236"/>
  <c r="BH236"/>
  <c r="BG236"/>
  <c r="BE236"/>
  <c r="AA236"/>
  <c r="Y236"/>
  <c r="W236"/>
  <c r="BK236"/>
  <c r="N236"/>
  <c r="BF236"/>
  <c r="BI235"/>
  <c r="BH235"/>
  <c r="BG235"/>
  <c r="BE235"/>
  <c r="AA235"/>
  <c r="Y235"/>
  <c r="W235"/>
  <c r="BK235"/>
  <c r="N235"/>
  <c r="BF235"/>
  <c r="BI234"/>
  <c r="BH234"/>
  <c r="BG234"/>
  <c r="BE234"/>
  <c r="AA234"/>
  <c r="Y234"/>
  <c r="W234"/>
  <c r="BK234"/>
  <c r="N234"/>
  <c r="BF234"/>
  <c r="BI233"/>
  <c r="BH233"/>
  <c r="BG233"/>
  <c r="BE233"/>
  <c r="AA233"/>
  <c r="Y233"/>
  <c r="W233"/>
  <c r="BK233"/>
  <c r="N233"/>
  <c r="BF233"/>
  <c r="BI232"/>
  <c r="BH232"/>
  <c r="BG232"/>
  <c r="BE232"/>
  <c r="AA232"/>
  <c r="Y232"/>
  <c r="W232"/>
  <c r="BK232"/>
  <c r="N232"/>
  <c r="BF232"/>
  <c r="BI231"/>
  <c r="BH231"/>
  <c r="BG231"/>
  <c r="BE231"/>
  <c r="AA231"/>
  <c r="Y231"/>
  <c r="W231"/>
  <c r="BK231"/>
  <c r="N231"/>
  <c r="BF231"/>
  <c r="BI230"/>
  <c r="BH230"/>
  <c r="BG230"/>
  <c r="BE230"/>
  <c r="AA230"/>
  <c r="Y230"/>
  <c r="W230"/>
  <c r="BK230"/>
  <c r="N230"/>
  <c r="BF230"/>
  <c r="BI229"/>
  <c r="BH229"/>
  <c r="BG229"/>
  <c r="BE229"/>
  <c r="AA229"/>
  <c r="Y229"/>
  <c r="W229"/>
  <c r="BK229"/>
  <c r="N229"/>
  <c r="BF229"/>
  <c r="BI228"/>
  <c r="BH228"/>
  <c r="BG228"/>
  <c r="BE228"/>
  <c r="AA228"/>
  <c r="Y228"/>
  <c r="W228"/>
  <c r="BK228"/>
  <c r="N228"/>
  <c r="BF228"/>
  <c r="BI227"/>
  <c r="BH227"/>
  <c r="BG227"/>
  <c r="BE227"/>
  <c r="AA227"/>
  <c r="Y227"/>
  <c r="W227"/>
  <c r="BK227"/>
  <c r="N227"/>
  <c r="BF227"/>
  <c r="BI225"/>
  <c r="BH225"/>
  <c r="BG225"/>
  <c r="BE225"/>
  <c r="AA225"/>
  <c r="Y225"/>
  <c r="W225"/>
  <c r="BK225"/>
  <c r="N225"/>
  <c r="BF225"/>
  <c r="BI224"/>
  <c r="BH224"/>
  <c r="BG224"/>
  <c r="BE224"/>
  <c r="AA224"/>
  <c r="Y224"/>
  <c r="W224"/>
  <c r="BK224"/>
  <c r="N224"/>
  <c r="BF224"/>
  <c r="BI223"/>
  <c r="BH223"/>
  <c r="BG223"/>
  <c r="BE223"/>
  <c r="AA223"/>
  <c r="Y223"/>
  <c r="W223"/>
  <c r="BK223"/>
  <c r="N223"/>
  <c r="BF223"/>
  <c r="BI222"/>
  <c r="BH222"/>
  <c r="BG222"/>
  <c r="BE222"/>
  <c r="AA222"/>
  <c r="Y222"/>
  <c r="W222"/>
  <c r="BK222"/>
  <c r="N222"/>
  <c r="BF222"/>
  <c r="BI221"/>
  <c r="BH221"/>
  <c r="BG221"/>
  <c r="BE221"/>
  <c r="AA221"/>
  <c r="Y221"/>
  <c r="W221"/>
  <c r="BK221"/>
  <c r="N221"/>
  <c r="BF221"/>
  <c r="BI219"/>
  <c r="BH219"/>
  <c r="BG219"/>
  <c r="BE219"/>
  <c r="AA219"/>
  <c r="Y219"/>
  <c r="W219"/>
  <c r="BK219"/>
  <c r="N219"/>
  <c r="BF219"/>
  <c r="BI218"/>
  <c r="BH218"/>
  <c r="BG218"/>
  <c r="BE218"/>
  <c r="AA218"/>
  <c r="Y218"/>
  <c r="W218"/>
  <c r="BK218"/>
  <c r="N218"/>
  <c r="BF218"/>
  <c r="BI216"/>
  <c r="BH216"/>
  <c r="BG216"/>
  <c r="BE216"/>
  <c r="AA216"/>
  <c r="AA215"/>
  <c r="Y216"/>
  <c r="Y215"/>
  <c r="W216"/>
  <c r="W215"/>
  <c r="BK216"/>
  <c r="BK215"/>
  <c r="N215"/>
  <c r="N216"/>
  <c r="BF216"/>
  <c r="N96"/>
  <c r="BI214"/>
  <c r="BH214"/>
  <c r="BG214"/>
  <c r="BE214"/>
  <c r="AA214"/>
  <c r="Y214"/>
  <c r="W214"/>
  <c r="BK214"/>
  <c r="N214"/>
  <c r="BF214"/>
  <c r="BI213"/>
  <c r="BH213"/>
  <c r="BG213"/>
  <c r="BE213"/>
  <c r="AA213"/>
  <c r="Y213"/>
  <c r="W213"/>
  <c r="BK213"/>
  <c r="N213"/>
  <c r="BF213"/>
  <c r="BI212"/>
  <c r="BH212"/>
  <c r="BG212"/>
  <c r="BE212"/>
  <c r="AA212"/>
  <c r="Y212"/>
  <c r="W212"/>
  <c r="BK212"/>
  <c r="N212"/>
  <c r="BF212"/>
  <c r="BI211"/>
  <c r="BH211"/>
  <c r="BG211"/>
  <c r="BE211"/>
  <c r="AA211"/>
  <c r="Y211"/>
  <c r="W211"/>
  <c r="BK211"/>
  <c r="N211"/>
  <c r="BF211"/>
  <c r="BI196"/>
  <c r="BH196"/>
  <c r="BG196"/>
  <c r="BE196"/>
  <c r="AA196"/>
  <c r="Y196"/>
  <c r="W196"/>
  <c r="BK196"/>
  <c r="N196"/>
  <c r="BF196"/>
  <c r="BI195"/>
  <c r="BH195"/>
  <c r="BG195"/>
  <c r="BE195"/>
  <c r="AA195"/>
  <c r="Y195"/>
  <c r="W195"/>
  <c r="BK195"/>
  <c r="N195"/>
  <c r="BF195"/>
  <c r="BI194"/>
  <c r="BH194"/>
  <c r="BG194"/>
  <c r="BE194"/>
  <c r="AA194"/>
  <c r="Y194"/>
  <c r="W194"/>
  <c r="BK194"/>
  <c r="N194"/>
  <c r="BF194"/>
  <c r="BI193"/>
  <c r="BH193"/>
  <c r="BG193"/>
  <c r="BE193"/>
  <c r="AA193"/>
  <c r="Y193"/>
  <c r="W193"/>
  <c r="BK193"/>
  <c r="N193"/>
  <c r="BF193"/>
  <c r="BI192"/>
  <c r="BH192"/>
  <c r="BG192"/>
  <c r="BE192"/>
  <c r="AA192"/>
  <c r="Y192"/>
  <c r="W192"/>
  <c r="BK192"/>
  <c r="N192"/>
  <c r="BF192"/>
  <c r="BI191"/>
  <c r="BH191"/>
  <c r="BG191"/>
  <c r="BE191"/>
  <c r="AA191"/>
  <c r="AA190"/>
  <c r="Y191"/>
  <c r="Y190"/>
  <c r="W191"/>
  <c r="W190"/>
  <c r="BK191"/>
  <c r="BK190"/>
  <c r="N190"/>
  <c r="N191"/>
  <c r="BF191"/>
  <c r="N95"/>
  <c r="BI189"/>
  <c r="BH189"/>
  <c r="BG189"/>
  <c r="BE189"/>
  <c r="AA189"/>
  <c r="Y189"/>
  <c r="W189"/>
  <c r="BK189"/>
  <c r="N189"/>
  <c r="BF189"/>
  <c r="BI188"/>
  <c r="BH188"/>
  <c r="BG188"/>
  <c r="BE188"/>
  <c r="AA188"/>
  <c r="Y188"/>
  <c r="W188"/>
  <c r="BK188"/>
  <c r="N188"/>
  <c r="BF188"/>
  <c r="BI187"/>
  <c r="BH187"/>
  <c r="BG187"/>
  <c r="BE187"/>
  <c r="AA187"/>
  <c r="Y187"/>
  <c r="W187"/>
  <c r="BK187"/>
  <c r="N187"/>
  <c r="BF187"/>
  <c r="BI186"/>
  <c r="BH186"/>
  <c r="BG186"/>
  <c r="BE186"/>
  <c r="AA186"/>
  <c r="AA185"/>
  <c r="Y186"/>
  <c r="Y185"/>
  <c r="W186"/>
  <c r="W185"/>
  <c r="BK186"/>
  <c r="BK185"/>
  <c r="N185"/>
  <c r="N186"/>
  <c r="BF186"/>
  <c r="N94"/>
  <c r="BI184"/>
  <c r="BH184"/>
  <c r="BG184"/>
  <c r="BE184"/>
  <c r="AA184"/>
  <c r="Y184"/>
  <c r="W184"/>
  <c r="BK184"/>
  <c r="N184"/>
  <c r="BF184"/>
  <c r="BI182"/>
  <c r="BH182"/>
  <c r="BG182"/>
  <c r="BE182"/>
  <c r="AA182"/>
  <c r="Y182"/>
  <c r="W182"/>
  <c r="BK182"/>
  <c r="N182"/>
  <c r="BF182"/>
  <c r="BI180"/>
  <c r="BH180"/>
  <c r="BG180"/>
  <c r="BE180"/>
  <c r="AA180"/>
  <c r="Y180"/>
  <c r="W180"/>
  <c r="BK180"/>
  <c r="N180"/>
  <c r="BF180"/>
  <c r="BI179"/>
  <c r="BH179"/>
  <c r="BG179"/>
  <c r="BE179"/>
  <c r="AA179"/>
  <c r="Y179"/>
  <c r="W179"/>
  <c r="BK179"/>
  <c r="N179"/>
  <c r="BF179"/>
  <c r="BI177"/>
  <c r="BH177"/>
  <c r="BG177"/>
  <c r="BE177"/>
  <c r="AA177"/>
  <c r="Y177"/>
  <c r="W177"/>
  <c r="BK177"/>
  <c r="N177"/>
  <c r="BF177"/>
  <c r="BI176"/>
  <c r="BH176"/>
  <c r="BG176"/>
  <c r="BE176"/>
  <c r="AA176"/>
  <c r="Y176"/>
  <c r="W176"/>
  <c r="BK176"/>
  <c r="N176"/>
  <c r="BF176"/>
  <c r="BI175"/>
  <c r="BH175"/>
  <c r="BG175"/>
  <c r="BE175"/>
  <c r="AA175"/>
  <c r="Y175"/>
  <c r="W175"/>
  <c r="BK175"/>
  <c r="N175"/>
  <c r="BF175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72"/>
  <c r="BH172"/>
  <c r="BG172"/>
  <c r="BE172"/>
  <c r="AA172"/>
  <c r="Y172"/>
  <c r="W172"/>
  <c r="BK172"/>
  <c r="N172"/>
  <c r="BF172"/>
  <c r="BI171"/>
  <c r="BH171"/>
  <c r="BG171"/>
  <c r="BE171"/>
  <c r="AA171"/>
  <c r="Y171"/>
  <c r="W171"/>
  <c r="BK171"/>
  <c r="N171"/>
  <c r="BF171"/>
  <c r="BI169"/>
  <c r="BH169"/>
  <c r="BG169"/>
  <c r="BE169"/>
  <c r="AA169"/>
  <c r="Y169"/>
  <c r="W169"/>
  <c r="BK169"/>
  <c r="N169"/>
  <c r="BF169"/>
  <c r="BI167"/>
  <c r="BH167"/>
  <c r="BG167"/>
  <c r="BE167"/>
  <c r="AA167"/>
  <c r="Y167"/>
  <c r="W167"/>
  <c r="BK167"/>
  <c r="N167"/>
  <c r="BF167"/>
  <c r="BI165"/>
  <c r="BH165"/>
  <c r="BG165"/>
  <c r="BE165"/>
  <c r="AA165"/>
  <c r="Y165"/>
  <c r="W165"/>
  <c r="BK165"/>
  <c r="N165"/>
  <c r="BF165"/>
  <c r="BI163"/>
  <c r="BH163"/>
  <c r="BG163"/>
  <c r="BE163"/>
  <c r="AA163"/>
  <c r="Y163"/>
  <c r="W163"/>
  <c r="BK163"/>
  <c r="N163"/>
  <c r="BF163"/>
  <c r="BI161"/>
  <c r="BH161"/>
  <c r="BG161"/>
  <c r="BE161"/>
  <c r="AA161"/>
  <c r="Y161"/>
  <c r="W161"/>
  <c r="BK161"/>
  <c r="N161"/>
  <c r="BF161"/>
  <c r="BI159"/>
  <c r="BH159"/>
  <c r="BG159"/>
  <c r="BE159"/>
  <c r="AA159"/>
  <c r="Y159"/>
  <c r="W159"/>
  <c r="BK159"/>
  <c r="N159"/>
  <c r="BF159"/>
  <c r="BI157"/>
  <c r="BH157"/>
  <c r="BG157"/>
  <c r="BE157"/>
  <c r="AA157"/>
  <c r="Y157"/>
  <c r="W157"/>
  <c r="BK157"/>
  <c r="N157"/>
  <c r="BF157"/>
  <c r="BI155"/>
  <c r="BH155"/>
  <c r="BG155"/>
  <c r="BE155"/>
  <c r="AA155"/>
  <c r="Y155"/>
  <c r="W155"/>
  <c r="BK155"/>
  <c r="N155"/>
  <c r="BF155"/>
  <c r="BI153"/>
  <c r="BH153"/>
  <c r="BG153"/>
  <c r="BE153"/>
  <c r="AA153"/>
  <c r="Y153"/>
  <c r="W153"/>
  <c r="BK153"/>
  <c r="N153"/>
  <c r="BF153"/>
  <c r="BI151"/>
  <c r="BH151"/>
  <c r="BG151"/>
  <c r="BE151"/>
  <c r="AA151"/>
  <c r="Y151"/>
  <c r="W151"/>
  <c r="BK151"/>
  <c r="N151"/>
  <c r="BF151"/>
  <c r="BI149"/>
  <c r="BH149"/>
  <c r="BG149"/>
  <c r="BE149"/>
  <c r="AA149"/>
  <c r="Y149"/>
  <c r="W149"/>
  <c r="BK149"/>
  <c r="N149"/>
  <c r="BF149"/>
  <c r="BI147"/>
  <c r="BH147"/>
  <c r="BG147"/>
  <c r="BE147"/>
  <c r="AA147"/>
  <c r="Y147"/>
  <c r="W147"/>
  <c r="BK147"/>
  <c r="N147"/>
  <c r="BF147"/>
  <c r="BI145"/>
  <c r="BH145"/>
  <c r="BG145"/>
  <c r="BE145"/>
  <c r="AA145"/>
  <c r="Y145"/>
  <c r="W145"/>
  <c r="BK145"/>
  <c r="N145"/>
  <c r="BF145"/>
  <c r="BI143"/>
  <c r="BH143"/>
  <c r="BG143"/>
  <c r="BE143"/>
  <c r="AA143"/>
  <c r="Y143"/>
  <c r="W143"/>
  <c r="BK143"/>
  <c r="N143"/>
  <c r="BF143"/>
  <c r="BI142"/>
  <c r="BH142"/>
  <c r="BG142"/>
  <c r="BE142"/>
  <c r="AA142"/>
  <c r="AA141"/>
  <c r="AA140"/>
  <c r="Y142"/>
  <c r="Y141"/>
  <c r="Y140"/>
  <c r="W142"/>
  <c r="W141"/>
  <c r="W140"/>
  <c r="BK142"/>
  <c r="BK141"/>
  <c r="N141"/>
  <c r="BK140"/>
  <c r="N140"/>
  <c r="N142"/>
  <c r="BF142"/>
  <c r="N93"/>
  <c r="N92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AA136"/>
  <c r="AA135"/>
  <c r="AA134"/>
  <c r="Y137"/>
  <c r="Y136"/>
  <c r="Y135"/>
  <c r="Y134"/>
  <c r="W137"/>
  <c r="W136"/>
  <c r="W135"/>
  <c r="W134"/>
  <c r="AU104" i="1"/>
  <c r="BK137" i="13"/>
  <c r="BK136"/>
  <c r="N136"/>
  <c r="BK135"/>
  <c r="N135"/>
  <c r="BK134"/>
  <c r="N134"/>
  <c r="N89"/>
  <c r="N137"/>
  <c r="BF137"/>
  <c r="N91"/>
  <c r="N90"/>
  <c r="M131"/>
  <c r="M130"/>
  <c r="F130"/>
  <c r="F128"/>
  <c r="F126"/>
  <c r="BI114"/>
  <c r="BH114"/>
  <c r="BG114"/>
  <c r="BE114"/>
  <c r="BF114"/>
  <c r="BI113"/>
  <c r="BH113"/>
  <c r="BG113"/>
  <c r="BE113"/>
  <c r="BF113"/>
  <c r="BI112"/>
  <c r="BH112"/>
  <c r="BG112"/>
  <c r="BE112"/>
  <c r="BF112"/>
  <c r="BI111"/>
  <c r="BH111"/>
  <c r="BG111"/>
  <c r="BE111"/>
  <c r="BF111"/>
  <c r="BI110"/>
  <c r="BH110"/>
  <c r="BG110"/>
  <c r="BE110"/>
  <c r="BF110"/>
  <c r="BI109"/>
  <c r="H37"/>
  <c r="BD104" i="1"/>
  <c r="BH109" i="13"/>
  <c r="H36"/>
  <c r="BC104" i="1"/>
  <c r="BG109" i="13"/>
  <c r="H35"/>
  <c r="BB104" i="1"/>
  <c r="BE109" i="13"/>
  <c r="M33"/>
  <c r="AV104" i="1"/>
  <c r="H33" i="13"/>
  <c r="AZ104" i="1"/>
  <c r="L116" i="13"/>
  <c r="BF109"/>
  <c r="M34"/>
  <c r="AW104" i="1"/>
  <c r="H34" i="13"/>
  <c r="BA104" i="1"/>
  <c r="M29" i="13"/>
  <c r="AS104" i="1"/>
  <c r="M28" i="13"/>
  <c r="M85"/>
  <c r="M84"/>
  <c r="F84"/>
  <c r="F82"/>
  <c r="F80"/>
  <c r="M31"/>
  <c r="AG104" i="1"/>
  <c r="L39" i="13"/>
  <c r="O16"/>
  <c r="E16"/>
  <c r="F131"/>
  <c r="F85"/>
  <c r="O15"/>
  <c r="O10"/>
  <c r="M128"/>
  <c r="M82"/>
  <c r="F6"/>
  <c r="F124"/>
  <c r="F78"/>
  <c r="AY102" i="1"/>
  <c r="AX102"/>
  <c r="BI175" i="12"/>
  <c r="BH175"/>
  <c r="BG175"/>
  <c r="BE175"/>
  <c r="AA175"/>
  <c r="AA174"/>
  <c r="Y175"/>
  <c r="Y174"/>
  <c r="W175"/>
  <c r="W174"/>
  <c r="BK175"/>
  <c r="BK174"/>
  <c r="N174"/>
  <c r="N175"/>
  <c r="BF175"/>
  <c r="N97"/>
  <c r="BI173"/>
  <c r="BH173"/>
  <c r="BG173"/>
  <c r="BE173"/>
  <c r="AA173"/>
  <c r="Y173"/>
  <c r="W173"/>
  <c r="BK173"/>
  <c r="N173"/>
  <c r="BF173"/>
  <c r="BI172"/>
  <c r="BH172"/>
  <c r="BG172"/>
  <c r="BE172"/>
  <c r="AA172"/>
  <c r="Y172"/>
  <c r="W172"/>
  <c r="BK172"/>
  <c r="N172"/>
  <c r="BF172"/>
  <c r="BI171"/>
  <c r="BH171"/>
  <c r="BG171"/>
  <c r="BE171"/>
  <c r="AA171"/>
  <c r="Y171"/>
  <c r="W171"/>
  <c r="BK171"/>
  <c r="N171"/>
  <c r="BF171"/>
  <c r="BI170"/>
  <c r="BH170"/>
  <c r="BG170"/>
  <c r="BE170"/>
  <c r="AA170"/>
  <c r="Y170"/>
  <c r="W170"/>
  <c r="BK170"/>
  <c r="N170"/>
  <c r="BF170"/>
  <c r="BI169"/>
  <c r="BH169"/>
  <c r="BG169"/>
  <c r="BE169"/>
  <c r="AA169"/>
  <c r="Y169"/>
  <c r="W169"/>
  <c r="BK169"/>
  <c r="N169"/>
  <c r="BF169"/>
  <c r="BI168"/>
  <c r="BH168"/>
  <c r="BG168"/>
  <c r="BE168"/>
  <c r="AA168"/>
  <c r="Y168"/>
  <c r="W168"/>
  <c r="BK168"/>
  <c r="N168"/>
  <c r="BF168"/>
  <c r="BI167"/>
  <c r="BH167"/>
  <c r="BG167"/>
  <c r="BE167"/>
  <c r="AA167"/>
  <c r="AA166"/>
  <c r="AA165"/>
  <c r="Y167"/>
  <c r="Y166"/>
  <c r="Y165"/>
  <c r="W167"/>
  <c r="W166"/>
  <c r="W165"/>
  <c r="BK167"/>
  <c r="BK166"/>
  <c r="N166"/>
  <c r="BK165"/>
  <c r="N165"/>
  <c r="N167"/>
  <c r="BF167"/>
  <c r="N96"/>
  <c r="N95"/>
  <c r="BI164"/>
  <c r="BH164"/>
  <c r="BG164"/>
  <c r="BE164"/>
  <c r="AA164"/>
  <c r="Y164"/>
  <c r="W164"/>
  <c r="BK164"/>
  <c r="N164"/>
  <c r="BF164"/>
  <c r="BI163"/>
  <c r="BH163"/>
  <c r="BG163"/>
  <c r="BE163"/>
  <c r="AA163"/>
  <c r="Y163"/>
  <c r="W163"/>
  <c r="BK163"/>
  <c r="N163"/>
  <c r="BF163"/>
  <c r="BI162"/>
  <c r="BH162"/>
  <c r="BG162"/>
  <c r="BE162"/>
  <c r="AA162"/>
  <c r="Y162"/>
  <c r="W162"/>
  <c r="BK162"/>
  <c r="N162"/>
  <c r="BF162"/>
  <c r="BI161"/>
  <c r="BH161"/>
  <c r="BG161"/>
  <c r="BE161"/>
  <c r="AA161"/>
  <c r="AA160"/>
  <c r="Y161"/>
  <c r="Y160"/>
  <c r="W161"/>
  <c r="W160"/>
  <c r="BK161"/>
  <c r="BK160"/>
  <c r="N160"/>
  <c r="N161"/>
  <c r="BF161"/>
  <c r="N94"/>
  <c r="BI159"/>
  <c r="BH159"/>
  <c r="BG159"/>
  <c r="BE159"/>
  <c r="AA159"/>
  <c r="Y159"/>
  <c r="W159"/>
  <c r="BK159"/>
  <c r="N159"/>
  <c r="BF159"/>
  <c r="BI158"/>
  <c r="BH158"/>
  <c r="BG158"/>
  <c r="BE158"/>
  <c r="AA158"/>
  <c r="Y158"/>
  <c r="W158"/>
  <c r="BK158"/>
  <c r="N158"/>
  <c r="BF158"/>
  <c r="BI157"/>
  <c r="BH157"/>
  <c r="BG157"/>
  <c r="BE157"/>
  <c r="AA157"/>
  <c r="Y157"/>
  <c r="W157"/>
  <c r="BK157"/>
  <c r="N157"/>
  <c r="BF157"/>
  <c r="BI156"/>
  <c r="BH156"/>
  <c r="BG156"/>
  <c r="BE156"/>
  <c r="AA156"/>
  <c r="Y156"/>
  <c r="W156"/>
  <c r="BK156"/>
  <c r="N156"/>
  <c r="BF156"/>
  <c r="BI155"/>
  <c r="BH155"/>
  <c r="BG155"/>
  <c r="BE155"/>
  <c r="AA155"/>
  <c r="Y155"/>
  <c r="W155"/>
  <c r="BK155"/>
  <c r="N155"/>
  <c r="BF155"/>
  <c r="BI154"/>
  <c r="BH154"/>
  <c r="BG154"/>
  <c r="BE154"/>
  <c r="AA154"/>
  <c r="Y154"/>
  <c r="W154"/>
  <c r="BK154"/>
  <c r="N154"/>
  <c r="BF154"/>
  <c r="BI153"/>
  <c r="BH153"/>
  <c r="BG153"/>
  <c r="BE153"/>
  <c r="AA153"/>
  <c r="AA152"/>
  <c r="Y153"/>
  <c r="Y152"/>
  <c r="W153"/>
  <c r="W152"/>
  <c r="BK153"/>
  <c r="BK152"/>
  <c r="N152"/>
  <c r="N153"/>
  <c r="BF153"/>
  <c r="N93"/>
  <c r="BI151"/>
  <c r="BH151"/>
  <c r="BG151"/>
  <c r="BE151"/>
  <c r="AA151"/>
  <c r="Y151"/>
  <c r="W151"/>
  <c r="BK151"/>
  <c r="N151"/>
  <c r="BF151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/>
  <c r="BI148"/>
  <c r="BH148"/>
  <c r="BG148"/>
  <c r="BE148"/>
  <c r="AA148"/>
  <c r="AA147"/>
  <c r="Y148"/>
  <c r="Y147"/>
  <c r="W148"/>
  <c r="W147"/>
  <c r="BK148"/>
  <c r="BK147"/>
  <c r="N147"/>
  <c r="N148"/>
  <c r="BF148"/>
  <c r="N92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Y137"/>
  <c r="W137"/>
  <c r="BK137"/>
  <c r="N137"/>
  <c r="BF137"/>
  <c r="BI136"/>
  <c r="BH136"/>
  <c r="BG136"/>
  <c r="BE136"/>
  <c r="AA136"/>
  <c r="Y136"/>
  <c r="W136"/>
  <c r="BK136"/>
  <c r="N136"/>
  <c r="BF136"/>
  <c r="BI135"/>
  <c r="BH135"/>
  <c r="BG135"/>
  <c r="BE135"/>
  <c r="AA135"/>
  <c r="Y135"/>
  <c r="W135"/>
  <c r="BK135"/>
  <c r="N135"/>
  <c r="BF135"/>
  <c r="BI134"/>
  <c r="BH134"/>
  <c r="BG134"/>
  <c r="BE134"/>
  <c r="AA134"/>
  <c r="Y134"/>
  <c r="W134"/>
  <c r="BK134"/>
  <c r="N134"/>
  <c r="BF134"/>
  <c r="BI133"/>
  <c r="BH133"/>
  <c r="BG133"/>
  <c r="BE133"/>
  <c r="AA133"/>
  <c r="Y133"/>
  <c r="W133"/>
  <c r="BK133"/>
  <c r="N133"/>
  <c r="BF133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/>
  <c r="BI130"/>
  <c r="BH130"/>
  <c r="BG130"/>
  <c r="BE130"/>
  <c r="AA130"/>
  <c r="Y130"/>
  <c r="W130"/>
  <c r="BK130"/>
  <c r="N130"/>
  <c r="BF130"/>
  <c r="BI129"/>
  <c r="BH129"/>
  <c r="BG129"/>
  <c r="BE129"/>
  <c r="AA129"/>
  <c r="Y129"/>
  <c r="W129"/>
  <c r="BK129"/>
  <c r="N129"/>
  <c r="BF129"/>
  <c r="BI128"/>
  <c r="BH128"/>
  <c r="BG128"/>
  <c r="BE128"/>
  <c r="AA128"/>
  <c r="AA127"/>
  <c r="AA126"/>
  <c r="AA125"/>
  <c r="Y128"/>
  <c r="Y127"/>
  <c r="Y126"/>
  <c r="Y125"/>
  <c r="W128"/>
  <c r="W127"/>
  <c r="W126"/>
  <c r="W125"/>
  <c r="AU102" i="1"/>
  <c r="BK128" i="12"/>
  <c r="BK127"/>
  <c r="N127"/>
  <c r="BK126"/>
  <c r="N126"/>
  <c r="BK125"/>
  <c r="N125"/>
  <c r="N89"/>
  <c r="N128"/>
  <c r="BF128"/>
  <c r="N91"/>
  <c r="N90"/>
  <c r="M122"/>
  <c r="M121"/>
  <c r="F121"/>
  <c r="F119"/>
  <c r="F117"/>
  <c r="BI105"/>
  <c r="BH105"/>
  <c r="BG105"/>
  <c r="BE105"/>
  <c r="BF105"/>
  <c r="BI104"/>
  <c r="BH104"/>
  <c r="BG104"/>
  <c r="BE104"/>
  <c r="BF104"/>
  <c r="BI103"/>
  <c r="BH103"/>
  <c r="BG103"/>
  <c r="BE103"/>
  <c r="BF103"/>
  <c r="BI102"/>
  <c r="BH102"/>
  <c r="BG102"/>
  <c r="BE102"/>
  <c r="BF102"/>
  <c r="BI101"/>
  <c r="BH101"/>
  <c r="BG101"/>
  <c r="BE101"/>
  <c r="BF101"/>
  <c r="BI100"/>
  <c r="H37"/>
  <c r="BD102" i="1"/>
  <c r="BH100" i="12"/>
  <c r="H36"/>
  <c r="BC102" i="1"/>
  <c r="BG100" i="12"/>
  <c r="H35"/>
  <c r="BB102" i="1"/>
  <c r="BE100" i="12"/>
  <c r="M33"/>
  <c r="AV102" i="1"/>
  <c r="H33" i="12"/>
  <c r="AZ102" i="1"/>
  <c r="L107" i="12"/>
  <c r="BF100"/>
  <c r="M34"/>
  <c r="AW102" i="1"/>
  <c r="H34" i="12"/>
  <c r="BA102" i="1"/>
  <c r="M29" i="12"/>
  <c r="AS102" i="1"/>
  <c r="M28" i="12"/>
  <c r="M85"/>
  <c r="M84"/>
  <c r="F84"/>
  <c r="F82"/>
  <c r="F80"/>
  <c r="M31"/>
  <c r="AG102" i="1"/>
  <c r="L39" i="12"/>
  <c r="O16"/>
  <c r="E16"/>
  <c r="F122"/>
  <c r="F85"/>
  <c r="O15"/>
  <c r="O10"/>
  <c r="M119"/>
  <c r="M82"/>
  <c r="F6"/>
  <c r="F115"/>
  <c r="F78"/>
  <c r="AY101" i="1"/>
  <c r="AX101"/>
  <c r="BI126" i="11"/>
  <c r="BH126"/>
  <c r="BG126"/>
  <c r="BE126"/>
  <c r="AA126"/>
  <c r="Y126"/>
  <c r="W126"/>
  <c r="BK126"/>
  <c r="N126"/>
  <c r="BF126"/>
  <c r="BI125"/>
  <c r="BH125"/>
  <c r="BG125"/>
  <c r="BE125"/>
  <c r="AA125"/>
  <c r="Y125"/>
  <c r="W125"/>
  <c r="BK125"/>
  <c r="N125"/>
  <c r="BF125"/>
  <c r="BI124"/>
  <c r="BH124"/>
  <c r="BG124"/>
  <c r="BE124"/>
  <c r="AA124"/>
  <c r="Y124"/>
  <c r="W124"/>
  <c r="BK124"/>
  <c r="N124"/>
  <c r="BF124"/>
  <c r="BI123"/>
  <c r="BH123"/>
  <c r="BG123"/>
  <c r="BE123"/>
  <c r="AA123"/>
  <c r="Y123"/>
  <c r="W123"/>
  <c r="BK123"/>
  <c r="N123"/>
  <c r="BF123"/>
  <c r="BI122"/>
  <c r="BH122"/>
  <c r="BG122"/>
  <c r="BE122"/>
  <c r="AA122"/>
  <c r="AA121"/>
  <c r="AA120"/>
  <c r="AA119"/>
  <c r="Y122"/>
  <c r="Y121"/>
  <c r="Y120"/>
  <c r="Y119"/>
  <c r="W122"/>
  <c r="W121"/>
  <c r="W120"/>
  <c r="W119"/>
  <c r="AU101" i="1"/>
  <c r="BK122" i="11"/>
  <c r="BK121"/>
  <c r="N121"/>
  <c r="BK120"/>
  <c r="N120"/>
  <c r="BK119"/>
  <c r="N119"/>
  <c r="N89"/>
  <c r="N122"/>
  <c r="BF122"/>
  <c r="N91"/>
  <c r="N90"/>
  <c r="M116"/>
  <c r="M115"/>
  <c r="F115"/>
  <c r="F113"/>
  <c r="F111"/>
  <c r="BI99"/>
  <c r="BH99"/>
  <c r="BG99"/>
  <c r="BE99"/>
  <c r="BF99"/>
  <c r="BI98"/>
  <c r="BH98"/>
  <c r="BG98"/>
  <c r="BE98"/>
  <c r="BF98"/>
  <c r="BI97"/>
  <c r="BH97"/>
  <c r="BG97"/>
  <c r="BE97"/>
  <c r="BF97"/>
  <c r="BI96"/>
  <c r="BH96"/>
  <c r="BG96"/>
  <c r="BE96"/>
  <c r="BF96"/>
  <c r="BI95"/>
  <c r="BH95"/>
  <c r="BG95"/>
  <c r="BE95"/>
  <c r="BF95"/>
  <c r="BI94"/>
  <c r="H37"/>
  <c r="BD101" i="1"/>
  <c r="BH94" i="11"/>
  <c r="H36"/>
  <c r="BC101" i="1"/>
  <c r="BG94" i="11"/>
  <c r="H35"/>
  <c r="BB101" i="1"/>
  <c r="BE94" i="11"/>
  <c r="M33"/>
  <c r="AV101" i="1"/>
  <c r="H33" i="11"/>
  <c r="AZ101" i="1"/>
  <c r="L101" i="11"/>
  <c r="BF94"/>
  <c r="M34"/>
  <c r="AW101" i="1"/>
  <c r="H34" i="11"/>
  <c r="BA101" i="1"/>
  <c r="M29" i="11"/>
  <c r="AS101" i="1"/>
  <c r="M28" i="11"/>
  <c r="M85"/>
  <c r="M84"/>
  <c r="F84"/>
  <c r="F82"/>
  <c r="F80"/>
  <c r="M31"/>
  <c r="AG101" i="1"/>
  <c r="L39" i="11"/>
  <c r="O16"/>
  <c r="E16"/>
  <c r="F116"/>
  <c r="F85"/>
  <c r="O15"/>
  <c r="O10"/>
  <c r="M113"/>
  <c r="M82"/>
  <c r="F6"/>
  <c r="F109"/>
  <c r="F78"/>
  <c r="AY100" i="1"/>
  <c r="AX100"/>
  <c r="BI564" i="10"/>
  <c r="BH564"/>
  <c r="BG564"/>
  <c r="BE564"/>
  <c r="AA564"/>
  <c r="Y564"/>
  <c r="W564"/>
  <c r="BK564"/>
  <c r="N564"/>
  <c r="BF564"/>
  <c r="BI563"/>
  <c r="BH563"/>
  <c r="BG563"/>
  <c r="BE563"/>
  <c r="AA563"/>
  <c r="Y563"/>
  <c r="W563"/>
  <c r="BK563"/>
  <c r="N563"/>
  <c r="BF563"/>
  <c r="BI562"/>
  <c r="BH562"/>
  <c r="BG562"/>
  <c r="BE562"/>
  <c r="AA562"/>
  <c r="AA561"/>
  <c r="AA560"/>
  <c r="Y562"/>
  <c r="Y561"/>
  <c r="Y560"/>
  <c r="W562"/>
  <c r="W561"/>
  <c r="W560"/>
  <c r="BK562"/>
  <c r="BK561"/>
  <c r="N561"/>
  <c r="BK560"/>
  <c r="N560"/>
  <c r="N562"/>
  <c r="BF562"/>
  <c r="N106"/>
  <c r="N105"/>
  <c r="BI559"/>
  <c r="BH559"/>
  <c r="BG559"/>
  <c r="BE559"/>
  <c r="AA559"/>
  <c r="AA558"/>
  <c r="Y559"/>
  <c r="Y558"/>
  <c r="W559"/>
  <c r="W558"/>
  <c r="BK559"/>
  <c r="BK558"/>
  <c r="N558"/>
  <c r="N559"/>
  <c r="BF559"/>
  <c r="N104"/>
  <c r="BI557"/>
  <c r="BH557"/>
  <c r="BG557"/>
  <c r="BE557"/>
  <c r="AA557"/>
  <c r="Y557"/>
  <c r="W557"/>
  <c r="BK557"/>
  <c r="N557"/>
  <c r="BF557"/>
  <c r="BI556"/>
  <c r="BH556"/>
  <c r="BG556"/>
  <c r="BE556"/>
  <c r="AA556"/>
  <c r="Y556"/>
  <c r="W556"/>
  <c r="BK556"/>
  <c r="N556"/>
  <c r="BF556"/>
  <c r="BI555"/>
  <c r="BH555"/>
  <c r="BG555"/>
  <c r="BE555"/>
  <c r="AA555"/>
  <c r="Y555"/>
  <c r="W555"/>
  <c r="BK555"/>
  <c r="N555"/>
  <c r="BF555"/>
  <c r="BI554"/>
  <c r="BH554"/>
  <c r="BG554"/>
  <c r="BE554"/>
  <c r="AA554"/>
  <c r="Y554"/>
  <c r="W554"/>
  <c r="BK554"/>
  <c r="N554"/>
  <c r="BF554"/>
  <c r="BI553"/>
  <c r="BH553"/>
  <c r="BG553"/>
  <c r="BE553"/>
  <c r="AA553"/>
  <c r="Y553"/>
  <c r="W553"/>
  <c r="BK553"/>
  <c r="N553"/>
  <c r="BF553"/>
  <c r="BI552"/>
  <c r="BH552"/>
  <c r="BG552"/>
  <c r="BE552"/>
  <c r="AA552"/>
  <c r="Y552"/>
  <c r="W552"/>
  <c r="BK552"/>
  <c r="N552"/>
  <c r="BF552"/>
  <c r="BI551"/>
  <c r="BH551"/>
  <c r="BG551"/>
  <c r="BE551"/>
  <c r="AA551"/>
  <c r="Y551"/>
  <c r="W551"/>
  <c r="BK551"/>
  <c r="N551"/>
  <c r="BF551"/>
  <c r="BI550"/>
  <c r="BH550"/>
  <c r="BG550"/>
  <c r="BE550"/>
  <c r="AA550"/>
  <c r="Y550"/>
  <c r="W550"/>
  <c r="BK550"/>
  <c r="N550"/>
  <c r="BF550"/>
  <c r="BI549"/>
  <c r="BH549"/>
  <c r="BG549"/>
  <c r="BE549"/>
  <c r="AA549"/>
  <c r="Y549"/>
  <c r="W549"/>
  <c r="BK549"/>
  <c r="N549"/>
  <c r="BF549"/>
  <c r="BI548"/>
  <c r="BH548"/>
  <c r="BG548"/>
  <c r="BE548"/>
  <c r="AA548"/>
  <c r="AA547"/>
  <c r="AA546"/>
  <c r="Y548"/>
  <c r="Y547"/>
  <c r="Y546"/>
  <c r="W548"/>
  <c r="W547"/>
  <c r="W546"/>
  <c r="BK548"/>
  <c r="BK547"/>
  <c r="N547"/>
  <c r="BK546"/>
  <c r="N546"/>
  <c r="N548"/>
  <c r="BF548"/>
  <c r="N103"/>
  <c r="N102"/>
  <c r="BI543"/>
  <c r="BH543"/>
  <c r="BG543"/>
  <c r="BE543"/>
  <c r="AA543"/>
  <c r="Y543"/>
  <c r="W543"/>
  <c r="BK543"/>
  <c r="N543"/>
  <c r="BF543"/>
  <c r="BI540"/>
  <c r="BH540"/>
  <c r="BG540"/>
  <c r="BE540"/>
  <c r="AA540"/>
  <c r="Y540"/>
  <c r="W540"/>
  <c r="BK540"/>
  <c r="N540"/>
  <c r="BF540"/>
  <c r="BI538"/>
  <c r="BH538"/>
  <c r="BG538"/>
  <c r="BE538"/>
  <c r="AA538"/>
  <c r="Y538"/>
  <c r="W538"/>
  <c r="BK538"/>
  <c r="N538"/>
  <c r="BF538"/>
  <c r="BI535"/>
  <c r="BH535"/>
  <c r="BG535"/>
  <c r="BE535"/>
  <c r="AA535"/>
  <c r="Y535"/>
  <c r="W535"/>
  <c r="BK535"/>
  <c r="N535"/>
  <c r="BF535"/>
  <c r="BI532"/>
  <c r="BH532"/>
  <c r="BG532"/>
  <c r="BE532"/>
  <c r="AA532"/>
  <c r="Y532"/>
  <c r="W532"/>
  <c r="BK532"/>
  <c r="N532"/>
  <c r="BF532"/>
  <c r="BI530"/>
  <c r="BH530"/>
  <c r="BG530"/>
  <c r="BE530"/>
  <c r="AA530"/>
  <c r="Y530"/>
  <c r="W530"/>
  <c r="BK530"/>
  <c r="N530"/>
  <c r="BF530"/>
  <c r="BI529"/>
  <c r="BH529"/>
  <c r="BG529"/>
  <c r="BE529"/>
  <c r="AA529"/>
  <c r="AA528"/>
  <c r="Y529"/>
  <c r="Y528"/>
  <c r="W529"/>
  <c r="W528"/>
  <c r="BK529"/>
  <c r="BK528"/>
  <c r="N528"/>
  <c r="N529"/>
  <c r="BF529"/>
  <c r="N101"/>
  <c r="BI527"/>
  <c r="BH527"/>
  <c r="BG527"/>
  <c r="BE527"/>
  <c r="AA527"/>
  <c r="Y527"/>
  <c r="W527"/>
  <c r="BK527"/>
  <c r="N527"/>
  <c r="BF527"/>
  <c r="BI526"/>
  <c r="BH526"/>
  <c r="BG526"/>
  <c r="BE526"/>
  <c r="AA526"/>
  <c r="Y526"/>
  <c r="W526"/>
  <c r="BK526"/>
  <c r="N526"/>
  <c r="BF526"/>
  <c r="BI525"/>
  <c r="BH525"/>
  <c r="BG525"/>
  <c r="BE525"/>
  <c r="AA525"/>
  <c r="Y525"/>
  <c r="W525"/>
  <c r="BK525"/>
  <c r="N525"/>
  <c r="BF525"/>
  <c r="BI524"/>
  <c r="BH524"/>
  <c r="BG524"/>
  <c r="BE524"/>
  <c r="AA524"/>
  <c r="Y524"/>
  <c r="W524"/>
  <c r="BK524"/>
  <c r="N524"/>
  <c r="BF524"/>
  <c r="BI523"/>
  <c r="BH523"/>
  <c r="BG523"/>
  <c r="BE523"/>
  <c r="AA523"/>
  <c r="Y523"/>
  <c r="W523"/>
  <c r="BK523"/>
  <c r="N523"/>
  <c r="BF523"/>
  <c r="BI522"/>
  <c r="BH522"/>
  <c r="BG522"/>
  <c r="BE522"/>
  <c r="AA522"/>
  <c r="Y522"/>
  <c r="W522"/>
  <c r="BK522"/>
  <c r="N522"/>
  <c r="BF522"/>
  <c r="BI521"/>
  <c r="BH521"/>
  <c r="BG521"/>
  <c r="BE521"/>
  <c r="AA521"/>
  <c r="Y521"/>
  <c r="W521"/>
  <c r="BK521"/>
  <c r="N521"/>
  <c r="BF521"/>
  <c r="BI520"/>
  <c r="BH520"/>
  <c r="BG520"/>
  <c r="BE520"/>
  <c r="AA520"/>
  <c r="Y520"/>
  <c r="W520"/>
  <c r="BK520"/>
  <c r="N520"/>
  <c r="BF520"/>
  <c r="BI519"/>
  <c r="BH519"/>
  <c r="BG519"/>
  <c r="BE519"/>
  <c r="AA519"/>
  <c r="Y519"/>
  <c r="W519"/>
  <c r="BK519"/>
  <c r="N519"/>
  <c r="BF519"/>
  <c r="BI518"/>
  <c r="BH518"/>
  <c r="BG518"/>
  <c r="BE518"/>
  <c r="AA518"/>
  <c r="Y518"/>
  <c r="W518"/>
  <c r="BK518"/>
  <c r="N518"/>
  <c r="BF518"/>
  <c r="BI517"/>
  <c r="BH517"/>
  <c r="BG517"/>
  <c r="BE517"/>
  <c r="AA517"/>
  <c r="Y517"/>
  <c r="W517"/>
  <c r="BK517"/>
  <c r="N517"/>
  <c r="BF517"/>
  <c r="BI516"/>
  <c r="BH516"/>
  <c r="BG516"/>
  <c r="BE516"/>
  <c r="AA516"/>
  <c r="Y516"/>
  <c r="W516"/>
  <c r="BK516"/>
  <c r="N516"/>
  <c r="BF516"/>
  <c r="BI515"/>
  <c r="BH515"/>
  <c r="BG515"/>
  <c r="BE515"/>
  <c r="AA515"/>
  <c r="Y515"/>
  <c r="W515"/>
  <c r="BK515"/>
  <c r="N515"/>
  <c r="BF515"/>
  <c r="BI514"/>
  <c r="BH514"/>
  <c r="BG514"/>
  <c r="BE514"/>
  <c r="AA514"/>
  <c r="Y514"/>
  <c r="W514"/>
  <c r="BK514"/>
  <c r="N514"/>
  <c r="BF514"/>
  <c r="BI513"/>
  <c r="BH513"/>
  <c r="BG513"/>
  <c r="BE513"/>
  <c r="AA513"/>
  <c r="Y513"/>
  <c r="W513"/>
  <c r="BK513"/>
  <c r="N513"/>
  <c r="BF513"/>
  <c r="BI512"/>
  <c r="BH512"/>
  <c r="BG512"/>
  <c r="BE512"/>
  <c r="AA512"/>
  <c r="Y512"/>
  <c r="W512"/>
  <c r="BK512"/>
  <c r="N512"/>
  <c r="BF512"/>
  <c r="BI511"/>
  <c r="BH511"/>
  <c r="BG511"/>
  <c r="BE511"/>
  <c r="AA511"/>
  <c r="Y511"/>
  <c r="W511"/>
  <c r="BK511"/>
  <c r="N511"/>
  <c r="BF511"/>
  <c r="BI510"/>
  <c r="BH510"/>
  <c r="BG510"/>
  <c r="BE510"/>
  <c r="AA510"/>
  <c r="Y510"/>
  <c r="W510"/>
  <c r="BK510"/>
  <c r="N510"/>
  <c r="BF510"/>
  <c r="BI509"/>
  <c r="BH509"/>
  <c r="BG509"/>
  <c r="BE509"/>
  <c r="AA509"/>
  <c r="Y509"/>
  <c r="W509"/>
  <c r="BK509"/>
  <c r="N509"/>
  <c r="BF509"/>
  <c r="BI508"/>
  <c r="BH508"/>
  <c r="BG508"/>
  <c r="BE508"/>
  <c r="AA508"/>
  <c r="Y508"/>
  <c r="W508"/>
  <c r="BK508"/>
  <c r="N508"/>
  <c r="BF508"/>
  <c r="BI507"/>
  <c r="BH507"/>
  <c r="BG507"/>
  <c r="BE507"/>
  <c r="AA507"/>
  <c r="Y507"/>
  <c r="W507"/>
  <c r="BK507"/>
  <c r="N507"/>
  <c r="BF507"/>
  <c r="BI506"/>
  <c r="BH506"/>
  <c r="BG506"/>
  <c r="BE506"/>
  <c r="AA506"/>
  <c r="Y506"/>
  <c r="W506"/>
  <c r="BK506"/>
  <c r="N506"/>
  <c r="BF506"/>
  <c r="BI505"/>
  <c r="BH505"/>
  <c r="BG505"/>
  <c r="BE505"/>
  <c r="AA505"/>
  <c r="Y505"/>
  <c r="W505"/>
  <c r="BK505"/>
  <c r="N505"/>
  <c r="BF505"/>
  <c r="BI504"/>
  <c r="BH504"/>
  <c r="BG504"/>
  <c r="BE504"/>
  <c r="AA504"/>
  <c r="Y504"/>
  <c r="W504"/>
  <c r="BK504"/>
  <c r="N504"/>
  <c r="BF504"/>
  <c r="BI503"/>
  <c r="BH503"/>
  <c r="BG503"/>
  <c r="BE503"/>
  <c r="AA503"/>
  <c r="Y503"/>
  <c r="W503"/>
  <c r="BK503"/>
  <c r="N503"/>
  <c r="BF503"/>
  <c r="BI499"/>
  <c r="BH499"/>
  <c r="BG499"/>
  <c r="BE499"/>
  <c r="AA499"/>
  <c r="Y499"/>
  <c r="W499"/>
  <c r="BK499"/>
  <c r="N499"/>
  <c r="BF499"/>
  <c r="BI495"/>
  <c r="BH495"/>
  <c r="BG495"/>
  <c r="BE495"/>
  <c r="AA495"/>
  <c r="Y495"/>
  <c r="W495"/>
  <c r="BK495"/>
  <c r="N495"/>
  <c r="BF495"/>
  <c r="BI494"/>
  <c r="BH494"/>
  <c r="BG494"/>
  <c r="BE494"/>
  <c r="AA494"/>
  <c r="Y494"/>
  <c r="W494"/>
  <c r="BK494"/>
  <c r="N494"/>
  <c r="BF494"/>
  <c r="BI493"/>
  <c r="BH493"/>
  <c r="BG493"/>
  <c r="BE493"/>
  <c r="AA493"/>
  <c r="Y493"/>
  <c r="W493"/>
  <c r="BK493"/>
  <c r="N493"/>
  <c r="BF493"/>
  <c r="BI492"/>
  <c r="BH492"/>
  <c r="BG492"/>
  <c r="BE492"/>
  <c r="AA492"/>
  <c r="Y492"/>
  <c r="W492"/>
  <c r="BK492"/>
  <c r="N492"/>
  <c r="BF492"/>
  <c r="BI491"/>
  <c r="BH491"/>
  <c r="BG491"/>
  <c r="BE491"/>
  <c r="AA491"/>
  <c r="Y491"/>
  <c r="W491"/>
  <c r="BK491"/>
  <c r="N491"/>
  <c r="BF491"/>
  <c r="BI489"/>
  <c r="BH489"/>
  <c r="BG489"/>
  <c r="BE489"/>
  <c r="AA489"/>
  <c r="Y489"/>
  <c r="W489"/>
  <c r="BK489"/>
  <c r="N489"/>
  <c r="BF489"/>
  <c r="BI488"/>
  <c r="BH488"/>
  <c r="BG488"/>
  <c r="BE488"/>
  <c r="AA488"/>
  <c r="Y488"/>
  <c r="W488"/>
  <c r="BK488"/>
  <c r="N488"/>
  <c r="BF488"/>
  <c r="BI487"/>
  <c r="BH487"/>
  <c r="BG487"/>
  <c r="BE487"/>
  <c r="AA487"/>
  <c r="Y487"/>
  <c r="W487"/>
  <c r="BK487"/>
  <c r="N487"/>
  <c r="BF487"/>
  <c r="BI485"/>
  <c r="BH485"/>
  <c r="BG485"/>
  <c r="BE485"/>
  <c r="AA485"/>
  <c r="Y485"/>
  <c r="W485"/>
  <c r="BK485"/>
  <c r="N485"/>
  <c r="BF485"/>
  <c r="BI483"/>
  <c r="BH483"/>
  <c r="BG483"/>
  <c r="BE483"/>
  <c r="AA483"/>
  <c r="Y483"/>
  <c r="W483"/>
  <c r="BK483"/>
  <c r="N483"/>
  <c r="BF483"/>
  <c r="BI481"/>
  <c r="BH481"/>
  <c r="BG481"/>
  <c r="BE481"/>
  <c r="AA481"/>
  <c r="Y481"/>
  <c r="W481"/>
  <c r="BK481"/>
  <c r="N481"/>
  <c r="BF481"/>
  <c r="BI479"/>
  <c r="BH479"/>
  <c r="BG479"/>
  <c r="BE479"/>
  <c r="AA479"/>
  <c r="Y479"/>
  <c r="W479"/>
  <c r="BK479"/>
  <c r="N479"/>
  <c r="BF479"/>
  <c r="BI478"/>
  <c r="BH478"/>
  <c r="BG478"/>
  <c r="BE478"/>
  <c r="AA478"/>
  <c r="Y478"/>
  <c r="W478"/>
  <c r="BK478"/>
  <c r="N478"/>
  <c r="BF478"/>
  <c r="BI477"/>
  <c r="BH477"/>
  <c r="BG477"/>
  <c r="BE477"/>
  <c r="AA477"/>
  <c r="Y477"/>
  <c r="W477"/>
  <c r="BK477"/>
  <c r="N477"/>
  <c r="BF477"/>
  <c r="BI476"/>
  <c r="BH476"/>
  <c r="BG476"/>
  <c r="BE476"/>
  <c r="AA476"/>
  <c r="Y476"/>
  <c r="W476"/>
  <c r="BK476"/>
  <c r="N476"/>
  <c r="BF476"/>
  <c r="BI472"/>
  <c r="BH472"/>
  <c r="BG472"/>
  <c r="BE472"/>
  <c r="AA472"/>
  <c r="Y472"/>
  <c r="W472"/>
  <c r="BK472"/>
  <c r="N472"/>
  <c r="BF472"/>
  <c r="BI468"/>
  <c r="BH468"/>
  <c r="BG468"/>
  <c r="BE468"/>
  <c r="AA468"/>
  <c r="Y468"/>
  <c r="W468"/>
  <c r="BK468"/>
  <c r="N468"/>
  <c r="BF468"/>
  <c r="BI464"/>
  <c r="BH464"/>
  <c r="BG464"/>
  <c r="BE464"/>
  <c r="AA464"/>
  <c r="AA463"/>
  <c r="Y464"/>
  <c r="Y463"/>
  <c r="W464"/>
  <c r="W463"/>
  <c r="BK464"/>
  <c r="BK463"/>
  <c r="N463"/>
  <c r="N464"/>
  <c r="BF464"/>
  <c r="N100"/>
  <c r="BI462"/>
  <c r="BH462"/>
  <c r="BG462"/>
  <c r="BE462"/>
  <c r="AA462"/>
  <c r="Y462"/>
  <c r="W462"/>
  <c r="BK462"/>
  <c r="N462"/>
  <c r="BF462"/>
  <c r="BI461"/>
  <c r="BH461"/>
  <c r="BG461"/>
  <c r="BE461"/>
  <c r="AA461"/>
  <c r="Y461"/>
  <c r="W461"/>
  <c r="BK461"/>
  <c r="N461"/>
  <c r="BF461"/>
  <c r="BI460"/>
  <c r="BH460"/>
  <c r="BG460"/>
  <c r="BE460"/>
  <c r="AA460"/>
  <c r="Y460"/>
  <c r="W460"/>
  <c r="BK460"/>
  <c r="N460"/>
  <c r="BF460"/>
  <c r="BI459"/>
  <c r="BH459"/>
  <c r="BG459"/>
  <c r="BE459"/>
  <c r="AA459"/>
  <c r="Y459"/>
  <c r="W459"/>
  <c r="BK459"/>
  <c r="N459"/>
  <c r="BF459"/>
  <c r="BI458"/>
  <c r="BH458"/>
  <c r="BG458"/>
  <c r="BE458"/>
  <c r="AA458"/>
  <c r="Y458"/>
  <c r="W458"/>
  <c r="BK458"/>
  <c r="N458"/>
  <c r="BF458"/>
  <c r="BI457"/>
  <c r="BH457"/>
  <c r="BG457"/>
  <c r="BE457"/>
  <c r="AA457"/>
  <c r="Y457"/>
  <c r="W457"/>
  <c r="BK457"/>
  <c r="N457"/>
  <c r="BF457"/>
  <c r="BI456"/>
  <c r="BH456"/>
  <c r="BG456"/>
  <c r="BE456"/>
  <c r="AA456"/>
  <c r="Y456"/>
  <c r="W456"/>
  <c r="BK456"/>
  <c r="N456"/>
  <c r="BF456"/>
  <c r="BI455"/>
  <c r="BH455"/>
  <c r="BG455"/>
  <c r="BE455"/>
  <c r="AA455"/>
  <c r="Y455"/>
  <c r="W455"/>
  <c r="BK455"/>
  <c r="N455"/>
  <c r="BF455"/>
  <c r="BI454"/>
  <c r="BH454"/>
  <c r="BG454"/>
  <c r="BE454"/>
  <c r="AA454"/>
  <c r="Y454"/>
  <c r="W454"/>
  <c r="BK454"/>
  <c r="N454"/>
  <c r="BF454"/>
  <c r="BI453"/>
  <c r="BH453"/>
  <c r="BG453"/>
  <c r="BE453"/>
  <c r="AA453"/>
  <c r="Y453"/>
  <c r="W453"/>
  <c r="BK453"/>
  <c r="N453"/>
  <c r="BF453"/>
  <c r="BI452"/>
  <c r="BH452"/>
  <c r="BG452"/>
  <c r="BE452"/>
  <c r="AA452"/>
  <c r="AA451"/>
  <c r="Y452"/>
  <c r="Y451"/>
  <c r="W452"/>
  <c r="W451"/>
  <c r="BK452"/>
  <c r="BK451"/>
  <c r="N451"/>
  <c r="N452"/>
  <c r="BF452"/>
  <c r="N99"/>
  <c r="BI450"/>
  <c r="BH450"/>
  <c r="BG450"/>
  <c r="BE450"/>
  <c r="AA450"/>
  <c r="Y450"/>
  <c r="W450"/>
  <c r="BK450"/>
  <c r="N450"/>
  <c r="BF450"/>
  <c r="BI449"/>
  <c r="BH449"/>
  <c r="BG449"/>
  <c r="BE449"/>
  <c r="AA449"/>
  <c r="Y449"/>
  <c r="W449"/>
  <c r="BK449"/>
  <c r="N449"/>
  <c r="BF449"/>
  <c r="BI448"/>
  <c r="BH448"/>
  <c r="BG448"/>
  <c r="BE448"/>
  <c r="AA448"/>
  <c r="Y448"/>
  <c r="W448"/>
  <c r="BK448"/>
  <c r="N448"/>
  <c r="BF448"/>
  <c r="BI447"/>
  <c r="BH447"/>
  <c r="BG447"/>
  <c r="BE447"/>
  <c r="AA447"/>
  <c r="Y447"/>
  <c r="W447"/>
  <c r="BK447"/>
  <c r="N447"/>
  <c r="BF447"/>
  <c r="BI446"/>
  <c r="BH446"/>
  <c r="BG446"/>
  <c r="BE446"/>
  <c r="AA446"/>
  <c r="Y446"/>
  <c r="W446"/>
  <c r="BK446"/>
  <c r="N446"/>
  <c r="BF446"/>
  <c r="BI445"/>
  <c r="BH445"/>
  <c r="BG445"/>
  <c r="BE445"/>
  <c r="AA445"/>
  <c r="Y445"/>
  <c r="W445"/>
  <c r="BK445"/>
  <c r="N445"/>
  <c r="BF445"/>
  <c r="BI444"/>
  <c r="BH444"/>
  <c r="BG444"/>
  <c r="BE444"/>
  <c r="AA444"/>
  <c r="Y444"/>
  <c r="W444"/>
  <c r="BK444"/>
  <c r="N444"/>
  <c r="BF444"/>
  <c r="BI443"/>
  <c r="BH443"/>
  <c r="BG443"/>
  <c r="BE443"/>
  <c r="AA443"/>
  <c r="Y443"/>
  <c r="W443"/>
  <c r="BK443"/>
  <c r="N443"/>
  <c r="BF443"/>
  <c r="BI442"/>
  <c r="BH442"/>
  <c r="BG442"/>
  <c r="BE442"/>
  <c r="AA442"/>
  <c r="Y442"/>
  <c r="W442"/>
  <c r="BK442"/>
  <c r="N442"/>
  <c r="BF442"/>
  <c r="BI441"/>
  <c r="BH441"/>
  <c r="BG441"/>
  <c r="BE441"/>
  <c r="AA441"/>
  <c r="Y441"/>
  <c r="W441"/>
  <c r="BK441"/>
  <c r="N441"/>
  <c r="BF441"/>
  <c r="BI439"/>
  <c r="BH439"/>
  <c r="BG439"/>
  <c r="BE439"/>
  <c r="AA439"/>
  <c r="Y439"/>
  <c r="W439"/>
  <c r="BK439"/>
  <c r="N439"/>
  <c r="BF439"/>
  <c r="BI438"/>
  <c r="BH438"/>
  <c r="BG438"/>
  <c r="BE438"/>
  <c r="AA438"/>
  <c r="Y438"/>
  <c r="W438"/>
  <c r="BK438"/>
  <c r="N438"/>
  <c r="BF438"/>
  <c r="BI437"/>
  <c r="BH437"/>
  <c r="BG437"/>
  <c r="BE437"/>
  <c r="AA437"/>
  <c r="Y437"/>
  <c r="W437"/>
  <c r="BK437"/>
  <c r="N437"/>
  <c r="BF437"/>
  <c r="BI436"/>
  <c r="BH436"/>
  <c r="BG436"/>
  <c r="BE436"/>
  <c r="AA436"/>
  <c r="Y436"/>
  <c r="W436"/>
  <c r="BK436"/>
  <c r="N436"/>
  <c r="BF436"/>
  <c r="BI435"/>
  <c r="BH435"/>
  <c r="BG435"/>
  <c r="BE435"/>
  <c r="AA435"/>
  <c r="Y435"/>
  <c r="W435"/>
  <c r="BK435"/>
  <c r="N435"/>
  <c r="BF435"/>
  <c r="BI434"/>
  <c r="BH434"/>
  <c r="BG434"/>
  <c r="BE434"/>
  <c r="AA434"/>
  <c r="Y434"/>
  <c r="W434"/>
  <c r="BK434"/>
  <c r="N434"/>
  <c r="BF434"/>
  <c r="BI433"/>
  <c r="BH433"/>
  <c r="BG433"/>
  <c r="BE433"/>
  <c r="AA433"/>
  <c r="Y433"/>
  <c r="W433"/>
  <c r="BK433"/>
  <c r="N433"/>
  <c r="BF433"/>
  <c r="BI432"/>
  <c r="BH432"/>
  <c r="BG432"/>
  <c r="BE432"/>
  <c r="AA432"/>
  <c r="Y432"/>
  <c r="W432"/>
  <c r="BK432"/>
  <c r="N432"/>
  <c r="BF432"/>
  <c r="BI431"/>
  <c r="BH431"/>
  <c r="BG431"/>
  <c r="BE431"/>
  <c r="AA431"/>
  <c r="Y431"/>
  <c r="W431"/>
  <c r="BK431"/>
  <c r="N431"/>
  <c r="BF431"/>
  <c r="BI429"/>
  <c r="BH429"/>
  <c r="BG429"/>
  <c r="BE429"/>
  <c r="AA429"/>
  <c r="Y429"/>
  <c r="W429"/>
  <c r="BK429"/>
  <c r="N429"/>
  <c r="BF429"/>
  <c r="BI428"/>
  <c r="BH428"/>
  <c r="BG428"/>
  <c r="BE428"/>
  <c r="AA428"/>
  <c r="Y428"/>
  <c r="W428"/>
  <c r="BK428"/>
  <c r="N428"/>
  <c r="BF428"/>
  <c r="BI427"/>
  <c r="BH427"/>
  <c r="BG427"/>
  <c r="BE427"/>
  <c r="AA427"/>
  <c r="Y427"/>
  <c r="W427"/>
  <c r="BK427"/>
  <c r="N427"/>
  <c r="BF427"/>
  <c r="BI426"/>
  <c r="BH426"/>
  <c r="BG426"/>
  <c r="BE426"/>
  <c r="AA426"/>
  <c r="Y426"/>
  <c r="W426"/>
  <c r="BK426"/>
  <c r="N426"/>
  <c r="BF426"/>
  <c r="BI425"/>
  <c r="BH425"/>
  <c r="BG425"/>
  <c r="BE425"/>
  <c r="AA425"/>
  <c r="Y425"/>
  <c r="W425"/>
  <c r="BK425"/>
  <c r="N425"/>
  <c r="BF425"/>
  <c r="BI424"/>
  <c r="BH424"/>
  <c r="BG424"/>
  <c r="BE424"/>
  <c r="AA424"/>
  <c r="Y424"/>
  <c r="W424"/>
  <c r="BK424"/>
  <c r="N424"/>
  <c r="BF424"/>
  <c r="BI422"/>
  <c r="BH422"/>
  <c r="BG422"/>
  <c r="BE422"/>
  <c r="AA422"/>
  <c r="Y422"/>
  <c r="W422"/>
  <c r="BK422"/>
  <c r="N422"/>
  <c r="BF422"/>
  <c r="BI421"/>
  <c r="BH421"/>
  <c r="BG421"/>
  <c r="BE421"/>
  <c r="AA421"/>
  <c r="Y421"/>
  <c r="W421"/>
  <c r="BK421"/>
  <c r="N421"/>
  <c r="BF421"/>
  <c r="BI420"/>
  <c r="BH420"/>
  <c r="BG420"/>
  <c r="BE420"/>
  <c r="AA420"/>
  <c r="Y420"/>
  <c r="W420"/>
  <c r="BK420"/>
  <c r="N420"/>
  <c r="BF420"/>
  <c r="BI418"/>
  <c r="BH418"/>
  <c r="BG418"/>
  <c r="BE418"/>
  <c r="AA418"/>
  <c r="Y418"/>
  <c r="W418"/>
  <c r="BK418"/>
  <c r="N418"/>
  <c r="BF418"/>
  <c r="BI417"/>
  <c r="BH417"/>
  <c r="BG417"/>
  <c r="BE417"/>
  <c r="AA417"/>
  <c r="Y417"/>
  <c r="W417"/>
  <c r="BK417"/>
  <c r="N417"/>
  <c r="BF417"/>
  <c r="BI416"/>
  <c r="BH416"/>
  <c r="BG416"/>
  <c r="BE416"/>
  <c r="AA416"/>
  <c r="Y416"/>
  <c r="W416"/>
  <c r="BK416"/>
  <c r="N416"/>
  <c r="BF416"/>
  <c r="BI415"/>
  <c r="BH415"/>
  <c r="BG415"/>
  <c r="BE415"/>
  <c r="AA415"/>
  <c r="Y415"/>
  <c r="W415"/>
  <c r="BK415"/>
  <c r="N415"/>
  <c r="BF415"/>
  <c r="BI414"/>
  <c r="BH414"/>
  <c r="BG414"/>
  <c r="BE414"/>
  <c r="AA414"/>
  <c r="Y414"/>
  <c r="W414"/>
  <c r="BK414"/>
  <c r="N414"/>
  <c r="BF414"/>
  <c r="BI412"/>
  <c r="BH412"/>
  <c r="BG412"/>
  <c r="BE412"/>
  <c r="AA412"/>
  <c r="Y412"/>
  <c r="W412"/>
  <c r="BK412"/>
  <c r="N412"/>
  <c r="BF412"/>
  <c r="BI411"/>
  <c r="BH411"/>
  <c r="BG411"/>
  <c r="BE411"/>
  <c r="AA411"/>
  <c r="Y411"/>
  <c r="W411"/>
  <c r="BK411"/>
  <c r="N411"/>
  <c r="BF411"/>
  <c r="BI410"/>
  <c r="BH410"/>
  <c r="BG410"/>
  <c r="BE410"/>
  <c r="AA410"/>
  <c r="Y410"/>
  <c r="W410"/>
  <c r="BK410"/>
  <c r="N410"/>
  <c r="BF410"/>
  <c r="BI409"/>
  <c r="BH409"/>
  <c r="BG409"/>
  <c r="BE409"/>
  <c r="AA409"/>
  <c r="Y409"/>
  <c r="W409"/>
  <c r="BK409"/>
  <c r="N409"/>
  <c r="BF409"/>
  <c r="BI408"/>
  <c r="BH408"/>
  <c r="BG408"/>
  <c r="BE408"/>
  <c r="AA408"/>
  <c r="Y408"/>
  <c r="W408"/>
  <c r="BK408"/>
  <c r="N408"/>
  <c r="BF408"/>
  <c r="BI407"/>
  <c r="BH407"/>
  <c r="BG407"/>
  <c r="BE407"/>
  <c r="AA407"/>
  <c r="Y407"/>
  <c r="W407"/>
  <c r="BK407"/>
  <c r="N407"/>
  <c r="BF407"/>
  <c r="BI406"/>
  <c r="BH406"/>
  <c r="BG406"/>
  <c r="BE406"/>
  <c r="AA406"/>
  <c r="Y406"/>
  <c r="W406"/>
  <c r="BK406"/>
  <c r="N406"/>
  <c r="BF406"/>
  <c r="BI404"/>
  <c r="BH404"/>
  <c r="BG404"/>
  <c r="BE404"/>
  <c r="AA404"/>
  <c r="Y404"/>
  <c r="W404"/>
  <c r="BK404"/>
  <c r="N404"/>
  <c r="BF404"/>
  <c r="BI403"/>
  <c r="BH403"/>
  <c r="BG403"/>
  <c r="BE403"/>
  <c r="AA403"/>
  <c r="Y403"/>
  <c r="W403"/>
  <c r="BK403"/>
  <c r="N403"/>
  <c r="BF403"/>
  <c r="BI402"/>
  <c r="BH402"/>
  <c r="BG402"/>
  <c r="BE402"/>
  <c r="AA402"/>
  <c r="Y402"/>
  <c r="W402"/>
  <c r="BK402"/>
  <c r="N402"/>
  <c r="BF402"/>
  <c r="BI401"/>
  <c r="BH401"/>
  <c r="BG401"/>
  <c r="BE401"/>
  <c r="AA401"/>
  <c r="Y401"/>
  <c r="W401"/>
  <c r="BK401"/>
  <c r="N401"/>
  <c r="BF401"/>
  <c r="BI400"/>
  <c r="BH400"/>
  <c r="BG400"/>
  <c r="BE400"/>
  <c r="AA400"/>
  <c r="Y400"/>
  <c r="W400"/>
  <c r="BK400"/>
  <c r="N400"/>
  <c r="BF400"/>
  <c r="BI399"/>
  <c r="BH399"/>
  <c r="BG399"/>
  <c r="BE399"/>
  <c r="AA399"/>
  <c r="Y399"/>
  <c r="W399"/>
  <c r="BK399"/>
  <c r="N399"/>
  <c r="BF399"/>
  <c r="BI398"/>
  <c r="BH398"/>
  <c r="BG398"/>
  <c r="BE398"/>
  <c r="AA398"/>
  <c r="Y398"/>
  <c r="W398"/>
  <c r="BK398"/>
  <c r="N398"/>
  <c r="BF398"/>
  <c r="BI397"/>
  <c r="BH397"/>
  <c r="BG397"/>
  <c r="BE397"/>
  <c r="AA397"/>
  <c r="Y397"/>
  <c r="W397"/>
  <c r="BK397"/>
  <c r="N397"/>
  <c r="BF397"/>
  <c r="BI396"/>
  <c r="BH396"/>
  <c r="BG396"/>
  <c r="BE396"/>
  <c r="AA396"/>
  <c r="Y396"/>
  <c r="W396"/>
  <c r="BK396"/>
  <c r="N396"/>
  <c r="BF396"/>
  <c r="BI395"/>
  <c r="BH395"/>
  <c r="BG395"/>
  <c r="BE395"/>
  <c r="AA395"/>
  <c r="Y395"/>
  <c r="W395"/>
  <c r="BK395"/>
  <c r="N395"/>
  <c r="BF395"/>
  <c r="BI394"/>
  <c r="BH394"/>
  <c r="BG394"/>
  <c r="BE394"/>
  <c r="AA394"/>
  <c r="Y394"/>
  <c r="W394"/>
  <c r="BK394"/>
  <c r="N394"/>
  <c r="BF394"/>
  <c r="BI393"/>
  <c r="BH393"/>
  <c r="BG393"/>
  <c r="BE393"/>
  <c r="AA393"/>
  <c r="Y393"/>
  <c r="W393"/>
  <c r="BK393"/>
  <c r="N393"/>
  <c r="BF393"/>
  <c r="BI392"/>
  <c r="BH392"/>
  <c r="BG392"/>
  <c r="BE392"/>
  <c r="AA392"/>
  <c r="Y392"/>
  <c r="W392"/>
  <c r="BK392"/>
  <c r="N392"/>
  <c r="BF392"/>
  <c r="BI391"/>
  <c r="BH391"/>
  <c r="BG391"/>
  <c r="BE391"/>
  <c r="AA391"/>
  <c r="Y391"/>
  <c r="W391"/>
  <c r="BK391"/>
  <c r="N391"/>
  <c r="BF391"/>
  <c r="BI390"/>
  <c r="BH390"/>
  <c r="BG390"/>
  <c r="BE390"/>
  <c r="AA390"/>
  <c r="Y390"/>
  <c r="W390"/>
  <c r="BK390"/>
  <c r="N390"/>
  <c r="BF390"/>
  <c r="BI389"/>
  <c r="BH389"/>
  <c r="BG389"/>
  <c r="BE389"/>
  <c r="AA389"/>
  <c r="Y389"/>
  <c r="W389"/>
  <c r="BK389"/>
  <c r="N389"/>
  <c r="BF389"/>
  <c r="BI388"/>
  <c r="BH388"/>
  <c r="BG388"/>
  <c r="BE388"/>
  <c r="AA388"/>
  <c r="Y388"/>
  <c r="W388"/>
  <c r="BK388"/>
  <c r="N388"/>
  <c r="BF388"/>
  <c r="BI387"/>
  <c r="BH387"/>
  <c r="BG387"/>
  <c r="BE387"/>
  <c r="AA387"/>
  <c r="Y387"/>
  <c r="W387"/>
  <c r="BK387"/>
  <c r="N387"/>
  <c r="BF387"/>
  <c r="BI386"/>
  <c r="BH386"/>
  <c r="BG386"/>
  <c r="BE386"/>
  <c r="AA386"/>
  <c r="Y386"/>
  <c r="W386"/>
  <c r="BK386"/>
  <c r="N386"/>
  <c r="BF386"/>
  <c r="BI385"/>
  <c r="BH385"/>
  <c r="BG385"/>
  <c r="BE385"/>
  <c r="AA385"/>
  <c r="Y385"/>
  <c r="W385"/>
  <c r="BK385"/>
  <c r="N385"/>
  <c r="BF385"/>
  <c r="BI384"/>
  <c r="BH384"/>
  <c r="BG384"/>
  <c r="BE384"/>
  <c r="AA384"/>
  <c r="Y384"/>
  <c r="W384"/>
  <c r="BK384"/>
  <c r="N384"/>
  <c r="BF384"/>
  <c r="BI383"/>
  <c r="BH383"/>
  <c r="BG383"/>
  <c r="BE383"/>
  <c r="AA383"/>
  <c r="Y383"/>
  <c r="W383"/>
  <c r="BK383"/>
  <c r="N383"/>
  <c r="BF383"/>
  <c r="BI382"/>
  <c r="BH382"/>
  <c r="BG382"/>
  <c r="BE382"/>
  <c r="AA382"/>
  <c r="Y382"/>
  <c r="W382"/>
  <c r="BK382"/>
  <c r="N382"/>
  <c r="BF382"/>
  <c r="BI381"/>
  <c r="BH381"/>
  <c r="BG381"/>
  <c r="BE381"/>
  <c r="AA381"/>
  <c r="Y381"/>
  <c r="W381"/>
  <c r="BK381"/>
  <c r="N381"/>
  <c r="BF381"/>
  <c r="BI380"/>
  <c r="BH380"/>
  <c r="BG380"/>
  <c r="BE380"/>
  <c r="AA380"/>
  <c r="Y380"/>
  <c r="W380"/>
  <c r="BK380"/>
  <c r="N380"/>
  <c r="BF380"/>
  <c r="BI379"/>
  <c r="BH379"/>
  <c r="BG379"/>
  <c r="BE379"/>
  <c r="AA379"/>
  <c r="Y379"/>
  <c r="W379"/>
  <c r="BK379"/>
  <c r="N379"/>
  <c r="BF379"/>
  <c r="BI378"/>
  <c r="BH378"/>
  <c r="BG378"/>
  <c r="BE378"/>
  <c r="AA378"/>
  <c r="Y378"/>
  <c r="W378"/>
  <c r="BK378"/>
  <c r="N378"/>
  <c r="BF378"/>
  <c r="BI377"/>
  <c r="BH377"/>
  <c r="BG377"/>
  <c r="BE377"/>
  <c r="AA377"/>
  <c r="Y377"/>
  <c r="W377"/>
  <c r="BK377"/>
  <c r="N377"/>
  <c r="BF377"/>
  <c r="BI376"/>
  <c r="BH376"/>
  <c r="BG376"/>
  <c r="BE376"/>
  <c r="AA376"/>
  <c r="Y376"/>
  <c r="W376"/>
  <c r="BK376"/>
  <c r="N376"/>
  <c r="BF376"/>
  <c r="BI375"/>
  <c r="BH375"/>
  <c r="BG375"/>
  <c r="BE375"/>
  <c r="AA375"/>
  <c r="Y375"/>
  <c r="W375"/>
  <c r="BK375"/>
  <c r="N375"/>
  <c r="BF375"/>
  <c r="BI374"/>
  <c r="BH374"/>
  <c r="BG374"/>
  <c r="BE374"/>
  <c r="AA374"/>
  <c r="Y374"/>
  <c r="W374"/>
  <c r="BK374"/>
  <c r="N374"/>
  <c r="BF374"/>
  <c r="BI373"/>
  <c r="BH373"/>
  <c r="BG373"/>
  <c r="BE373"/>
  <c r="AA373"/>
  <c r="Y373"/>
  <c r="W373"/>
  <c r="BK373"/>
  <c r="N373"/>
  <c r="BF373"/>
  <c r="BI372"/>
  <c r="BH372"/>
  <c r="BG372"/>
  <c r="BE372"/>
  <c r="AA372"/>
  <c r="Y372"/>
  <c r="W372"/>
  <c r="BK372"/>
  <c r="N372"/>
  <c r="BF372"/>
  <c r="BI371"/>
  <c r="BH371"/>
  <c r="BG371"/>
  <c r="BE371"/>
  <c r="AA371"/>
  <c r="Y371"/>
  <c r="W371"/>
  <c r="BK371"/>
  <c r="N371"/>
  <c r="BF371"/>
  <c r="BI370"/>
  <c r="BH370"/>
  <c r="BG370"/>
  <c r="BE370"/>
  <c r="AA370"/>
  <c r="Y370"/>
  <c r="W370"/>
  <c r="BK370"/>
  <c r="N370"/>
  <c r="BF370"/>
  <c r="BI369"/>
  <c r="BH369"/>
  <c r="BG369"/>
  <c r="BE369"/>
  <c r="AA369"/>
  <c r="Y369"/>
  <c r="W369"/>
  <c r="BK369"/>
  <c r="N369"/>
  <c r="BF369"/>
  <c r="BI368"/>
  <c r="BH368"/>
  <c r="BG368"/>
  <c r="BE368"/>
  <c r="AA368"/>
  <c r="Y368"/>
  <c r="W368"/>
  <c r="BK368"/>
  <c r="N368"/>
  <c r="BF368"/>
  <c r="BI367"/>
  <c r="BH367"/>
  <c r="BG367"/>
  <c r="BE367"/>
  <c r="AA367"/>
  <c r="Y367"/>
  <c r="W367"/>
  <c r="BK367"/>
  <c r="N367"/>
  <c r="BF367"/>
  <c r="BI366"/>
  <c r="BH366"/>
  <c r="BG366"/>
  <c r="BE366"/>
  <c r="AA366"/>
  <c r="Y366"/>
  <c r="W366"/>
  <c r="BK366"/>
  <c r="N366"/>
  <c r="BF366"/>
  <c r="BI365"/>
  <c r="BH365"/>
  <c r="BG365"/>
  <c r="BE365"/>
  <c r="AA365"/>
  <c r="Y365"/>
  <c r="W365"/>
  <c r="BK365"/>
  <c r="N365"/>
  <c r="BF365"/>
  <c r="BI364"/>
  <c r="BH364"/>
  <c r="BG364"/>
  <c r="BE364"/>
  <c r="AA364"/>
  <c r="Y364"/>
  <c r="W364"/>
  <c r="BK364"/>
  <c r="N364"/>
  <c r="BF364"/>
  <c r="BI363"/>
  <c r="BH363"/>
  <c r="BG363"/>
  <c r="BE363"/>
  <c r="AA363"/>
  <c r="Y363"/>
  <c r="W363"/>
  <c r="BK363"/>
  <c r="N363"/>
  <c r="BF363"/>
  <c r="BI362"/>
  <c r="BH362"/>
  <c r="BG362"/>
  <c r="BE362"/>
  <c r="AA362"/>
  <c r="Y362"/>
  <c r="W362"/>
  <c r="BK362"/>
  <c r="N362"/>
  <c r="BF362"/>
  <c r="BI361"/>
  <c r="BH361"/>
  <c r="BG361"/>
  <c r="BE361"/>
  <c r="AA361"/>
  <c r="Y361"/>
  <c r="W361"/>
  <c r="BK361"/>
  <c r="N361"/>
  <c r="BF361"/>
  <c r="BI360"/>
  <c r="BH360"/>
  <c r="BG360"/>
  <c r="BE360"/>
  <c r="AA360"/>
  <c r="Y360"/>
  <c r="W360"/>
  <c r="BK360"/>
  <c r="N360"/>
  <c r="BF360"/>
  <c r="BI359"/>
  <c r="BH359"/>
  <c r="BG359"/>
  <c r="BE359"/>
  <c r="AA359"/>
  <c r="Y359"/>
  <c r="W359"/>
  <c r="BK359"/>
  <c r="N359"/>
  <c r="BF359"/>
  <c r="BI358"/>
  <c r="BH358"/>
  <c r="BG358"/>
  <c r="BE358"/>
  <c r="AA358"/>
  <c r="Y358"/>
  <c r="W358"/>
  <c r="BK358"/>
  <c r="N358"/>
  <c r="BF358"/>
  <c r="BI357"/>
  <c r="BH357"/>
  <c r="BG357"/>
  <c r="BE357"/>
  <c r="AA357"/>
  <c r="Y357"/>
  <c r="W357"/>
  <c r="BK357"/>
  <c r="N357"/>
  <c r="BF357"/>
  <c r="BI356"/>
  <c r="BH356"/>
  <c r="BG356"/>
  <c r="BE356"/>
  <c r="AA356"/>
  <c r="Y356"/>
  <c r="W356"/>
  <c r="BK356"/>
  <c r="N356"/>
  <c r="BF356"/>
  <c r="BI355"/>
  <c r="BH355"/>
  <c r="BG355"/>
  <c r="BE355"/>
  <c r="AA355"/>
  <c r="Y355"/>
  <c r="W355"/>
  <c r="BK355"/>
  <c r="N355"/>
  <c r="BF355"/>
  <c r="BI354"/>
  <c r="BH354"/>
  <c r="BG354"/>
  <c r="BE354"/>
  <c r="AA354"/>
  <c r="Y354"/>
  <c r="W354"/>
  <c r="BK354"/>
  <c r="N354"/>
  <c r="BF354"/>
  <c r="BI353"/>
  <c r="BH353"/>
  <c r="BG353"/>
  <c r="BE353"/>
  <c r="AA353"/>
  <c r="Y353"/>
  <c r="W353"/>
  <c r="BK353"/>
  <c r="N353"/>
  <c r="BF353"/>
  <c r="BI352"/>
  <c r="BH352"/>
  <c r="BG352"/>
  <c r="BE352"/>
  <c r="AA352"/>
  <c r="Y352"/>
  <c r="W352"/>
  <c r="BK352"/>
  <c r="N352"/>
  <c r="BF352"/>
  <c r="BI351"/>
  <c r="BH351"/>
  <c r="BG351"/>
  <c r="BE351"/>
  <c r="AA351"/>
  <c r="Y351"/>
  <c r="W351"/>
  <c r="BK351"/>
  <c r="N351"/>
  <c r="BF351"/>
  <c r="BI350"/>
  <c r="BH350"/>
  <c r="BG350"/>
  <c r="BE350"/>
  <c r="AA350"/>
  <c r="Y350"/>
  <c r="W350"/>
  <c r="BK350"/>
  <c r="N350"/>
  <c r="BF350"/>
  <c r="BI349"/>
  <c r="BH349"/>
  <c r="BG349"/>
  <c r="BE349"/>
  <c r="AA349"/>
  <c r="Y349"/>
  <c r="W349"/>
  <c r="BK349"/>
  <c r="N349"/>
  <c r="BF349"/>
  <c r="BI348"/>
  <c r="BH348"/>
  <c r="BG348"/>
  <c r="BE348"/>
  <c r="AA348"/>
  <c r="Y348"/>
  <c r="W348"/>
  <c r="BK348"/>
  <c r="N348"/>
  <c r="BF348"/>
  <c r="BI347"/>
  <c r="BH347"/>
  <c r="BG347"/>
  <c r="BE347"/>
  <c r="AA347"/>
  <c r="Y347"/>
  <c r="W347"/>
  <c r="BK347"/>
  <c r="N347"/>
  <c r="BF347"/>
  <c r="BI346"/>
  <c r="BH346"/>
  <c r="BG346"/>
  <c r="BE346"/>
  <c r="AA346"/>
  <c r="Y346"/>
  <c r="W346"/>
  <c r="BK346"/>
  <c r="N346"/>
  <c r="BF346"/>
  <c r="BI345"/>
  <c r="BH345"/>
  <c r="BG345"/>
  <c r="BE345"/>
  <c r="AA345"/>
  <c r="Y345"/>
  <c r="W345"/>
  <c r="BK345"/>
  <c r="N345"/>
  <c r="BF345"/>
  <c r="BI344"/>
  <c r="BH344"/>
  <c r="BG344"/>
  <c r="BE344"/>
  <c r="AA344"/>
  <c r="Y344"/>
  <c r="W344"/>
  <c r="BK344"/>
  <c r="N344"/>
  <c r="BF344"/>
  <c r="BI343"/>
  <c r="BH343"/>
  <c r="BG343"/>
  <c r="BE343"/>
  <c r="AA343"/>
  <c r="Y343"/>
  <c r="W343"/>
  <c r="BK343"/>
  <c r="N343"/>
  <c r="BF343"/>
  <c r="BI342"/>
  <c r="BH342"/>
  <c r="BG342"/>
  <c r="BE342"/>
  <c r="AA342"/>
  <c r="Y342"/>
  <c r="W342"/>
  <c r="BK342"/>
  <c r="N342"/>
  <c r="BF342"/>
  <c r="BI341"/>
  <c r="BH341"/>
  <c r="BG341"/>
  <c r="BE341"/>
  <c r="AA341"/>
  <c r="Y341"/>
  <c r="W341"/>
  <c r="BK341"/>
  <c r="N341"/>
  <c r="BF341"/>
  <c r="BI340"/>
  <c r="BH340"/>
  <c r="BG340"/>
  <c r="BE340"/>
  <c r="AA340"/>
  <c r="Y340"/>
  <c r="W340"/>
  <c r="BK340"/>
  <c r="N340"/>
  <c r="BF340"/>
  <c r="BI339"/>
  <c r="BH339"/>
  <c r="BG339"/>
  <c r="BE339"/>
  <c r="AA339"/>
  <c r="Y339"/>
  <c r="W339"/>
  <c r="BK339"/>
  <c r="N339"/>
  <c r="BF339"/>
  <c r="BI338"/>
  <c r="BH338"/>
  <c r="BG338"/>
  <c r="BE338"/>
  <c r="AA338"/>
  <c r="Y338"/>
  <c r="W338"/>
  <c r="BK338"/>
  <c r="N338"/>
  <c r="BF338"/>
  <c r="BI337"/>
  <c r="BH337"/>
  <c r="BG337"/>
  <c r="BE337"/>
  <c r="AA337"/>
  <c r="Y337"/>
  <c r="W337"/>
  <c r="BK337"/>
  <c r="N337"/>
  <c r="BF337"/>
  <c r="BI336"/>
  <c r="BH336"/>
  <c r="BG336"/>
  <c r="BE336"/>
  <c r="AA336"/>
  <c r="Y336"/>
  <c r="W336"/>
  <c r="BK336"/>
  <c r="N336"/>
  <c r="BF336"/>
  <c r="BI335"/>
  <c r="BH335"/>
  <c r="BG335"/>
  <c r="BE335"/>
  <c r="AA335"/>
  <c r="Y335"/>
  <c r="W335"/>
  <c r="BK335"/>
  <c r="N335"/>
  <c r="BF335"/>
  <c r="BI334"/>
  <c r="BH334"/>
  <c r="BG334"/>
  <c r="BE334"/>
  <c r="AA334"/>
  <c r="Y334"/>
  <c r="W334"/>
  <c r="BK334"/>
  <c r="N334"/>
  <c r="BF334"/>
  <c r="BI333"/>
  <c r="BH333"/>
  <c r="BG333"/>
  <c r="BE333"/>
  <c r="AA333"/>
  <c r="Y333"/>
  <c r="W333"/>
  <c r="BK333"/>
  <c r="N333"/>
  <c r="BF333"/>
  <c r="BI332"/>
  <c r="BH332"/>
  <c r="BG332"/>
  <c r="BE332"/>
  <c r="AA332"/>
  <c r="Y332"/>
  <c r="W332"/>
  <c r="BK332"/>
  <c r="N332"/>
  <c r="BF332"/>
  <c r="BI331"/>
  <c r="BH331"/>
  <c r="BG331"/>
  <c r="BE331"/>
  <c r="AA331"/>
  <c r="Y331"/>
  <c r="W331"/>
  <c r="BK331"/>
  <c r="N331"/>
  <c r="BF331"/>
  <c r="BI330"/>
  <c r="BH330"/>
  <c r="BG330"/>
  <c r="BE330"/>
  <c r="AA330"/>
  <c r="Y330"/>
  <c r="W330"/>
  <c r="BK330"/>
  <c r="N330"/>
  <c r="BF330"/>
  <c r="BI329"/>
  <c r="BH329"/>
  <c r="BG329"/>
  <c r="BE329"/>
  <c r="AA329"/>
  <c r="Y329"/>
  <c r="W329"/>
  <c r="BK329"/>
  <c r="N329"/>
  <c r="BF329"/>
  <c r="BI328"/>
  <c r="BH328"/>
  <c r="BG328"/>
  <c r="BE328"/>
  <c r="AA328"/>
  <c r="Y328"/>
  <c r="W328"/>
  <c r="BK328"/>
  <c r="N328"/>
  <c r="BF328"/>
  <c r="BI327"/>
  <c r="BH327"/>
  <c r="BG327"/>
  <c r="BE327"/>
  <c r="AA327"/>
  <c r="Y327"/>
  <c r="W327"/>
  <c r="BK327"/>
  <c r="N327"/>
  <c r="BF327"/>
  <c r="BI326"/>
  <c r="BH326"/>
  <c r="BG326"/>
  <c r="BE326"/>
  <c r="AA326"/>
  <c r="Y326"/>
  <c r="W326"/>
  <c r="BK326"/>
  <c r="N326"/>
  <c r="BF326"/>
  <c r="BI325"/>
  <c r="BH325"/>
  <c r="BG325"/>
  <c r="BE325"/>
  <c r="AA325"/>
  <c r="Y325"/>
  <c r="W325"/>
  <c r="BK325"/>
  <c r="N325"/>
  <c r="BF325"/>
  <c r="BI324"/>
  <c r="BH324"/>
  <c r="BG324"/>
  <c r="BE324"/>
  <c r="AA324"/>
  <c r="Y324"/>
  <c r="W324"/>
  <c r="BK324"/>
  <c r="N324"/>
  <c r="BF324"/>
  <c r="BI323"/>
  <c r="BH323"/>
  <c r="BG323"/>
  <c r="BE323"/>
  <c r="AA323"/>
  <c r="Y323"/>
  <c r="W323"/>
  <c r="BK323"/>
  <c r="N323"/>
  <c r="BF323"/>
  <c r="BI322"/>
  <c r="BH322"/>
  <c r="BG322"/>
  <c r="BE322"/>
  <c r="AA322"/>
  <c r="Y322"/>
  <c r="W322"/>
  <c r="BK322"/>
  <c r="N322"/>
  <c r="BF322"/>
  <c r="BI321"/>
  <c r="BH321"/>
  <c r="BG321"/>
  <c r="BE321"/>
  <c r="AA321"/>
  <c r="Y321"/>
  <c r="W321"/>
  <c r="BK321"/>
  <c r="N321"/>
  <c r="BF321"/>
  <c r="BI320"/>
  <c r="BH320"/>
  <c r="BG320"/>
  <c r="BE320"/>
  <c r="AA320"/>
  <c r="Y320"/>
  <c r="W320"/>
  <c r="BK320"/>
  <c r="N320"/>
  <c r="BF320"/>
  <c r="BI319"/>
  <c r="BH319"/>
  <c r="BG319"/>
  <c r="BE319"/>
  <c r="AA319"/>
  <c r="AA318"/>
  <c r="Y319"/>
  <c r="Y318"/>
  <c r="W319"/>
  <c r="W318"/>
  <c r="BK319"/>
  <c r="BK318"/>
  <c r="N318"/>
  <c r="N319"/>
  <c r="BF319"/>
  <c r="N98"/>
  <c r="BI317"/>
  <c r="BH317"/>
  <c r="BG317"/>
  <c r="BE317"/>
  <c r="AA317"/>
  <c r="Y317"/>
  <c r="W317"/>
  <c r="BK317"/>
  <c r="N317"/>
  <c r="BF317"/>
  <c r="BI314"/>
  <c r="BH314"/>
  <c r="BG314"/>
  <c r="BE314"/>
  <c r="AA314"/>
  <c r="Y314"/>
  <c r="W314"/>
  <c r="BK314"/>
  <c r="N314"/>
  <c r="BF314"/>
  <c r="BI311"/>
  <c r="BH311"/>
  <c r="BG311"/>
  <c r="BE311"/>
  <c r="AA311"/>
  <c r="Y311"/>
  <c r="W311"/>
  <c r="BK311"/>
  <c r="N311"/>
  <c r="BF311"/>
  <c r="BI305"/>
  <c r="BH305"/>
  <c r="BG305"/>
  <c r="BE305"/>
  <c r="AA305"/>
  <c r="Y305"/>
  <c r="W305"/>
  <c r="BK305"/>
  <c r="N305"/>
  <c r="BF305"/>
  <c r="BI299"/>
  <c r="BH299"/>
  <c r="BG299"/>
  <c r="BE299"/>
  <c r="AA299"/>
  <c r="Y299"/>
  <c r="W299"/>
  <c r="BK299"/>
  <c r="N299"/>
  <c r="BF299"/>
  <c r="BI295"/>
  <c r="BH295"/>
  <c r="BG295"/>
  <c r="BE295"/>
  <c r="AA295"/>
  <c r="Y295"/>
  <c r="W295"/>
  <c r="BK295"/>
  <c r="N295"/>
  <c r="BF295"/>
  <c r="BI294"/>
  <c r="BH294"/>
  <c r="BG294"/>
  <c r="BE294"/>
  <c r="AA294"/>
  <c r="Y294"/>
  <c r="W294"/>
  <c r="BK294"/>
  <c r="N294"/>
  <c r="BF294"/>
  <c r="BI293"/>
  <c r="BH293"/>
  <c r="BG293"/>
  <c r="BE293"/>
  <c r="AA293"/>
  <c r="Y293"/>
  <c r="W293"/>
  <c r="BK293"/>
  <c r="N293"/>
  <c r="BF293"/>
  <c r="BI292"/>
  <c r="BH292"/>
  <c r="BG292"/>
  <c r="BE292"/>
  <c r="AA292"/>
  <c r="Y292"/>
  <c r="W292"/>
  <c r="BK292"/>
  <c r="N292"/>
  <c r="BF292"/>
  <c r="BI291"/>
  <c r="BH291"/>
  <c r="BG291"/>
  <c r="BE291"/>
  <c r="AA291"/>
  <c r="Y291"/>
  <c r="W291"/>
  <c r="BK291"/>
  <c r="N291"/>
  <c r="BF291"/>
  <c r="BI290"/>
  <c r="BH290"/>
  <c r="BG290"/>
  <c r="BE290"/>
  <c r="AA290"/>
  <c r="Y290"/>
  <c r="W290"/>
  <c r="BK290"/>
  <c r="N290"/>
  <c r="BF290"/>
  <c r="BI289"/>
  <c r="BH289"/>
  <c r="BG289"/>
  <c r="BE289"/>
  <c r="AA289"/>
  <c r="Y289"/>
  <c r="W289"/>
  <c r="BK289"/>
  <c r="N289"/>
  <c r="BF289"/>
  <c r="BI288"/>
  <c r="BH288"/>
  <c r="BG288"/>
  <c r="BE288"/>
  <c r="AA288"/>
  <c r="Y288"/>
  <c r="W288"/>
  <c r="BK288"/>
  <c r="N288"/>
  <c r="BF288"/>
  <c r="BI287"/>
  <c r="BH287"/>
  <c r="BG287"/>
  <c r="BE287"/>
  <c r="AA287"/>
  <c r="Y287"/>
  <c r="W287"/>
  <c r="BK287"/>
  <c r="N287"/>
  <c r="BF287"/>
  <c r="BI286"/>
  <c r="BH286"/>
  <c r="BG286"/>
  <c r="BE286"/>
  <c r="AA286"/>
  <c r="Y286"/>
  <c r="W286"/>
  <c r="BK286"/>
  <c r="N286"/>
  <c r="BF286"/>
  <c r="BI284"/>
  <c r="BH284"/>
  <c r="BG284"/>
  <c r="BE284"/>
  <c r="AA284"/>
  <c r="Y284"/>
  <c r="W284"/>
  <c r="BK284"/>
  <c r="N284"/>
  <c r="BF284"/>
  <c r="BI283"/>
  <c r="BH283"/>
  <c r="BG283"/>
  <c r="BE283"/>
  <c r="AA283"/>
  <c r="Y283"/>
  <c r="W283"/>
  <c r="BK283"/>
  <c r="N283"/>
  <c r="BF283"/>
  <c r="BI282"/>
  <c r="BH282"/>
  <c r="BG282"/>
  <c r="BE282"/>
  <c r="AA282"/>
  <c r="Y282"/>
  <c r="W282"/>
  <c r="BK282"/>
  <c r="N282"/>
  <c r="BF282"/>
  <c r="BI281"/>
  <c r="BH281"/>
  <c r="BG281"/>
  <c r="BE281"/>
  <c r="AA281"/>
  <c r="Y281"/>
  <c r="W281"/>
  <c r="BK281"/>
  <c r="N281"/>
  <c r="BF281"/>
  <c r="BI280"/>
  <c r="BH280"/>
  <c r="BG280"/>
  <c r="BE280"/>
  <c r="AA280"/>
  <c r="Y280"/>
  <c r="W280"/>
  <c r="BK280"/>
  <c r="N280"/>
  <c r="BF280"/>
  <c r="BI279"/>
  <c r="BH279"/>
  <c r="BG279"/>
  <c r="BE279"/>
  <c r="AA279"/>
  <c r="Y279"/>
  <c r="W279"/>
  <c r="BK279"/>
  <c r="N279"/>
  <c r="BF279"/>
  <c r="BI278"/>
  <c r="BH278"/>
  <c r="BG278"/>
  <c r="BE278"/>
  <c r="AA278"/>
  <c r="Y278"/>
  <c r="W278"/>
  <c r="BK278"/>
  <c r="N278"/>
  <c r="BF278"/>
  <c r="BI277"/>
  <c r="BH277"/>
  <c r="BG277"/>
  <c r="BE277"/>
  <c r="AA277"/>
  <c r="Y277"/>
  <c r="W277"/>
  <c r="BK277"/>
  <c r="N277"/>
  <c r="BF277"/>
  <c r="BI276"/>
  <c r="BH276"/>
  <c r="BG276"/>
  <c r="BE276"/>
  <c r="AA276"/>
  <c r="Y276"/>
  <c r="W276"/>
  <c r="BK276"/>
  <c r="N276"/>
  <c r="BF276"/>
  <c r="BI275"/>
  <c r="BH275"/>
  <c r="BG275"/>
  <c r="BE275"/>
  <c r="AA275"/>
  <c r="Y275"/>
  <c r="W275"/>
  <c r="BK275"/>
  <c r="N275"/>
  <c r="BF275"/>
  <c r="BI274"/>
  <c r="BH274"/>
  <c r="BG274"/>
  <c r="BE274"/>
  <c r="AA274"/>
  <c r="Y274"/>
  <c r="W274"/>
  <c r="BK274"/>
  <c r="N274"/>
  <c r="BF274"/>
  <c r="BI273"/>
  <c r="BH273"/>
  <c r="BG273"/>
  <c r="BE273"/>
  <c r="AA273"/>
  <c r="Y273"/>
  <c r="W273"/>
  <c r="BK273"/>
  <c r="N273"/>
  <c r="BF273"/>
  <c r="BI272"/>
  <c r="BH272"/>
  <c r="BG272"/>
  <c r="BE272"/>
  <c r="AA272"/>
  <c r="Y272"/>
  <c r="W272"/>
  <c r="BK272"/>
  <c r="N272"/>
  <c r="BF272"/>
  <c r="BI271"/>
  <c r="BH271"/>
  <c r="BG271"/>
  <c r="BE271"/>
  <c r="AA271"/>
  <c r="Y271"/>
  <c r="W271"/>
  <c r="BK271"/>
  <c r="N271"/>
  <c r="BF271"/>
  <c r="BI270"/>
  <c r="BH270"/>
  <c r="BG270"/>
  <c r="BE270"/>
  <c r="AA270"/>
  <c r="Y270"/>
  <c r="W270"/>
  <c r="BK270"/>
  <c r="N270"/>
  <c r="BF270"/>
  <c r="BI269"/>
  <c r="BH269"/>
  <c r="BG269"/>
  <c r="BE269"/>
  <c r="AA269"/>
  <c r="Y269"/>
  <c r="W269"/>
  <c r="BK269"/>
  <c r="N269"/>
  <c r="BF269"/>
  <c r="BI268"/>
  <c r="BH268"/>
  <c r="BG268"/>
  <c r="BE268"/>
  <c r="AA268"/>
  <c r="Y268"/>
  <c r="W268"/>
  <c r="BK268"/>
  <c r="N268"/>
  <c r="BF268"/>
  <c r="BI267"/>
  <c r="BH267"/>
  <c r="BG267"/>
  <c r="BE267"/>
  <c r="AA267"/>
  <c r="Y267"/>
  <c r="W267"/>
  <c r="BK267"/>
  <c r="N267"/>
  <c r="BF267"/>
  <c r="BI266"/>
  <c r="BH266"/>
  <c r="BG266"/>
  <c r="BE266"/>
  <c r="AA266"/>
  <c r="Y266"/>
  <c r="W266"/>
  <c r="BK266"/>
  <c r="N266"/>
  <c r="BF266"/>
  <c r="BI265"/>
  <c r="BH265"/>
  <c r="BG265"/>
  <c r="BE265"/>
  <c r="AA265"/>
  <c r="Y265"/>
  <c r="W265"/>
  <c r="BK265"/>
  <c r="N265"/>
  <c r="BF265"/>
  <c r="BI264"/>
  <c r="BH264"/>
  <c r="BG264"/>
  <c r="BE264"/>
  <c r="AA264"/>
  <c r="Y264"/>
  <c r="W264"/>
  <c r="BK264"/>
  <c r="N264"/>
  <c r="BF264"/>
  <c r="BI263"/>
  <c r="BH263"/>
  <c r="BG263"/>
  <c r="BE263"/>
  <c r="AA263"/>
  <c r="Y263"/>
  <c r="W263"/>
  <c r="BK263"/>
  <c r="N263"/>
  <c r="BF263"/>
  <c r="BI262"/>
  <c r="BH262"/>
  <c r="BG262"/>
  <c r="BE262"/>
  <c r="AA262"/>
  <c r="Y262"/>
  <c r="W262"/>
  <c r="BK262"/>
  <c r="N262"/>
  <c r="BF262"/>
  <c r="BI261"/>
  <c r="BH261"/>
  <c r="BG261"/>
  <c r="BE261"/>
  <c r="AA261"/>
  <c r="Y261"/>
  <c r="W261"/>
  <c r="BK261"/>
  <c r="N261"/>
  <c r="BF261"/>
  <c r="BI260"/>
  <c r="BH260"/>
  <c r="BG260"/>
  <c r="BE260"/>
  <c r="AA260"/>
  <c r="Y260"/>
  <c r="W260"/>
  <c r="BK260"/>
  <c r="N260"/>
  <c r="BF260"/>
  <c r="BI259"/>
  <c r="BH259"/>
  <c r="BG259"/>
  <c r="BE259"/>
  <c r="AA259"/>
  <c r="Y259"/>
  <c r="W259"/>
  <c r="BK259"/>
  <c r="N259"/>
  <c r="BF259"/>
  <c r="BI258"/>
  <c r="BH258"/>
  <c r="BG258"/>
  <c r="BE258"/>
  <c r="AA258"/>
  <c r="Y258"/>
  <c r="W258"/>
  <c r="BK258"/>
  <c r="N258"/>
  <c r="BF258"/>
  <c r="BI257"/>
  <c r="BH257"/>
  <c r="BG257"/>
  <c r="BE257"/>
  <c r="AA257"/>
  <c r="Y257"/>
  <c r="W257"/>
  <c r="BK257"/>
  <c r="N257"/>
  <c r="BF257"/>
  <c r="BI256"/>
  <c r="BH256"/>
  <c r="BG256"/>
  <c r="BE256"/>
  <c r="AA256"/>
  <c r="Y256"/>
  <c r="W256"/>
  <c r="BK256"/>
  <c r="N256"/>
  <c r="BF256"/>
  <c r="BI255"/>
  <c r="BH255"/>
  <c r="BG255"/>
  <c r="BE255"/>
  <c r="AA255"/>
  <c r="Y255"/>
  <c r="W255"/>
  <c r="BK255"/>
  <c r="N255"/>
  <c r="BF255"/>
  <c r="BI254"/>
  <c r="BH254"/>
  <c r="BG254"/>
  <c r="BE254"/>
  <c r="AA254"/>
  <c r="Y254"/>
  <c r="W254"/>
  <c r="BK254"/>
  <c r="N254"/>
  <c r="BF254"/>
  <c r="BI253"/>
  <c r="BH253"/>
  <c r="BG253"/>
  <c r="BE253"/>
  <c r="AA253"/>
  <c r="Y253"/>
  <c r="W253"/>
  <c r="BK253"/>
  <c r="N253"/>
  <c r="BF253"/>
  <c r="BI252"/>
  <c r="BH252"/>
  <c r="BG252"/>
  <c r="BE252"/>
  <c r="AA252"/>
  <c r="AA251"/>
  <c r="Y252"/>
  <c r="Y251"/>
  <c r="W252"/>
  <c r="W251"/>
  <c r="BK252"/>
  <c r="BK251"/>
  <c r="N251"/>
  <c r="N252"/>
  <c r="BF252"/>
  <c r="N97"/>
  <c r="BI250"/>
  <c r="BH250"/>
  <c r="BG250"/>
  <c r="BE250"/>
  <c r="AA250"/>
  <c r="Y250"/>
  <c r="W250"/>
  <c r="BK250"/>
  <c r="N250"/>
  <c r="BF250"/>
  <c r="BI249"/>
  <c r="BH249"/>
  <c r="BG249"/>
  <c r="BE249"/>
  <c r="AA249"/>
  <c r="Y249"/>
  <c r="W249"/>
  <c r="BK249"/>
  <c r="N249"/>
  <c r="BF249"/>
  <c r="BI248"/>
  <c r="BH248"/>
  <c r="BG248"/>
  <c r="BE248"/>
  <c r="AA248"/>
  <c r="Y248"/>
  <c r="W248"/>
  <c r="BK248"/>
  <c r="N248"/>
  <c r="BF248"/>
  <c r="BI247"/>
  <c r="BH247"/>
  <c r="BG247"/>
  <c r="BE247"/>
  <c r="AA247"/>
  <c r="Y247"/>
  <c r="W247"/>
  <c r="BK247"/>
  <c r="N247"/>
  <c r="BF247"/>
  <c r="BI246"/>
  <c r="BH246"/>
  <c r="BG246"/>
  <c r="BE246"/>
  <c r="AA246"/>
  <c r="Y246"/>
  <c r="W246"/>
  <c r="BK246"/>
  <c r="N246"/>
  <c r="BF246"/>
  <c r="BI245"/>
  <c r="BH245"/>
  <c r="BG245"/>
  <c r="BE245"/>
  <c r="AA245"/>
  <c r="Y245"/>
  <c r="W245"/>
  <c r="BK245"/>
  <c r="N245"/>
  <c r="BF245"/>
  <c r="BI244"/>
  <c r="BH244"/>
  <c r="BG244"/>
  <c r="BE244"/>
  <c r="AA244"/>
  <c r="Y244"/>
  <c r="W244"/>
  <c r="BK244"/>
  <c r="N244"/>
  <c r="BF244"/>
  <c r="BI243"/>
  <c r="BH243"/>
  <c r="BG243"/>
  <c r="BE243"/>
  <c r="AA243"/>
  <c r="Y243"/>
  <c r="W243"/>
  <c r="BK243"/>
  <c r="N243"/>
  <c r="BF243"/>
  <c r="BI242"/>
  <c r="BH242"/>
  <c r="BG242"/>
  <c r="BE242"/>
  <c r="AA242"/>
  <c r="Y242"/>
  <c r="W242"/>
  <c r="BK242"/>
  <c r="N242"/>
  <c r="BF242"/>
  <c r="BI240"/>
  <c r="BH240"/>
  <c r="BG240"/>
  <c r="BE240"/>
  <c r="AA240"/>
  <c r="Y240"/>
  <c r="W240"/>
  <c r="BK240"/>
  <c r="N240"/>
  <c r="BF240"/>
  <c r="BI239"/>
  <c r="BH239"/>
  <c r="BG239"/>
  <c r="BE239"/>
  <c r="AA239"/>
  <c r="Y239"/>
  <c r="W239"/>
  <c r="BK239"/>
  <c r="N239"/>
  <c r="BF239"/>
  <c r="BI238"/>
  <c r="BH238"/>
  <c r="BG238"/>
  <c r="BE238"/>
  <c r="AA238"/>
  <c r="Y238"/>
  <c r="W238"/>
  <c r="BK238"/>
  <c r="N238"/>
  <c r="BF238"/>
  <c r="BI237"/>
  <c r="BH237"/>
  <c r="BG237"/>
  <c r="BE237"/>
  <c r="AA237"/>
  <c r="Y237"/>
  <c r="W237"/>
  <c r="BK237"/>
  <c r="N237"/>
  <c r="BF237"/>
  <c r="BI236"/>
  <c r="BH236"/>
  <c r="BG236"/>
  <c r="BE236"/>
  <c r="AA236"/>
  <c r="Y236"/>
  <c r="W236"/>
  <c r="BK236"/>
  <c r="N236"/>
  <c r="BF236"/>
  <c r="BI235"/>
  <c r="BH235"/>
  <c r="BG235"/>
  <c r="BE235"/>
  <c r="AA235"/>
  <c r="Y235"/>
  <c r="W235"/>
  <c r="BK235"/>
  <c r="N235"/>
  <c r="BF235"/>
  <c r="BI234"/>
  <c r="BH234"/>
  <c r="BG234"/>
  <c r="BE234"/>
  <c r="AA234"/>
  <c r="Y234"/>
  <c r="W234"/>
  <c r="BK234"/>
  <c r="N234"/>
  <c r="BF234"/>
  <c r="BI233"/>
  <c r="BH233"/>
  <c r="BG233"/>
  <c r="BE233"/>
  <c r="AA233"/>
  <c r="Y233"/>
  <c r="W233"/>
  <c r="BK233"/>
  <c r="N233"/>
  <c r="BF233"/>
  <c r="BI232"/>
  <c r="BH232"/>
  <c r="BG232"/>
  <c r="BE232"/>
  <c r="AA232"/>
  <c r="Y232"/>
  <c r="W232"/>
  <c r="BK232"/>
  <c r="N232"/>
  <c r="BF232"/>
  <c r="BI231"/>
  <c r="BH231"/>
  <c r="BG231"/>
  <c r="BE231"/>
  <c r="AA231"/>
  <c r="Y231"/>
  <c r="W231"/>
  <c r="BK231"/>
  <c r="N231"/>
  <c r="BF231"/>
  <c r="BI230"/>
  <c r="BH230"/>
  <c r="BG230"/>
  <c r="BE230"/>
  <c r="AA230"/>
  <c r="Y230"/>
  <c r="W230"/>
  <c r="BK230"/>
  <c r="N230"/>
  <c r="BF230"/>
  <c r="BI229"/>
  <c r="BH229"/>
  <c r="BG229"/>
  <c r="BE229"/>
  <c r="AA229"/>
  <c r="Y229"/>
  <c r="W229"/>
  <c r="BK229"/>
  <c r="N229"/>
  <c r="BF229"/>
  <c r="BI228"/>
  <c r="BH228"/>
  <c r="BG228"/>
  <c r="BE228"/>
  <c r="AA228"/>
  <c r="Y228"/>
  <c r="W228"/>
  <c r="BK228"/>
  <c r="N228"/>
  <c r="BF228"/>
  <c r="BI227"/>
  <c r="BH227"/>
  <c r="BG227"/>
  <c r="BE227"/>
  <c r="AA227"/>
  <c r="Y227"/>
  <c r="W227"/>
  <c r="BK227"/>
  <c r="N227"/>
  <c r="BF227"/>
  <c r="BI226"/>
  <c r="BH226"/>
  <c r="BG226"/>
  <c r="BE226"/>
  <c r="AA226"/>
  <c r="Y226"/>
  <c r="W226"/>
  <c r="BK226"/>
  <c r="N226"/>
  <c r="BF226"/>
  <c r="BI224"/>
  <c r="BH224"/>
  <c r="BG224"/>
  <c r="BE224"/>
  <c r="AA224"/>
  <c r="Y224"/>
  <c r="W224"/>
  <c r="BK224"/>
  <c r="N224"/>
  <c r="BF224"/>
  <c r="BI223"/>
  <c r="BH223"/>
  <c r="BG223"/>
  <c r="BE223"/>
  <c r="AA223"/>
  <c r="Y223"/>
  <c r="W223"/>
  <c r="BK223"/>
  <c r="N223"/>
  <c r="BF223"/>
  <c r="BI222"/>
  <c r="BH222"/>
  <c r="BG222"/>
  <c r="BE222"/>
  <c r="AA222"/>
  <c r="Y222"/>
  <c r="W222"/>
  <c r="BK222"/>
  <c r="N222"/>
  <c r="BF222"/>
  <c r="BI221"/>
  <c r="BH221"/>
  <c r="BG221"/>
  <c r="BE221"/>
  <c r="AA221"/>
  <c r="Y221"/>
  <c r="W221"/>
  <c r="BK221"/>
  <c r="N221"/>
  <c r="BF221"/>
  <c r="BI220"/>
  <c r="BH220"/>
  <c r="BG220"/>
  <c r="BE220"/>
  <c r="AA220"/>
  <c r="Y220"/>
  <c r="W220"/>
  <c r="BK220"/>
  <c r="N220"/>
  <c r="BF220"/>
  <c r="BI218"/>
  <c r="BH218"/>
  <c r="BG218"/>
  <c r="BE218"/>
  <c r="AA218"/>
  <c r="AA217"/>
  <c r="Y218"/>
  <c r="Y217"/>
  <c r="W218"/>
  <c r="W217"/>
  <c r="BK218"/>
  <c r="BK217"/>
  <c r="N217"/>
  <c r="N218"/>
  <c r="BF218"/>
  <c r="N96"/>
  <c r="BI216"/>
  <c r="BH216"/>
  <c r="BG216"/>
  <c r="BE216"/>
  <c r="AA216"/>
  <c r="Y216"/>
  <c r="W216"/>
  <c r="BK216"/>
  <c r="N216"/>
  <c r="BF216"/>
  <c r="BI215"/>
  <c r="BH215"/>
  <c r="BG215"/>
  <c r="BE215"/>
  <c r="AA215"/>
  <c r="Y215"/>
  <c r="W215"/>
  <c r="BK215"/>
  <c r="N215"/>
  <c r="BF215"/>
  <c r="BI214"/>
  <c r="BH214"/>
  <c r="BG214"/>
  <c r="BE214"/>
  <c r="AA214"/>
  <c r="Y214"/>
  <c r="W214"/>
  <c r="BK214"/>
  <c r="N214"/>
  <c r="BF214"/>
  <c r="BI213"/>
  <c r="BH213"/>
  <c r="BG213"/>
  <c r="BE213"/>
  <c r="AA213"/>
  <c r="Y213"/>
  <c r="W213"/>
  <c r="BK213"/>
  <c r="N213"/>
  <c r="BF213"/>
  <c r="BI212"/>
  <c r="BH212"/>
  <c r="BG212"/>
  <c r="BE212"/>
  <c r="AA212"/>
  <c r="Y212"/>
  <c r="W212"/>
  <c r="BK212"/>
  <c r="N212"/>
  <c r="BF212"/>
  <c r="BI211"/>
  <c r="BH211"/>
  <c r="BG211"/>
  <c r="BE211"/>
  <c r="AA211"/>
  <c r="Y211"/>
  <c r="W211"/>
  <c r="BK211"/>
  <c r="N211"/>
  <c r="BF211"/>
  <c r="BI210"/>
  <c r="BH210"/>
  <c r="BG210"/>
  <c r="BE210"/>
  <c r="AA210"/>
  <c r="Y210"/>
  <c r="W210"/>
  <c r="BK210"/>
  <c r="N210"/>
  <c r="BF210"/>
  <c r="BI209"/>
  <c r="BH209"/>
  <c r="BG209"/>
  <c r="BE209"/>
  <c r="AA209"/>
  <c r="Y209"/>
  <c r="W209"/>
  <c r="BK209"/>
  <c r="N209"/>
  <c r="BF209"/>
  <c r="BI194"/>
  <c r="BH194"/>
  <c r="BG194"/>
  <c r="BE194"/>
  <c r="AA194"/>
  <c r="Y194"/>
  <c r="W194"/>
  <c r="BK194"/>
  <c r="N194"/>
  <c r="BF194"/>
  <c r="BI193"/>
  <c r="BH193"/>
  <c r="BG193"/>
  <c r="BE193"/>
  <c r="AA193"/>
  <c r="Y193"/>
  <c r="W193"/>
  <c r="BK193"/>
  <c r="N193"/>
  <c r="BF193"/>
  <c r="BI192"/>
  <c r="BH192"/>
  <c r="BG192"/>
  <c r="BE192"/>
  <c r="AA192"/>
  <c r="AA191"/>
  <c r="Y192"/>
  <c r="Y191"/>
  <c r="W192"/>
  <c r="W191"/>
  <c r="BK192"/>
  <c r="BK191"/>
  <c r="N191"/>
  <c r="N192"/>
  <c r="BF192"/>
  <c r="N95"/>
  <c r="BI190"/>
  <c r="BH190"/>
  <c r="BG190"/>
  <c r="BE190"/>
  <c r="AA190"/>
  <c r="Y190"/>
  <c r="W190"/>
  <c r="BK190"/>
  <c r="N190"/>
  <c r="BF190"/>
  <c r="BI189"/>
  <c r="BH189"/>
  <c r="BG189"/>
  <c r="BE189"/>
  <c r="AA189"/>
  <c r="Y189"/>
  <c r="W189"/>
  <c r="BK189"/>
  <c r="N189"/>
  <c r="BF189"/>
  <c r="BI188"/>
  <c r="BH188"/>
  <c r="BG188"/>
  <c r="BE188"/>
  <c r="AA188"/>
  <c r="Y188"/>
  <c r="W188"/>
  <c r="BK188"/>
  <c r="N188"/>
  <c r="BF188"/>
  <c r="BI187"/>
  <c r="BH187"/>
  <c r="BG187"/>
  <c r="BE187"/>
  <c r="AA187"/>
  <c r="AA186"/>
  <c r="Y187"/>
  <c r="Y186"/>
  <c r="W187"/>
  <c r="W186"/>
  <c r="BK187"/>
  <c r="BK186"/>
  <c r="N186"/>
  <c r="N187"/>
  <c r="BF187"/>
  <c r="N94"/>
  <c r="BI185"/>
  <c r="BH185"/>
  <c r="BG185"/>
  <c r="BE185"/>
  <c r="AA185"/>
  <c r="Y185"/>
  <c r="W185"/>
  <c r="BK185"/>
  <c r="N185"/>
  <c r="BF185"/>
  <c r="BI183"/>
  <c r="BH183"/>
  <c r="BG183"/>
  <c r="BE183"/>
  <c r="AA183"/>
  <c r="Y183"/>
  <c r="W183"/>
  <c r="BK183"/>
  <c r="N183"/>
  <c r="BF183"/>
  <c r="BI181"/>
  <c r="BH181"/>
  <c r="BG181"/>
  <c r="BE181"/>
  <c r="AA181"/>
  <c r="Y181"/>
  <c r="W181"/>
  <c r="BK181"/>
  <c r="N181"/>
  <c r="BF181"/>
  <c r="BI180"/>
  <c r="BH180"/>
  <c r="BG180"/>
  <c r="BE180"/>
  <c r="AA180"/>
  <c r="Y180"/>
  <c r="W180"/>
  <c r="BK180"/>
  <c r="N180"/>
  <c r="BF180"/>
  <c r="BI178"/>
  <c r="BH178"/>
  <c r="BG178"/>
  <c r="BE178"/>
  <c r="AA178"/>
  <c r="Y178"/>
  <c r="W178"/>
  <c r="BK178"/>
  <c r="N178"/>
  <c r="BF178"/>
  <c r="BI177"/>
  <c r="BH177"/>
  <c r="BG177"/>
  <c r="BE177"/>
  <c r="AA177"/>
  <c r="Y177"/>
  <c r="W177"/>
  <c r="BK177"/>
  <c r="N177"/>
  <c r="BF177"/>
  <c r="BI176"/>
  <c r="BH176"/>
  <c r="BG176"/>
  <c r="BE176"/>
  <c r="AA176"/>
  <c r="Y176"/>
  <c r="W176"/>
  <c r="BK176"/>
  <c r="N176"/>
  <c r="BF176"/>
  <c r="BI175"/>
  <c r="BH175"/>
  <c r="BG175"/>
  <c r="BE175"/>
  <c r="AA175"/>
  <c r="Y175"/>
  <c r="W175"/>
  <c r="BK175"/>
  <c r="N175"/>
  <c r="BF175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72"/>
  <c r="BH172"/>
  <c r="BG172"/>
  <c r="BE172"/>
  <c r="AA172"/>
  <c r="Y172"/>
  <c r="W172"/>
  <c r="BK172"/>
  <c r="N172"/>
  <c r="BF172"/>
  <c r="BI170"/>
  <c r="BH170"/>
  <c r="BG170"/>
  <c r="BE170"/>
  <c r="AA170"/>
  <c r="Y170"/>
  <c r="W170"/>
  <c r="BK170"/>
  <c r="N170"/>
  <c r="BF170"/>
  <c r="BI168"/>
  <c r="BH168"/>
  <c r="BG168"/>
  <c r="BE168"/>
  <c r="AA168"/>
  <c r="Y168"/>
  <c r="W168"/>
  <c r="BK168"/>
  <c r="N168"/>
  <c r="BF168"/>
  <c r="BI166"/>
  <c r="BH166"/>
  <c r="BG166"/>
  <c r="BE166"/>
  <c r="AA166"/>
  <c r="Y166"/>
  <c r="W166"/>
  <c r="BK166"/>
  <c r="N166"/>
  <c r="BF166"/>
  <c r="BI164"/>
  <c r="BH164"/>
  <c r="BG164"/>
  <c r="BE164"/>
  <c r="AA164"/>
  <c r="Y164"/>
  <c r="W164"/>
  <c r="BK164"/>
  <c r="N164"/>
  <c r="BF164"/>
  <c r="BI162"/>
  <c r="BH162"/>
  <c r="BG162"/>
  <c r="BE162"/>
  <c r="AA162"/>
  <c r="Y162"/>
  <c r="W162"/>
  <c r="BK162"/>
  <c r="N162"/>
  <c r="BF162"/>
  <c r="BI160"/>
  <c r="BH160"/>
  <c r="BG160"/>
  <c r="BE160"/>
  <c r="AA160"/>
  <c r="Y160"/>
  <c r="W160"/>
  <c r="BK160"/>
  <c r="N160"/>
  <c r="BF160"/>
  <c r="BI158"/>
  <c r="BH158"/>
  <c r="BG158"/>
  <c r="BE158"/>
  <c r="AA158"/>
  <c r="Y158"/>
  <c r="W158"/>
  <c r="BK158"/>
  <c r="N158"/>
  <c r="BF158"/>
  <c r="BI156"/>
  <c r="BH156"/>
  <c r="BG156"/>
  <c r="BE156"/>
  <c r="AA156"/>
  <c r="Y156"/>
  <c r="W156"/>
  <c r="BK156"/>
  <c r="N156"/>
  <c r="BF156"/>
  <c r="BI154"/>
  <c r="BH154"/>
  <c r="BG154"/>
  <c r="BE154"/>
  <c r="AA154"/>
  <c r="Y154"/>
  <c r="W154"/>
  <c r="BK154"/>
  <c r="N154"/>
  <c r="BF154"/>
  <c r="BI152"/>
  <c r="BH152"/>
  <c r="BG152"/>
  <c r="BE152"/>
  <c r="AA152"/>
  <c r="Y152"/>
  <c r="W152"/>
  <c r="BK152"/>
  <c r="N152"/>
  <c r="BF152"/>
  <c r="BI150"/>
  <c r="BH150"/>
  <c r="BG150"/>
  <c r="BE150"/>
  <c r="AA150"/>
  <c r="Y150"/>
  <c r="W150"/>
  <c r="BK150"/>
  <c r="N150"/>
  <c r="BF150"/>
  <c r="BI148"/>
  <c r="BH148"/>
  <c r="BG148"/>
  <c r="BE148"/>
  <c r="AA148"/>
  <c r="Y148"/>
  <c r="W148"/>
  <c r="BK148"/>
  <c r="N148"/>
  <c r="BF148"/>
  <c r="BI146"/>
  <c r="BH146"/>
  <c r="BG146"/>
  <c r="BE146"/>
  <c r="AA146"/>
  <c r="Y146"/>
  <c r="W146"/>
  <c r="BK146"/>
  <c r="N146"/>
  <c r="BF146"/>
  <c r="BI144"/>
  <c r="BH144"/>
  <c r="BG144"/>
  <c r="BE144"/>
  <c r="AA144"/>
  <c r="Y144"/>
  <c r="W144"/>
  <c r="BK144"/>
  <c r="N144"/>
  <c r="BF144"/>
  <c r="BI143"/>
  <c r="BH143"/>
  <c r="BG143"/>
  <c r="BE143"/>
  <c r="AA143"/>
  <c r="AA142"/>
  <c r="AA141"/>
  <c r="Y143"/>
  <c r="Y142"/>
  <c r="Y141"/>
  <c r="W143"/>
  <c r="W142"/>
  <c r="W141"/>
  <c r="BK143"/>
  <c r="BK142"/>
  <c r="N142"/>
  <c r="BK141"/>
  <c r="N141"/>
  <c r="N143"/>
  <c r="BF143"/>
  <c r="N93"/>
  <c r="N92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AA136"/>
  <c r="AA135"/>
  <c r="AA134"/>
  <c r="Y137"/>
  <c r="Y136"/>
  <c r="Y135"/>
  <c r="Y134"/>
  <c r="W137"/>
  <c r="W136"/>
  <c r="W135"/>
  <c r="W134"/>
  <c r="AU100" i="1"/>
  <c r="BK137" i="10"/>
  <c r="BK136"/>
  <c r="N136"/>
  <c r="BK135"/>
  <c r="N135"/>
  <c r="BK134"/>
  <c r="N134"/>
  <c r="N89"/>
  <c r="N137"/>
  <c r="BF137"/>
  <c r="N91"/>
  <c r="N90"/>
  <c r="M131"/>
  <c r="M130"/>
  <c r="F130"/>
  <c r="F128"/>
  <c r="F126"/>
  <c r="BI114"/>
  <c r="BH114"/>
  <c r="BG114"/>
  <c r="BE114"/>
  <c r="BF114"/>
  <c r="BI113"/>
  <c r="BH113"/>
  <c r="BG113"/>
  <c r="BE113"/>
  <c r="BF113"/>
  <c r="BI112"/>
  <c r="BH112"/>
  <c r="BG112"/>
  <c r="BE112"/>
  <c r="BF112"/>
  <c r="BI111"/>
  <c r="BH111"/>
  <c r="BG111"/>
  <c r="BE111"/>
  <c r="BF111"/>
  <c r="BI110"/>
  <c r="BH110"/>
  <c r="BG110"/>
  <c r="BE110"/>
  <c r="BF110"/>
  <c r="BI109"/>
  <c r="H37"/>
  <c r="BD100" i="1"/>
  <c r="BH109" i="10"/>
  <c r="H36"/>
  <c r="BC100" i="1"/>
  <c r="BG109" i="10"/>
  <c r="H35"/>
  <c r="BB100" i="1"/>
  <c r="BE109" i="10"/>
  <c r="M33"/>
  <c r="AV100" i="1"/>
  <c r="H33" i="10"/>
  <c r="AZ100" i="1"/>
  <c r="L116" i="10"/>
  <c r="BF109"/>
  <c r="M34"/>
  <c r="AW100" i="1"/>
  <c r="H34" i="10"/>
  <c r="BA100" i="1"/>
  <c r="M29" i="10"/>
  <c r="AS100" i="1"/>
  <c r="M28" i="10"/>
  <c r="M85"/>
  <c r="M84"/>
  <c r="F84"/>
  <c r="F82"/>
  <c r="F80"/>
  <c r="M31"/>
  <c r="AG100" i="1"/>
  <c r="L39" i="10"/>
  <c r="O16"/>
  <c r="E16"/>
  <c r="F131"/>
  <c r="F85"/>
  <c r="O15"/>
  <c r="O10"/>
  <c r="M128"/>
  <c r="M82"/>
  <c r="F6"/>
  <c r="F124"/>
  <c r="F78"/>
  <c r="AY98" i="1"/>
  <c r="AX98"/>
  <c r="BI203" i="9"/>
  <c r="BH203"/>
  <c r="BG203"/>
  <c r="BE203"/>
  <c r="AA203"/>
  <c r="AA202"/>
  <c r="Y203"/>
  <c r="Y202"/>
  <c r="W203"/>
  <c r="W202"/>
  <c r="BK203"/>
  <c r="BK202"/>
  <c r="N202"/>
  <c r="N203"/>
  <c r="BF203"/>
  <c r="N101"/>
  <c r="BI201"/>
  <c r="BH201"/>
  <c r="BG201"/>
  <c r="BE201"/>
  <c r="AA201"/>
  <c r="Y201"/>
  <c r="W201"/>
  <c r="BK201"/>
  <c r="N201"/>
  <c r="BF201"/>
  <c r="BI200"/>
  <c r="BH200"/>
  <c r="BG200"/>
  <c r="BE200"/>
  <c r="AA200"/>
  <c r="Y200"/>
  <c r="W200"/>
  <c r="BK200"/>
  <c r="N200"/>
  <c r="BF200"/>
  <c r="BI199"/>
  <c r="BH199"/>
  <c r="BG199"/>
  <c r="BE199"/>
  <c r="AA199"/>
  <c r="AA198"/>
  <c r="Y199"/>
  <c r="Y198"/>
  <c r="W199"/>
  <c r="W198"/>
  <c r="BK199"/>
  <c r="BK198"/>
  <c r="N198"/>
  <c r="N199"/>
  <c r="BF199"/>
  <c r="N100"/>
  <c r="BI197"/>
  <c r="BH197"/>
  <c r="BG197"/>
  <c r="BE197"/>
  <c r="AA197"/>
  <c r="Y197"/>
  <c r="W197"/>
  <c r="BK197"/>
  <c r="N197"/>
  <c r="BF197"/>
  <c r="BI196"/>
  <c r="BH196"/>
  <c r="BG196"/>
  <c r="BE196"/>
  <c r="AA196"/>
  <c r="Y196"/>
  <c r="W196"/>
  <c r="BK196"/>
  <c r="N196"/>
  <c r="BF196"/>
  <c r="BI195"/>
  <c r="BH195"/>
  <c r="BG195"/>
  <c r="BE195"/>
  <c r="AA195"/>
  <c r="AA194"/>
  <c r="Y195"/>
  <c r="Y194"/>
  <c r="W195"/>
  <c r="W194"/>
  <c r="BK195"/>
  <c r="BK194"/>
  <c r="N194"/>
  <c r="N195"/>
  <c r="BF195"/>
  <c r="N99"/>
  <c r="BI193"/>
  <c r="BH193"/>
  <c r="BG193"/>
  <c r="BE193"/>
  <c r="AA193"/>
  <c r="Y193"/>
  <c r="W193"/>
  <c r="BK193"/>
  <c r="N193"/>
  <c r="BF193"/>
  <c r="BI192"/>
  <c r="BH192"/>
  <c r="BG192"/>
  <c r="BE192"/>
  <c r="AA192"/>
  <c r="Y192"/>
  <c r="W192"/>
  <c r="BK192"/>
  <c r="N192"/>
  <c r="BF192"/>
  <c r="BI191"/>
  <c r="BH191"/>
  <c r="BG191"/>
  <c r="BE191"/>
  <c r="AA191"/>
  <c r="Y191"/>
  <c r="W191"/>
  <c r="BK191"/>
  <c r="N191"/>
  <c r="BF191"/>
  <c r="BI190"/>
  <c r="BH190"/>
  <c r="BG190"/>
  <c r="BE190"/>
  <c r="AA190"/>
  <c r="Y190"/>
  <c r="W190"/>
  <c r="BK190"/>
  <c r="N190"/>
  <c r="BF190"/>
  <c r="BI189"/>
  <c r="BH189"/>
  <c r="BG189"/>
  <c r="BE189"/>
  <c r="AA189"/>
  <c r="Y189"/>
  <c r="W189"/>
  <c r="BK189"/>
  <c r="N189"/>
  <c r="BF189"/>
  <c r="BI188"/>
  <c r="BH188"/>
  <c r="BG188"/>
  <c r="BE188"/>
  <c r="AA188"/>
  <c r="Y188"/>
  <c r="W188"/>
  <c r="BK188"/>
  <c r="N188"/>
  <c r="BF188"/>
  <c r="BI187"/>
  <c r="BH187"/>
  <c r="BG187"/>
  <c r="BE187"/>
  <c r="AA187"/>
  <c r="Y187"/>
  <c r="W187"/>
  <c r="BK187"/>
  <c r="N187"/>
  <c r="BF187"/>
  <c r="BI186"/>
  <c r="BH186"/>
  <c r="BG186"/>
  <c r="BE186"/>
  <c r="AA186"/>
  <c r="Y186"/>
  <c r="W186"/>
  <c r="BK186"/>
  <c r="N186"/>
  <c r="BF186"/>
  <c r="BI185"/>
  <c r="BH185"/>
  <c r="BG185"/>
  <c r="BE185"/>
  <c r="AA185"/>
  <c r="AA184"/>
  <c r="Y185"/>
  <c r="Y184"/>
  <c r="W185"/>
  <c r="W184"/>
  <c r="BK185"/>
  <c r="BK184"/>
  <c r="N184"/>
  <c r="N185"/>
  <c r="BF185"/>
  <c r="N98"/>
  <c r="BI183"/>
  <c r="BH183"/>
  <c r="BG183"/>
  <c r="BE183"/>
  <c r="AA183"/>
  <c r="Y183"/>
  <c r="W183"/>
  <c r="BK183"/>
  <c r="N183"/>
  <c r="BF183"/>
  <c r="BI182"/>
  <c r="BH182"/>
  <c r="BG182"/>
  <c r="BE182"/>
  <c r="AA182"/>
  <c r="AA181"/>
  <c r="Y182"/>
  <c r="Y181"/>
  <c r="W182"/>
  <c r="W181"/>
  <c r="BK182"/>
  <c r="BK181"/>
  <c r="N181"/>
  <c r="N182"/>
  <c r="BF182"/>
  <c r="N97"/>
  <c r="BI180"/>
  <c r="BH180"/>
  <c r="BG180"/>
  <c r="BE180"/>
  <c r="AA180"/>
  <c r="Y180"/>
  <c r="W180"/>
  <c r="BK180"/>
  <c r="N180"/>
  <c r="BF180"/>
  <c r="BI179"/>
  <c r="BH179"/>
  <c r="BG179"/>
  <c r="BE179"/>
  <c r="AA179"/>
  <c r="Y179"/>
  <c r="W179"/>
  <c r="BK179"/>
  <c r="N179"/>
  <c r="BF179"/>
  <c r="BI178"/>
  <c r="BH178"/>
  <c r="BG178"/>
  <c r="BE178"/>
  <c r="AA178"/>
  <c r="Y178"/>
  <c r="W178"/>
  <c r="BK178"/>
  <c r="N178"/>
  <c r="BF178"/>
  <c r="BI177"/>
  <c r="BH177"/>
  <c r="BG177"/>
  <c r="BE177"/>
  <c r="AA177"/>
  <c r="Y177"/>
  <c r="W177"/>
  <c r="BK177"/>
  <c r="N177"/>
  <c r="BF177"/>
  <c r="BI176"/>
  <c r="BH176"/>
  <c r="BG176"/>
  <c r="BE176"/>
  <c r="AA176"/>
  <c r="Y176"/>
  <c r="W176"/>
  <c r="BK176"/>
  <c r="N176"/>
  <c r="BF176"/>
  <c r="BI175"/>
  <c r="BH175"/>
  <c r="BG175"/>
  <c r="BE175"/>
  <c r="AA175"/>
  <c r="Y175"/>
  <c r="W175"/>
  <c r="BK175"/>
  <c r="N175"/>
  <c r="BF175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72"/>
  <c r="BH172"/>
  <c r="BG172"/>
  <c r="BE172"/>
  <c r="AA172"/>
  <c r="Y172"/>
  <c r="W172"/>
  <c r="BK172"/>
  <c r="N172"/>
  <c r="BF172"/>
  <c r="BI171"/>
  <c r="BH171"/>
  <c r="BG171"/>
  <c r="BE171"/>
  <c r="AA171"/>
  <c r="Y171"/>
  <c r="W171"/>
  <c r="BK171"/>
  <c r="N171"/>
  <c r="BF171"/>
  <c r="BI170"/>
  <c r="BH170"/>
  <c r="BG170"/>
  <c r="BE170"/>
  <c r="AA170"/>
  <c r="Y170"/>
  <c r="W170"/>
  <c r="BK170"/>
  <c r="N170"/>
  <c r="BF170"/>
  <c r="BI169"/>
  <c r="BH169"/>
  <c r="BG169"/>
  <c r="BE169"/>
  <c r="AA169"/>
  <c r="Y169"/>
  <c r="W169"/>
  <c r="BK169"/>
  <c r="N169"/>
  <c r="BF169"/>
  <c r="BI168"/>
  <c r="BH168"/>
  <c r="BG168"/>
  <c r="BE168"/>
  <c r="AA168"/>
  <c r="Y168"/>
  <c r="W168"/>
  <c r="BK168"/>
  <c r="N168"/>
  <c r="BF168"/>
  <c r="BI167"/>
  <c r="BH167"/>
  <c r="BG167"/>
  <c r="BE167"/>
  <c r="AA167"/>
  <c r="AA166"/>
  <c r="Y167"/>
  <c r="Y166"/>
  <c r="W167"/>
  <c r="W166"/>
  <c r="BK167"/>
  <c r="BK166"/>
  <c r="N166"/>
  <c r="N167"/>
  <c r="BF167"/>
  <c r="N96"/>
  <c r="BI165"/>
  <c r="BH165"/>
  <c r="BG165"/>
  <c r="BE165"/>
  <c r="AA165"/>
  <c r="Y165"/>
  <c r="W165"/>
  <c r="BK165"/>
  <c r="N165"/>
  <c r="BF165"/>
  <c r="BI164"/>
  <c r="BH164"/>
  <c r="BG164"/>
  <c r="BE164"/>
  <c r="AA164"/>
  <c r="Y164"/>
  <c r="W164"/>
  <c r="BK164"/>
  <c r="N164"/>
  <c r="BF164"/>
  <c r="BI163"/>
  <c r="BH163"/>
  <c r="BG163"/>
  <c r="BE163"/>
  <c r="AA163"/>
  <c r="Y163"/>
  <c r="W163"/>
  <c r="BK163"/>
  <c r="N163"/>
  <c r="BF163"/>
  <c r="BI162"/>
  <c r="BH162"/>
  <c r="BG162"/>
  <c r="BE162"/>
  <c r="AA162"/>
  <c r="AA161"/>
  <c r="Y162"/>
  <c r="Y161"/>
  <c r="W162"/>
  <c r="W161"/>
  <c r="BK162"/>
  <c r="BK161"/>
  <c r="N161"/>
  <c r="N162"/>
  <c r="BF162"/>
  <c r="N95"/>
  <c r="BI160"/>
  <c r="BH160"/>
  <c r="BG160"/>
  <c r="BE160"/>
  <c r="AA160"/>
  <c r="Y160"/>
  <c r="W160"/>
  <c r="BK160"/>
  <c r="N160"/>
  <c r="BF160"/>
  <c r="BI159"/>
  <c r="BH159"/>
  <c r="BG159"/>
  <c r="BE159"/>
  <c r="AA159"/>
  <c r="Y159"/>
  <c r="W159"/>
  <c r="BK159"/>
  <c r="N159"/>
  <c r="BF159"/>
  <c r="BI158"/>
  <c r="BH158"/>
  <c r="BG158"/>
  <c r="BE158"/>
  <c r="AA158"/>
  <c r="Y158"/>
  <c r="W158"/>
  <c r="BK158"/>
  <c r="N158"/>
  <c r="BF158"/>
  <c r="BI157"/>
  <c r="BH157"/>
  <c r="BG157"/>
  <c r="BE157"/>
  <c r="AA157"/>
  <c r="Y157"/>
  <c r="W157"/>
  <c r="BK157"/>
  <c r="N157"/>
  <c r="BF157"/>
  <c r="BI156"/>
  <c r="BH156"/>
  <c r="BG156"/>
  <c r="BE156"/>
  <c r="AA156"/>
  <c r="AA155"/>
  <c r="Y156"/>
  <c r="Y155"/>
  <c r="W156"/>
  <c r="W155"/>
  <c r="BK156"/>
  <c r="BK155"/>
  <c r="N155"/>
  <c r="N156"/>
  <c r="BF156"/>
  <c r="N94"/>
  <c r="BI154"/>
  <c r="BH154"/>
  <c r="BG154"/>
  <c r="BE154"/>
  <c r="AA154"/>
  <c r="Y154"/>
  <c r="W154"/>
  <c r="BK154"/>
  <c r="N154"/>
  <c r="BF154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/>
  <c r="BI148"/>
  <c r="BH148"/>
  <c r="BG148"/>
  <c r="BE148"/>
  <c r="AA148"/>
  <c r="AA147"/>
  <c r="Y148"/>
  <c r="Y147"/>
  <c r="W148"/>
  <c r="W147"/>
  <c r="BK148"/>
  <c r="BK147"/>
  <c r="N147"/>
  <c r="N148"/>
  <c r="BF148"/>
  <c r="N93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AA136"/>
  <c r="Y137"/>
  <c r="Y136"/>
  <c r="W137"/>
  <c r="W136"/>
  <c r="BK137"/>
  <c r="BK136"/>
  <c r="N136"/>
  <c r="N137"/>
  <c r="BF137"/>
  <c r="N92"/>
  <c r="BI135"/>
  <c r="BH135"/>
  <c r="BG135"/>
  <c r="BE135"/>
  <c r="AA135"/>
  <c r="AA134"/>
  <c r="Y135"/>
  <c r="Y134"/>
  <c r="W135"/>
  <c r="W134"/>
  <c r="BK135"/>
  <c r="BK134"/>
  <c r="N134"/>
  <c r="N135"/>
  <c r="BF135"/>
  <c r="N91"/>
  <c r="BI133"/>
  <c r="BH133"/>
  <c r="BG133"/>
  <c r="BE133"/>
  <c r="AA133"/>
  <c r="Y133"/>
  <c r="W133"/>
  <c r="BK133"/>
  <c r="N133"/>
  <c r="BF133"/>
  <c r="BI132"/>
  <c r="BH132"/>
  <c r="BG132"/>
  <c r="BE132"/>
  <c r="AA132"/>
  <c r="Y132"/>
  <c r="W132"/>
  <c r="BK132"/>
  <c r="N132"/>
  <c r="BF132"/>
  <c r="BI131"/>
  <c r="BH131"/>
  <c r="BG131"/>
  <c r="BE131"/>
  <c r="AA131"/>
  <c r="AA130"/>
  <c r="AA129"/>
  <c r="AA128"/>
  <c r="Y131"/>
  <c r="Y130"/>
  <c r="Y129"/>
  <c r="Y128"/>
  <c r="W131"/>
  <c r="W130"/>
  <c r="W129"/>
  <c r="W128"/>
  <c r="AU98" i="1"/>
  <c r="BK131" i="9"/>
  <c r="BK130"/>
  <c r="N130"/>
  <c r="BK129"/>
  <c r="N129"/>
  <c r="BK128"/>
  <c r="N128"/>
  <c r="N88"/>
  <c r="N131"/>
  <c r="BF131"/>
  <c r="N90"/>
  <c r="N89"/>
  <c r="M125"/>
  <c r="M124"/>
  <c r="F124"/>
  <c r="F122"/>
  <c r="F120"/>
  <c r="BI109"/>
  <c r="BH109"/>
  <c r="BG109"/>
  <c r="BE109"/>
  <c r="BF109"/>
  <c r="BI108"/>
  <c r="BH108"/>
  <c r="BG108"/>
  <c r="BE108"/>
  <c r="BF108"/>
  <c r="BI107"/>
  <c r="BH107"/>
  <c r="BG107"/>
  <c r="BE107"/>
  <c r="BF107"/>
  <c r="BI106"/>
  <c r="BH106"/>
  <c r="BG106"/>
  <c r="BE106"/>
  <c r="BF106"/>
  <c r="BI105"/>
  <c r="BH105"/>
  <c r="BG105"/>
  <c r="BE105"/>
  <c r="BF105"/>
  <c r="BI104"/>
  <c r="H36"/>
  <c r="BD98" i="1"/>
  <c r="BH104" i="9"/>
  <c r="H35"/>
  <c r="BC98" i="1"/>
  <c r="BG104" i="9"/>
  <c r="H34"/>
  <c r="BB98" i="1"/>
  <c r="BE104" i="9"/>
  <c r="M32"/>
  <c r="AV98" i="1"/>
  <c r="H32" i="9"/>
  <c r="AZ98" i="1"/>
  <c r="L111" i="9"/>
  <c r="BF104"/>
  <c r="M33"/>
  <c r="AW98" i="1"/>
  <c r="H33" i="9"/>
  <c r="BA98" i="1"/>
  <c r="M28" i="9"/>
  <c r="AS98" i="1"/>
  <c r="M27" i="9"/>
  <c r="M84"/>
  <c r="M83"/>
  <c r="F83"/>
  <c r="F81"/>
  <c r="F79"/>
  <c r="M30"/>
  <c r="AG98" i="1"/>
  <c r="L38" i="9"/>
  <c r="O15"/>
  <c r="E15"/>
  <c r="F125"/>
  <c r="F84"/>
  <c r="O14"/>
  <c r="O9"/>
  <c r="M122"/>
  <c r="M81"/>
  <c r="F6"/>
  <c r="F119"/>
  <c r="F78"/>
  <c r="AY97" i="1"/>
  <c r="AX97"/>
  <c r="BI207" i="8"/>
  <c r="BH207"/>
  <c r="BG207"/>
  <c r="BE207"/>
  <c r="AA207"/>
  <c r="Y207"/>
  <c r="W207"/>
  <c r="BK207"/>
  <c r="N207"/>
  <c r="BF207"/>
  <c r="BI206"/>
  <c r="BH206"/>
  <c r="BG206"/>
  <c r="BE206"/>
  <c r="AA206"/>
  <c r="Y206"/>
  <c r="W206"/>
  <c r="BK206"/>
  <c r="N206"/>
  <c r="BF206"/>
  <c r="BI205"/>
  <c r="BH205"/>
  <c r="BG205"/>
  <c r="BE205"/>
  <c r="AA205"/>
  <c r="Y205"/>
  <c r="W205"/>
  <c r="BK205"/>
  <c r="N205"/>
  <c r="BF205"/>
  <c r="BI204"/>
  <c r="BH204"/>
  <c r="BG204"/>
  <c r="BE204"/>
  <c r="AA204"/>
  <c r="Y204"/>
  <c r="W204"/>
  <c r="BK204"/>
  <c r="N204"/>
  <c r="BF204"/>
  <c r="BI203"/>
  <c r="BH203"/>
  <c r="BG203"/>
  <c r="BE203"/>
  <c r="AA203"/>
  <c r="Y203"/>
  <c r="W203"/>
  <c r="BK203"/>
  <c r="N203"/>
  <c r="BF203"/>
  <c r="BI202"/>
  <c r="BH202"/>
  <c r="BG202"/>
  <c r="BE202"/>
  <c r="AA202"/>
  <c r="Y202"/>
  <c r="W202"/>
  <c r="BK202"/>
  <c r="N202"/>
  <c r="BF202"/>
  <c r="BI201"/>
  <c r="BH201"/>
  <c r="BG201"/>
  <c r="BE201"/>
  <c r="AA201"/>
  <c r="Y201"/>
  <c r="W201"/>
  <c r="BK201"/>
  <c r="N201"/>
  <c r="BF201"/>
  <c r="BI200"/>
  <c r="BH200"/>
  <c r="BG200"/>
  <c r="BE200"/>
  <c r="AA200"/>
  <c r="Y200"/>
  <c r="W200"/>
  <c r="BK200"/>
  <c r="N200"/>
  <c r="BF200"/>
  <c r="BI199"/>
  <c r="BH199"/>
  <c r="BG199"/>
  <c r="BE199"/>
  <c r="AA199"/>
  <c r="Y199"/>
  <c r="W199"/>
  <c r="BK199"/>
  <c r="N199"/>
  <c r="BF199"/>
  <c r="BI198"/>
  <c r="BH198"/>
  <c r="BG198"/>
  <c r="BE198"/>
  <c r="AA198"/>
  <c r="Y198"/>
  <c r="W198"/>
  <c r="BK198"/>
  <c r="N198"/>
  <c r="BF198"/>
  <c r="BI197"/>
  <c r="BH197"/>
  <c r="BG197"/>
  <c r="BE197"/>
  <c r="AA197"/>
  <c r="Y197"/>
  <c r="W197"/>
  <c r="BK197"/>
  <c r="N197"/>
  <c r="BF197"/>
  <c r="BI196"/>
  <c r="BH196"/>
  <c r="BG196"/>
  <c r="BE196"/>
  <c r="AA196"/>
  <c r="Y196"/>
  <c r="W196"/>
  <c r="BK196"/>
  <c r="N196"/>
  <c r="BF196"/>
  <c r="BI195"/>
  <c r="BH195"/>
  <c r="BG195"/>
  <c r="BE195"/>
  <c r="AA195"/>
  <c r="Y195"/>
  <c r="W195"/>
  <c r="BK195"/>
  <c r="N195"/>
  <c r="BF195"/>
  <c r="BI194"/>
  <c r="BH194"/>
  <c r="BG194"/>
  <c r="BE194"/>
  <c r="AA194"/>
  <c r="Y194"/>
  <c r="W194"/>
  <c r="BK194"/>
  <c r="N194"/>
  <c r="BF194"/>
  <c r="BI193"/>
  <c r="BH193"/>
  <c r="BG193"/>
  <c r="BE193"/>
  <c r="AA193"/>
  <c r="Y193"/>
  <c r="W193"/>
  <c r="BK193"/>
  <c r="N193"/>
  <c r="BF193"/>
  <c r="BI192"/>
  <c r="BH192"/>
  <c r="BG192"/>
  <c r="BE192"/>
  <c r="AA192"/>
  <c r="Y192"/>
  <c r="W192"/>
  <c r="BK192"/>
  <c r="N192"/>
  <c r="BF192"/>
  <c r="BI191"/>
  <c r="BH191"/>
  <c r="BG191"/>
  <c r="BE191"/>
  <c r="AA191"/>
  <c r="Y191"/>
  <c r="W191"/>
  <c r="BK191"/>
  <c r="N191"/>
  <c r="BF191"/>
  <c r="BI190"/>
  <c r="BH190"/>
  <c r="BG190"/>
  <c r="BE190"/>
  <c r="AA190"/>
  <c r="Y190"/>
  <c r="W190"/>
  <c r="BK190"/>
  <c r="N190"/>
  <c r="BF190"/>
  <c r="BI189"/>
  <c r="BH189"/>
  <c r="BG189"/>
  <c r="BE189"/>
  <c r="AA189"/>
  <c r="Y189"/>
  <c r="W189"/>
  <c r="BK189"/>
  <c r="N189"/>
  <c r="BF189"/>
  <c r="BI188"/>
  <c r="BH188"/>
  <c r="BG188"/>
  <c r="BE188"/>
  <c r="AA188"/>
  <c r="Y188"/>
  <c r="W188"/>
  <c r="BK188"/>
  <c r="N188"/>
  <c r="BF188"/>
  <c r="BI187"/>
  <c r="BH187"/>
  <c r="BG187"/>
  <c r="BE187"/>
  <c r="AA187"/>
  <c r="Y187"/>
  <c r="W187"/>
  <c r="BK187"/>
  <c r="N187"/>
  <c r="BF187"/>
  <c r="BI186"/>
  <c r="BH186"/>
  <c r="BG186"/>
  <c r="BE186"/>
  <c r="AA186"/>
  <c r="Y186"/>
  <c r="W186"/>
  <c r="BK186"/>
  <c r="N186"/>
  <c r="BF186"/>
  <c r="BI185"/>
  <c r="BH185"/>
  <c r="BG185"/>
  <c r="BE185"/>
  <c r="AA185"/>
  <c r="AA184"/>
  <c r="Y185"/>
  <c r="Y184"/>
  <c r="W185"/>
  <c r="W184"/>
  <c r="BK185"/>
  <c r="BK184"/>
  <c r="N184"/>
  <c r="N185"/>
  <c r="BF185"/>
  <c r="N99"/>
  <c r="BI183"/>
  <c r="BH183"/>
  <c r="BG183"/>
  <c r="BE183"/>
  <c r="AA183"/>
  <c r="Y183"/>
  <c r="W183"/>
  <c r="BK183"/>
  <c r="N183"/>
  <c r="BF183"/>
  <c r="BI182"/>
  <c r="BH182"/>
  <c r="BG182"/>
  <c r="BE182"/>
  <c r="AA182"/>
  <c r="Y182"/>
  <c r="W182"/>
  <c r="BK182"/>
  <c r="N182"/>
  <c r="BF182"/>
  <c r="BI181"/>
  <c r="BH181"/>
  <c r="BG181"/>
  <c r="BE181"/>
  <c r="AA181"/>
  <c r="Y181"/>
  <c r="W181"/>
  <c r="BK181"/>
  <c r="N181"/>
  <c r="BF181"/>
  <c r="BI180"/>
  <c r="BH180"/>
  <c r="BG180"/>
  <c r="BE180"/>
  <c r="AA180"/>
  <c r="Y180"/>
  <c r="W180"/>
  <c r="BK180"/>
  <c r="N180"/>
  <c r="BF180"/>
  <c r="BI179"/>
  <c r="BH179"/>
  <c r="BG179"/>
  <c r="BE179"/>
  <c r="AA179"/>
  <c r="Y179"/>
  <c r="W179"/>
  <c r="BK179"/>
  <c r="N179"/>
  <c r="BF179"/>
  <c r="BI178"/>
  <c r="BH178"/>
  <c r="BG178"/>
  <c r="BE178"/>
  <c r="AA178"/>
  <c r="Y178"/>
  <c r="W178"/>
  <c r="BK178"/>
  <c r="N178"/>
  <c r="BF178"/>
  <c r="BI177"/>
  <c r="BH177"/>
  <c r="BG177"/>
  <c r="BE177"/>
  <c r="AA177"/>
  <c r="Y177"/>
  <c r="W177"/>
  <c r="BK177"/>
  <c r="N177"/>
  <c r="BF177"/>
  <c r="BI176"/>
  <c r="BH176"/>
  <c r="BG176"/>
  <c r="BE176"/>
  <c r="AA176"/>
  <c r="Y176"/>
  <c r="W176"/>
  <c r="BK176"/>
  <c r="N176"/>
  <c r="BF176"/>
  <c r="BI175"/>
  <c r="BH175"/>
  <c r="BG175"/>
  <c r="BE175"/>
  <c r="AA175"/>
  <c r="Y175"/>
  <c r="W175"/>
  <c r="BK175"/>
  <c r="N175"/>
  <c r="BF175"/>
  <c r="BI174"/>
  <c r="BH174"/>
  <c r="BG174"/>
  <c r="BE174"/>
  <c r="AA174"/>
  <c r="AA173"/>
  <c r="AA172"/>
  <c r="Y174"/>
  <c r="Y173"/>
  <c r="Y172"/>
  <c r="W174"/>
  <c r="W173"/>
  <c r="W172"/>
  <c r="BK174"/>
  <c r="BK173"/>
  <c r="N173"/>
  <c r="BK172"/>
  <c r="N172"/>
  <c r="N174"/>
  <c r="BF174"/>
  <c r="N98"/>
  <c r="N97"/>
  <c r="BI171"/>
  <c r="BH171"/>
  <c r="BG171"/>
  <c r="BE171"/>
  <c r="AA171"/>
  <c r="Y171"/>
  <c r="W171"/>
  <c r="BK171"/>
  <c r="N171"/>
  <c r="BF171"/>
  <c r="BI170"/>
  <c r="BH170"/>
  <c r="BG170"/>
  <c r="BE170"/>
  <c r="AA170"/>
  <c r="Y170"/>
  <c r="W170"/>
  <c r="BK170"/>
  <c r="N170"/>
  <c r="BF170"/>
  <c r="BI169"/>
  <c r="BH169"/>
  <c r="BG169"/>
  <c r="BE169"/>
  <c r="AA169"/>
  <c r="Y169"/>
  <c r="W169"/>
  <c r="BK169"/>
  <c r="N169"/>
  <c r="BF169"/>
  <c r="BI168"/>
  <c r="BH168"/>
  <c r="BG168"/>
  <c r="BE168"/>
  <c r="AA168"/>
  <c r="Y168"/>
  <c r="W168"/>
  <c r="BK168"/>
  <c r="N168"/>
  <c r="BF168"/>
  <c r="BI167"/>
  <c r="BH167"/>
  <c r="BG167"/>
  <c r="BE167"/>
  <c r="AA167"/>
  <c r="Y167"/>
  <c r="W167"/>
  <c r="BK167"/>
  <c r="N167"/>
  <c r="BF167"/>
  <c r="BI166"/>
  <c r="BH166"/>
  <c r="BG166"/>
  <c r="BE166"/>
  <c r="AA166"/>
  <c r="Y166"/>
  <c r="W166"/>
  <c r="BK166"/>
  <c r="N166"/>
  <c r="BF166"/>
  <c r="BI165"/>
  <c r="BH165"/>
  <c r="BG165"/>
  <c r="BE165"/>
  <c r="AA165"/>
  <c r="Y165"/>
  <c r="W165"/>
  <c r="BK165"/>
  <c r="N165"/>
  <c r="BF165"/>
  <c r="BI164"/>
  <c r="BH164"/>
  <c r="BG164"/>
  <c r="BE164"/>
  <c r="AA164"/>
  <c r="Y164"/>
  <c r="W164"/>
  <c r="BK164"/>
  <c r="N164"/>
  <c r="BF164"/>
  <c r="BI163"/>
  <c r="BH163"/>
  <c r="BG163"/>
  <c r="BE163"/>
  <c r="AA163"/>
  <c r="Y163"/>
  <c r="W163"/>
  <c r="BK163"/>
  <c r="N163"/>
  <c r="BF163"/>
  <c r="BI162"/>
  <c r="BH162"/>
  <c r="BG162"/>
  <c r="BE162"/>
  <c r="AA162"/>
  <c r="Y162"/>
  <c r="W162"/>
  <c r="BK162"/>
  <c r="N162"/>
  <c r="BF162"/>
  <c r="BI161"/>
  <c r="BH161"/>
  <c r="BG161"/>
  <c r="BE161"/>
  <c r="AA161"/>
  <c r="AA160"/>
  <c r="AA159"/>
  <c r="Y161"/>
  <c r="Y160"/>
  <c r="Y159"/>
  <c r="W161"/>
  <c r="W160"/>
  <c r="W159"/>
  <c r="BK161"/>
  <c r="BK160"/>
  <c r="N160"/>
  <c r="BK159"/>
  <c r="N159"/>
  <c r="N161"/>
  <c r="BF161"/>
  <c r="N96"/>
  <c r="N95"/>
  <c r="BI158"/>
  <c r="BH158"/>
  <c r="BG158"/>
  <c r="BE158"/>
  <c r="AA158"/>
  <c r="AA157"/>
  <c r="Y158"/>
  <c r="Y157"/>
  <c r="W158"/>
  <c r="W157"/>
  <c r="BK158"/>
  <c r="BK157"/>
  <c r="N157"/>
  <c r="N158"/>
  <c r="BF158"/>
  <c r="N94"/>
  <c r="BI156"/>
  <c r="BH156"/>
  <c r="BG156"/>
  <c r="BE156"/>
  <c r="AA156"/>
  <c r="AA155"/>
  <c r="Y156"/>
  <c r="Y155"/>
  <c r="W156"/>
  <c r="W155"/>
  <c r="BK156"/>
  <c r="BK155"/>
  <c r="N155"/>
  <c r="N156"/>
  <c r="BF156"/>
  <c r="N93"/>
  <c r="BI154"/>
  <c r="BH154"/>
  <c r="BG154"/>
  <c r="BE154"/>
  <c r="AA154"/>
  <c r="Y154"/>
  <c r="W154"/>
  <c r="BK154"/>
  <c r="N154"/>
  <c r="BF154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/>
  <c r="BI150"/>
  <c r="BH150"/>
  <c r="BG150"/>
  <c r="BE150"/>
  <c r="AA150"/>
  <c r="AA149"/>
  <c r="Y150"/>
  <c r="Y149"/>
  <c r="W150"/>
  <c r="W149"/>
  <c r="BK150"/>
  <c r="BK149"/>
  <c r="N149"/>
  <c r="N150"/>
  <c r="BF150"/>
  <c r="N92"/>
  <c r="BI148"/>
  <c r="BH148"/>
  <c r="BG148"/>
  <c r="BE148"/>
  <c r="AA148"/>
  <c r="Y148"/>
  <c r="W148"/>
  <c r="BK148"/>
  <c r="N148"/>
  <c r="BF148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AA144"/>
  <c r="Y145"/>
  <c r="Y144"/>
  <c r="W145"/>
  <c r="W144"/>
  <c r="BK145"/>
  <c r="BK144"/>
  <c r="N144"/>
  <c r="N145"/>
  <c r="BF145"/>
  <c r="N91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Y137"/>
  <c r="W137"/>
  <c r="BK137"/>
  <c r="N137"/>
  <c r="BF137"/>
  <c r="BI136"/>
  <c r="BH136"/>
  <c r="BG136"/>
  <c r="BE136"/>
  <c r="AA136"/>
  <c r="Y136"/>
  <c r="W136"/>
  <c r="BK136"/>
  <c r="N136"/>
  <c r="BF136"/>
  <c r="BI135"/>
  <c r="BH135"/>
  <c r="BG135"/>
  <c r="BE135"/>
  <c r="AA135"/>
  <c r="Y135"/>
  <c r="W135"/>
  <c r="BK135"/>
  <c r="N135"/>
  <c r="BF135"/>
  <c r="BI134"/>
  <c r="BH134"/>
  <c r="BG134"/>
  <c r="BE134"/>
  <c r="AA134"/>
  <c r="Y134"/>
  <c r="W134"/>
  <c r="BK134"/>
  <c r="N134"/>
  <c r="BF134"/>
  <c r="BI133"/>
  <c r="BH133"/>
  <c r="BG133"/>
  <c r="BE133"/>
  <c r="AA133"/>
  <c r="Y133"/>
  <c r="W133"/>
  <c r="BK133"/>
  <c r="N133"/>
  <c r="BF133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/>
  <c r="BI130"/>
  <c r="BH130"/>
  <c r="BG130"/>
  <c r="BE130"/>
  <c r="AA130"/>
  <c r="Y130"/>
  <c r="W130"/>
  <c r="BK130"/>
  <c r="N130"/>
  <c r="BF130"/>
  <c r="BI129"/>
  <c r="BH129"/>
  <c r="BG129"/>
  <c r="BE129"/>
  <c r="AA129"/>
  <c r="AA128"/>
  <c r="AA127"/>
  <c r="AA126"/>
  <c r="Y129"/>
  <c r="Y128"/>
  <c r="Y127"/>
  <c r="Y126"/>
  <c r="W129"/>
  <c r="W128"/>
  <c r="W127"/>
  <c r="W126"/>
  <c r="AU97" i="1"/>
  <c r="BK129" i="8"/>
  <c r="BK128"/>
  <c r="N128"/>
  <c r="BK127"/>
  <c r="N127"/>
  <c r="BK126"/>
  <c r="N126"/>
  <c r="N88"/>
  <c r="N129"/>
  <c r="BF129"/>
  <c r="N90"/>
  <c r="N89"/>
  <c r="M123"/>
  <c r="M122"/>
  <c r="F122"/>
  <c r="F120"/>
  <c r="F118"/>
  <c r="BI107"/>
  <c r="BH107"/>
  <c r="BG107"/>
  <c r="BE107"/>
  <c r="BF107"/>
  <c r="BI106"/>
  <c r="BH106"/>
  <c r="BG106"/>
  <c r="BE106"/>
  <c r="BF106"/>
  <c r="BI105"/>
  <c r="BH105"/>
  <c r="BG105"/>
  <c r="BE105"/>
  <c r="BF105"/>
  <c r="BI104"/>
  <c r="BH104"/>
  <c r="BG104"/>
  <c r="BE104"/>
  <c r="BF104"/>
  <c r="BI103"/>
  <c r="BH103"/>
  <c r="BG103"/>
  <c r="BE103"/>
  <c r="BF103"/>
  <c r="BI102"/>
  <c r="H36"/>
  <c r="BD97" i="1"/>
  <c r="BH102" i="8"/>
  <c r="H35"/>
  <c r="BC97" i="1"/>
  <c r="BG102" i="8"/>
  <c r="H34"/>
  <c r="BB97" i="1"/>
  <c r="BE102" i="8"/>
  <c r="M32"/>
  <c r="AV97" i="1"/>
  <c r="H32" i="8"/>
  <c r="AZ97" i="1"/>
  <c r="L109" i="8"/>
  <c r="BF102"/>
  <c r="M33"/>
  <c r="AW97" i="1"/>
  <c r="H33" i="8"/>
  <c r="BA97" i="1"/>
  <c r="M28" i="8"/>
  <c r="AS97" i="1"/>
  <c r="M27" i="8"/>
  <c r="M84"/>
  <c r="M83"/>
  <c r="F83"/>
  <c r="F81"/>
  <c r="F79"/>
  <c r="M30"/>
  <c r="AG97" i="1"/>
  <c r="L38" i="8"/>
  <c r="O15"/>
  <c r="E15"/>
  <c r="F123"/>
  <c r="F84"/>
  <c r="O14"/>
  <c r="O9"/>
  <c r="M120"/>
  <c r="M81"/>
  <c r="F6"/>
  <c r="F117"/>
  <c r="F78"/>
  <c r="AY96" i="1"/>
  <c r="AX96"/>
  <c r="BI145" i="7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AA136"/>
  <c r="AA135"/>
  <c r="Y137"/>
  <c r="Y136"/>
  <c r="Y135"/>
  <c r="W137"/>
  <c r="W136"/>
  <c r="W135"/>
  <c r="BK137"/>
  <c r="BK136"/>
  <c r="N136"/>
  <c r="BK135"/>
  <c r="N135"/>
  <c r="N137"/>
  <c r="BF137"/>
  <c r="N95"/>
  <c r="N94"/>
  <c r="BI134"/>
  <c r="BH134"/>
  <c r="BG134"/>
  <c r="BE134"/>
  <c r="AA134"/>
  <c r="AA133"/>
  <c r="Y134"/>
  <c r="Y133"/>
  <c r="W134"/>
  <c r="W133"/>
  <c r="BK134"/>
  <c r="BK133"/>
  <c r="N133"/>
  <c r="N134"/>
  <c r="BF134"/>
  <c r="N93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/>
  <c r="BI130"/>
  <c r="BH130"/>
  <c r="BG130"/>
  <c r="BE130"/>
  <c r="AA130"/>
  <c r="Y130"/>
  <c r="W130"/>
  <c r="BK130"/>
  <c r="N130"/>
  <c r="BF130"/>
  <c r="BI129"/>
  <c r="BH129"/>
  <c r="BG129"/>
  <c r="BE129"/>
  <c r="AA129"/>
  <c r="AA128"/>
  <c r="Y129"/>
  <c r="Y128"/>
  <c r="W129"/>
  <c r="W128"/>
  <c r="BK129"/>
  <c r="BK128"/>
  <c r="N128"/>
  <c r="N129"/>
  <c r="BF129"/>
  <c r="N92"/>
  <c r="BI127"/>
  <c r="BH127"/>
  <c r="BG127"/>
  <c r="BE127"/>
  <c r="AA127"/>
  <c r="Y127"/>
  <c r="W127"/>
  <c r="BK127"/>
  <c r="N127"/>
  <c r="BF127"/>
  <c r="BI126"/>
  <c r="BH126"/>
  <c r="BG126"/>
  <c r="BE126"/>
  <c r="AA126"/>
  <c r="AA125"/>
  <c r="AA124"/>
  <c r="AA123"/>
  <c r="Y126"/>
  <c r="Y125"/>
  <c r="Y124"/>
  <c r="Y123"/>
  <c r="W126"/>
  <c r="W125"/>
  <c r="W124"/>
  <c r="W123"/>
  <c r="AU96" i="1"/>
  <c r="BK126" i="7"/>
  <c r="BK125"/>
  <c r="N125"/>
  <c r="BK124"/>
  <c r="N124"/>
  <c r="BK123"/>
  <c r="N123"/>
  <c r="N89"/>
  <c r="N126"/>
  <c r="BF126"/>
  <c r="N91"/>
  <c r="N90"/>
  <c r="M120"/>
  <c r="M119"/>
  <c r="F119"/>
  <c r="F117"/>
  <c r="F115"/>
  <c r="BI103"/>
  <c r="BH103"/>
  <c r="BG103"/>
  <c r="BE103"/>
  <c r="BF103"/>
  <c r="BI102"/>
  <c r="BH102"/>
  <c r="BG102"/>
  <c r="BE102"/>
  <c r="BF102"/>
  <c r="BI101"/>
  <c r="BH101"/>
  <c r="BG101"/>
  <c r="BE101"/>
  <c r="BF101"/>
  <c r="BI100"/>
  <c r="BH100"/>
  <c r="BG100"/>
  <c r="BE100"/>
  <c r="BF100"/>
  <c r="BI99"/>
  <c r="BH99"/>
  <c r="BG99"/>
  <c r="BE99"/>
  <c r="BF99"/>
  <c r="BI98"/>
  <c r="H37"/>
  <c r="BD96" i="1"/>
  <c r="BH98" i="7"/>
  <c r="H36"/>
  <c r="BC96" i="1"/>
  <c r="BG98" i="7"/>
  <c r="H35"/>
  <c r="BB96" i="1"/>
  <c r="BE98" i="7"/>
  <c r="M33"/>
  <c r="AV96" i="1"/>
  <c r="H33" i="7"/>
  <c r="AZ96" i="1"/>
  <c r="L105" i="7"/>
  <c r="BF98"/>
  <c r="M34"/>
  <c r="AW96" i="1"/>
  <c r="H34" i="7"/>
  <c r="BA96" i="1"/>
  <c r="M29" i="7"/>
  <c r="AS96" i="1"/>
  <c r="M28" i="7"/>
  <c r="M85"/>
  <c r="M84"/>
  <c r="F84"/>
  <c r="F82"/>
  <c r="F80"/>
  <c r="M31"/>
  <c r="AG96" i="1"/>
  <c r="L39" i="7"/>
  <c r="O16"/>
  <c r="E16"/>
  <c r="F120"/>
  <c r="F85"/>
  <c r="O15"/>
  <c r="O10"/>
  <c r="M117"/>
  <c r="M82"/>
  <c r="F6"/>
  <c r="F113"/>
  <c r="F78"/>
  <c r="AY95" i="1"/>
  <c r="AX95"/>
  <c r="BI362" i="6"/>
  <c r="BH362"/>
  <c r="BG362"/>
  <c r="BE362"/>
  <c r="AA362"/>
  <c r="Y362"/>
  <c r="W362"/>
  <c r="BK362"/>
  <c r="N362"/>
  <c r="BF362"/>
  <c r="BI361"/>
  <c r="BH361"/>
  <c r="BG361"/>
  <c r="BE361"/>
  <c r="AA361"/>
  <c r="Y361"/>
  <c r="W361"/>
  <c r="BK361"/>
  <c r="N361"/>
  <c r="BF361"/>
  <c r="BI360"/>
  <c r="BH360"/>
  <c r="BG360"/>
  <c r="BE360"/>
  <c r="AA360"/>
  <c r="Y360"/>
  <c r="W360"/>
  <c r="BK360"/>
  <c r="N360"/>
  <c r="BF360"/>
  <c r="BI359"/>
  <c r="BH359"/>
  <c r="BG359"/>
  <c r="BE359"/>
  <c r="AA359"/>
  <c r="Y359"/>
  <c r="W359"/>
  <c r="BK359"/>
  <c r="N359"/>
  <c r="BF359"/>
  <c r="BI358"/>
  <c r="BH358"/>
  <c r="BG358"/>
  <c r="BE358"/>
  <c r="AA358"/>
  <c r="AA357"/>
  <c r="AA356"/>
  <c r="Y358"/>
  <c r="Y357"/>
  <c r="Y356"/>
  <c r="W358"/>
  <c r="W357"/>
  <c r="W356"/>
  <c r="BK358"/>
  <c r="BK357"/>
  <c r="N357"/>
  <c r="BK356"/>
  <c r="N356"/>
  <c r="N358"/>
  <c r="BF358"/>
  <c r="N110"/>
  <c r="N109"/>
  <c r="BI352"/>
  <c r="BH352"/>
  <c r="BG352"/>
  <c r="BE352"/>
  <c r="AA352"/>
  <c r="Y352"/>
  <c r="W352"/>
  <c r="BK352"/>
  <c r="N352"/>
  <c r="BF352"/>
  <c r="BI351"/>
  <c r="BH351"/>
  <c r="BG351"/>
  <c r="BE351"/>
  <c r="AA351"/>
  <c r="Y351"/>
  <c r="W351"/>
  <c r="BK351"/>
  <c r="N351"/>
  <c r="BF351"/>
  <c r="BI350"/>
  <c r="BH350"/>
  <c r="BG350"/>
  <c r="BE350"/>
  <c r="AA350"/>
  <c r="AA349"/>
  <c r="Y350"/>
  <c r="Y349"/>
  <c r="W350"/>
  <c r="W349"/>
  <c r="BK350"/>
  <c r="BK349"/>
  <c r="N349"/>
  <c r="N350"/>
  <c r="BF350"/>
  <c r="N108"/>
  <c r="BI345"/>
  <c r="BH345"/>
  <c r="BG345"/>
  <c r="BE345"/>
  <c r="AA345"/>
  <c r="Y345"/>
  <c r="W345"/>
  <c r="BK345"/>
  <c r="N345"/>
  <c r="BF345"/>
  <c r="BI344"/>
  <c r="BH344"/>
  <c r="BG344"/>
  <c r="BE344"/>
  <c r="AA344"/>
  <c r="AA343"/>
  <c r="Y344"/>
  <c r="Y343"/>
  <c r="W344"/>
  <c r="W343"/>
  <c r="BK344"/>
  <c r="BK343"/>
  <c r="N343"/>
  <c r="N344"/>
  <c r="BF344"/>
  <c r="N107"/>
  <c r="BI342"/>
  <c r="BH342"/>
  <c r="BG342"/>
  <c r="BE342"/>
  <c r="AA342"/>
  <c r="Y342"/>
  <c r="W342"/>
  <c r="BK342"/>
  <c r="N342"/>
  <c r="BF342"/>
  <c r="BI340"/>
  <c r="BH340"/>
  <c r="BG340"/>
  <c r="BE340"/>
  <c r="AA340"/>
  <c r="AA339"/>
  <c r="Y340"/>
  <c r="Y339"/>
  <c r="W340"/>
  <c r="W339"/>
  <c r="BK340"/>
  <c r="BK339"/>
  <c r="N339"/>
  <c r="N340"/>
  <c r="BF340"/>
  <c r="N106"/>
  <c r="BI338"/>
  <c r="BH338"/>
  <c r="BG338"/>
  <c r="BE338"/>
  <c r="AA338"/>
  <c r="Y338"/>
  <c r="W338"/>
  <c r="BK338"/>
  <c r="N338"/>
  <c r="BF338"/>
  <c r="BI337"/>
  <c r="BH337"/>
  <c r="BG337"/>
  <c r="BE337"/>
  <c r="AA337"/>
  <c r="Y337"/>
  <c r="W337"/>
  <c r="BK337"/>
  <c r="N337"/>
  <c r="BF337"/>
  <c r="BI335"/>
  <c r="BH335"/>
  <c r="BG335"/>
  <c r="BE335"/>
  <c r="AA335"/>
  <c r="AA334"/>
  <c r="Y335"/>
  <c r="Y334"/>
  <c r="W335"/>
  <c r="W334"/>
  <c r="BK335"/>
  <c r="BK334"/>
  <c r="N334"/>
  <c r="N335"/>
  <c r="BF335"/>
  <c r="N105"/>
  <c r="BI333"/>
  <c r="BH333"/>
  <c r="BG333"/>
  <c r="BE333"/>
  <c r="AA333"/>
  <c r="Y333"/>
  <c r="W333"/>
  <c r="BK333"/>
  <c r="N333"/>
  <c r="BF333"/>
  <c r="BI331"/>
  <c r="BH331"/>
  <c r="BG331"/>
  <c r="BE331"/>
  <c r="AA331"/>
  <c r="Y331"/>
  <c r="W331"/>
  <c r="BK331"/>
  <c r="N331"/>
  <c r="BF331"/>
  <c r="BI329"/>
  <c r="BH329"/>
  <c r="BG329"/>
  <c r="BE329"/>
  <c r="AA329"/>
  <c r="AA328"/>
  <c r="Y329"/>
  <c r="Y328"/>
  <c r="W329"/>
  <c r="W328"/>
  <c r="BK329"/>
  <c r="BK328"/>
  <c r="N328"/>
  <c r="N329"/>
  <c r="BF329"/>
  <c r="N104"/>
  <c r="BI327"/>
  <c r="BH327"/>
  <c r="BG327"/>
  <c r="BE327"/>
  <c r="AA327"/>
  <c r="Y327"/>
  <c r="W327"/>
  <c r="BK327"/>
  <c r="N327"/>
  <c r="BF327"/>
  <c r="BI326"/>
  <c r="BH326"/>
  <c r="BG326"/>
  <c r="BE326"/>
  <c r="AA326"/>
  <c r="AA325"/>
  <c r="Y326"/>
  <c r="Y325"/>
  <c r="W326"/>
  <c r="W325"/>
  <c r="BK326"/>
  <c r="BK325"/>
  <c r="N325"/>
  <c r="N326"/>
  <c r="BF326"/>
  <c r="N103"/>
  <c r="BI324"/>
  <c r="BH324"/>
  <c r="BG324"/>
  <c r="BE324"/>
  <c r="AA324"/>
  <c r="Y324"/>
  <c r="W324"/>
  <c r="BK324"/>
  <c r="N324"/>
  <c r="BF324"/>
  <c r="BI323"/>
  <c r="BH323"/>
  <c r="BG323"/>
  <c r="BE323"/>
  <c r="AA323"/>
  <c r="Y323"/>
  <c r="W323"/>
  <c r="BK323"/>
  <c r="N323"/>
  <c r="BF323"/>
  <c r="BI321"/>
  <c r="BH321"/>
  <c r="BG321"/>
  <c r="BE321"/>
  <c r="AA321"/>
  <c r="Y321"/>
  <c r="W321"/>
  <c r="BK321"/>
  <c r="N321"/>
  <c r="BF321"/>
  <c r="BI320"/>
  <c r="BH320"/>
  <c r="BG320"/>
  <c r="BE320"/>
  <c r="AA320"/>
  <c r="Y320"/>
  <c r="W320"/>
  <c r="BK320"/>
  <c r="N320"/>
  <c r="BF320"/>
  <c r="BI318"/>
  <c r="BH318"/>
  <c r="BG318"/>
  <c r="BE318"/>
  <c r="AA318"/>
  <c r="AA317"/>
  <c r="Y318"/>
  <c r="Y317"/>
  <c r="W318"/>
  <c r="W317"/>
  <c r="BK318"/>
  <c r="BK317"/>
  <c r="N317"/>
  <c r="N318"/>
  <c r="BF318"/>
  <c r="N102"/>
  <c r="BI316"/>
  <c r="BH316"/>
  <c r="BG316"/>
  <c r="BE316"/>
  <c r="AA316"/>
  <c r="Y316"/>
  <c r="W316"/>
  <c r="BK316"/>
  <c r="N316"/>
  <c r="BF316"/>
  <c r="BI315"/>
  <c r="BH315"/>
  <c r="BG315"/>
  <c r="BE315"/>
  <c r="AA315"/>
  <c r="Y315"/>
  <c r="W315"/>
  <c r="BK315"/>
  <c r="N315"/>
  <c r="BF315"/>
  <c r="BI314"/>
  <c r="BH314"/>
  <c r="BG314"/>
  <c r="BE314"/>
  <c r="AA314"/>
  <c r="Y314"/>
  <c r="W314"/>
  <c r="BK314"/>
  <c r="N314"/>
  <c r="BF314"/>
  <c r="BI313"/>
  <c r="BH313"/>
  <c r="BG313"/>
  <c r="BE313"/>
  <c r="AA313"/>
  <c r="Y313"/>
  <c r="W313"/>
  <c r="BK313"/>
  <c r="N313"/>
  <c r="BF313"/>
  <c r="BI312"/>
  <c r="BH312"/>
  <c r="BG312"/>
  <c r="BE312"/>
  <c r="AA312"/>
  <c r="Y312"/>
  <c r="W312"/>
  <c r="BK312"/>
  <c r="N312"/>
  <c r="BF312"/>
  <c r="BI311"/>
  <c r="BH311"/>
  <c r="BG311"/>
  <c r="BE311"/>
  <c r="AA311"/>
  <c r="Y311"/>
  <c r="W311"/>
  <c r="BK311"/>
  <c r="N311"/>
  <c r="BF311"/>
  <c r="BI310"/>
  <c r="BH310"/>
  <c r="BG310"/>
  <c r="BE310"/>
  <c r="AA310"/>
  <c r="Y310"/>
  <c r="W310"/>
  <c r="BK310"/>
  <c r="N310"/>
  <c r="BF310"/>
  <c r="BI308"/>
  <c r="BH308"/>
  <c r="BG308"/>
  <c r="BE308"/>
  <c r="AA308"/>
  <c r="Y308"/>
  <c r="W308"/>
  <c r="BK308"/>
  <c r="N308"/>
  <c r="BF308"/>
  <c r="BI306"/>
  <c r="BH306"/>
  <c r="BG306"/>
  <c r="BE306"/>
  <c r="AA306"/>
  <c r="AA305"/>
  <c r="Y306"/>
  <c r="Y305"/>
  <c r="W306"/>
  <c r="W305"/>
  <c r="BK306"/>
  <c r="BK305"/>
  <c r="N305"/>
  <c r="N306"/>
  <c r="BF306"/>
  <c r="N101"/>
  <c r="BI304"/>
  <c r="BH304"/>
  <c r="BG304"/>
  <c r="BE304"/>
  <c r="AA304"/>
  <c r="Y304"/>
  <c r="W304"/>
  <c r="BK304"/>
  <c r="N304"/>
  <c r="BF304"/>
  <c r="BI303"/>
  <c r="BH303"/>
  <c r="BG303"/>
  <c r="BE303"/>
  <c r="AA303"/>
  <c r="Y303"/>
  <c r="W303"/>
  <c r="BK303"/>
  <c r="N303"/>
  <c r="BF303"/>
  <c r="BI302"/>
  <c r="BH302"/>
  <c r="BG302"/>
  <c r="BE302"/>
  <c r="AA302"/>
  <c r="Y302"/>
  <c r="W302"/>
  <c r="BK302"/>
  <c r="N302"/>
  <c r="BF302"/>
  <c r="BI301"/>
  <c r="BH301"/>
  <c r="BG301"/>
  <c r="BE301"/>
  <c r="AA301"/>
  <c r="Y301"/>
  <c r="W301"/>
  <c r="BK301"/>
  <c r="N301"/>
  <c r="BF301"/>
  <c r="BI300"/>
  <c r="BH300"/>
  <c r="BG300"/>
  <c r="BE300"/>
  <c r="AA300"/>
  <c r="Y300"/>
  <c r="W300"/>
  <c r="BK300"/>
  <c r="N300"/>
  <c r="BF300"/>
  <c r="BI299"/>
  <c r="BH299"/>
  <c r="BG299"/>
  <c r="BE299"/>
  <c r="AA299"/>
  <c r="Y299"/>
  <c r="W299"/>
  <c r="BK299"/>
  <c r="N299"/>
  <c r="BF299"/>
  <c r="BI297"/>
  <c r="BH297"/>
  <c r="BG297"/>
  <c r="BE297"/>
  <c r="AA297"/>
  <c r="AA296"/>
  <c r="AA295"/>
  <c r="Y297"/>
  <c r="Y296"/>
  <c r="Y295"/>
  <c r="W297"/>
  <c r="W296"/>
  <c r="W295"/>
  <c r="BK297"/>
  <c r="BK296"/>
  <c r="N296"/>
  <c r="BK295"/>
  <c r="N295"/>
  <c r="N297"/>
  <c r="BF297"/>
  <c r="N100"/>
  <c r="N99"/>
  <c r="BI294"/>
  <c r="BH294"/>
  <c r="BG294"/>
  <c r="BE294"/>
  <c r="AA294"/>
  <c r="AA293"/>
  <c r="Y294"/>
  <c r="Y293"/>
  <c r="W294"/>
  <c r="W293"/>
  <c r="BK294"/>
  <c r="BK293"/>
  <c r="N293"/>
  <c r="N294"/>
  <c r="BF294"/>
  <c r="N98"/>
  <c r="BI292"/>
  <c r="BH292"/>
  <c r="BG292"/>
  <c r="BE292"/>
  <c r="AA292"/>
  <c r="Y292"/>
  <c r="W292"/>
  <c r="BK292"/>
  <c r="N292"/>
  <c r="BF292"/>
  <c r="BI291"/>
  <c r="BH291"/>
  <c r="BG291"/>
  <c r="BE291"/>
  <c r="AA291"/>
  <c r="Y291"/>
  <c r="W291"/>
  <c r="BK291"/>
  <c r="N291"/>
  <c r="BF291"/>
  <c r="BI290"/>
  <c r="BH290"/>
  <c r="BG290"/>
  <c r="BE290"/>
  <c r="AA290"/>
  <c r="Y290"/>
  <c r="W290"/>
  <c r="BK290"/>
  <c r="N290"/>
  <c r="BF290"/>
  <c r="BI288"/>
  <c r="BH288"/>
  <c r="BG288"/>
  <c r="BE288"/>
  <c r="AA288"/>
  <c r="Y288"/>
  <c r="W288"/>
  <c r="BK288"/>
  <c r="N288"/>
  <c r="BF288"/>
  <c r="BI286"/>
  <c r="BH286"/>
  <c r="BG286"/>
  <c r="BE286"/>
  <c r="AA286"/>
  <c r="Y286"/>
  <c r="W286"/>
  <c r="BK286"/>
  <c r="N286"/>
  <c r="BF286"/>
  <c r="BI282"/>
  <c r="BH282"/>
  <c r="BG282"/>
  <c r="BE282"/>
  <c r="AA282"/>
  <c r="Y282"/>
  <c r="W282"/>
  <c r="BK282"/>
  <c r="N282"/>
  <c r="BF282"/>
  <c r="BI280"/>
  <c r="BH280"/>
  <c r="BG280"/>
  <c r="BE280"/>
  <c r="AA280"/>
  <c r="Y280"/>
  <c r="W280"/>
  <c r="BK280"/>
  <c r="N280"/>
  <c r="BF280"/>
  <c r="BI278"/>
  <c r="BH278"/>
  <c r="BG278"/>
  <c r="BE278"/>
  <c r="AA278"/>
  <c r="Y278"/>
  <c r="W278"/>
  <c r="BK278"/>
  <c r="N278"/>
  <c r="BF278"/>
  <c r="BI276"/>
  <c r="BH276"/>
  <c r="BG276"/>
  <c r="BE276"/>
  <c r="AA276"/>
  <c r="Y276"/>
  <c r="W276"/>
  <c r="BK276"/>
  <c r="N276"/>
  <c r="BF276"/>
  <c r="BI275"/>
  <c r="BH275"/>
  <c r="BG275"/>
  <c r="BE275"/>
  <c r="AA275"/>
  <c r="Y275"/>
  <c r="W275"/>
  <c r="BK275"/>
  <c r="N275"/>
  <c r="BF275"/>
  <c r="BI273"/>
  <c r="BH273"/>
  <c r="BG273"/>
  <c r="BE273"/>
  <c r="AA273"/>
  <c r="AA272"/>
  <c r="Y273"/>
  <c r="Y272"/>
  <c r="W273"/>
  <c r="W272"/>
  <c r="BK273"/>
  <c r="BK272"/>
  <c r="N272"/>
  <c r="N273"/>
  <c r="BF273"/>
  <c r="N97"/>
  <c r="BI271"/>
  <c r="BH271"/>
  <c r="BG271"/>
  <c r="BE271"/>
  <c r="AA271"/>
  <c r="Y271"/>
  <c r="W271"/>
  <c r="BK271"/>
  <c r="N271"/>
  <c r="BF271"/>
  <c r="BI270"/>
  <c r="BH270"/>
  <c r="BG270"/>
  <c r="BE270"/>
  <c r="AA270"/>
  <c r="Y270"/>
  <c r="W270"/>
  <c r="BK270"/>
  <c r="N270"/>
  <c r="BF270"/>
  <c r="BI268"/>
  <c r="BH268"/>
  <c r="BG268"/>
  <c r="BE268"/>
  <c r="AA268"/>
  <c r="Y268"/>
  <c r="W268"/>
  <c r="BK268"/>
  <c r="N268"/>
  <c r="BF268"/>
  <c r="BI266"/>
  <c r="BH266"/>
  <c r="BG266"/>
  <c r="BE266"/>
  <c r="AA266"/>
  <c r="Y266"/>
  <c r="W266"/>
  <c r="BK266"/>
  <c r="N266"/>
  <c r="BF266"/>
  <c r="BI264"/>
  <c r="BH264"/>
  <c r="BG264"/>
  <c r="BE264"/>
  <c r="AA264"/>
  <c r="Y264"/>
  <c r="W264"/>
  <c r="BK264"/>
  <c r="N264"/>
  <c r="BF264"/>
  <c r="BI262"/>
  <c r="BH262"/>
  <c r="BG262"/>
  <c r="BE262"/>
  <c r="AA262"/>
  <c r="Y262"/>
  <c r="W262"/>
  <c r="BK262"/>
  <c r="N262"/>
  <c r="BF262"/>
  <c r="BI260"/>
  <c r="BH260"/>
  <c r="BG260"/>
  <c r="BE260"/>
  <c r="AA260"/>
  <c r="Y260"/>
  <c r="W260"/>
  <c r="BK260"/>
  <c r="N260"/>
  <c r="BF260"/>
  <c r="BI255"/>
  <c r="BH255"/>
  <c r="BG255"/>
  <c r="BE255"/>
  <c r="AA255"/>
  <c r="Y255"/>
  <c r="W255"/>
  <c r="BK255"/>
  <c r="N255"/>
  <c r="BF255"/>
  <c r="BI253"/>
  <c r="BH253"/>
  <c r="BG253"/>
  <c r="BE253"/>
  <c r="AA253"/>
  <c r="Y253"/>
  <c r="W253"/>
  <c r="BK253"/>
  <c r="N253"/>
  <c r="BF253"/>
  <c r="BI249"/>
  <c r="BH249"/>
  <c r="BG249"/>
  <c r="BE249"/>
  <c r="AA249"/>
  <c r="Y249"/>
  <c r="W249"/>
  <c r="BK249"/>
  <c r="N249"/>
  <c r="BF249"/>
  <c r="BI248"/>
  <c r="BH248"/>
  <c r="BG248"/>
  <c r="BE248"/>
  <c r="AA248"/>
  <c r="Y248"/>
  <c r="W248"/>
  <c r="BK248"/>
  <c r="N248"/>
  <c r="BF248"/>
  <c r="BI247"/>
  <c r="BH247"/>
  <c r="BG247"/>
  <c r="BE247"/>
  <c r="AA247"/>
  <c r="Y247"/>
  <c r="W247"/>
  <c r="BK247"/>
  <c r="N247"/>
  <c r="BF247"/>
  <c r="BI245"/>
  <c r="BH245"/>
  <c r="BG245"/>
  <c r="BE245"/>
  <c r="AA245"/>
  <c r="Y245"/>
  <c r="W245"/>
  <c r="BK245"/>
  <c r="N245"/>
  <c r="BF245"/>
  <c r="BI244"/>
  <c r="BH244"/>
  <c r="BG244"/>
  <c r="BE244"/>
  <c r="AA244"/>
  <c r="Y244"/>
  <c r="W244"/>
  <c r="BK244"/>
  <c r="N244"/>
  <c r="BF244"/>
  <c r="BI243"/>
  <c r="BH243"/>
  <c r="BG243"/>
  <c r="BE243"/>
  <c r="AA243"/>
  <c r="Y243"/>
  <c r="W243"/>
  <c r="BK243"/>
  <c r="N243"/>
  <c r="BF243"/>
  <c r="BI241"/>
  <c r="BH241"/>
  <c r="BG241"/>
  <c r="BE241"/>
  <c r="AA241"/>
  <c r="AA240"/>
  <c r="Y241"/>
  <c r="Y240"/>
  <c r="W241"/>
  <c r="W240"/>
  <c r="BK241"/>
  <c r="BK240"/>
  <c r="N240"/>
  <c r="N241"/>
  <c r="BF241"/>
  <c r="N96"/>
  <c r="BI239"/>
  <c r="BH239"/>
  <c r="BG239"/>
  <c r="BE239"/>
  <c r="AA239"/>
  <c r="Y239"/>
  <c r="W239"/>
  <c r="BK239"/>
  <c r="N239"/>
  <c r="BF239"/>
  <c r="BI238"/>
  <c r="BH238"/>
  <c r="BG238"/>
  <c r="BE238"/>
  <c r="AA238"/>
  <c r="Y238"/>
  <c r="W238"/>
  <c r="BK238"/>
  <c r="N238"/>
  <c r="BF238"/>
  <c r="BI237"/>
  <c r="BH237"/>
  <c r="BG237"/>
  <c r="BE237"/>
  <c r="AA237"/>
  <c r="Y237"/>
  <c r="W237"/>
  <c r="BK237"/>
  <c r="N237"/>
  <c r="BF237"/>
  <c r="BI236"/>
  <c r="BH236"/>
  <c r="BG236"/>
  <c r="BE236"/>
  <c r="AA236"/>
  <c r="AA235"/>
  <c r="Y236"/>
  <c r="Y235"/>
  <c r="W236"/>
  <c r="W235"/>
  <c r="BK236"/>
  <c r="BK235"/>
  <c r="N235"/>
  <c r="N236"/>
  <c r="BF236"/>
  <c r="N95"/>
  <c r="BI234"/>
  <c r="BH234"/>
  <c r="BG234"/>
  <c r="BE234"/>
  <c r="AA234"/>
  <c r="Y234"/>
  <c r="W234"/>
  <c r="BK234"/>
  <c r="N234"/>
  <c r="BF234"/>
  <c r="BI233"/>
  <c r="BH233"/>
  <c r="BG233"/>
  <c r="BE233"/>
  <c r="AA233"/>
  <c r="Y233"/>
  <c r="W233"/>
  <c r="BK233"/>
  <c r="N233"/>
  <c r="BF233"/>
  <c r="BI229"/>
  <c r="BH229"/>
  <c r="BG229"/>
  <c r="BE229"/>
  <c r="AA229"/>
  <c r="Y229"/>
  <c r="W229"/>
  <c r="BK229"/>
  <c r="N229"/>
  <c r="BF229"/>
  <c r="BI224"/>
  <c r="BH224"/>
  <c r="BG224"/>
  <c r="BE224"/>
  <c r="AA224"/>
  <c r="Y224"/>
  <c r="W224"/>
  <c r="BK224"/>
  <c r="N224"/>
  <c r="BF224"/>
  <c r="BI221"/>
  <c r="BH221"/>
  <c r="BG221"/>
  <c r="BE221"/>
  <c r="AA221"/>
  <c r="Y221"/>
  <c r="W221"/>
  <c r="BK221"/>
  <c r="N221"/>
  <c r="BF221"/>
  <c r="BI220"/>
  <c r="BH220"/>
  <c r="BG220"/>
  <c r="BE220"/>
  <c r="AA220"/>
  <c r="Y220"/>
  <c r="W220"/>
  <c r="BK220"/>
  <c r="N220"/>
  <c r="BF220"/>
  <c r="BI218"/>
  <c r="BH218"/>
  <c r="BG218"/>
  <c r="BE218"/>
  <c r="AA218"/>
  <c r="Y218"/>
  <c r="W218"/>
  <c r="BK218"/>
  <c r="N218"/>
  <c r="BF218"/>
  <c r="BI217"/>
  <c r="BH217"/>
  <c r="BG217"/>
  <c r="BE217"/>
  <c r="AA217"/>
  <c r="Y217"/>
  <c r="W217"/>
  <c r="BK217"/>
  <c r="N217"/>
  <c r="BF217"/>
  <c r="BI213"/>
  <c r="BH213"/>
  <c r="BG213"/>
  <c r="BE213"/>
  <c r="AA213"/>
  <c r="Y213"/>
  <c r="W213"/>
  <c r="BK213"/>
  <c r="N213"/>
  <c r="BF213"/>
  <c r="BI211"/>
  <c r="BH211"/>
  <c r="BG211"/>
  <c r="BE211"/>
  <c r="AA211"/>
  <c r="AA210"/>
  <c r="Y211"/>
  <c r="Y210"/>
  <c r="W211"/>
  <c r="W210"/>
  <c r="BK211"/>
  <c r="BK210"/>
  <c r="N210"/>
  <c r="N211"/>
  <c r="BF211"/>
  <c r="N94"/>
  <c r="BI208"/>
  <c r="BH208"/>
  <c r="BG208"/>
  <c r="BE208"/>
  <c r="AA208"/>
  <c r="Y208"/>
  <c r="W208"/>
  <c r="BK208"/>
  <c r="N208"/>
  <c r="BF208"/>
  <c r="BI206"/>
  <c r="BH206"/>
  <c r="BG206"/>
  <c r="BE206"/>
  <c r="AA206"/>
  <c r="Y206"/>
  <c r="W206"/>
  <c r="BK206"/>
  <c r="N206"/>
  <c r="BF206"/>
  <c r="BI205"/>
  <c r="BH205"/>
  <c r="BG205"/>
  <c r="BE205"/>
  <c r="AA205"/>
  <c r="Y205"/>
  <c r="W205"/>
  <c r="BK205"/>
  <c r="N205"/>
  <c r="BF205"/>
  <c r="BI204"/>
  <c r="BH204"/>
  <c r="BG204"/>
  <c r="BE204"/>
  <c r="AA204"/>
  <c r="Y204"/>
  <c r="W204"/>
  <c r="BK204"/>
  <c r="N204"/>
  <c r="BF204"/>
  <c r="BI202"/>
  <c r="BH202"/>
  <c r="BG202"/>
  <c r="BE202"/>
  <c r="AA202"/>
  <c r="Y202"/>
  <c r="W202"/>
  <c r="BK202"/>
  <c r="N202"/>
  <c r="BF202"/>
  <c r="BI200"/>
  <c r="BH200"/>
  <c r="BG200"/>
  <c r="BE200"/>
  <c r="AA200"/>
  <c r="Y200"/>
  <c r="W200"/>
  <c r="BK200"/>
  <c r="N200"/>
  <c r="BF200"/>
  <c r="BI196"/>
  <c r="BH196"/>
  <c r="BG196"/>
  <c r="BE196"/>
  <c r="AA196"/>
  <c r="Y196"/>
  <c r="W196"/>
  <c r="BK196"/>
  <c r="N196"/>
  <c r="BF196"/>
  <c r="BI194"/>
  <c r="BH194"/>
  <c r="BG194"/>
  <c r="BE194"/>
  <c r="AA194"/>
  <c r="Y194"/>
  <c r="W194"/>
  <c r="BK194"/>
  <c r="N194"/>
  <c r="BF194"/>
  <c r="BI192"/>
  <c r="BH192"/>
  <c r="BG192"/>
  <c r="BE192"/>
  <c r="AA192"/>
  <c r="AA191"/>
  <c r="Y192"/>
  <c r="Y191"/>
  <c r="W192"/>
  <c r="W191"/>
  <c r="BK192"/>
  <c r="BK191"/>
  <c r="N191"/>
  <c r="N192"/>
  <c r="BF192"/>
  <c r="N93"/>
  <c r="BI188"/>
  <c r="BH188"/>
  <c r="BG188"/>
  <c r="BE188"/>
  <c r="AA188"/>
  <c r="Y188"/>
  <c r="W188"/>
  <c r="BK188"/>
  <c r="N188"/>
  <c r="BF188"/>
  <c r="BI187"/>
  <c r="BH187"/>
  <c r="BG187"/>
  <c r="BE187"/>
  <c r="AA187"/>
  <c r="Y187"/>
  <c r="W187"/>
  <c r="BK187"/>
  <c r="N187"/>
  <c r="BF187"/>
  <c r="BI185"/>
  <c r="BH185"/>
  <c r="BG185"/>
  <c r="BE185"/>
  <c r="AA185"/>
  <c r="Y185"/>
  <c r="W185"/>
  <c r="BK185"/>
  <c r="N185"/>
  <c r="BF185"/>
  <c r="BI181"/>
  <c r="BH181"/>
  <c r="BG181"/>
  <c r="BE181"/>
  <c r="AA181"/>
  <c r="Y181"/>
  <c r="W181"/>
  <c r="BK181"/>
  <c r="N181"/>
  <c r="BF181"/>
  <c r="BI179"/>
  <c r="BH179"/>
  <c r="BG179"/>
  <c r="BE179"/>
  <c r="AA179"/>
  <c r="Y179"/>
  <c r="W179"/>
  <c r="BK179"/>
  <c r="N179"/>
  <c r="BF179"/>
  <c r="BI177"/>
  <c r="BH177"/>
  <c r="BG177"/>
  <c r="BE177"/>
  <c r="AA177"/>
  <c r="AA176"/>
  <c r="Y177"/>
  <c r="Y176"/>
  <c r="W177"/>
  <c r="W176"/>
  <c r="BK177"/>
  <c r="BK176"/>
  <c r="N176"/>
  <c r="N177"/>
  <c r="BF177"/>
  <c r="N92"/>
  <c r="BI167"/>
  <c r="BH167"/>
  <c r="BG167"/>
  <c r="BE167"/>
  <c r="AA167"/>
  <c r="Y167"/>
  <c r="W167"/>
  <c r="BK167"/>
  <c r="N167"/>
  <c r="BF167"/>
  <c r="BI166"/>
  <c r="BH166"/>
  <c r="BG166"/>
  <c r="BE166"/>
  <c r="AA166"/>
  <c r="Y166"/>
  <c r="W166"/>
  <c r="BK166"/>
  <c r="N166"/>
  <c r="BF166"/>
  <c r="BI164"/>
  <c r="BH164"/>
  <c r="BG164"/>
  <c r="BE164"/>
  <c r="AA164"/>
  <c r="Y164"/>
  <c r="W164"/>
  <c r="BK164"/>
  <c r="N164"/>
  <c r="BF164"/>
  <c r="BI163"/>
  <c r="BH163"/>
  <c r="BG163"/>
  <c r="BE163"/>
  <c r="AA163"/>
  <c r="Y163"/>
  <c r="W163"/>
  <c r="BK163"/>
  <c r="N163"/>
  <c r="BF163"/>
  <c r="BI162"/>
  <c r="BH162"/>
  <c r="BG162"/>
  <c r="BE162"/>
  <c r="AA162"/>
  <c r="Y162"/>
  <c r="W162"/>
  <c r="BK162"/>
  <c r="N162"/>
  <c r="BF162"/>
  <c r="BI160"/>
  <c r="BH160"/>
  <c r="BG160"/>
  <c r="BE160"/>
  <c r="AA160"/>
  <c r="Y160"/>
  <c r="W160"/>
  <c r="BK160"/>
  <c r="N160"/>
  <c r="BF160"/>
  <c r="BI159"/>
  <c r="BH159"/>
  <c r="BG159"/>
  <c r="BE159"/>
  <c r="AA159"/>
  <c r="Y159"/>
  <c r="W159"/>
  <c r="BK159"/>
  <c r="N159"/>
  <c r="BF159"/>
  <c r="BI155"/>
  <c r="BH155"/>
  <c r="BG155"/>
  <c r="BE155"/>
  <c r="AA155"/>
  <c r="Y155"/>
  <c r="W155"/>
  <c r="BK155"/>
  <c r="N155"/>
  <c r="BF155"/>
  <c r="BI154"/>
  <c r="BH154"/>
  <c r="BG154"/>
  <c r="BE154"/>
  <c r="AA154"/>
  <c r="Y154"/>
  <c r="W154"/>
  <c r="BK154"/>
  <c r="N154"/>
  <c r="BF154"/>
  <c r="BI152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/>
  <c r="BI143"/>
  <c r="BH143"/>
  <c r="BG143"/>
  <c r="BE143"/>
  <c r="AA143"/>
  <c r="Y143"/>
  <c r="W143"/>
  <c r="BK143"/>
  <c r="N143"/>
  <c r="BF143"/>
  <c r="BI141"/>
  <c r="BH141"/>
  <c r="BG141"/>
  <c r="BE141"/>
  <c r="AA141"/>
  <c r="AA140"/>
  <c r="AA139"/>
  <c r="AA138"/>
  <c r="Y141"/>
  <c r="Y140"/>
  <c r="Y139"/>
  <c r="Y138"/>
  <c r="W141"/>
  <c r="W140"/>
  <c r="W139"/>
  <c r="W138"/>
  <c r="AU95" i="1"/>
  <c r="BK141" i="6"/>
  <c r="BK140"/>
  <c r="N140"/>
  <c r="BK139"/>
  <c r="N139"/>
  <c r="BK138"/>
  <c r="N138"/>
  <c r="N89"/>
  <c r="N141"/>
  <c r="BF141"/>
  <c r="N91"/>
  <c r="N90"/>
  <c r="M135"/>
  <c r="M134"/>
  <c r="F134"/>
  <c r="F132"/>
  <c r="F130"/>
  <c r="BI118"/>
  <c r="BH118"/>
  <c r="BG118"/>
  <c r="BE118"/>
  <c r="BF118"/>
  <c r="BI117"/>
  <c r="BH117"/>
  <c r="BG117"/>
  <c r="BE117"/>
  <c r="BF117"/>
  <c r="BI116"/>
  <c r="BH116"/>
  <c r="BG116"/>
  <c r="BE116"/>
  <c r="BF116"/>
  <c r="BI115"/>
  <c r="BH115"/>
  <c r="BG115"/>
  <c r="BE115"/>
  <c r="BF115"/>
  <c r="BI114"/>
  <c r="BH114"/>
  <c r="BG114"/>
  <c r="BE114"/>
  <c r="BF114"/>
  <c r="BI113"/>
  <c r="H37"/>
  <c r="BD95" i="1"/>
  <c r="BH113" i="6"/>
  <c r="H36"/>
  <c r="BC95" i="1"/>
  <c r="BG113" i="6"/>
  <c r="H35"/>
  <c r="BB95" i="1"/>
  <c r="BE113" i="6"/>
  <c r="M33"/>
  <c r="AV95" i="1"/>
  <c r="H33" i="6"/>
  <c r="AZ95" i="1"/>
  <c r="L120" i="6"/>
  <c r="BF113"/>
  <c r="M34"/>
  <c r="AW95" i="1"/>
  <c r="H34" i="6"/>
  <c r="BA95" i="1"/>
  <c r="M29" i="6"/>
  <c r="AS95" i="1"/>
  <c r="M28" i="6"/>
  <c r="M85"/>
  <c r="M84"/>
  <c r="F84"/>
  <c r="F82"/>
  <c r="F80"/>
  <c r="M31"/>
  <c r="AG95" i="1"/>
  <c r="L39" i="6"/>
  <c r="O16"/>
  <c r="E16"/>
  <c r="F135"/>
  <c r="F85"/>
  <c r="O15"/>
  <c r="O10"/>
  <c r="M132"/>
  <c r="M82"/>
  <c r="F6"/>
  <c r="F128"/>
  <c r="F78"/>
  <c r="AY93" i="1"/>
  <c r="AX93"/>
  <c r="BI142" i="5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AA136"/>
  <c r="AA135"/>
  <c r="Y137"/>
  <c r="Y136"/>
  <c r="Y135"/>
  <c r="W137"/>
  <c r="W136"/>
  <c r="W135"/>
  <c r="BK137"/>
  <c r="BK136"/>
  <c r="N136"/>
  <c r="BK135"/>
  <c r="N135"/>
  <c r="N137"/>
  <c r="BF137"/>
  <c r="N95"/>
  <c r="N94"/>
  <c r="BI134"/>
  <c r="BH134"/>
  <c r="BG134"/>
  <c r="BE134"/>
  <c r="AA134"/>
  <c r="AA133"/>
  <c r="Y134"/>
  <c r="Y133"/>
  <c r="W134"/>
  <c r="W133"/>
  <c r="BK134"/>
  <c r="BK133"/>
  <c r="N133"/>
  <c r="N134"/>
  <c r="BF134"/>
  <c r="N93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/>
  <c r="BI130"/>
  <c r="BH130"/>
  <c r="BG130"/>
  <c r="BE130"/>
  <c r="AA130"/>
  <c r="Y130"/>
  <c r="W130"/>
  <c r="BK130"/>
  <c r="N130"/>
  <c r="BF130"/>
  <c r="BI129"/>
  <c r="BH129"/>
  <c r="BG129"/>
  <c r="BE129"/>
  <c r="AA129"/>
  <c r="AA128"/>
  <c r="Y129"/>
  <c r="Y128"/>
  <c r="W129"/>
  <c r="W128"/>
  <c r="BK129"/>
  <c r="BK128"/>
  <c r="N128"/>
  <c r="N129"/>
  <c r="BF129"/>
  <c r="N92"/>
  <c r="BI127"/>
  <c r="BH127"/>
  <c r="BG127"/>
  <c r="BE127"/>
  <c r="AA127"/>
  <c r="Y127"/>
  <c r="W127"/>
  <c r="BK127"/>
  <c r="N127"/>
  <c r="BF127"/>
  <c r="BI126"/>
  <c r="BH126"/>
  <c r="BG126"/>
  <c r="BE126"/>
  <c r="AA126"/>
  <c r="AA125"/>
  <c r="AA124"/>
  <c r="AA123"/>
  <c r="Y126"/>
  <c r="Y125"/>
  <c r="Y124"/>
  <c r="Y123"/>
  <c r="W126"/>
  <c r="W125"/>
  <c r="W124"/>
  <c r="W123"/>
  <c r="AU93" i="1"/>
  <c r="BK126" i="5"/>
  <c r="BK125"/>
  <c r="N125"/>
  <c r="BK124"/>
  <c r="N124"/>
  <c r="BK123"/>
  <c r="N123"/>
  <c r="N89"/>
  <c r="N126"/>
  <c r="BF126"/>
  <c r="N91"/>
  <c r="N90"/>
  <c r="M120"/>
  <c r="M119"/>
  <c r="F119"/>
  <c r="F117"/>
  <c r="F115"/>
  <c r="BI103"/>
  <c r="BH103"/>
  <c r="BG103"/>
  <c r="BE103"/>
  <c r="BF103"/>
  <c r="BI102"/>
  <c r="BH102"/>
  <c r="BG102"/>
  <c r="BE102"/>
  <c r="BF102"/>
  <c r="BI101"/>
  <c r="BH101"/>
  <c r="BG101"/>
  <c r="BE101"/>
  <c r="BF101"/>
  <c r="BI100"/>
  <c r="BH100"/>
  <c r="BG100"/>
  <c r="BE100"/>
  <c r="BF100"/>
  <c r="BI99"/>
  <c r="BH99"/>
  <c r="BG99"/>
  <c r="BE99"/>
  <c r="BF99"/>
  <c r="BI98"/>
  <c r="H37"/>
  <c r="BD93" i="1"/>
  <c r="BH98" i="5"/>
  <c r="H36"/>
  <c r="BC93" i="1"/>
  <c r="BG98" i="5"/>
  <c r="H35"/>
  <c r="BB93" i="1"/>
  <c r="BE98" i="5"/>
  <c r="M33"/>
  <c r="AV93" i="1"/>
  <c r="H33" i="5"/>
  <c r="AZ93" i="1"/>
  <c r="L105" i="5"/>
  <c r="BF98"/>
  <c r="M34"/>
  <c r="AW93" i="1"/>
  <c r="H34" i="5"/>
  <c r="BA93" i="1"/>
  <c r="M29" i="5"/>
  <c r="AS93" i="1"/>
  <c r="M28" i="5"/>
  <c r="M85"/>
  <c r="M84"/>
  <c r="F84"/>
  <c r="F82"/>
  <c r="F80"/>
  <c r="M31"/>
  <c r="AG93" i="1"/>
  <c r="L39" i="5"/>
  <c r="O16"/>
  <c r="E16"/>
  <c r="F120"/>
  <c r="F85"/>
  <c r="O15"/>
  <c r="O10"/>
  <c r="M117"/>
  <c r="M82"/>
  <c r="F6"/>
  <c r="F113"/>
  <c r="F78"/>
  <c r="AY92" i="1"/>
  <c r="AX92"/>
  <c r="BI365" i="4"/>
  <c r="BH365"/>
  <c r="BG365"/>
  <c r="BE365"/>
  <c r="AA365"/>
  <c r="Y365"/>
  <c r="W365"/>
  <c r="BK365"/>
  <c r="N365"/>
  <c r="BF365"/>
  <c r="BI364"/>
  <c r="BH364"/>
  <c r="BG364"/>
  <c r="BE364"/>
  <c r="AA364"/>
  <c r="Y364"/>
  <c r="W364"/>
  <c r="BK364"/>
  <c r="N364"/>
  <c r="BF364"/>
  <c r="BI363"/>
  <c r="BH363"/>
  <c r="BG363"/>
  <c r="BE363"/>
  <c r="AA363"/>
  <c r="Y363"/>
  <c r="W363"/>
  <c r="BK363"/>
  <c r="N363"/>
  <c r="BF363"/>
  <c r="BI362"/>
  <c r="BH362"/>
  <c r="BG362"/>
  <c r="BE362"/>
  <c r="AA362"/>
  <c r="Y362"/>
  <c r="W362"/>
  <c r="BK362"/>
  <c r="N362"/>
  <c r="BF362"/>
  <c r="BI361"/>
  <c r="BH361"/>
  <c r="BG361"/>
  <c r="BE361"/>
  <c r="AA361"/>
  <c r="AA360"/>
  <c r="AA359"/>
  <c r="Y361"/>
  <c r="Y360"/>
  <c r="Y359"/>
  <c r="W361"/>
  <c r="W360"/>
  <c r="W359"/>
  <c r="BK361"/>
  <c r="BK360"/>
  <c r="N360"/>
  <c r="BK359"/>
  <c r="N359"/>
  <c r="N361"/>
  <c r="BF361"/>
  <c r="N104"/>
  <c r="N103"/>
  <c r="BI358"/>
  <c r="BH358"/>
  <c r="BG358"/>
  <c r="BE358"/>
  <c r="AA358"/>
  <c r="Y358"/>
  <c r="W358"/>
  <c r="BK358"/>
  <c r="N358"/>
  <c r="BF358"/>
  <c r="BI353"/>
  <c r="BH353"/>
  <c r="BG353"/>
  <c r="BE353"/>
  <c r="AA353"/>
  <c r="Y353"/>
  <c r="W353"/>
  <c r="BK353"/>
  <c r="N353"/>
  <c r="BF353"/>
  <c r="BI352"/>
  <c r="BH352"/>
  <c r="BG352"/>
  <c r="BE352"/>
  <c r="AA352"/>
  <c r="Y352"/>
  <c r="W352"/>
  <c r="BK352"/>
  <c r="N352"/>
  <c r="BF352"/>
  <c r="BI344"/>
  <c r="BH344"/>
  <c r="BG344"/>
  <c r="BE344"/>
  <c r="AA344"/>
  <c r="Y344"/>
  <c r="W344"/>
  <c r="BK344"/>
  <c r="N344"/>
  <c r="BF344"/>
  <c r="BI343"/>
  <c r="BH343"/>
  <c r="BG343"/>
  <c r="BE343"/>
  <c r="AA343"/>
  <c r="AA342"/>
  <c r="Y343"/>
  <c r="Y342"/>
  <c r="W343"/>
  <c r="W342"/>
  <c r="BK343"/>
  <c r="BK342"/>
  <c r="N342"/>
  <c r="N343"/>
  <c r="BF343"/>
  <c r="N102"/>
  <c r="BI341"/>
  <c r="BH341"/>
  <c r="BG341"/>
  <c r="BE341"/>
  <c r="AA341"/>
  <c r="Y341"/>
  <c r="W341"/>
  <c r="BK341"/>
  <c r="N341"/>
  <c r="BF341"/>
  <c r="BI334"/>
  <c r="BH334"/>
  <c r="BG334"/>
  <c r="BE334"/>
  <c r="AA334"/>
  <c r="Y334"/>
  <c r="W334"/>
  <c r="BK334"/>
  <c r="N334"/>
  <c r="BF334"/>
  <c r="BI329"/>
  <c r="BH329"/>
  <c r="BG329"/>
  <c r="BE329"/>
  <c r="AA329"/>
  <c r="AA328"/>
  <c r="Y329"/>
  <c r="Y328"/>
  <c r="W329"/>
  <c r="W328"/>
  <c r="BK329"/>
  <c r="BK328"/>
  <c r="N328"/>
  <c r="N329"/>
  <c r="BF329"/>
  <c r="N101"/>
  <c r="BI327"/>
  <c r="BH327"/>
  <c r="BG327"/>
  <c r="BE327"/>
  <c r="AA327"/>
  <c r="Y327"/>
  <c r="W327"/>
  <c r="BK327"/>
  <c r="N327"/>
  <c r="BF327"/>
  <c r="BI320"/>
  <c r="BH320"/>
  <c r="BG320"/>
  <c r="BE320"/>
  <c r="AA320"/>
  <c r="AA319"/>
  <c r="Y320"/>
  <c r="Y319"/>
  <c r="W320"/>
  <c r="W319"/>
  <c r="BK320"/>
  <c r="BK319"/>
  <c r="N319"/>
  <c r="N320"/>
  <c r="BF320"/>
  <c r="N100"/>
  <c r="BI314"/>
  <c r="BH314"/>
  <c r="BG314"/>
  <c r="BE314"/>
  <c r="AA314"/>
  <c r="Y314"/>
  <c r="W314"/>
  <c r="BK314"/>
  <c r="N314"/>
  <c r="BF314"/>
  <c r="BI307"/>
  <c r="BH307"/>
  <c r="BG307"/>
  <c r="BE307"/>
  <c r="AA307"/>
  <c r="AA306"/>
  <c r="Y307"/>
  <c r="Y306"/>
  <c r="W307"/>
  <c r="W306"/>
  <c r="BK307"/>
  <c r="BK306"/>
  <c r="N306"/>
  <c r="N307"/>
  <c r="BF307"/>
  <c r="N99"/>
  <c r="BI305"/>
  <c r="BH305"/>
  <c r="BG305"/>
  <c r="BE305"/>
  <c r="AA305"/>
  <c r="Y305"/>
  <c r="W305"/>
  <c r="BK305"/>
  <c r="N305"/>
  <c r="BF305"/>
  <c r="BI302"/>
  <c r="BH302"/>
  <c r="BG302"/>
  <c r="BE302"/>
  <c r="AA302"/>
  <c r="Y302"/>
  <c r="W302"/>
  <c r="BK302"/>
  <c r="N302"/>
  <c r="BF302"/>
  <c r="BI299"/>
  <c r="BH299"/>
  <c r="BG299"/>
  <c r="BE299"/>
  <c r="AA299"/>
  <c r="Y299"/>
  <c r="W299"/>
  <c r="BK299"/>
  <c r="N299"/>
  <c r="BF299"/>
  <c r="BI293"/>
  <c r="BH293"/>
  <c r="BG293"/>
  <c r="BE293"/>
  <c r="AA293"/>
  <c r="Y293"/>
  <c r="W293"/>
  <c r="BK293"/>
  <c r="N293"/>
  <c r="BF293"/>
  <c r="BI290"/>
  <c r="BH290"/>
  <c r="BG290"/>
  <c r="BE290"/>
  <c r="AA290"/>
  <c r="Y290"/>
  <c r="W290"/>
  <c r="BK290"/>
  <c r="N290"/>
  <c r="BF290"/>
  <c r="BI289"/>
  <c r="BH289"/>
  <c r="BG289"/>
  <c r="BE289"/>
  <c r="AA289"/>
  <c r="AA288"/>
  <c r="Y289"/>
  <c r="Y288"/>
  <c r="W289"/>
  <c r="W288"/>
  <c r="BK289"/>
  <c r="BK288"/>
  <c r="N288"/>
  <c r="N289"/>
  <c r="BF289"/>
  <c r="N98"/>
  <c r="BI287"/>
  <c r="BH287"/>
  <c r="BG287"/>
  <c r="BE287"/>
  <c r="AA287"/>
  <c r="Y287"/>
  <c r="W287"/>
  <c r="BK287"/>
  <c r="N287"/>
  <c r="BF287"/>
  <c r="BI286"/>
  <c r="BH286"/>
  <c r="BG286"/>
  <c r="BE286"/>
  <c r="AA286"/>
  <c r="Y286"/>
  <c r="W286"/>
  <c r="BK286"/>
  <c r="N286"/>
  <c r="BF286"/>
  <c r="BI285"/>
  <c r="BH285"/>
  <c r="BG285"/>
  <c r="BE285"/>
  <c r="AA285"/>
  <c r="Y285"/>
  <c r="W285"/>
  <c r="BK285"/>
  <c r="N285"/>
  <c r="BF285"/>
  <c r="BI284"/>
  <c r="BH284"/>
  <c r="BG284"/>
  <c r="BE284"/>
  <c r="AA284"/>
  <c r="Y284"/>
  <c r="W284"/>
  <c r="BK284"/>
  <c r="N284"/>
  <c r="BF284"/>
  <c r="BI283"/>
  <c r="BH283"/>
  <c r="BG283"/>
  <c r="BE283"/>
  <c r="AA283"/>
  <c r="Y283"/>
  <c r="W283"/>
  <c r="BK283"/>
  <c r="N283"/>
  <c r="BF283"/>
  <c r="BI282"/>
  <c r="BH282"/>
  <c r="BG282"/>
  <c r="BE282"/>
  <c r="AA282"/>
  <c r="Y282"/>
  <c r="W282"/>
  <c r="BK282"/>
  <c r="N282"/>
  <c r="BF282"/>
  <c r="BI280"/>
  <c r="BH280"/>
  <c r="BG280"/>
  <c r="BE280"/>
  <c r="AA280"/>
  <c r="Y280"/>
  <c r="W280"/>
  <c r="BK280"/>
  <c r="N280"/>
  <c r="BF280"/>
  <c r="BI276"/>
  <c r="BH276"/>
  <c r="BG276"/>
  <c r="BE276"/>
  <c r="AA276"/>
  <c r="Y276"/>
  <c r="W276"/>
  <c r="BK276"/>
  <c r="N276"/>
  <c r="BF276"/>
  <c r="BI274"/>
  <c r="BH274"/>
  <c r="BG274"/>
  <c r="BE274"/>
  <c r="AA274"/>
  <c r="AA273"/>
  <c r="Y274"/>
  <c r="Y273"/>
  <c r="W274"/>
  <c r="W273"/>
  <c r="BK274"/>
  <c r="BK273"/>
  <c r="N273"/>
  <c r="N274"/>
  <c r="BF274"/>
  <c r="N97"/>
  <c r="BI272"/>
  <c r="BH272"/>
  <c r="BG272"/>
  <c r="BE272"/>
  <c r="AA272"/>
  <c r="Y272"/>
  <c r="W272"/>
  <c r="BK272"/>
  <c r="N272"/>
  <c r="BF272"/>
  <c r="BI271"/>
  <c r="BH271"/>
  <c r="BG271"/>
  <c r="BE271"/>
  <c r="AA271"/>
  <c r="Y271"/>
  <c r="W271"/>
  <c r="BK271"/>
  <c r="N271"/>
  <c r="BF271"/>
  <c r="BI266"/>
  <c r="BH266"/>
  <c r="BG266"/>
  <c r="BE266"/>
  <c r="AA266"/>
  <c r="Y266"/>
  <c r="W266"/>
  <c r="BK266"/>
  <c r="N266"/>
  <c r="BF266"/>
  <c r="BI265"/>
  <c r="BH265"/>
  <c r="BG265"/>
  <c r="BE265"/>
  <c r="AA265"/>
  <c r="Y265"/>
  <c r="W265"/>
  <c r="BK265"/>
  <c r="N265"/>
  <c r="BF265"/>
  <c r="BI264"/>
  <c r="BH264"/>
  <c r="BG264"/>
  <c r="BE264"/>
  <c r="AA264"/>
  <c r="Y264"/>
  <c r="W264"/>
  <c r="BK264"/>
  <c r="N264"/>
  <c r="BF264"/>
  <c r="BI263"/>
  <c r="BH263"/>
  <c r="BG263"/>
  <c r="BE263"/>
  <c r="AA263"/>
  <c r="AA262"/>
  <c r="AA261"/>
  <c r="Y263"/>
  <c r="Y262"/>
  <c r="Y261"/>
  <c r="W263"/>
  <c r="W262"/>
  <c r="W261"/>
  <c r="BK263"/>
  <c r="BK262"/>
  <c r="N262"/>
  <c r="BK261"/>
  <c r="N261"/>
  <c r="N263"/>
  <c r="BF263"/>
  <c r="N96"/>
  <c r="N95"/>
  <c r="BI260"/>
  <c r="BH260"/>
  <c r="BG260"/>
  <c r="BE260"/>
  <c r="AA260"/>
  <c r="AA259"/>
  <c r="Y260"/>
  <c r="Y259"/>
  <c r="W260"/>
  <c r="W259"/>
  <c r="BK260"/>
  <c r="BK259"/>
  <c r="N259"/>
  <c r="N260"/>
  <c r="BF260"/>
  <c r="N94"/>
  <c r="BI258"/>
  <c r="BH258"/>
  <c r="BG258"/>
  <c r="BE258"/>
  <c r="AA258"/>
  <c r="Y258"/>
  <c r="W258"/>
  <c r="BK258"/>
  <c r="N258"/>
  <c r="BF258"/>
  <c r="BI257"/>
  <c r="BH257"/>
  <c r="BG257"/>
  <c r="BE257"/>
  <c r="AA257"/>
  <c r="Y257"/>
  <c r="W257"/>
  <c r="BK257"/>
  <c r="N257"/>
  <c r="BF257"/>
  <c r="BI256"/>
  <c r="BH256"/>
  <c r="BG256"/>
  <c r="BE256"/>
  <c r="AA256"/>
  <c r="Y256"/>
  <c r="W256"/>
  <c r="BK256"/>
  <c r="N256"/>
  <c r="BF256"/>
  <c r="BI255"/>
  <c r="BH255"/>
  <c r="BG255"/>
  <c r="BE255"/>
  <c r="AA255"/>
  <c r="Y255"/>
  <c r="W255"/>
  <c r="BK255"/>
  <c r="N255"/>
  <c r="BF255"/>
  <c r="BI250"/>
  <c r="BH250"/>
  <c r="BG250"/>
  <c r="BE250"/>
  <c r="AA250"/>
  <c r="Y250"/>
  <c r="W250"/>
  <c r="BK250"/>
  <c r="N250"/>
  <c r="BF250"/>
  <c r="BI245"/>
  <c r="BH245"/>
  <c r="BG245"/>
  <c r="BE245"/>
  <c r="AA245"/>
  <c r="Y245"/>
  <c r="W245"/>
  <c r="BK245"/>
  <c r="N245"/>
  <c r="BF245"/>
  <c r="BI241"/>
  <c r="BH241"/>
  <c r="BG241"/>
  <c r="BE241"/>
  <c r="AA241"/>
  <c r="Y241"/>
  <c r="W241"/>
  <c r="BK241"/>
  <c r="N241"/>
  <c r="BF241"/>
  <c r="BI237"/>
  <c r="BH237"/>
  <c r="BG237"/>
  <c r="BE237"/>
  <c r="AA237"/>
  <c r="Y237"/>
  <c r="W237"/>
  <c r="BK237"/>
  <c r="N237"/>
  <c r="BF237"/>
  <c r="BI234"/>
  <c r="BH234"/>
  <c r="BG234"/>
  <c r="BE234"/>
  <c r="AA234"/>
  <c r="Y234"/>
  <c r="W234"/>
  <c r="BK234"/>
  <c r="N234"/>
  <c r="BF234"/>
  <c r="BI232"/>
  <c r="BH232"/>
  <c r="BG232"/>
  <c r="BE232"/>
  <c r="AA232"/>
  <c r="Y232"/>
  <c r="W232"/>
  <c r="BK232"/>
  <c r="N232"/>
  <c r="BF232"/>
  <c r="BI230"/>
  <c r="BH230"/>
  <c r="BG230"/>
  <c r="BE230"/>
  <c r="AA230"/>
  <c r="Y230"/>
  <c r="W230"/>
  <c r="BK230"/>
  <c r="N230"/>
  <c r="BF230"/>
  <c r="BI227"/>
  <c r="BH227"/>
  <c r="BG227"/>
  <c r="BE227"/>
  <c r="AA227"/>
  <c r="Y227"/>
  <c r="W227"/>
  <c r="BK227"/>
  <c r="N227"/>
  <c r="BF227"/>
  <c r="BI222"/>
  <c r="BH222"/>
  <c r="BG222"/>
  <c r="BE222"/>
  <c r="AA222"/>
  <c r="Y222"/>
  <c r="W222"/>
  <c r="BK222"/>
  <c r="N222"/>
  <c r="BF222"/>
  <c r="BI215"/>
  <c r="BH215"/>
  <c r="BG215"/>
  <c r="BE215"/>
  <c r="AA215"/>
  <c r="Y215"/>
  <c r="W215"/>
  <c r="BK215"/>
  <c r="N215"/>
  <c r="BF215"/>
  <c r="BI212"/>
  <c r="BH212"/>
  <c r="BG212"/>
  <c r="BE212"/>
  <c r="AA212"/>
  <c r="Y212"/>
  <c r="W212"/>
  <c r="BK212"/>
  <c r="N212"/>
  <c r="BF212"/>
  <c r="BI204"/>
  <c r="BH204"/>
  <c r="BG204"/>
  <c r="BE204"/>
  <c r="AA204"/>
  <c r="Y204"/>
  <c r="W204"/>
  <c r="BK204"/>
  <c r="N204"/>
  <c r="BF204"/>
  <c r="BI199"/>
  <c r="BH199"/>
  <c r="BG199"/>
  <c r="BE199"/>
  <c r="AA199"/>
  <c r="Y199"/>
  <c r="W199"/>
  <c r="BK199"/>
  <c r="N199"/>
  <c r="BF199"/>
  <c r="BI197"/>
  <c r="BH197"/>
  <c r="BG197"/>
  <c r="BE197"/>
  <c r="AA197"/>
  <c r="Y197"/>
  <c r="W197"/>
  <c r="BK197"/>
  <c r="N197"/>
  <c r="BF197"/>
  <c r="BI195"/>
  <c r="BH195"/>
  <c r="BG195"/>
  <c r="BE195"/>
  <c r="AA195"/>
  <c r="Y195"/>
  <c r="W195"/>
  <c r="BK195"/>
  <c r="N195"/>
  <c r="BF195"/>
  <c r="BI189"/>
  <c r="BH189"/>
  <c r="BG189"/>
  <c r="BE189"/>
  <c r="AA189"/>
  <c r="Y189"/>
  <c r="W189"/>
  <c r="BK189"/>
  <c r="N189"/>
  <c r="BF189"/>
  <c r="BI184"/>
  <c r="BH184"/>
  <c r="BG184"/>
  <c r="BE184"/>
  <c r="AA184"/>
  <c r="Y184"/>
  <c r="W184"/>
  <c r="BK184"/>
  <c r="N184"/>
  <c r="BF184"/>
  <c r="BI183"/>
  <c r="BH183"/>
  <c r="BG183"/>
  <c r="BE183"/>
  <c r="AA183"/>
  <c r="Y183"/>
  <c r="W183"/>
  <c r="BK183"/>
  <c r="N183"/>
  <c r="BF183"/>
  <c r="BI182"/>
  <c r="BH182"/>
  <c r="BG182"/>
  <c r="BE182"/>
  <c r="AA182"/>
  <c r="Y182"/>
  <c r="W182"/>
  <c r="BK182"/>
  <c r="N182"/>
  <c r="BF182"/>
  <c r="BI179"/>
  <c r="BH179"/>
  <c r="BG179"/>
  <c r="BE179"/>
  <c r="AA179"/>
  <c r="AA178"/>
  <c r="Y179"/>
  <c r="Y178"/>
  <c r="W179"/>
  <c r="W178"/>
  <c r="BK179"/>
  <c r="BK178"/>
  <c r="N178"/>
  <c r="N179"/>
  <c r="BF179"/>
  <c r="N93"/>
  <c r="BI173"/>
  <c r="BH173"/>
  <c r="BG173"/>
  <c r="BE173"/>
  <c r="AA173"/>
  <c r="Y173"/>
  <c r="W173"/>
  <c r="BK173"/>
  <c r="N173"/>
  <c r="BF173"/>
  <c r="BI168"/>
  <c r="BH168"/>
  <c r="BG168"/>
  <c r="BE168"/>
  <c r="AA168"/>
  <c r="Y168"/>
  <c r="W168"/>
  <c r="BK168"/>
  <c r="N168"/>
  <c r="BF168"/>
  <c r="BI163"/>
  <c r="BH163"/>
  <c r="BG163"/>
  <c r="BE163"/>
  <c r="AA163"/>
  <c r="Y163"/>
  <c r="W163"/>
  <c r="BK163"/>
  <c r="N163"/>
  <c r="BF163"/>
  <c r="BI156"/>
  <c r="BH156"/>
  <c r="BG156"/>
  <c r="BE156"/>
  <c r="AA156"/>
  <c r="Y156"/>
  <c r="W156"/>
  <c r="BK156"/>
  <c r="N156"/>
  <c r="BF156"/>
  <c r="BI153"/>
  <c r="BH153"/>
  <c r="BG153"/>
  <c r="BE153"/>
  <c r="AA153"/>
  <c r="Y153"/>
  <c r="W153"/>
  <c r="BK153"/>
  <c r="N153"/>
  <c r="BF153"/>
  <c r="BI148"/>
  <c r="BH148"/>
  <c r="BG148"/>
  <c r="BE148"/>
  <c r="AA148"/>
  <c r="AA147"/>
  <c r="Y148"/>
  <c r="Y147"/>
  <c r="W148"/>
  <c r="W147"/>
  <c r="BK148"/>
  <c r="BK147"/>
  <c r="N147"/>
  <c r="N148"/>
  <c r="BF148"/>
  <c r="N92"/>
  <c r="BI145"/>
  <c r="BH145"/>
  <c r="BG145"/>
  <c r="BE145"/>
  <c r="AA145"/>
  <c r="Y145"/>
  <c r="W145"/>
  <c r="BK145"/>
  <c r="N145"/>
  <c r="BF145"/>
  <c r="BI139"/>
  <c r="BH139"/>
  <c r="BG139"/>
  <c r="BE139"/>
  <c r="AA139"/>
  <c r="Y139"/>
  <c r="W139"/>
  <c r="BK139"/>
  <c r="N139"/>
  <c r="BF139"/>
  <c r="BI135"/>
  <c r="BH135"/>
  <c r="BG135"/>
  <c r="BE135"/>
  <c r="AA135"/>
  <c r="AA134"/>
  <c r="AA133"/>
  <c r="AA132"/>
  <c r="Y135"/>
  <c r="Y134"/>
  <c r="Y133"/>
  <c r="Y132"/>
  <c r="W135"/>
  <c r="W134"/>
  <c r="W133"/>
  <c r="W132"/>
  <c r="AU92" i="1"/>
  <c r="BK135" i="4"/>
  <c r="BK134"/>
  <c r="N134"/>
  <c r="BK133"/>
  <c r="N133"/>
  <c r="BK132"/>
  <c r="N132"/>
  <c r="N89"/>
  <c r="N135"/>
  <c r="BF135"/>
  <c r="N91"/>
  <c r="N90"/>
  <c r="M129"/>
  <c r="M128"/>
  <c r="F128"/>
  <c r="F126"/>
  <c r="F124"/>
  <c r="BI112"/>
  <c r="BH112"/>
  <c r="BG112"/>
  <c r="BE112"/>
  <c r="BF112"/>
  <c r="BI111"/>
  <c r="BH111"/>
  <c r="BG111"/>
  <c r="BE111"/>
  <c r="BF111"/>
  <c r="BI110"/>
  <c r="BH110"/>
  <c r="BG110"/>
  <c r="BE110"/>
  <c r="BF110"/>
  <c r="BI109"/>
  <c r="BH109"/>
  <c r="BG109"/>
  <c r="BE109"/>
  <c r="BF109"/>
  <c r="BI108"/>
  <c r="BH108"/>
  <c r="BG108"/>
  <c r="BE108"/>
  <c r="BF108"/>
  <c r="BI107"/>
  <c r="H37"/>
  <c r="BD92" i="1"/>
  <c r="BH107" i="4"/>
  <c r="H36"/>
  <c r="BC92" i="1"/>
  <c r="BG107" i="4"/>
  <c r="H35"/>
  <c r="BB92" i="1"/>
  <c r="BE107" i="4"/>
  <c r="M33"/>
  <c r="AV92" i="1"/>
  <c r="H33" i="4"/>
  <c r="AZ92" i="1"/>
  <c r="L114" i="4"/>
  <c r="BF107"/>
  <c r="M34"/>
  <c r="AW92" i="1"/>
  <c r="H34" i="4"/>
  <c r="BA92" i="1"/>
  <c r="M29" i="4"/>
  <c r="AS92" i="1"/>
  <c r="M28" i="4"/>
  <c r="M85"/>
  <c r="M84"/>
  <c r="F84"/>
  <c r="F82"/>
  <c r="F80"/>
  <c r="M31"/>
  <c r="AG92" i="1"/>
  <c r="L39" i="4"/>
  <c r="O16"/>
  <c r="E16"/>
  <c r="F129"/>
  <c r="F85"/>
  <c r="O15"/>
  <c r="O10"/>
  <c r="M126"/>
  <c r="M82"/>
  <c r="F6"/>
  <c r="F122"/>
  <c r="F78"/>
  <c r="AY90" i="1"/>
  <c r="AX90"/>
  <c r="BI144" i="3"/>
  <c r="BH144"/>
  <c r="BG144"/>
  <c r="BE144"/>
  <c r="AA144"/>
  <c r="Y144"/>
  <c r="W144"/>
  <c r="BK144"/>
  <c r="N144"/>
  <c r="BF144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/>
  <c r="BI139"/>
  <c r="BH139"/>
  <c r="BG139"/>
  <c r="BE139"/>
  <c r="AA139"/>
  <c r="AA138"/>
  <c r="AA137"/>
  <c r="Y139"/>
  <c r="Y138"/>
  <c r="Y137"/>
  <c r="W139"/>
  <c r="W138"/>
  <c r="W137"/>
  <c r="BK139"/>
  <c r="BK138"/>
  <c r="N138"/>
  <c r="BK137"/>
  <c r="N137"/>
  <c r="N139"/>
  <c r="BF139"/>
  <c r="N95"/>
  <c r="N94"/>
  <c r="BI136"/>
  <c r="BH136"/>
  <c r="BG136"/>
  <c r="BE136"/>
  <c r="AA136"/>
  <c r="AA135"/>
  <c r="Y136"/>
  <c r="Y135"/>
  <c r="W136"/>
  <c r="W135"/>
  <c r="BK136"/>
  <c r="BK135"/>
  <c r="N135"/>
  <c r="N136"/>
  <c r="BF136"/>
  <c r="N93"/>
  <c r="BI134"/>
  <c r="BH134"/>
  <c r="BG134"/>
  <c r="BE134"/>
  <c r="AA134"/>
  <c r="Y134"/>
  <c r="W134"/>
  <c r="BK134"/>
  <c r="N134"/>
  <c r="BF134"/>
  <c r="BI133"/>
  <c r="BH133"/>
  <c r="BG133"/>
  <c r="BE133"/>
  <c r="AA133"/>
  <c r="Y133"/>
  <c r="W133"/>
  <c r="BK133"/>
  <c r="N133"/>
  <c r="BF133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/>
  <c r="BI130"/>
  <c r="BH130"/>
  <c r="BG130"/>
  <c r="BE130"/>
  <c r="AA130"/>
  <c r="Y130"/>
  <c r="W130"/>
  <c r="BK130"/>
  <c r="N130"/>
  <c r="BF130"/>
  <c r="BI129"/>
  <c r="BH129"/>
  <c r="BG129"/>
  <c r="BE129"/>
  <c r="AA129"/>
  <c r="AA128"/>
  <c r="Y129"/>
  <c r="Y128"/>
  <c r="W129"/>
  <c r="W128"/>
  <c r="BK129"/>
  <c r="BK128"/>
  <c r="N128"/>
  <c r="N129"/>
  <c r="BF129"/>
  <c r="N92"/>
  <c r="BI127"/>
  <c r="BH127"/>
  <c r="BG127"/>
  <c r="BE127"/>
  <c r="AA127"/>
  <c r="Y127"/>
  <c r="W127"/>
  <c r="BK127"/>
  <c r="N127"/>
  <c r="BF127"/>
  <c r="BI126"/>
  <c r="BH126"/>
  <c r="BG126"/>
  <c r="BE126"/>
  <c r="AA126"/>
  <c r="AA125"/>
  <c r="AA124"/>
  <c r="AA123"/>
  <c r="Y126"/>
  <c r="Y125"/>
  <c r="Y124"/>
  <c r="Y123"/>
  <c r="W126"/>
  <c r="W125"/>
  <c r="W124"/>
  <c r="W123"/>
  <c r="AU90" i="1"/>
  <c r="BK126" i="3"/>
  <c r="BK125"/>
  <c r="N125"/>
  <c r="BK124"/>
  <c r="N124"/>
  <c r="BK123"/>
  <c r="N123"/>
  <c r="N89"/>
  <c r="N126"/>
  <c r="BF126"/>
  <c r="N91"/>
  <c r="N90"/>
  <c r="M120"/>
  <c r="M119"/>
  <c r="F119"/>
  <c r="F117"/>
  <c r="F115"/>
  <c r="BI103"/>
  <c r="BH103"/>
  <c r="BG103"/>
  <c r="BE103"/>
  <c r="BF103"/>
  <c r="BI102"/>
  <c r="BH102"/>
  <c r="BG102"/>
  <c r="BE102"/>
  <c r="BF102"/>
  <c r="BI101"/>
  <c r="BH101"/>
  <c r="BG101"/>
  <c r="BE101"/>
  <c r="BF101"/>
  <c r="BI100"/>
  <c r="BH100"/>
  <c r="BG100"/>
  <c r="BE100"/>
  <c r="BF100"/>
  <c r="BI99"/>
  <c r="BH99"/>
  <c r="BG99"/>
  <c r="BE99"/>
  <c r="BF99"/>
  <c r="BI98"/>
  <c r="H37"/>
  <c r="BD90" i="1"/>
  <c r="BH98" i="3"/>
  <c r="H36"/>
  <c r="BC90" i="1"/>
  <c r="BG98" i="3"/>
  <c r="H35"/>
  <c r="BB90" i="1"/>
  <c r="BE98" i="3"/>
  <c r="M33"/>
  <c r="AV90" i="1"/>
  <c r="H33" i="3"/>
  <c r="AZ90" i="1"/>
  <c r="L105" i="3"/>
  <c r="BF98"/>
  <c r="M34"/>
  <c r="AW90" i="1"/>
  <c r="H34" i="3"/>
  <c r="BA90" i="1"/>
  <c r="M29" i="3"/>
  <c r="AS90" i="1"/>
  <c r="M28" i="3"/>
  <c r="M85"/>
  <c r="M84"/>
  <c r="F84"/>
  <c r="F82"/>
  <c r="F80"/>
  <c r="M31"/>
  <c r="AG90" i="1"/>
  <c r="L39" i="3"/>
  <c r="O16"/>
  <c r="E16"/>
  <c r="F120"/>
  <c r="F85"/>
  <c r="O15"/>
  <c r="O10"/>
  <c r="M117"/>
  <c r="M82"/>
  <c r="F6"/>
  <c r="F113"/>
  <c r="F78"/>
  <c r="AY89" i="1"/>
  <c r="AX89"/>
  <c r="BI439" i="2"/>
  <c r="BH439"/>
  <c r="BG439"/>
  <c r="BE439"/>
  <c r="AA439"/>
  <c r="Y439"/>
  <c r="W439"/>
  <c r="BK439"/>
  <c r="N439"/>
  <c r="BF439"/>
  <c r="BI438"/>
  <c r="BH438"/>
  <c r="BG438"/>
  <c r="BE438"/>
  <c r="AA438"/>
  <c r="Y438"/>
  <c r="W438"/>
  <c r="BK438"/>
  <c r="N438"/>
  <c r="BF438"/>
  <c r="BI437"/>
  <c r="BH437"/>
  <c r="BG437"/>
  <c r="BE437"/>
  <c r="AA437"/>
  <c r="Y437"/>
  <c r="W437"/>
  <c r="BK437"/>
  <c r="N437"/>
  <c r="BF437"/>
  <c r="BI436"/>
  <c r="BH436"/>
  <c r="BG436"/>
  <c r="BE436"/>
  <c r="AA436"/>
  <c r="Y436"/>
  <c r="W436"/>
  <c r="BK436"/>
  <c r="N436"/>
  <c r="BF436"/>
  <c r="BI435"/>
  <c r="BH435"/>
  <c r="BG435"/>
  <c r="BE435"/>
  <c r="AA435"/>
  <c r="AA434"/>
  <c r="AA433"/>
  <c r="Y435"/>
  <c r="Y434"/>
  <c r="Y433"/>
  <c r="W435"/>
  <c r="W434"/>
  <c r="W433"/>
  <c r="BK435"/>
  <c r="BK434"/>
  <c r="N434"/>
  <c r="BK433"/>
  <c r="N433"/>
  <c r="N435"/>
  <c r="BF435"/>
  <c r="N108"/>
  <c r="N107"/>
  <c r="BI432"/>
  <c r="BH432"/>
  <c r="BG432"/>
  <c r="BE432"/>
  <c r="AA432"/>
  <c r="Y432"/>
  <c r="W432"/>
  <c r="BK432"/>
  <c r="N432"/>
  <c r="BF432"/>
  <c r="BI426"/>
  <c r="BH426"/>
  <c r="BG426"/>
  <c r="BE426"/>
  <c r="AA426"/>
  <c r="Y426"/>
  <c r="W426"/>
  <c r="BK426"/>
  <c r="N426"/>
  <c r="BF426"/>
  <c r="BI425"/>
  <c r="BH425"/>
  <c r="BG425"/>
  <c r="BE425"/>
  <c r="AA425"/>
  <c r="Y425"/>
  <c r="W425"/>
  <c r="BK425"/>
  <c r="N425"/>
  <c r="BF425"/>
  <c r="BI414"/>
  <c r="BH414"/>
  <c r="BG414"/>
  <c r="BE414"/>
  <c r="AA414"/>
  <c r="Y414"/>
  <c r="W414"/>
  <c r="BK414"/>
  <c r="N414"/>
  <c r="BF414"/>
  <c r="BI413"/>
  <c r="BH413"/>
  <c r="BG413"/>
  <c r="BE413"/>
  <c r="AA413"/>
  <c r="AA412"/>
  <c r="Y413"/>
  <c r="Y412"/>
  <c r="W413"/>
  <c r="W412"/>
  <c r="BK413"/>
  <c r="BK412"/>
  <c r="N412"/>
  <c r="N413"/>
  <c r="BF413"/>
  <c r="N106"/>
  <c r="BI410"/>
  <c r="BH410"/>
  <c r="BG410"/>
  <c r="BE410"/>
  <c r="AA410"/>
  <c r="Y410"/>
  <c r="W410"/>
  <c r="BK410"/>
  <c r="N410"/>
  <c r="BF410"/>
  <c r="BI407"/>
  <c r="BH407"/>
  <c r="BG407"/>
  <c r="BE407"/>
  <c r="AA407"/>
  <c r="Y407"/>
  <c r="W407"/>
  <c r="BK407"/>
  <c r="N407"/>
  <c r="BF407"/>
  <c r="BI405"/>
  <c r="BH405"/>
  <c r="BG405"/>
  <c r="BE405"/>
  <c r="AA405"/>
  <c r="AA404"/>
  <c r="Y405"/>
  <c r="Y404"/>
  <c r="W405"/>
  <c r="W404"/>
  <c r="BK405"/>
  <c r="BK404"/>
  <c r="N404"/>
  <c r="N405"/>
  <c r="BF405"/>
  <c r="N105"/>
  <c r="BI403"/>
  <c r="BH403"/>
  <c r="BG403"/>
  <c r="BE403"/>
  <c r="AA403"/>
  <c r="Y403"/>
  <c r="W403"/>
  <c r="BK403"/>
  <c r="N403"/>
  <c r="BF403"/>
  <c r="BI398"/>
  <c r="BH398"/>
  <c r="BG398"/>
  <c r="BE398"/>
  <c r="AA398"/>
  <c r="AA397"/>
  <c r="Y398"/>
  <c r="Y397"/>
  <c r="W398"/>
  <c r="W397"/>
  <c r="BK398"/>
  <c r="BK397"/>
  <c r="N397"/>
  <c r="N398"/>
  <c r="BF398"/>
  <c r="N104"/>
  <c r="BI396"/>
  <c r="BH396"/>
  <c r="BG396"/>
  <c r="BE396"/>
  <c r="AA396"/>
  <c r="Y396"/>
  <c r="W396"/>
  <c r="BK396"/>
  <c r="N396"/>
  <c r="BF396"/>
  <c r="BI393"/>
  <c r="BH393"/>
  <c r="BG393"/>
  <c r="BE393"/>
  <c r="AA393"/>
  <c r="Y393"/>
  <c r="W393"/>
  <c r="BK393"/>
  <c r="N393"/>
  <c r="BF393"/>
  <c r="BI390"/>
  <c r="BH390"/>
  <c r="BG390"/>
  <c r="BE390"/>
  <c r="AA390"/>
  <c r="Y390"/>
  <c r="W390"/>
  <c r="BK390"/>
  <c r="N390"/>
  <c r="BF390"/>
  <c r="BI387"/>
  <c r="BH387"/>
  <c r="BG387"/>
  <c r="BE387"/>
  <c r="AA387"/>
  <c r="Y387"/>
  <c r="W387"/>
  <c r="BK387"/>
  <c r="N387"/>
  <c r="BF387"/>
  <c r="BI384"/>
  <c r="BH384"/>
  <c r="BG384"/>
  <c r="BE384"/>
  <c r="AA384"/>
  <c r="Y384"/>
  <c r="W384"/>
  <c r="BK384"/>
  <c r="N384"/>
  <c r="BF384"/>
  <c r="BI381"/>
  <c r="BH381"/>
  <c r="BG381"/>
  <c r="BE381"/>
  <c r="AA381"/>
  <c r="Y381"/>
  <c r="W381"/>
  <c r="BK381"/>
  <c r="N381"/>
  <c r="BF381"/>
  <c r="BI378"/>
  <c r="BH378"/>
  <c r="BG378"/>
  <c r="BE378"/>
  <c r="AA378"/>
  <c r="Y378"/>
  <c r="W378"/>
  <c r="BK378"/>
  <c r="N378"/>
  <c r="BF378"/>
  <c r="BI375"/>
  <c r="BH375"/>
  <c r="BG375"/>
  <c r="BE375"/>
  <c r="AA375"/>
  <c r="Y375"/>
  <c r="W375"/>
  <c r="BK375"/>
  <c r="N375"/>
  <c r="BF375"/>
  <c r="BI374"/>
  <c r="BH374"/>
  <c r="BG374"/>
  <c r="BE374"/>
  <c r="AA374"/>
  <c r="Y374"/>
  <c r="W374"/>
  <c r="BK374"/>
  <c r="N374"/>
  <c r="BF374"/>
  <c r="BI370"/>
  <c r="BH370"/>
  <c r="BG370"/>
  <c r="BE370"/>
  <c r="AA370"/>
  <c r="Y370"/>
  <c r="W370"/>
  <c r="BK370"/>
  <c r="N370"/>
  <c r="BF370"/>
  <c r="BI366"/>
  <c r="BH366"/>
  <c r="BG366"/>
  <c r="BE366"/>
  <c r="AA366"/>
  <c r="Y366"/>
  <c r="W366"/>
  <c r="BK366"/>
  <c r="N366"/>
  <c r="BF366"/>
  <c r="BI363"/>
  <c r="BH363"/>
  <c r="BG363"/>
  <c r="BE363"/>
  <c r="AA363"/>
  <c r="Y363"/>
  <c r="W363"/>
  <c r="BK363"/>
  <c r="N363"/>
  <c r="BF363"/>
  <c r="BI362"/>
  <c r="BH362"/>
  <c r="BG362"/>
  <c r="BE362"/>
  <c r="AA362"/>
  <c r="Y362"/>
  <c r="W362"/>
  <c r="BK362"/>
  <c r="N362"/>
  <c r="BF362"/>
  <c r="BI359"/>
  <c r="BH359"/>
  <c r="BG359"/>
  <c r="BE359"/>
  <c r="AA359"/>
  <c r="Y359"/>
  <c r="W359"/>
  <c r="BK359"/>
  <c r="N359"/>
  <c r="BF359"/>
  <c r="BI356"/>
  <c r="BH356"/>
  <c r="BG356"/>
  <c r="BE356"/>
  <c r="AA356"/>
  <c r="Y356"/>
  <c r="W356"/>
  <c r="BK356"/>
  <c r="N356"/>
  <c r="BF356"/>
  <c r="BI354"/>
  <c r="BH354"/>
  <c r="BG354"/>
  <c r="BE354"/>
  <c r="AA354"/>
  <c r="Y354"/>
  <c r="W354"/>
  <c r="BK354"/>
  <c r="N354"/>
  <c r="BF354"/>
  <c r="BI347"/>
  <c r="BH347"/>
  <c r="BG347"/>
  <c r="BE347"/>
  <c r="AA347"/>
  <c r="AA346"/>
  <c r="Y347"/>
  <c r="Y346"/>
  <c r="W347"/>
  <c r="W346"/>
  <c r="BK347"/>
  <c r="BK346"/>
  <c r="N346"/>
  <c r="N347"/>
  <c r="BF347"/>
  <c r="N103"/>
  <c r="BI345"/>
  <c r="BH345"/>
  <c r="BG345"/>
  <c r="BE345"/>
  <c r="AA345"/>
  <c r="Y345"/>
  <c r="W345"/>
  <c r="BK345"/>
  <c r="N345"/>
  <c r="BF345"/>
  <c r="BI344"/>
  <c r="BH344"/>
  <c r="BG344"/>
  <c r="BE344"/>
  <c r="AA344"/>
  <c r="Y344"/>
  <c r="W344"/>
  <c r="BK344"/>
  <c r="N344"/>
  <c r="BF344"/>
  <c r="BI343"/>
  <c r="BH343"/>
  <c r="BG343"/>
  <c r="BE343"/>
  <c r="AA343"/>
  <c r="Y343"/>
  <c r="W343"/>
  <c r="BK343"/>
  <c r="N343"/>
  <c r="BF343"/>
  <c r="BI341"/>
  <c r="BH341"/>
  <c r="BG341"/>
  <c r="BE341"/>
  <c r="AA341"/>
  <c r="Y341"/>
  <c r="W341"/>
  <c r="BK341"/>
  <c r="N341"/>
  <c r="BF341"/>
  <c r="BI339"/>
  <c r="BH339"/>
  <c r="BG339"/>
  <c r="BE339"/>
  <c r="AA339"/>
  <c r="Y339"/>
  <c r="W339"/>
  <c r="BK339"/>
  <c r="N339"/>
  <c r="BF339"/>
  <c r="BI333"/>
  <c r="BH333"/>
  <c r="BG333"/>
  <c r="BE333"/>
  <c r="AA333"/>
  <c r="AA332"/>
  <c r="Y333"/>
  <c r="Y332"/>
  <c r="W333"/>
  <c r="W332"/>
  <c r="BK333"/>
  <c r="BK332"/>
  <c r="N332"/>
  <c r="N333"/>
  <c r="BF333"/>
  <c r="N102"/>
  <c r="BI331"/>
  <c r="BH331"/>
  <c r="BG331"/>
  <c r="BE331"/>
  <c r="AA331"/>
  <c r="Y331"/>
  <c r="W331"/>
  <c r="BK331"/>
  <c r="N331"/>
  <c r="BF331"/>
  <c r="BI324"/>
  <c r="BH324"/>
  <c r="BG324"/>
  <c r="BE324"/>
  <c r="AA324"/>
  <c r="AA323"/>
  <c r="Y324"/>
  <c r="Y323"/>
  <c r="W324"/>
  <c r="W323"/>
  <c r="BK324"/>
  <c r="BK323"/>
  <c r="N323"/>
  <c r="N324"/>
  <c r="BF324"/>
  <c r="N101"/>
  <c r="BI322"/>
  <c r="BH322"/>
  <c r="BG322"/>
  <c r="BE322"/>
  <c r="AA322"/>
  <c r="Y322"/>
  <c r="W322"/>
  <c r="BK322"/>
  <c r="N322"/>
  <c r="BF322"/>
  <c r="BI320"/>
  <c r="BH320"/>
  <c r="BG320"/>
  <c r="BE320"/>
  <c r="AA320"/>
  <c r="Y320"/>
  <c r="W320"/>
  <c r="BK320"/>
  <c r="N320"/>
  <c r="BF320"/>
  <c r="BI318"/>
  <c r="BH318"/>
  <c r="BG318"/>
  <c r="BE318"/>
  <c r="AA318"/>
  <c r="AA317"/>
  <c r="Y318"/>
  <c r="Y317"/>
  <c r="W318"/>
  <c r="W317"/>
  <c r="BK318"/>
  <c r="BK317"/>
  <c r="N317"/>
  <c r="N318"/>
  <c r="BF318"/>
  <c r="N100"/>
  <c r="BI316"/>
  <c r="BH316"/>
  <c r="BG316"/>
  <c r="BE316"/>
  <c r="AA316"/>
  <c r="Y316"/>
  <c r="W316"/>
  <c r="BK316"/>
  <c r="N316"/>
  <c r="BF316"/>
  <c r="BI315"/>
  <c r="BH315"/>
  <c r="BG315"/>
  <c r="BE315"/>
  <c r="AA315"/>
  <c r="Y315"/>
  <c r="W315"/>
  <c r="BK315"/>
  <c r="N315"/>
  <c r="BF315"/>
  <c r="BI314"/>
  <c r="BH314"/>
  <c r="BG314"/>
  <c r="BE314"/>
  <c r="AA314"/>
  <c r="Y314"/>
  <c r="W314"/>
  <c r="BK314"/>
  <c r="N314"/>
  <c r="BF314"/>
  <c r="BI311"/>
  <c r="BH311"/>
  <c r="BG311"/>
  <c r="BE311"/>
  <c r="AA311"/>
  <c r="Y311"/>
  <c r="W311"/>
  <c r="BK311"/>
  <c r="N311"/>
  <c r="BF311"/>
  <c r="BI308"/>
  <c r="BH308"/>
  <c r="BG308"/>
  <c r="BE308"/>
  <c r="AA308"/>
  <c r="AA307"/>
  <c r="Y308"/>
  <c r="Y307"/>
  <c r="W308"/>
  <c r="W307"/>
  <c r="BK308"/>
  <c r="BK307"/>
  <c r="N307"/>
  <c r="N308"/>
  <c r="BF308"/>
  <c r="N99"/>
  <c r="BI306"/>
  <c r="BH306"/>
  <c r="BG306"/>
  <c r="BE306"/>
  <c r="AA306"/>
  <c r="Y306"/>
  <c r="W306"/>
  <c r="BK306"/>
  <c r="N306"/>
  <c r="BF306"/>
  <c r="BI305"/>
  <c r="BH305"/>
  <c r="BG305"/>
  <c r="BE305"/>
  <c r="AA305"/>
  <c r="Y305"/>
  <c r="W305"/>
  <c r="BK305"/>
  <c r="N305"/>
  <c r="BF305"/>
  <c r="BI304"/>
  <c r="BH304"/>
  <c r="BG304"/>
  <c r="BE304"/>
  <c r="AA304"/>
  <c r="Y304"/>
  <c r="W304"/>
  <c r="BK304"/>
  <c r="N304"/>
  <c r="BF304"/>
  <c r="BI301"/>
  <c r="BH301"/>
  <c r="BG301"/>
  <c r="BE301"/>
  <c r="AA301"/>
  <c r="Y301"/>
  <c r="W301"/>
  <c r="BK301"/>
  <c r="N301"/>
  <c r="BF301"/>
  <c r="BI298"/>
  <c r="BH298"/>
  <c r="BG298"/>
  <c r="BE298"/>
  <c r="AA298"/>
  <c r="AA297"/>
  <c r="Y298"/>
  <c r="Y297"/>
  <c r="W298"/>
  <c r="W297"/>
  <c r="BK298"/>
  <c r="BK297"/>
  <c r="N297"/>
  <c r="N298"/>
  <c r="BF298"/>
  <c r="N98"/>
  <c r="BI296"/>
  <c r="BH296"/>
  <c r="BG296"/>
  <c r="BE296"/>
  <c r="AA296"/>
  <c r="Y296"/>
  <c r="W296"/>
  <c r="BK296"/>
  <c r="N296"/>
  <c r="BF296"/>
  <c r="BI295"/>
  <c r="BH295"/>
  <c r="BG295"/>
  <c r="BE295"/>
  <c r="AA295"/>
  <c r="Y295"/>
  <c r="W295"/>
  <c r="BK295"/>
  <c r="N295"/>
  <c r="BF295"/>
  <c r="BI285"/>
  <c r="BH285"/>
  <c r="BG285"/>
  <c r="BE285"/>
  <c r="AA285"/>
  <c r="Y285"/>
  <c r="W285"/>
  <c r="BK285"/>
  <c r="N285"/>
  <c r="BF285"/>
  <c r="BI283"/>
  <c r="BH283"/>
  <c r="BG283"/>
  <c r="BE283"/>
  <c r="AA283"/>
  <c r="Y283"/>
  <c r="W283"/>
  <c r="BK283"/>
  <c r="N283"/>
  <c r="BF283"/>
  <c r="BI282"/>
  <c r="BH282"/>
  <c r="BG282"/>
  <c r="BE282"/>
  <c r="AA282"/>
  <c r="Y282"/>
  <c r="W282"/>
  <c r="BK282"/>
  <c r="N282"/>
  <c r="BF282"/>
  <c r="BI280"/>
  <c r="BH280"/>
  <c r="BG280"/>
  <c r="BE280"/>
  <c r="AA280"/>
  <c r="AA279"/>
  <c r="AA278"/>
  <c r="Y280"/>
  <c r="Y279"/>
  <c r="Y278"/>
  <c r="W280"/>
  <c r="W279"/>
  <c r="W278"/>
  <c r="BK280"/>
  <c r="BK279"/>
  <c r="N279"/>
  <c r="BK278"/>
  <c r="N278"/>
  <c r="N280"/>
  <c r="BF280"/>
  <c r="N97"/>
  <c r="N96"/>
  <c r="BI277"/>
  <c r="BH277"/>
  <c r="BG277"/>
  <c r="BE277"/>
  <c r="AA277"/>
  <c r="AA276"/>
  <c r="Y277"/>
  <c r="Y276"/>
  <c r="W277"/>
  <c r="W276"/>
  <c r="BK277"/>
  <c r="BK276"/>
  <c r="N276"/>
  <c r="N277"/>
  <c r="BF277"/>
  <c r="N95"/>
  <c r="BI275"/>
  <c r="BH275"/>
  <c r="BG275"/>
  <c r="BE275"/>
  <c r="AA275"/>
  <c r="Y275"/>
  <c r="W275"/>
  <c r="BK275"/>
  <c r="N275"/>
  <c r="BF275"/>
  <c r="BI274"/>
  <c r="BH274"/>
  <c r="BG274"/>
  <c r="BE274"/>
  <c r="AA274"/>
  <c r="Y274"/>
  <c r="W274"/>
  <c r="BK274"/>
  <c r="N274"/>
  <c r="BF274"/>
  <c r="BI273"/>
  <c r="BH273"/>
  <c r="BG273"/>
  <c r="BE273"/>
  <c r="AA273"/>
  <c r="Y273"/>
  <c r="W273"/>
  <c r="BK273"/>
  <c r="N273"/>
  <c r="BF273"/>
  <c r="BI272"/>
  <c r="BH272"/>
  <c r="BG272"/>
  <c r="BE272"/>
  <c r="AA272"/>
  <c r="Y272"/>
  <c r="W272"/>
  <c r="BK272"/>
  <c r="N272"/>
  <c r="BF272"/>
  <c r="BI268"/>
  <c r="BH268"/>
  <c r="BG268"/>
  <c r="BE268"/>
  <c r="AA268"/>
  <c r="Y268"/>
  <c r="W268"/>
  <c r="BK268"/>
  <c r="N268"/>
  <c r="BF268"/>
  <c r="BI265"/>
  <c r="BH265"/>
  <c r="BG265"/>
  <c r="BE265"/>
  <c r="AA265"/>
  <c r="Y265"/>
  <c r="W265"/>
  <c r="BK265"/>
  <c r="N265"/>
  <c r="BF265"/>
  <c r="BI262"/>
  <c r="BH262"/>
  <c r="BG262"/>
  <c r="BE262"/>
  <c r="AA262"/>
  <c r="Y262"/>
  <c r="W262"/>
  <c r="BK262"/>
  <c r="N262"/>
  <c r="BF262"/>
  <c r="BI259"/>
  <c r="BH259"/>
  <c r="BG259"/>
  <c r="BE259"/>
  <c r="AA259"/>
  <c r="Y259"/>
  <c r="W259"/>
  <c r="BK259"/>
  <c r="N259"/>
  <c r="BF259"/>
  <c r="BI256"/>
  <c r="BH256"/>
  <c r="BG256"/>
  <c r="BE256"/>
  <c r="AA256"/>
  <c r="Y256"/>
  <c r="W256"/>
  <c r="BK256"/>
  <c r="N256"/>
  <c r="BF256"/>
  <c r="BI252"/>
  <c r="BH252"/>
  <c r="BG252"/>
  <c r="BE252"/>
  <c r="AA252"/>
  <c r="Y252"/>
  <c r="W252"/>
  <c r="BK252"/>
  <c r="N252"/>
  <c r="BF252"/>
  <c r="BI249"/>
  <c r="BH249"/>
  <c r="BG249"/>
  <c r="BE249"/>
  <c r="AA249"/>
  <c r="Y249"/>
  <c r="W249"/>
  <c r="BK249"/>
  <c r="N249"/>
  <c r="BF249"/>
  <c r="BI246"/>
  <c r="BH246"/>
  <c r="BG246"/>
  <c r="BE246"/>
  <c r="AA246"/>
  <c r="Y246"/>
  <c r="W246"/>
  <c r="BK246"/>
  <c r="N246"/>
  <c r="BF246"/>
  <c r="BI244"/>
  <c r="BH244"/>
  <c r="BG244"/>
  <c r="BE244"/>
  <c r="AA244"/>
  <c r="Y244"/>
  <c r="W244"/>
  <c r="BK244"/>
  <c r="N244"/>
  <c r="BF244"/>
  <c r="BI237"/>
  <c r="BH237"/>
  <c r="BG237"/>
  <c r="BE237"/>
  <c r="AA237"/>
  <c r="Y237"/>
  <c r="W237"/>
  <c r="BK237"/>
  <c r="N237"/>
  <c r="BF237"/>
  <c r="BI233"/>
  <c r="BH233"/>
  <c r="BG233"/>
  <c r="BE233"/>
  <c r="AA233"/>
  <c r="Y233"/>
  <c r="W233"/>
  <c r="BK233"/>
  <c r="N233"/>
  <c r="BF233"/>
  <c r="BI231"/>
  <c r="BH231"/>
  <c r="BG231"/>
  <c r="BE231"/>
  <c r="AA231"/>
  <c r="Y231"/>
  <c r="W231"/>
  <c r="BK231"/>
  <c r="N231"/>
  <c r="BF231"/>
  <c r="BI230"/>
  <c r="BH230"/>
  <c r="BG230"/>
  <c r="BE230"/>
  <c r="AA230"/>
  <c r="Y230"/>
  <c r="W230"/>
  <c r="BK230"/>
  <c r="N230"/>
  <c r="BF230"/>
  <c r="BI223"/>
  <c r="BH223"/>
  <c r="BG223"/>
  <c r="BE223"/>
  <c r="AA223"/>
  <c r="Y223"/>
  <c r="W223"/>
  <c r="BK223"/>
  <c r="N223"/>
  <c r="BF223"/>
  <c r="BI217"/>
  <c r="BH217"/>
  <c r="BG217"/>
  <c r="BE217"/>
  <c r="AA217"/>
  <c r="Y217"/>
  <c r="W217"/>
  <c r="BK217"/>
  <c r="N217"/>
  <c r="BF217"/>
  <c r="BI216"/>
  <c r="BH216"/>
  <c r="BG216"/>
  <c r="BE216"/>
  <c r="AA216"/>
  <c r="Y216"/>
  <c r="W216"/>
  <c r="BK216"/>
  <c r="N216"/>
  <c r="BF216"/>
  <c r="BI215"/>
  <c r="BH215"/>
  <c r="BG215"/>
  <c r="BE215"/>
  <c r="AA215"/>
  <c r="Y215"/>
  <c r="W215"/>
  <c r="BK215"/>
  <c r="N215"/>
  <c r="BF215"/>
  <c r="BI212"/>
  <c r="BH212"/>
  <c r="BG212"/>
  <c r="BE212"/>
  <c r="AA212"/>
  <c r="Y212"/>
  <c r="W212"/>
  <c r="BK212"/>
  <c r="N212"/>
  <c r="BF212"/>
  <c r="BI209"/>
  <c r="BH209"/>
  <c r="BG209"/>
  <c r="BE209"/>
  <c r="AA209"/>
  <c r="AA208"/>
  <c r="Y209"/>
  <c r="Y208"/>
  <c r="W209"/>
  <c r="W208"/>
  <c r="BK209"/>
  <c r="BK208"/>
  <c r="N208"/>
  <c r="N209"/>
  <c r="BF209"/>
  <c r="N94"/>
  <c r="BI207"/>
  <c r="BH207"/>
  <c r="BG207"/>
  <c r="BE207"/>
  <c r="AA207"/>
  <c r="Y207"/>
  <c r="W207"/>
  <c r="BK207"/>
  <c r="N207"/>
  <c r="BF207"/>
  <c r="BI205"/>
  <c r="BH205"/>
  <c r="BG205"/>
  <c r="BE205"/>
  <c r="AA205"/>
  <c r="Y205"/>
  <c r="W205"/>
  <c r="BK205"/>
  <c r="N205"/>
  <c r="BF205"/>
  <c r="BI191"/>
  <c r="BH191"/>
  <c r="BG191"/>
  <c r="BE191"/>
  <c r="AA191"/>
  <c r="Y191"/>
  <c r="W191"/>
  <c r="BK191"/>
  <c r="N191"/>
  <c r="BF191"/>
  <c r="BI175"/>
  <c r="BH175"/>
  <c r="BG175"/>
  <c r="BE175"/>
  <c r="AA175"/>
  <c r="Y175"/>
  <c r="W175"/>
  <c r="BK175"/>
  <c r="N175"/>
  <c r="BF175"/>
  <c r="BI172"/>
  <c r="BH172"/>
  <c r="BG172"/>
  <c r="BE172"/>
  <c r="AA172"/>
  <c r="Y172"/>
  <c r="W172"/>
  <c r="BK172"/>
  <c r="N172"/>
  <c r="BF172"/>
  <c r="BI171"/>
  <c r="BH171"/>
  <c r="BG171"/>
  <c r="BE171"/>
  <c r="AA171"/>
  <c r="Y171"/>
  <c r="W171"/>
  <c r="BK171"/>
  <c r="N171"/>
  <c r="BF171"/>
  <c r="BI167"/>
  <c r="BH167"/>
  <c r="BG167"/>
  <c r="BE167"/>
  <c r="AA167"/>
  <c r="AA166"/>
  <c r="Y167"/>
  <c r="Y166"/>
  <c r="W167"/>
  <c r="W166"/>
  <c r="BK167"/>
  <c r="BK166"/>
  <c r="N166"/>
  <c r="N167"/>
  <c r="BF167"/>
  <c r="N93"/>
  <c r="BI164"/>
  <c r="BH164"/>
  <c r="BG164"/>
  <c r="BE164"/>
  <c r="AA164"/>
  <c r="Y164"/>
  <c r="W164"/>
  <c r="BK164"/>
  <c r="N164"/>
  <c r="BF164"/>
  <c r="BI158"/>
  <c r="BH158"/>
  <c r="BG158"/>
  <c r="BE158"/>
  <c r="AA158"/>
  <c r="Y158"/>
  <c r="W158"/>
  <c r="BK158"/>
  <c r="N158"/>
  <c r="BF158"/>
  <c r="BI154"/>
  <c r="BH154"/>
  <c r="BG154"/>
  <c r="BE154"/>
  <c r="AA154"/>
  <c r="AA153"/>
  <c r="Y154"/>
  <c r="Y153"/>
  <c r="W154"/>
  <c r="W153"/>
  <c r="BK154"/>
  <c r="BK153"/>
  <c r="N153"/>
  <c r="N154"/>
  <c r="BF154"/>
  <c r="N92"/>
  <c r="BI151"/>
  <c r="BH151"/>
  <c r="BG151"/>
  <c r="BE151"/>
  <c r="AA151"/>
  <c r="Y151"/>
  <c r="W151"/>
  <c r="BK151"/>
  <c r="N151"/>
  <c r="BF151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/>
  <c r="BI148"/>
  <c r="BH148"/>
  <c r="BG148"/>
  <c r="BE148"/>
  <c r="AA148"/>
  <c r="Y148"/>
  <c r="W148"/>
  <c r="BK148"/>
  <c r="N148"/>
  <c r="BF148"/>
  <c r="BI139"/>
  <c r="BH139"/>
  <c r="BG139"/>
  <c r="BE139"/>
  <c r="AA139"/>
  <c r="AA138"/>
  <c r="AA137"/>
  <c r="AA136"/>
  <c r="Y139"/>
  <c r="Y138"/>
  <c r="Y137"/>
  <c r="Y136"/>
  <c r="W139"/>
  <c r="W138"/>
  <c r="W137"/>
  <c r="W136"/>
  <c r="AU89" i="1"/>
  <c r="BK139" i="2"/>
  <c r="BK138"/>
  <c r="N138"/>
  <c r="BK137"/>
  <c r="N137"/>
  <c r="BK136"/>
  <c r="N136"/>
  <c r="N89"/>
  <c r="N139"/>
  <c r="BF139"/>
  <c r="N91"/>
  <c r="N90"/>
  <c r="M133"/>
  <c r="M132"/>
  <c r="F132"/>
  <c r="F130"/>
  <c r="F128"/>
  <c r="BI116"/>
  <c r="BH116"/>
  <c r="BG116"/>
  <c r="BE116"/>
  <c r="BF116"/>
  <c r="BI115"/>
  <c r="BH115"/>
  <c r="BG115"/>
  <c r="BE115"/>
  <c r="BF115"/>
  <c r="BI114"/>
  <c r="BH114"/>
  <c r="BG114"/>
  <c r="BE114"/>
  <c r="BF114"/>
  <c r="BI113"/>
  <c r="BH113"/>
  <c r="BG113"/>
  <c r="BE113"/>
  <c r="BF113"/>
  <c r="BI112"/>
  <c r="BH112"/>
  <c r="BG112"/>
  <c r="BE112"/>
  <c r="BF112"/>
  <c r="BI111"/>
  <c r="H37"/>
  <c r="BD89" i="1"/>
  <c r="BH111" i="2"/>
  <c r="H36"/>
  <c r="BC89" i="1"/>
  <c r="BG111" i="2"/>
  <c r="H35"/>
  <c r="BB89" i="1"/>
  <c r="BE111" i="2"/>
  <c r="M33"/>
  <c r="AV89" i="1"/>
  <c r="H33" i="2"/>
  <c r="AZ89" i="1"/>
  <c r="L118" i="2"/>
  <c r="BF111"/>
  <c r="M34"/>
  <c r="AW89" i="1"/>
  <c r="H34" i="2"/>
  <c r="BA89" i="1"/>
  <c r="M29" i="2"/>
  <c r="AS89" i="1"/>
  <c r="M28" i="2"/>
  <c r="M85"/>
  <c r="M84"/>
  <c r="F84"/>
  <c r="F82"/>
  <c r="F80"/>
  <c r="M31"/>
  <c r="AG89" i="1"/>
  <c r="L39" i="2"/>
  <c r="O16"/>
  <c r="E16"/>
  <c r="F133"/>
  <c r="F85"/>
  <c r="O15"/>
  <c r="O10"/>
  <c r="M130"/>
  <c r="M82"/>
  <c r="F6"/>
  <c r="F126"/>
  <c r="F78"/>
  <c r="CK116" i="1"/>
  <c r="CJ116"/>
  <c r="CI116"/>
  <c r="CC116"/>
  <c r="CH116"/>
  <c r="CB116"/>
  <c r="CG116"/>
  <c r="CA116"/>
  <c r="CF116"/>
  <c r="BZ116"/>
  <c r="CE116"/>
  <c r="CK115"/>
  <c r="CJ115"/>
  <c r="CI115"/>
  <c r="CC115"/>
  <c r="CH115"/>
  <c r="CB115"/>
  <c r="CG115"/>
  <c r="CA115"/>
  <c r="CF115"/>
  <c r="BZ115"/>
  <c r="CE115"/>
  <c r="CK114"/>
  <c r="CJ114"/>
  <c r="CI114"/>
  <c r="CC114"/>
  <c r="CH114"/>
  <c r="CB114"/>
  <c r="CG114"/>
  <c r="CA114"/>
  <c r="CF114"/>
  <c r="BZ114"/>
  <c r="CE114"/>
  <c r="CK113"/>
  <c r="CJ113"/>
  <c r="CI113"/>
  <c r="CH113"/>
  <c r="CG113"/>
  <c r="CF113"/>
  <c r="BZ113"/>
  <c r="CE113"/>
  <c r="BD107"/>
  <c r="BC107"/>
  <c r="BB107"/>
  <c r="BA107"/>
  <c r="AZ107"/>
  <c r="AY107"/>
  <c r="AX107"/>
  <c r="AW107"/>
  <c r="AV107"/>
  <c r="AU107"/>
  <c r="AT107"/>
  <c r="AS107"/>
  <c r="AG107"/>
  <c r="BD103"/>
  <c r="BC103"/>
  <c r="BB103"/>
  <c r="BA103"/>
  <c r="AZ103"/>
  <c r="AY103"/>
  <c r="AX103"/>
  <c r="AW103"/>
  <c r="AV103"/>
  <c r="AU103"/>
  <c r="AT103"/>
  <c r="AS103"/>
  <c r="AG103"/>
  <c r="BD99"/>
  <c r="BC99"/>
  <c r="BB99"/>
  <c r="BA99"/>
  <c r="AZ99"/>
  <c r="AY99"/>
  <c r="AX99"/>
  <c r="AW99"/>
  <c r="AV99"/>
  <c r="AU99"/>
  <c r="AT99"/>
  <c r="AS99"/>
  <c r="AG99"/>
  <c r="BD94"/>
  <c r="BC94"/>
  <c r="BB94"/>
  <c r="BA94"/>
  <c r="AZ94"/>
  <c r="AY94"/>
  <c r="AX94"/>
  <c r="AW94"/>
  <c r="AV94"/>
  <c r="AU94"/>
  <c r="AT94"/>
  <c r="AS94"/>
  <c r="AG94"/>
  <c r="BD91"/>
  <c r="BC91"/>
  <c r="BB91"/>
  <c r="BA91"/>
  <c r="AZ91"/>
  <c r="AY91"/>
  <c r="AX91"/>
  <c r="AW91"/>
  <c r="AV91"/>
  <c r="AU91"/>
  <c r="AT91"/>
  <c r="AS91"/>
  <c r="AG91"/>
  <c r="BD88"/>
  <c r="BC88"/>
  <c r="BB88"/>
  <c r="BA88"/>
  <c r="AZ88"/>
  <c r="AY88"/>
  <c r="AX88"/>
  <c r="AW88"/>
  <c r="AV88"/>
  <c r="AU88"/>
  <c r="AT88"/>
  <c r="AS88"/>
  <c r="AG88"/>
  <c r="BD87"/>
  <c r="W35"/>
  <c r="BC87"/>
  <c r="W34"/>
  <c r="BB87"/>
  <c r="W33"/>
  <c r="BA87"/>
  <c r="W32"/>
  <c r="AZ87"/>
  <c r="AY87"/>
  <c r="AX87"/>
  <c r="AW87"/>
  <c r="AK32"/>
  <c r="AV87"/>
  <c r="AU87"/>
  <c r="AT87"/>
  <c r="AS87"/>
  <c r="AG87"/>
  <c r="AK26"/>
  <c r="CD116"/>
  <c r="AV116"/>
  <c r="BY116"/>
  <c r="CD115"/>
  <c r="AV115"/>
  <c r="BY115"/>
  <c r="CD114"/>
  <c r="AV114"/>
  <c r="BY114"/>
  <c r="AK27"/>
  <c r="AG118"/>
  <c r="CD113"/>
  <c r="W31"/>
  <c r="AV113"/>
  <c r="BY113"/>
  <c r="AK31"/>
  <c r="AT110"/>
  <c r="AN110"/>
  <c r="AT109"/>
  <c r="AN109"/>
  <c r="AT108"/>
  <c r="AN108"/>
  <c r="AN107"/>
  <c r="AT106"/>
  <c r="AN106"/>
  <c r="AT105"/>
  <c r="AN105"/>
  <c r="AT104"/>
  <c r="AN104"/>
  <c r="AN103"/>
  <c r="AT102"/>
  <c r="AN102"/>
  <c r="AT101"/>
  <c r="AN101"/>
  <c r="AT100"/>
  <c r="AN100"/>
  <c r="AN99"/>
  <c r="AT98"/>
  <c r="AN98"/>
  <c r="AT97"/>
  <c r="AN97"/>
  <c r="AT96"/>
  <c r="AN96"/>
  <c r="AT95"/>
  <c r="AN95"/>
  <c r="AN94"/>
  <c r="AT93"/>
  <c r="AN93"/>
  <c r="AT92"/>
  <c r="AN92"/>
  <c r="AN91"/>
  <c r="AT90"/>
  <c r="AN90"/>
  <c r="AT89"/>
  <c r="AN89"/>
  <c r="AN88"/>
  <c r="AN87"/>
  <c r="AN118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<sst xmlns="http://schemas.openxmlformats.org/spreadsheetml/2006/main" count="27141" uniqueCount="3903">
  <si>
    <t>691,60*1,07*0,001</t>
  </si>
  <si>
    <t>82</t>
  </si>
  <si>
    <t>1333163400.1</t>
  </si>
  <si>
    <t>Tyč oceľová prierezu L rovnoramenný uholník 100x100x8 mm</t>
  </si>
  <si>
    <t>-1186302843</t>
  </si>
  <si>
    <t>(11,206+2,923)*1,07*0,001</t>
  </si>
  <si>
    <t>83</t>
  </si>
  <si>
    <t>998767203</t>
  </si>
  <si>
    <t>Presun hmôt pre kovové stavebné doplnkové konštrukcie v objektoch výšky nad 12 do 24 m</t>
  </si>
  <si>
    <t>480165420</t>
  </si>
  <si>
    <t>84</t>
  </si>
  <si>
    <t>777690010.1</t>
  </si>
  <si>
    <t>Epoxidový náter MASTERTOP, dvojnásobný s penetráciou, pre ľahké zaťaženie, odolný vykurovacím olejom, pre pochôdzne plochy</t>
  </si>
  <si>
    <t>2074314987</t>
  </si>
  <si>
    <t>"61a + 64"  92,70+2,40</t>
  </si>
  <si>
    <t>"61a N1"  (0,80+1,30)*2*0,10*2</t>
  </si>
  <si>
    <t>"61a N2"  (1,10+1,80)*2*0,10*2</t>
  </si>
  <si>
    <t>85</t>
  </si>
  <si>
    <t>998777201</t>
  </si>
  <si>
    <t>Presun hmôt pre podlahy syntetické v objektoch výšky do 6 m</t>
  </si>
  <si>
    <t>419638658</t>
  </si>
  <si>
    <t>86</t>
  </si>
  <si>
    <t>783225100</t>
  </si>
  <si>
    <t xml:space="preserve">Nátery kov.stav.doplnk.konštr. syntetické na vzduchu schnúce dvojnás. 1x s emailov. - 105µm </t>
  </si>
  <si>
    <t>-2088167206</t>
  </si>
  <si>
    <t>2834,7*32*0,001</t>
  </si>
  <si>
    <t>87</t>
  </si>
  <si>
    <t>783226100</t>
  </si>
  <si>
    <t>Nátery kov.stav.doplnk.konštr. syntetické na vzduchu schnúce základný - 35µm</t>
  </si>
  <si>
    <t>-443039737</t>
  </si>
  <si>
    <t>OK</t>
  </si>
  <si>
    <t>88</t>
  </si>
  <si>
    <t>783894622</t>
  </si>
  <si>
    <t>Náter farbami ekologickými riediteľnými vodou SADAKRINOM pre náter sadrokartón. stien 2x</t>
  </si>
  <si>
    <t>1663162781</t>
  </si>
  <si>
    <t>"N4"  (2,70+0,25+0,25)*3,60*2</t>
  </si>
  <si>
    <t>89</t>
  </si>
  <si>
    <t>784410100</t>
  </si>
  <si>
    <t>Penetrovanie jednonásobné jemnozrnných podkladov výšky do 3,80 m</t>
  </si>
  <si>
    <t>-1224482247</t>
  </si>
  <si>
    <t>90</t>
  </si>
  <si>
    <t>784410500</t>
  </si>
  <si>
    <t>Prebrúsenie a oprášenie jemnozrnných povrchov výšky do 3,80 m</t>
  </si>
  <si>
    <t>-454718141</t>
  </si>
  <si>
    <t>"N6 61a"  (1,50+5,00)*2*3,80</t>
  </si>
  <si>
    <t>"N6 64"  14,00*3,80</t>
  </si>
  <si>
    <t>"N6 66"  (1,40+1,05)*2*3,80</t>
  </si>
  <si>
    <t>"N6 16"  76,00*3,80</t>
  </si>
  <si>
    <t>91</t>
  </si>
  <si>
    <t>784410600</t>
  </si>
  <si>
    <t>Vyrovnanie trhlín a nerovností na jemnozrnných povrchoch výšky do 3,80 m</t>
  </si>
  <si>
    <t>2109749291</t>
  </si>
  <si>
    <t>92</t>
  </si>
  <si>
    <t>784418011</t>
  </si>
  <si>
    <t xml:space="preserve">Zakrývanie otvorov, podláh a zariadení fóliou v miestnostiach alebo na schodisku   </t>
  </si>
  <si>
    <t>-88319051</t>
  </si>
  <si>
    <t>"61a"  92,70+50,00</t>
  </si>
  <si>
    <t>"64"  8,00+10,00</t>
  </si>
  <si>
    <t>"66"  1,50+3,00</t>
  </si>
  <si>
    <t>"16"  191,70+50,00</t>
  </si>
  <si>
    <t>93</t>
  </si>
  <si>
    <t>784422271</t>
  </si>
  <si>
    <t xml:space="preserve">Maľby vápenné základné dvojnásobné, ručne nanášané na jemnozrnný podklad výšky do 3,80 m   </t>
  </si>
  <si>
    <t>494891162</t>
  </si>
  <si>
    <t>94</t>
  </si>
  <si>
    <t>230120171</t>
  </si>
  <si>
    <t>Montáž upchávok pri prechode potrubia múrom alebo prechodkou do DN 300</t>
  </si>
  <si>
    <t>-407025083</t>
  </si>
  <si>
    <t>95</t>
  </si>
  <si>
    <t>2781001050.PC01</t>
  </si>
  <si>
    <t>Materiál pre utesnenie prechodov potrubia</t>
  </si>
  <si>
    <t>128</t>
  </si>
  <si>
    <t>197351755</t>
  </si>
  <si>
    <t>96</t>
  </si>
  <si>
    <t>MV</t>
  </si>
  <si>
    <t>Murárske výpomoci</t>
  </si>
  <si>
    <t>665591028</t>
  </si>
  <si>
    <t>97</t>
  </si>
  <si>
    <t>PM</t>
  </si>
  <si>
    <t>Podružný materiál</t>
  </si>
  <si>
    <t>-135378834</t>
  </si>
  <si>
    <t>98</t>
  </si>
  <si>
    <t>PPV</t>
  </si>
  <si>
    <t>Podiel pridružených výkonov</t>
  </si>
  <si>
    <t>1523225100</t>
  </si>
  <si>
    <t>PN</t>
  </si>
  <si>
    <t xml:space="preserve">E.1.1.2 - E1.1.2 Zdravotnotechnická inštalácia </t>
  </si>
  <si>
    <t>Mgr. Michal Kovacik</t>
  </si>
  <si>
    <t xml:space="preserve">    4 - Vodorovné konštrukcie</t>
  </si>
  <si>
    <t xml:space="preserve">    8 - Rúrové vedenie</t>
  </si>
  <si>
    <t xml:space="preserve">    721 - Zdravotech. vnútorná kanalizácia</t>
  </si>
  <si>
    <t>451573111</t>
  </si>
  <si>
    <t>Lôžko pod potrubie, stoky a drobné objekty, v otvorenom výkope z piesku a štrkopiesku do 63 mm</t>
  </si>
  <si>
    <t>-1856287463</t>
  </si>
  <si>
    <t>451573111.1</t>
  </si>
  <si>
    <t>Obsyp potrubia sypaninou z vhodných hornín 1 až 4 bez prehodenia sypaniny</t>
  </si>
  <si>
    <t>1223236385</t>
  </si>
  <si>
    <t>871313120</t>
  </si>
  <si>
    <t>Montáž potrubia z kanalizačných rúr z tvrdého PP tesn. gumovým krúžkom v skl. do 20% DN 125</t>
  </si>
  <si>
    <t>1407127597</t>
  </si>
  <si>
    <t>2861100700</t>
  </si>
  <si>
    <t>Kanalizačné rúry PP hladké s hrdlom 125x 3.1x1000mm</t>
  </si>
  <si>
    <t>1957994263</t>
  </si>
  <si>
    <t>2861100600</t>
  </si>
  <si>
    <t>Kanalizačné rúry PP hladké s hrdlom 125x 3.1x 500mm</t>
  </si>
  <si>
    <t>-1124027499</t>
  </si>
  <si>
    <t>2861100800</t>
  </si>
  <si>
    <t>Kanalizačné rúry PP hladké s hrdlom 125x 3.1x2000mm</t>
  </si>
  <si>
    <t>1596407436</t>
  </si>
  <si>
    <t>2861100900</t>
  </si>
  <si>
    <t>Kanalizačné rúry PP hladké s hrdlom 125x 3.1x3000mm</t>
  </si>
  <si>
    <t>-225706280</t>
  </si>
  <si>
    <t>892311000</t>
  </si>
  <si>
    <t>Skúška tesnosti kanalizácie D 150</t>
  </si>
  <si>
    <t>-1473859378</t>
  </si>
  <si>
    <t>998276101</t>
  </si>
  <si>
    <t>Presun hmôt pre rúrové vedenie hĺbené z rúr z plast., hmôt alebo sklolamin. v otvorenom výkope</t>
  </si>
  <si>
    <t>1109918562</t>
  </si>
  <si>
    <t>721172110HT</t>
  </si>
  <si>
    <t>Potrubie z HT rúr odpadové zvislé hrdlové D 110</t>
  </si>
  <si>
    <t>255919935</t>
  </si>
  <si>
    <t>721221201P2</t>
  </si>
  <si>
    <t>HL610 zápachová uzávierka sifón</t>
  </si>
  <si>
    <t>1023694723</t>
  </si>
  <si>
    <t>Pol14</t>
  </si>
  <si>
    <t>HL310N-3000 podlahový vpust s rámom z nerezovej ocele</t>
  </si>
  <si>
    <t>-1764719655</t>
  </si>
  <si>
    <t>Pol15</t>
  </si>
  <si>
    <t>Napojenie na jestvujúcu kanalizáciu a vysadenie odbočky</t>
  </si>
  <si>
    <t>sub</t>
  </si>
  <si>
    <t>-1573228407</t>
  </si>
  <si>
    <t>721290111</t>
  </si>
  <si>
    <t>Ostatné - skúška tesnosti kanalizácie v objektoch vodou do DN 125</t>
  </si>
  <si>
    <t>-343280304</t>
  </si>
  <si>
    <t>998721202</t>
  </si>
  <si>
    <t>Presun hmôt pre vnútornú kanalizáciu v objektoch výšky nad 6 do 12 m</t>
  </si>
  <si>
    <t>-1571937140</t>
  </si>
  <si>
    <t>E1.2 - E1.2 Plynová kotolňa Výuka - 2, stavebné úpravy</t>
  </si>
  <si>
    <t xml:space="preserve">E.1.2.1 - E.1.2.1 Architektonické a stavebné riešenie objektu + statika </t>
  </si>
  <si>
    <t xml:space="preserve">    776 - Podlahy povlakové</t>
  </si>
  <si>
    <t>-1667292451</t>
  </si>
  <si>
    <t>"N2"  1,30*2,65*0,30</t>
  </si>
  <si>
    <t>"N3"  2,10*3,66*0,30</t>
  </si>
  <si>
    <t>-1276444299</t>
  </si>
  <si>
    <t>"N2"  1,30*2,65</t>
  </si>
  <si>
    <t>"N3"  2,10*3,66</t>
  </si>
  <si>
    <t>11,131*5,4*1,1*0,001</t>
  </si>
  <si>
    <t>121905558</t>
  </si>
  <si>
    <t>"v m.č. 0.14 a 0.30"  1</t>
  </si>
  <si>
    <t>2042952464</t>
  </si>
  <si>
    <t>"0.14"  (14,35+6,95)*2*3,80</t>
  </si>
  <si>
    <t>"0.30"  (5,23+9,00+11,50+2,60+8,25)*3,80</t>
  </si>
  <si>
    <t>"0.31"  (5,20+5,00+7,0)*3,80</t>
  </si>
  <si>
    <t>625251255.1</t>
  </si>
  <si>
    <t>Kontaktný zatepľovací systém hr. 140 mm BAUMIT OPEN - štandardné riešenie (biely EPS-F), zatĺkacie kotvy + omietka + malba</t>
  </si>
  <si>
    <t>-746319864</t>
  </si>
  <si>
    <t>N30 - z vnútornej strany , zakrytie kotiev</t>
  </si>
  <si>
    <t>0,40*0,40*20</t>
  </si>
  <si>
    <t>262546233</t>
  </si>
  <si>
    <t>"N4"</t>
  </si>
  <si>
    <t>(2,65+1,60)*2*0,15*0,052</t>
  </si>
  <si>
    <t>(3,66+2,40)*2*0,15*0,052</t>
  </si>
  <si>
    <t xml:space="preserve">"N5"  </t>
  </si>
  <si>
    <t>(2,50+3,95)*0,052</t>
  </si>
  <si>
    <t>631313511</t>
  </si>
  <si>
    <t>Mazanina z betónu prostého (m3) tr. C 12/15 hr.nad 80 do 120 mm</t>
  </si>
  <si>
    <t>-687913440</t>
  </si>
  <si>
    <t>Podkladný betón pod základy</t>
  </si>
  <si>
    <t>"N2"  1,30*2,65*0,10</t>
  </si>
  <si>
    <t>"N3"  2,10*3,66*0,10</t>
  </si>
  <si>
    <t>-952177352</t>
  </si>
  <si>
    <t>"0.14"  99,50</t>
  </si>
  <si>
    <t>"0.30"  83,75</t>
  </si>
  <si>
    <t>"0.31"  13,52</t>
  </si>
  <si>
    <t>632451411</t>
  </si>
  <si>
    <t>Doplnenie cementového poteru s plochou jednotlivo (s dodaním hmôt) do 4 m2 a hr. do 10 mm</t>
  </si>
  <si>
    <t>-498580778</t>
  </si>
  <si>
    <t>"B22"  1,10*1,30</t>
  </si>
  <si>
    <t>"B23"  0,60*0,60</t>
  </si>
  <si>
    <t>"B24"  1,00*0,90</t>
  </si>
  <si>
    <t>545198933</t>
  </si>
  <si>
    <t>6,00*31,00</t>
  </si>
  <si>
    <t>-832889764</t>
  </si>
  <si>
    <t>491850724</t>
  </si>
  <si>
    <t>1112424635</t>
  </si>
  <si>
    <t>"0.30"  83,75+30,00</t>
  </si>
  <si>
    <t>1510694125</t>
  </si>
  <si>
    <t>"ostatné plochy pri doprave materiálu"  150,00</t>
  </si>
  <si>
    <t>960874412</t>
  </si>
  <si>
    <t>"OK - komín" 80</t>
  </si>
  <si>
    <t>-612219117</t>
  </si>
  <si>
    <t>189151079</t>
  </si>
  <si>
    <t>"B22"  1,10*1,30*0,20</t>
  </si>
  <si>
    <t>"B23"  0,60*0,60*0,20</t>
  </si>
  <si>
    <t>"B24"  1,00*0,90*0,20</t>
  </si>
  <si>
    <t>-1159136837</t>
  </si>
  <si>
    <t>"B2"</t>
  </si>
  <si>
    <t>"B3"</t>
  </si>
  <si>
    <t>"B10"</t>
  </si>
  <si>
    <t>2,50*0,052</t>
  </si>
  <si>
    <t>965042231</t>
  </si>
  <si>
    <t>Búranie podkladov pod dlažby, liatych dlažieb a mazanín,betón,liaty asfalt hr.nad 100 mm, plochy do 4 m2 -2,20000t</t>
  </si>
  <si>
    <t>13730505</t>
  </si>
  <si>
    <t>2,65*1,30*0,25</t>
  </si>
  <si>
    <t>965042241</t>
  </si>
  <si>
    <t>Búranie podkladov pod dlažby, liatych dlažieb a mazanín,betón,liaty asfalt hr.nad 100 mm, plochy nad 4 m2 -2,20000t</t>
  </si>
  <si>
    <t>-1556212762</t>
  </si>
  <si>
    <t>3,66*2,10*0,25</t>
  </si>
  <si>
    <t>3,95*0,25</t>
  </si>
  <si>
    <t>4,50*0,50*0,25</t>
  </si>
  <si>
    <t>971052441</t>
  </si>
  <si>
    <t>Vybúranie otvoru v želzobet. priečkach a stenách plochy do 0, 25 m2, do 300 mm,  -0,18700t</t>
  </si>
  <si>
    <t>653513680</t>
  </si>
  <si>
    <t>"B5"  3,14*0,25*0,25*2</t>
  </si>
  <si>
    <t>"B7"  3,14*0,275*0,275</t>
  </si>
  <si>
    <t>"B21"  0,40*0,40*0,60*2</t>
  </si>
  <si>
    <t>971056001</t>
  </si>
  <si>
    <t>Jadrové vrty diamantovými korunkami do D 20 mm do stien - železobetónových -0,00001t</t>
  </si>
  <si>
    <t>-1086968937</t>
  </si>
  <si>
    <t>15*80</t>
  </si>
  <si>
    <t>971056003</t>
  </si>
  <si>
    <t>Jadrové vrty diamantovými korunkami do D 40 mm do stien - železobetónových -0,00003t</t>
  </si>
  <si>
    <t>-1730195546</t>
  </si>
  <si>
    <t>"B13"  30*3</t>
  </si>
  <si>
    <t>971056009</t>
  </si>
  <si>
    <t>Jadrové vrty diamantovými korunkami do D 100 mm do stien - železobetónových -0,00019t</t>
  </si>
  <si>
    <t>1081199424</t>
  </si>
  <si>
    <t>"B11"  25</t>
  </si>
  <si>
    <t>971056010</t>
  </si>
  <si>
    <t>Jadrové vrty diamantovými korunkami do D 110 mm do stien - železobetónových -0,00023t</t>
  </si>
  <si>
    <t>1981051374</t>
  </si>
  <si>
    <t>60*20</t>
  </si>
  <si>
    <t>971056020</t>
  </si>
  <si>
    <t>Jadrové vrty diamantovými korunkami do D 250 mm do stien - železobetónových -0,00118t</t>
  </si>
  <si>
    <t>-1560627232</t>
  </si>
  <si>
    <t>"B9"  25*2</t>
  </si>
  <si>
    <t>"B12"  25</t>
  </si>
  <si>
    <t>971056021</t>
  </si>
  <si>
    <t>Jadrové vrty diamantovými korunkami do D 300 mm do stien - železobetónových -0,00170t</t>
  </si>
  <si>
    <t>-1469294348</t>
  </si>
  <si>
    <t>"B15"  25</t>
  </si>
  <si>
    <t>"B20"  25*2</t>
  </si>
  <si>
    <t>976027332</t>
  </si>
  <si>
    <t>Demontáž keramického obvodového plášťa + spätná montáž s úpravou</t>
  </si>
  <si>
    <t>261657082</t>
  </si>
  <si>
    <t>"B6"  1,5*2</t>
  </si>
  <si>
    <t>"B8"  1,5</t>
  </si>
  <si>
    <t>"B13"  1,0</t>
  </si>
  <si>
    <t>674935537</t>
  </si>
  <si>
    <t>-589738414</t>
  </si>
  <si>
    <t>-764139001</t>
  </si>
  <si>
    <t>-788692531</t>
  </si>
  <si>
    <t>144591731</t>
  </si>
  <si>
    <t>1169141485</t>
  </si>
  <si>
    <t>1063660522</t>
  </si>
  <si>
    <t>-13711739</t>
  </si>
  <si>
    <t>1677179071</t>
  </si>
  <si>
    <t>-563283212</t>
  </si>
  <si>
    <t>"N2"  1,90*3,25</t>
  </si>
  <si>
    <t>"N3"  2,70*4,30</t>
  </si>
  <si>
    <t>"N5"  3,50+6,00</t>
  </si>
  <si>
    <t>-1611916271</t>
  </si>
  <si>
    <t>-1703943496</t>
  </si>
  <si>
    <t>1507519622</t>
  </si>
  <si>
    <t>"B16"  3</t>
  </si>
  <si>
    <t>1195090731</t>
  </si>
  <si>
    <t>"B1"  1</t>
  </si>
  <si>
    <t>"B4"  2</t>
  </si>
  <si>
    <t>-1345556926</t>
  </si>
  <si>
    <t>"N1" 1</t>
  </si>
  <si>
    <t>932631693</t>
  </si>
  <si>
    <t>5500030032.1</t>
  </si>
  <si>
    <t>Dvere biele protipož. plné 80L EW 30/D3</t>
  </si>
  <si>
    <t>-40845979</t>
  </si>
  <si>
    <t>766662132</t>
  </si>
  <si>
    <t>Montáž dverového krídla otočného dvojkrídlového poldrážkového, do existujúcej zárubne, vrátane kovania</t>
  </si>
  <si>
    <t>983193886</t>
  </si>
  <si>
    <t>-308882572</t>
  </si>
  <si>
    <t>6117103100.1</t>
  </si>
  <si>
    <t>Dvere biele protipož. plné EI 30/D1-C  1800/1970</t>
  </si>
  <si>
    <t>-1270772442</t>
  </si>
  <si>
    <t>1843287415</t>
  </si>
  <si>
    <t>-326526661</t>
  </si>
  <si>
    <t>-1563601080</t>
  </si>
  <si>
    <t>"OK"  3080,1</t>
  </si>
  <si>
    <t>-411841987</t>
  </si>
  <si>
    <t>112,055*1,07*0,001</t>
  </si>
  <si>
    <t>25,152*1,07*0,001</t>
  </si>
  <si>
    <t>2130593603</t>
  </si>
  <si>
    <t>98,25*1,07*0,001</t>
  </si>
  <si>
    <t>1929186550</t>
  </si>
  <si>
    <t>(1252,108+141,171+992,274)*1,07*0,001</t>
  </si>
  <si>
    <t>998767204</t>
  </si>
  <si>
    <t>Presun hmôt pre kovové stavebné doplnkové konštrukcie v objektoch výšky nad 24 do 36 m</t>
  </si>
  <si>
    <t>1052334419</t>
  </si>
  <si>
    <t>776401800</t>
  </si>
  <si>
    <t>Demontáž soklíkov alebo líšt</t>
  </si>
  <si>
    <t>1621764999</t>
  </si>
  <si>
    <t xml:space="preserve">"Ba" </t>
  </si>
  <si>
    <t>"m.č.30"</t>
  </si>
  <si>
    <t>5,23+9,00+11,50+2,60+8,25</t>
  </si>
  <si>
    <t>"m.č.31"</t>
  </si>
  <si>
    <t>5,10+5,20+6,50</t>
  </si>
  <si>
    <t>776511820</t>
  </si>
  <si>
    <t>Odstránenie povlakových podláh z nášľapnej plochy lepených s podložkou,  -0,00100t</t>
  </si>
  <si>
    <t>1675169563</t>
  </si>
  <si>
    <t>"Ba"</t>
  </si>
  <si>
    <t>"m.č.30"  83,75</t>
  </si>
  <si>
    <t>"m.č.31"  13,52</t>
  </si>
  <si>
    <t>-446702020</t>
  </si>
  <si>
    <t>"N20 0.14"  99,50</t>
  </si>
  <si>
    <t>"N8 0.30"  83,75</t>
  </si>
  <si>
    <t>"N8 0.30"  (2,10+3,66)*2*0,10</t>
  </si>
  <si>
    <t>"N8 0.30"  (1,30+2,62)*2*0,10</t>
  </si>
  <si>
    <t>"N9 0.31"  13,52</t>
  </si>
  <si>
    <t>-1210602558</t>
  </si>
  <si>
    <t>783201811</t>
  </si>
  <si>
    <t>Odstránenie starých náterov z kovových stavebných doplnkových konštrukcií oškrabaním</t>
  </si>
  <si>
    <t>-852808591</t>
  </si>
  <si>
    <t>zárubne</t>
  </si>
  <si>
    <t>(2,0+2,0+0,80)*0,30</t>
  </si>
  <si>
    <t>(2,0+2,0+1,80)*0,30</t>
  </si>
  <si>
    <t>353286244</t>
  </si>
  <si>
    <t>3080,1*32*0,001</t>
  </si>
  <si>
    <t>-1425632481</t>
  </si>
  <si>
    <t>1728717162</t>
  </si>
  <si>
    <t>-1064076143</t>
  </si>
  <si>
    <t>"N21 0.14"  99,50</t>
  </si>
  <si>
    <t>"N21 0.14"  (14,35+6,95)*2*3,80</t>
  </si>
  <si>
    <t>"N7 0.30"  83,75</t>
  </si>
  <si>
    <t>"N7 0.30"  (5,23+9,00+11,50+2,60+8,25)*3,80</t>
  </si>
  <si>
    <t>"N10 0.31"  13,52</t>
  </si>
  <si>
    <t>"N10 0.31"  (5,20+5,00+7,0)*3,80</t>
  </si>
  <si>
    <t>287947996</t>
  </si>
  <si>
    <t>1491869570</t>
  </si>
  <si>
    <t>"0.14"  99,50+20,00</t>
  </si>
  <si>
    <t>"0.31"  13,52+5,00</t>
  </si>
  <si>
    <t>1546581382</t>
  </si>
  <si>
    <t>1029502614</t>
  </si>
  <si>
    <t>1577658308</t>
  </si>
  <si>
    <t>722820450</t>
  </si>
  <si>
    <t>-1223300558</t>
  </si>
  <si>
    <t>-280493667</t>
  </si>
  <si>
    <t xml:space="preserve">E.1.2.2 - E1.2.2 Zdravotnotechnická inštalácia </t>
  </si>
  <si>
    <t>-9167224</t>
  </si>
  <si>
    <t>-2062994393</t>
  </si>
  <si>
    <t>1612784664</t>
  </si>
  <si>
    <t>-1235163007</t>
  </si>
  <si>
    <t>-1719440766</t>
  </si>
  <si>
    <t>1039867237</t>
  </si>
  <si>
    <t>2103503043</t>
  </si>
  <si>
    <t>662057758</t>
  </si>
  <si>
    <t>-1633646396</t>
  </si>
  <si>
    <t>-454774253</t>
  </si>
  <si>
    <t>-827856782</t>
  </si>
  <si>
    <t>Pol16</t>
  </si>
  <si>
    <t>Priemyslová vpusť s krabicovými vtokmi nerez dvomi krabicovými žľabmi,krycími roštami a čelami AISI304</t>
  </si>
  <si>
    <t>1511927251</t>
  </si>
  <si>
    <t>604678797</t>
  </si>
  <si>
    <t>E1.3 - E1.3 Plynová kotolňa Archív, stavebné úpravy</t>
  </si>
  <si>
    <t xml:space="preserve">E.1.3.1 - E.1.3.1 Architektonické a stavebné riešenie objektu + statika </t>
  </si>
  <si>
    <t xml:space="preserve">    3 - Zvislé a kompletné konštrukcie</t>
  </si>
  <si>
    <t xml:space="preserve">    5 - Komunikácie</t>
  </si>
  <si>
    <t>113106121</t>
  </si>
  <si>
    <t>Rozoberanie dlažby, z betónových alebo kamenin. dlaždíc, dosiek alebo tvaroviek,  -0,13800t</t>
  </si>
  <si>
    <t>-978429538</t>
  </si>
  <si>
    <t>"B1"  4,00*0,50</t>
  </si>
  <si>
    <t>122202201</t>
  </si>
  <si>
    <t>Odkopávka a prekopávka nezapažená pre cesty, v hornine 3 do 100 m3</t>
  </si>
  <si>
    <t>-890129311</t>
  </si>
  <si>
    <t>67,00*1,00*0,40</t>
  </si>
  <si>
    <t>0,95*1,50*0,40</t>
  </si>
  <si>
    <t>0,90*1,95*0,40</t>
  </si>
  <si>
    <t>4,10*0,60*0,40</t>
  </si>
  <si>
    <t>3,90*0,60*0,40</t>
  </si>
  <si>
    <t>2,50*0,60*0,40</t>
  </si>
  <si>
    <t>122202209</t>
  </si>
  <si>
    <t>Odkopávky a prekopávky nezapažené pre cesty. Príplatok za lepivosť horniny 3</t>
  </si>
  <si>
    <t>-525338905</t>
  </si>
  <si>
    <t>131211101</t>
  </si>
  <si>
    <t>Hĺbenie jám v  hornine tr.3 súdržných - ručným náradím</t>
  </si>
  <si>
    <t>-1912609163</t>
  </si>
  <si>
    <t>2,55*3,20*0,20</t>
  </si>
  <si>
    <t>131211119</t>
  </si>
  <si>
    <t>Príplatok za lepivosť pri hĺbení jám ručným náradím v hornine tr. 3</t>
  </si>
  <si>
    <t>512961475</t>
  </si>
  <si>
    <t>132211101</t>
  </si>
  <si>
    <t>Hĺbenie rýh šírky do 600 mm v  hornine tr.3 súdržných - ručným náradím</t>
  </si>
  <si>
    <t>1407642011</t>
  </si>
  <si>
    <t>2,55*0,65*1,00*2</t>
  </si>
  <si>
    <t>1,90*0,65*1,00</t>
  </si>
  <si>
    <t>132211119</t>
  </si>
  <si>
    <t>Príplatok za lepivosť pri hĺbení rýh š do 600 mm ručným náradím v hornine tr. 3</t>
  </si>
  <si>
    <t>1134103695</t>
  </si>
  <si>
    <t>-1592278474</t>
  </si>
  <si>
    <t>1,632+4,55+30,592</t>
  </si>
  <si>
    <t>128273926</t>
  </si>
  <si>
    <t>167101101</t>
  </si>
  <si>
    <t>Nakladanie neuľahnutého výkopku z hornín tr.1-4 do 100 m3</t>
  </si>
  <si>
    <t>909409102</t>
  </si>
  <si>
    <t>1253197252</t>
  </si>
  <si>
    <t>36,774</t>
  </si>
  <si>
    <t>930962045</t>
  </si>
  <si>
    <t>181101102</t>
  </si>
  <si>
    <t>Úprava pláne v zárezoch v hornine 1-4 so zhutnením</t>
  </si>
  <si>
    <t>480019555</t>
  </si>
  <si>
    <t>67,00*1,00</t>
  </si>
  <si>
    <t>0,95*1,50</t>
  </si>
  <si>
    <t>0,90*1,95</t>
  </si>
  <si>
    <t>4,10*0,60</t>
  </si>
  <si>
    <t>3,90*0,60</t>
  </si>
  <si>
    <t>2,50*0,60</t>
  </si>
  <si>
    <t>2,55*3,20</t>
  </si>
  <si>
    <t>273321411</t>
  </si>
  <si>
    <t>Betón základových dosiek, železový (bez výstuže), tr. C 25/30</t>
  </si>
  <si>
    <t>1688473492</t>
  </si>
  <si>
    <t>2,20*2,50*0,15</t>
  </si>
  <si>
    <t>-646080566</t>
  </si>
  <si>
    <t>0,825*5,4*1,1*0,001</t>
  </si>
  <si>
    <t>274313612</t>
  </si>
  <si>
    <t>Betón základových pásov, prostý tr. C 20/25</t>
  </si>
  <si>
    <t>-1070671454</t>
  </si>
  <si>
    <t>1,90*0,60*1,30*2</t>
  </si>
  <si>
    <t>3,10*0,60*1,30</t>
  </si>
  <si>
    <t>274351215</t>
  </si>
  <si>
    <t>Debnenie stien základových pásov, zhotovenie-dielce</t>
  </si>
  <si>
    <t>990461844</t>
  </si>
  <si>
    <t>(1,90+1,90+1,90+2,50+3,10+2,50)*0,60</t>
  </si>
  <si>
    <t>274351216</t>
  </si>
  <si>
    <t>Debnenie stien základových pásov, odstránenie-dielce</t>
  </si>
  <si>
    <t>-1849294888</t>
  </si>
  <si>
    <t>278381145</t>
  </si>
  <si>
    <t>Základ pod stroje (ventilátory, čerpadlá, ohrievače, atď.), betón prostý tr. C 25/30 vrátane debnenia, omietky, poteru, otvorov, plochy do 0,50m2</t>
  </si>
  <si>
    <t>-1027675425</t>
  </si>
  <si>
    <t>N9</t>
  </si>
  <si>
    <t>0,60*0,60*0,10</t>
  </si>
  <si>
    <t>311101213</t>
  </si>
  <si>
    <t>Vytvorenie prestupov v múroch z betónu a železobetónu vložkami s vonkajšou prierezovou plochou nad 0,05-0,10 m2</t>
  </si>
  <si>
    <t>-1173340871</t>
  </si>
  <si>
    <t>"N10" 0,6</t>
  </si>
  <si>
    <t>6072623600</t>
  </si>
  <si>
    <t>Doska OSB 3 Superfinish ECO nebrúsené hr. 10 mm, 2500x1250 mm</t>
  </si>
  <si>
    <t>-232742980</t>
  </si>
  <si>
    <t>0,60*(0,25+0,30)*2</t>
  </si>
  <si>
    <t>311234560</t>
  </si>
  <si>
    <t>Murivo nosné (m3) z tehál pálených POROTHERM 30 Profi P 10 brúsených na pero a drážku, na maltu POROTHERM Profi (300x250x249)</t>
  </si>
  <si>
    <t>15565974</t>
  </si>
  <si>
    <t>(2,20+2,20+3,10)*0,30*2,90</t>
  </si>
  <si>
    <t>-0,90*2,00*0,30</t>
  </si>
  <si>
    <t>317321315</t>
  </si>
  <si>
    <t>Betón prekladov železový (bez výstuže) tr. C 20/25</t>
  </si>
  <si>
    <t>-1694958429</t>
  </si>
  <si>
    <t>"P1"  0,20*0,25*1,50</t>
  </si>
  <si>
    <t>317351107</t>
  </si>
  <si>
    <t>Debnenie prekladu  vrátane podpornej konštrukcie výšky do 4 m zhotovenie</t>
  </si>
  <si>
    <t>-1317821574</t>
  </si>
  <si>
    <t>"P1"  (0,20+0,25+0,25)*1,50</t>
  </si>
  <si>
    <t>317351108</t>
  </si>
  <si>
    <t>Debnenie prekladu  vrátane podpornej konštrukcie výšky do 4 m odstránenie</t>
  </si>
  <si>
    <t>1682932251</t>
  </si>
  <si>
    <t>317361821</t>
  </si>
  <si>
    <t>Výstuž prekladov z ocele 10505</t>
  </si>
  <si>
    <t>1335761300</t>
  </si>
  <si>
    <t>388995211.1</t>
  </si>
  <si>
    <t>Chránička káblov z rúr PE ohybná KSX-PEG 50, DN 50</t>
  </si>
  <si>
    <t>1279835227</t>
  </si>
  <si>
    <t>"N4"  2,0</t>
  </si>
  <si>
    <t>388995215.1</t>
  </si>
  <si>
    <t>Chránička káblov z rúr PE ohybná KSX-PEG 200, DN 200</t>
  </si>
  <si>
    <t>1654596792</t>
  </si>
  <si>
    <t>"N5"  2,0*2</t>
  </si>
  <si>
    <t>411321314</t>
  </si>
  <si>
    <t>Betón stropov doskových a trámových,  železový tr. C 20/25</t>
  </si>
  <si>
    <t>28957031</t>
  </si>
  <si>
    <t>"D1"  2,50*1,00*0,17</t>
  </si>
  <si>
    <t>411351101</t>
  </si>
  <si>
    <t>Debnenie stropov doskových zhotovenie-dielce</t>
  </si>
  <si>
    <t>-1733791897</t>
  </si>
  <si>
    <t>3,10*1,30</t>
  </si>
  <si>
    <t>(3,10+1,30)*2*0,17</t>
  </si>
  <si>
    <t>411351102</t>
  </si>
  <si>
    <t>Debnenie stropov doskových odstránenie-dielce</t>
  </si>
  <si>
    <t>1878004399</t>
  </si>
  <si>
    <t>411354171</t>
  </si>
  <si>
    <t>Podporná konštrukcia stropov výšky do 4 m pre zaťaženie do 5 kPa zhotovenie</t>
  </si>
  <si>
    <t>33780861</t>
  </si>
  <si>
    <t>411354172</t>
  </si>
  <si>
    <t>Podporná konštrukcia stropov výšky do 4 m pre zaťaženie do 5 kPa odstránenie</t>
  </si>
  <si>
    <t>1406237006</t>
  </si>
  <si>
    <t>411361321</t>
  </si>
  <si>
    <t>Celkové náklady za stavbu</t>
  </si>
  <si>
    <t xml:space="preserve">Celkové náklady za stavbu </t>
  </si>
  <si>
    <t>Jadrové vrty diamantovými korunkami od 30 do D 40 mm do stien - murivo tehlové -0,00002t</t>
  </si>
  <si>
    <t>-723119065</t>
  </si>
  <si>
    <t>220065001</t>
  </si>
  <si>
    <t>Zafúkanie optického kábla miestnej siete 1x optický kábel</t>
  </si>
  <si>
    <t>-1041075011</t>
  </si>
  <si>
    <t>220065055</t>
  </si>
  <si>
    <t>Spájanie optických vlákien Miestna sieť, zváraním</t>
  </si>
  <si>
    <t>-17358823</t>
  </si>
  <si>
    <t>220300653</t>
  </si>
  <si>
    <t>Ukončenie optických káblov vyvedenie vlákna v kazete</t>
  </si>
  <si>
    <t>-2078372310</t>
  </si>
  <si>
    <t>220732200/P</t>
  </si>
  <si>
    <t>Montáž aktívnych prvkov</t>
  </si>
  <si>
    <t>-157877641</t>
  </si>
  <si>
    <t>Pol10</t>
  </si>
  <si>
    <t>Kompletizácia a montáž rozvádzačov  a oživenie</t>
  </si>
  <si>
    <t>hod</t>
  </si>
  <si>
    <t>325195440</t>
  </si>
  <si>
    <t>Pol6</t>
  </si>
  <si>
    <t>Príprava optického kábla na zváranie vlákien</t>
  </si>
  <si>
    <t>-531832436</t>
  </si>
  <si>
    <t>Pol7</t>
  </si>
  <si>
    <t>Certifikačné merania trasy a spoja /reflektometrom OTDR/ + vystavenie protokolu</t>
  </si>
  <si>
    <t>2090170411</t>
  </si>
  <si>
    <t>Pol8</t>
  </si>
  <si>
    <t>Spracovanie výsledkov merania - vystavenie protokolu pre 1 prípojné miesto /vetva, segment/</t>
  </si>
  <si>
    <t>783875078</t>
  </si>
  <si>
    <t>Pol9</t>
  </si>
  <si>
    <t>Montáž a oživenie  napájacích zdrojov zdrojov</t>
  </si>
  <si>
    <t>969167848</t>
  </si>
  <si>
    <t>220260721/P</t>
  </si>
  <si>
    <t>Káblové žľaby. Žľab  káblový  MARS.   Úplná  montáž  káblového  žľabu,   kolien,  T-kusov na vopred pripravené upevňovacie body, uzatvorenie veka. 62/50  mm</t>
  </si>
  <si>
    <t>-230966917</t>
  </si>
  <si>
    <t>220261642</t>
  </si>
  <si>
    <t>Osadenie príchyky,vyvŕt.diery,zatlač.príchytky,v tvrdom kameni,železobetóne D8</t>
  </si>
  <si>
    <t>-96805797</t>
  </si>
  <si>
    <t>220280511/p</t>
  </si>
  <si>
    <t>Kábel  voľne  uložený na káblovú lávku alebo do žľabu Odvinutie, nameranie a položenie kábla na  lávku  alebo  do  žľabu  vrátane uchytenia v ohyboch a zakrytie žľabu a zaizolovania koncov kábla. Prezvonenie a označenie. SYKFY 5 x 2 x 0.5 mm</t>
  </si>
  <si>
    <t>-271598027</t>
  </si>
  <si>
    <t>Pol11</t>
  </si>
  <si>
    <t>Inžinierska činnosť</t>
  </si>
  <si>
    <t>-1548032543</t>
  </si>
  <si>
    <t>Pol12</t>
  </si>
  <si>
    <t>Zameranie trasy  a markerov a vyhotovenie výkresu geometrického zamerania</t>
  </si>
  <si>
    <t>475821131</t>
  </si>
  <si>
    <t>Pol13</t>
  </si>
  <si>
    <t>PD skutočného vyhotovenia, polohopisné zameranie trasy</t>
  </si>
  <si>
    <t>-1007538423</t>
  </si>
  <si>
    <t>Odpad</t>
  </si>
  <si>
    <t>Odvoz a likvidácia odpadu 0,5% z dodávky</t>
  </si>
  <si>
    <t>-1121572413</t>
  </si>
  <si>
    <t xml:space="preserve">G1 - G1 Plynová kotolňa Výuka - 1 </t>
  </si>
  <si>
    <t xml:space="preserve">G1.1 - G1.1 Strojné zariadenie kotolne </t>
  </si>
  <si>
    <t xml:space="preserve">    722 - Zdravotechnika - vnútorný vodovod</t>
  </si>
  <si>
    <t xml:space="preserve">    731 - Ústredné kúrenie, kotolne</t>
  </si>
  <si>
    <t xml:space="preserve">    732 - Ústredné kúrenie, strojovne</t>
  </si>
  <si>
    <t xml:space="preserve">    733 - Ústredné kúrenie, rozvodné potrubie</t>
  </si>
  <si>
    <t xml:space="preserve">    734 - Ústredné kúrenie, armatúry.</t>
  </si>
  <si>
    <t xml:space="preserve">    769 - Montáž vzduchotechnických zariadení</t>
  </si>
  <si>
    <t xml:space="preserve">    95-M - Revízie</t>
  </si>
  <si>
    <t>OST - PSV</t>
  </si>
  <si>
    <t xml:space="preserve">    O01 - Ostatné</t>
  </si>
  <si>
    <t>891249111</t>
  </si>
  <si>
    <t>Montáž navrtávacieho pásu s ventilom Jt 1 MPa na potrubí z rúr liat., oceľ.,plast. DN 80</t>
  </si>
  <si>
    <t>1969331577</t>
  </si>
  <si>
    <t>4227531226</t>
  </si>
  <si>
    <t>Navrtávací pás univerzálny závitový výstup DN 65-1" na vodu, HAWLE</t>
  </si>
  <si>
    <t>1513912395</t>
  </si>
  <si>
    <t>891319111</t>
  </si>
  <si>
    <t>Montáž navrtávacieho pásu s ventilom Jt 1 MPa na potr. z rúr liat., oceľ., plast., DN 150</t>
  </si>
  <si>
    <t>-1979594611</t>
  </si>
  <si>
    <t>4227531190</t>
  </si>
  <si>
    <t>Navrtávací pás univerzálny závitový výstup DN 150-1" na vodu, HAWLE</t>
  </si>
  <si>
    <t>1417292611</t>
  </si>
  <si>
    <t>713400821</t>
  </si>
  <si>
    <t>Odstránenie tepelnej izolácie potrubia pásmi alebo fóliami potrubie,  -0,00210t</t>
  </si>
  <si>
    <t>-617464415</t>
  </si>
  <si>
    <t>713482152</t>
  </si>
  <si>
    <t>Montáž trubíc z EPDM, hr.38-50,vnút.priemer 42-73</t>
  </si>
  <si>
    <t>-340879989</t>
  </si>
  <si>
    <t>17+30+29</t>
  </si>
  <si>
    <t>300616</t>
  </si>
  <si>
    <t>Technické izolácie KPS 041 AluR, čadičová minerálna izolácia potrubných rozvodov s AluR fóliou - skruž do 600/100°C, 43x40x1000</t>
  </si>
  <si>
    <t>-1131785464</t>
  </si>
  <si>
    <t>?50°C=0,040 W / m.K, technické izolácie</t>
  </si>
  <si>
    <t>300619</t>
  </si>
  <si>
    <t>Technické izolácie KPS 041 AluR, čadičová minerálna izolácia potrubných rozvodov s AluR fóliou - skruž do 600/100°C, 49x40x1000</t>
  </si>
  <si>
    <t>-928785991</t>
  </si>
  <si>
    <t>303376.1</t>
  </si>
  <si>
    <t>Technické izolácie KPS 041 AluR, čadičová minerálna izolácia potrubných rozvodov s AluR fóliou - skruž do 600/100°C, 61x40x1000</t>
  </si>
  <si>
    <t>1839389565</t>
  </si>
  <si>
    <t>713482153</t>
  </si>
  <si>
    <t>Montáž trubíc z EPDM, hr.38-50,vnút.priemer 76-98</t>
  </si>
  <si>
    <t>774792400</t>
  </si>
  <si>
    <t>80+115</t>
  </si>
  <si>
    <t>303364.1</t>
  </si>
  <si>
    <t>Technické izolácie KPS 041 AluR, čadičová minerálna izolácia potrubných rozvodov s AluR fóliou - skruž do 600/100°C, 77x50x1000</t>
  </si>
  <si>
    <t>345058645</t>
  </si>
  <si>
    <t>300651.1</t>
  </si>
  <si>
    <t>Technické izolácie KPS 041 AluR, čadičová minerálna izolácia potrubných rozvodov s AluR fóliou - skruž do 600/100°C, 89x50x1000</t>
  </si>
  <si>
    <t>281125565</t>
  </si>
  <si>
    <t>713482154</t>
  </si>
  <si>
    <t>Montáž trubíc z EPDM, hr.38-50,vnút.priemer 102-130</t>
  </si>
  <si>
    <t>1236824715</t>
  </si>
  <si>
    <t>300653.1</t>
  </si>
  <si>
    <t>Technické izolácie KPS 041 AluR, čadičová minerálna izolácia potrubných rozvodov s AluR fóliou - skruž do 600/100°C, 109x50x1000</t>
  </si>
  <si>
    <t>893798127</t>
  </si>
  <si>
    <t>713482155</t>
  </si>
  <si>
    <t>Montáž trubíc z EPDM, hr.38-50,vnút.priemer 140-165</t>
  </si>
  <si>
    <t>2010670927</t>
  </si>
  <si>
    <t>11+281+2</t>
  </si>
  <si>
    <t>302692.1</t>
  </si>
  <si>
    <t>Technické izolácie KPS 041 AluR, čadičová minerálna izolácia potrubných rozvodov s AluR fóliou - skruž do 600/100°C, 133x60x1000</t>
  </si>
  <si>
    <t>913423864</t>
  </si>
  <si>
    <t>304108.1</t>
  </si>
  <si>
    <t>Technické izolácie KPS 041 AluR, čadičová minerálna izolácia potrubných rozvodov s AluR fóliou - skruž do 600/100°C, 159x60x1000</t>
  </si>
  <si>
    <t>564212139</t>
  </si>
  <si>
    <t>304108.2</t>
  </si>
  <si>
    <t>Technické izolácie NOBASIL KPS 041 AluR (SKRUŽ AL), čadičová minerálna izolácia potrubných rozvodov s AL fóliou - skruž do 100°C 219x70x1000</t>
  </si>
  <si>
    <t>bm</t>
  </si>
  <si>
    <t>1342037559</t>
  </si>
  <si>
    <t>?50°C=0,041 W / m.K, technické izolácie</t>
  </si>
  <si>
    <t>713482305</t>
  </si>
  <si>
    <t>Montaž trubíc MIRELON hr. do 13 mm, vnút.priemer 22 - 42 mm</t>
  </si>
  <si>
    <t>506016233</t>
  </si>
  <si>
    <t>6+2+3</t>
  </si>
  <si>
    <t>2837710400</t>
  </si>
  <si>
    <t>izolácia  potrubia- 22/13"  MIRELON</t>
  </si>
  <si>
    <t>-1334699173</t>
  </si>
  <si>
    <t>2837711000</t>
  </si>
  <si>
    <t>Izolácia potrubia- 35/13" MIRELON</t>
  </si>
  <si>
    <t>-1975092485</t>
  </si>
  <si>
    <t>2837711200</t>
  </si>
  <si>
    <t>Izolácia potrubia- 49/13" MIRELON</t>
  </si>
  <si>
    <t>-1152631527</t>
  </si>
  <si>
    <t>713482307</t>
  </si>
  <si>
    <t>Montaž trubíc MIRELON hr. do 13 mm, vnút.priemer 53 - 64 mm</t>
  </si>
  <si>
    <t>282653006</t>
  </si>
  <si>
    <t>2837711600</t>
  </si>
  <si>
    <t>Izolácia potrubia- 65/13" MIRELON</t>
  </si>
  <si>
    <t>1990023125</t>
  </si>
  <si>
    <t>713483011</t>
  </si>
  <si>
    <t xml:space="preserve">Montáž technickej izolácie samolepiacej rohože hr. 30 mm na potrubia s rovnou plochou </t>
  </si>
  <si>
    <t>1271115458</t>
  </si>
  <si>
    <t>6319125690.1</t>
  </si>
  <si>
    <t>Tepelná izolácia K-flex ST- samolepiaca, hr. 25 mm</t>
  </si>
  <si>
    <t>-575733801</t>
  </si>
  <si>
    <t>lamelová rohož s hliníkovou fóliou na povrchu, samolepiaca, max. prvádzková teplota 50°C</t>
  </si>
  <si>
    <t>2837577034.1</t>
  </si>
  <si>
    <t>K-flex ST páska 3mmx100mmx10m</t>
  </si>
  <si>
    <t>659398550</t>
  </si>
  <si>
    <t>713491111</t>
  </si>
  <si>
    <t>Izolácia tepelná - montáž oplechovania pevného - potrubia</t>
  </si>
  <si>
    <t>-1793839409</t>
  </si>
  <si>
    <t>(2*PI*0,205*0,205+2*PI*0,205*13)</t>
  </si>
  <si>
    <t>1381403000</t>
  </si>
  <si>
    <t>Plech hladký pozinkovaný ozn. STN 10 004.20 podľa EN  S185, min. 285 g/m2 hr. 0,60 mm</t>
  </si>
  <si>
    <t>-1021768885</t>
  </si>
  <si>
    <t>17,009*4,8*0,001</t>
  </si>
  <si>
    <t>520591064</t>
  </si>
  <si>
    <t>722172100</t>
  </si>
  <si>
    <t>Potrubie z plastických rúr PP D20/1.9 - PN10, polyfúznym zváraním, (alt. vypúšťacia hadica)</t>
  </si>
  <si>
    <t>-291795868</t>
  </si>
  <si>
    <t>722262151</t>
  </si>
  <si>
    <t>Montáž vodomeru pre vodu do 30°C prírubového skrutkového vertikálneho DN 50</t>
  </si>
  <si>
    <t>-332383818</t>
  </si>
  <si>
    <t>3882122200C24</t>
  </si>
  <si>
    <t>Viacvtokový mokrobežný vodomer typ MNK</t>
  </si>
  <si>
    <t>130322933</t>
  </si>
  <si>
    <t>998722201</t>
  </si>
  <si>
    <t>Presun hmôt pre vnútorný vodovod v objektoch výšky do 6 m</t>
  </si>
  <si>
    <t>-1017901317</t>
  </si>
  <si>
    <t>731341130</t>
  </si>
  <si>
    <t>Hadica napúšťacia gumená</t>
  </si>
  <si>
    <t>1519270372</t>
  </si>
  <si>
    <t>731PC001</t>
  </si>
  <si>
    <t>Montáž kotlov plynových,  - 2ks o výkone 153-460kW a 2ks o výkone 700kW</t>
  </si>
  <si>
    <t>súb</t>
  </si>
  <si>
    <t>-1859179749</t>
  </si>
  <si>
    <t>731PC01.A</t>
  </si>
  <si>
    <t>Dodávka kotlov firmy Viessmann + príslušenstvo</t>
  </si>
  <si>
    <t>121494837</t>
  </si>
  <si>
    <t>podrobnejší popis v zozname strojov a zariadení</t>
  </si>
  <si>
    <t xml:space="preserve">2 "Kondenzačný plynový kotol firmy Viessmann, typ VITOCROSSAL 300, typ CT3U s modulovaným valcovým horákom Matrix s príslušenstvom </t>
  </si>
  <si>
    <t xml:space="preserve">2 "Manostat minimálneho tlaku </t>
  </si>
  <si>
    <t xml:space="preserve">2 "1 sada protihlukové podložky pod kotol </t>
  </si>
  <si>
    <t xml:space="preserve">2 "Membránová expanzná nádoba N80 </t>
  </si>
  <si>
    <t>2 "Guľový kohút so zaistením 1“ pre membránové expanzné nádoby N 80</t>
  </si>
  <si>
    <t>2 "Neutralizačné zariadenie kondenzačných kotlov, typ GENO- Neutra V N-70</t>
  </si>
  <si>
    <t>1 "Hydraulické systémové prepojenie kotlov 2xCT3U, DN100/125</t>
  </si>
  <si>
    <t xml:space="preserve">2 "Teplovodný plynový kotol firmy Viessmann, K1 a K2 typ VITOPLEX 200 </t>
  </si>
  <si>
    <t xml:space="preserve">2 "Membránová expanzná nádoba N140 </t>
  </si>
  <si>
    <t>2 "Guľový kohút so zaistením 1“ pre membránové expanzné nádoby N 140</t>
  </si>
  <si>
    <t>2 "Horák na zemný plyn s tlmičom hluku, monoblokový, Weishaupt typ WM-G10/3-A, ZM-LN, pretlak plynu na vstupe do horáka 10 kPa – 50kPa</t>
  </si>
  <si>
    <t>1  "náklady za celý súbor</t>
  </si>
  <si>
    <t>731PC01.A18</t>
  </si>
  <si>
    <t>Poistný ventil kotla fy. Meibes, typ DUCO 11/4“ x 11/2“ KD</t>
  </si>
  <si>
    <t>1133037671</t>
  </si>
  <si>
    <t>731PC02.A26</t>
  </si>
  <si>
    <t>466128723</t>
  </si>
  <si>
    <t>731PC02.A27</t>
  </si>
  <si>
    <t xml:space="preserve">Recirkulačné čerpadlo ohriatej vody pre kotly pol. č. A27 </t>
  </si>
  <si>
    <t>2078701227</t>
  </si>
  <si>
    <t>731PC F1</t>
  </si>
  <si>
    <t>Montáž kompletnej OST - ALFA LAVAL</t>
  </si>
  <si>
    <t>587172847</t>
  </si>
  <si>
    <t xml:space="preserve">Kompaktná nezávislá odovzdávacia stanica Alfa Laval voda – voda  </t>
  </si>
  <si>
    <t>-1225027719</t>
  </si>
  <si>
    <t>731PC F2</t>
  </si>
  <si>
    <t>Montáž akumulačného zásobníka</t>
  </si>
  <si>
    <t>1685835183</t>
  </si>
  <si>
    <t>731PCF2</t>
  </si>
  <si>
    <t>Akumulačný zásobník TPV, typ Storatherm Aqua Load AL 2000/R2, 10 bar</t>
  </si>
  <si>
    <t>1841536329</t>
  </si>
  <si>
    <t>998731201</t>
  </si>
  <si>
    <t>Presun hmôt pre kotolne umiestnené vo výške (hĺbke) do 6 m</t>
  </si>
  <si>
    <t>-1336688018</t>
  </si>
  <si>
    <t>732422075</t>
  </si>
  <si>
    <t>Montáž obehového čerpadla teplovodného DN 40 výtlak do 1,8 m</t>
  </si>
  <si>
    <t>154817406</t>
  </si>
  <si>
    <t>1+1+1+2</t>
  </si>
  <si>
    <t>4268155800C4</t>
  </si>
  <si>
    <t xml:space="preserve">Obehové čerpadlo ÚK Magna3 40 – 120F, DN 40, PN 16 </t>
  </si>
  <si>
    <t>-3945205</t>
  </si>
  <si>
    <t>4268155800C7</t>
  </si>
  <si>
    <t>1678623785</t>
  </si>
  <si>
    <t>4268155800C8</t>
  </si>
  <si>
    <t>-2071044595</t>
  </si>
  <si>
    <t>4268155800C25</t>
  </si>
  <si>
    <t xml:space="preserve">Cirkulačné čerpadlo TPV Magna1 40 – 80 FN, DN 40, PN 10 </t>
  </si>
  <si>
    <t>-1343528228</t>
  </si>
  <si>
    <t>732422080</t>
  </si>
  <si>
    <t>Montáž obehového čerpadla teplovodného DN 50 výtlak do 1,8 m</t>
  </si>
  <si>
    <t>1497690927</t>
  </si>
  <si>
    <t>1+1+1+1+1</t>
  </si>
  <si>
    <t>4268155900C5</t>
  </si>
  <si>
    <t xml:space="preserve">Obehové čerpadlo ÚK Magna3 32 – 100, G 2“, PN 16 </t>
  </si>
  <si>
    <t>-1240445800</t>
  </si>
  <si>
    <t>4268155900C6</t>
  </si>
  <si>
    <t xml:space="preserve">Obehové čerpadlo ÚK Magna3 50 – 120F, DN 50, PN 16 </t>
  </si>
  <si>
    <t>-1107029153</t>
  </si>
  <si>
    <t>4268155900C17</t>
  </si>
  <si>
    <t>2129082880</t>
  </si>
  <si>
    <t>4268155900C18</t>
  </si>
  <si>
    <t>-534118330</t>
  </si>
  <si>
    <t>4268155900C19</t>
  </si>
  <si>
    <t>660803625</t>
  </si>
  <si>
    <t>732422085</t>
  </si>
  <si>
    <t>Montáž obehového čerpadla teplovodného DN 65 výtlak do 1,5 m</t>
  </si>
  <si>
    <t>-221200561</t>
  </si>
  <si>
    <t>4268156020C16</t>
  </si>
  <si>
    <t xml:space="preserve">Obehové čerpadlo ÚK Magna3 65 – 120F, DN 65, PN 16 </t>
  </si>
  <si>
    <t>-1478820628</t>
  </si>
  <si>
    <t>732422095</t>
  </si>
  <si>
    <t>Montáž obehového čerpadla teplovodného DN 100 výtlak do 1,2 m</t>
  </si>
  <si>
    <t>739468506</t>
  </si>
  <si>
    <t>4268155660</t>
  </si>
  <si>
    <t xml:space="preserve">Obehové čerpadlo ÚK TPE 100 – 70/4-S, DN 100, PN 16 </t>
  </si>
  <si>
    <t>986268881</t>
  </si>
  <si>
    <t>732PC C1</t>
  </si>
  <si>
    <t>Rúrový rozdeľovač RACEN DN 250,3,2m s montážou</t>
  </si>
  <si>
    <t>-1493069640</t>
  </si>
  <si>
    <t>732PC C14</t>
  </si>
  <si>
    <t>Rúrový rozdeľovač RACEN DN 250,2,4m s montážou</t>
  </si>
  <si>
    <t>472135409</t>
  </si>
  <si>
    <t>732PC C2</t>
  </si>
  <si>
    <t>Rúrový zberač RACEN DN 250,3,2m  s montážou</t>
  </si>
  <si>
    <t>1557062779</t>
  </si>
  <si>
    <t>732PC C15</t>
  </si>
  <si>
    <t>Rúrový zberač RACEN DN 250,2,4m  s montážou</t>
  </si>
  <si>
    <t>-1313581739</t>
  </si>
  <si>
    <t>732PC C3</t>
  </si>
  <si>
    <t>Merač tepla s montážou</t>
  </si>
  <si>
    <t>459017534</t>
  </si>
  <si>
    <t>732199100</t>
  </si>
  <si>
    <t>Montáž orientačného štítka</t>
  </si>
  <si>
    <t>-1164280508</t>
  </si>
  <si>
    <t>5489511000</t>
  </si>
  <si>
    <t>Štítok smaltovaný do 5 písmen 10x15 mm</t>
  </si>
  <si>
    <t>925123689</t>
  </si>
  <si>
    <t>732PC D11</t>
  </si>
  <si>
    <t>Dvojčerpadlový expanzný automat, Reflex Variomat VS 2 - 2 / 60, 3,5 bar, so základnou nádobou VG 1500 l, objem 1500 litrovl s montážou</t>
  </si>
  <si>
    <t>súb.</t>
  </si>
  <si>
    <t>154919266</t>
  </si>
  <si>
    <t>732PC D21</t>
  </si>
  <si>
    <t>Membránová expanzná nádoba TPV typ Refix DT200, PN10, Reflex, typ Refix DT200, 10 bar, valcová stojatá, objem 200 litrov s montážou</t>
  </si>
  <si>
    <t>1351437976</t>
  </si>
  <si>
    <t>732PC D22</t>
  </si>
  <si>
    <t>Špeciálna prietočná armatúra flowjet  5/4“ s montážou</t>
  </si>
  <si>
    <t>-838645308</t>
  </si>
  <si>
    <t>732PC E11</t>
  </si>
  <si>
    <t>Zmäkčovacie zariadenie na úpravu doplňovacej vody od fy Earth Resources s montážou</t>
  </si>
  <si>
    <t>-161815787</t>
  </si>
  <si>
    <t>732PC E12</t>
  </si>
  <si>
    <t>Potrubný oddeľovač toku vôd – fy. Reflex Fillset s kontaktným vodomerom, s vysielačom impulzov  s montážou</t>
  </si>
  <si>
    <t>-1733499144</t>
  </si>
  <si>
    <t>732PC E13</t>
  </si>
  <si>
    <t>Solenoidový ventil DN25 na doplňovanie systému ÚK  s montážou</t>
  </si>
  <si>
    <t>1823806018</t>
  </si>
  <si>
    <t>732PC E2</t>
  </si>
  <si>
    <t>Fyzikálna úprava vody na strane TPV  s montážou</t>
  </si>
  <si>
    <t>-149378847</t>
  </si>
  <si>
    <t>998732201</t>
  </si>
  <si>
    <t>Presun hmôt pre strojovne v objektoch výšky do 6 m</t>
  </si>
  <si>
    <t>-141490140</t>
  </si>
  <si>
    <t>733111213</t>
  </si>
  <si>
    <t>Potrubie z rúrok závitových zosilnených strednotlakových DN 15</t>
  </si>
  <si>
    <t>-1338958947</t>
  </si>
  <si>
    <t>733111215</t>
  </si>
  <si>
    <t>Potrubie z rúrok závitových zosilnených strednotlakových DN 25</t>
  </si>
  <si>
    <t>1306735021</t>
  </si>
  <si>
    <t>733111216</t>
  </si>
  <si>
    <t>Potrubie z rúrok závitových zosilnených strednotlakových DN 32</t>
  </si>
  <si>
    <t>-2009590888</t>
  </si>
  <si>
    <t>733111217</t>
  </si>
  <si>
    <t>Potrubie z rúrok závitových zosilnených strednotlakových DN 40</t>
  </si>
  <si>
    <t>-1268090407</t>
  </si>
  <si>
    <t>733111218</t>
  </si>
  <si>
    <t>Potrubie z rúrok závitových zosilnených strednotlakových DN 50</t>
  </si>
  <si>
    <t>1158082160</t>
  </si>
  <si>
    <t>733121122</t>
  </si>
  <si>
    <t>Potrubie z rúrok hladkých bezšvových nízkotlakových priemer 76/3,2</t>
  </si>
  <si>
    <t>-1788857315</t>
  </si>
  <si>
    <t>733121125</t>
  </si>
  <si>
    <t>Potrubie z rúrok hladkých bezšvových nízkotlakových priemer 89/3,6</t>
  </si>
  <si>
    <t>-1472885557</t>
  </si>
  <si>
    <t>733121128</t>
  </si>
  <si>
    <t>Potrubie z rúrok hladkých bezšvových nízkotlakových priemer 108/4,0</t>
  </si>
  <si>
    <t>235124525</t>
  </si>
  <si>
    <t>733121132</t>
  </si>
  <si>
    <t>Potrubie z rúrok hladkých bezšvových nízkotlakových priemer 133/4,5</t>
  </si>
  <si>
    <t>-1305945752</t>
  </si>
  <si>
    <t>733121135</t>
  </si>
  <si>
    <t>Potrubie z rúrok hladkých bezšvových nízkotlakových priemer 159/4,5</t>
  </si>
  <si>
    <t>-593464406</t>
  </si>
  <si>
    <t>733121139</t>
  </si>
  <si>
    <t>Potrubie z rúrok hladkých bezšvových nízkotlakových priemer 219/6,3</t>
  </si>
  <si>
    <t>-2017774046</t>
  </si>
  <si>
    <t>733124112.1</t>
  </si>
  <si>
    <t>Zhotovenie rúrkového prechodu z rúrok hladkých kovaním 20/15 - nerez</t>
  </si>
  <si>
    <t>-1723265092</t>
  </si>
  <si>
    <t>733124114.1</t>
  </si>
  <si>
    <t>Zhotovenie rúrkového prechodu z rúrok hladkých kovaním 25/20 - nerez</t>
  </si>
  <si>
    <t>492080305</t>
  </si>
  <si>
    <t>733124115.1</t>
  </si>
  <si>
    <t>Zhotovenie rúrkového prechodu z rúrok hladkých kovaním 40/ 32</t>
  </si>
  <si>
    <t>-1199205372</t>
  </si>
  <si>
    <t>733124116.1</t>
  </si>
  <si>
    <t>Zhotovenie rúrkového prechodu z rúrok hladkých kovaním 50/25 - nerez</t>
  </si>
  <si>
    <t>1968276454</t>
  </si>
  <si>
    <t>733124117</t>
  </si>
  <si>
    <t>Zhotovenie rúrkového prechodu z rúrok hladkých kovaním 50/ 32</t>
  </si>
  <si>
    <t>1469948250</t>
  </si>
  <si>
    <t>733124117.1</t>
  </si>
  <si>
    <t>Zhotovenie rúrkového prechodu z rúrok hladkých kovaním 50/32 - nerez</t>
  </si>
  <si>
    <t>1014390270</t>
  </si>
  <si>
    <t>733124118.1</t>
  </si>
  <si>
    <t>Zhotovenie rúrkového prechodu z rúrok hladkých kovaním 50/40</t>
  </si>
  <si>
    <t>19207944</t>
  </si>
  <si>
    <t>733124118.2</t>
  </si>
  <si>
    <t>Zhotovenie rúrkového prechodu z rúrok hladkých kovaním 50/40 - nerez</t>
  </si>
  <si>
    <t>397327395</t>
  </si>
  <si>
    <t>733124119.1</t>
  </si>
  <si>
    <t>Zhotovenie rúrkového prechodu z rúrok hladkých kovaním 65/ 40</t>
  </si>
  <si>
    <t>1134017001</t>
  </si>
  <si>
    <t>733124119.2</t>
  </si>
  <si>
    <t>Zhotovenie rúrkového prechodu z rúrok hladkých kovaním 65/ 50</t>
  </si>
  <si>
    <t>-825249640</t>
  </si>
  <si>
    <t>733124119.4</t>
  </si>
  <si>
    <t>Zhotovenie rúrkového prechodu z rúrok hladkých kovaním 65/ 32 - nerez</t>
  </si>
  <si>
    <t>-1247333849</t>
  </si>
  <si>
    <t>733124119.5</t>
  </si>
  <si>
    <t>Zhotovenie rúrkového prechodu z rúrok hladkých kovaním 65/ 50 - nerez</t>
  </si>
  <si>
    <t>-1329499609</t>
  </si>
  <si>
    <t>733124122</t>
  </si>
  <si>
    <t>Zhotovenie rúrkového prechodu z rúrok hladkých kovaním 80/ 50</t>
  </si>
  <si>
    <t>779987809</t>
  </si>
  <si>
    <t>733124122.1</t>
  </si>
  <si>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</si>
  <si>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</si>
  <si>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</si>
  <si>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</si>
  <si>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</si>
  <si>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</si>
  <si>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</si>
  <si>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</si>
  <si>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</si>
  <si>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</si>
  <si>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</si>
  <si>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</si>
  <si>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</si>
  <si>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</si>
  <si>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</si>
  <si>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2017_04a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</si>
  <si>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</si>
  <si>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</si>
  <si>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tepelného hospodárstva Ekonomickej univerzity v Bratislave, Dolnozemská cesta č.1, 852 35 Bratislava</t>
  </si>
  <si>
    <t>JKSO:</t>
  </si>
  <si>
    <t>KS:</t>
  </si>
  <si>
    <t>Miesto:</t>
  </si>
  <si>
    <t>Bratislava</t>
  </si>
  <si>
    <t>Dátum:</t>
  </si>
  <si>
    <t>7. 7. 2017</t>
  </si>
  <si>
    <t>Objednávateľ:</t>
  </si>
  <si>
    <t>IČO:</t>
  </si>
  <si>
    <t>Ekonomická univerzita v Bratislave</t>
  </si>
  <si>
    <t>IČO DPH:</t>
  </si>
  <si>
    <t>Zhotoviteľ:</t>
  </si>
  <si>
    <t>Vyplň údaj</t>
  </si>
  <si>
    <t>Projektant:</t>
  </si>
  <si>
    <t>Energoprojekt Bratislava, a.s.</t>
  </si>
  <si>
    <t>True</t>
  </si>
  <si>
    <t>0,01</t>
  </si>
  <si>
    <t>Spracovateľ:</t>
  </si>
  <si>
    <t>Jozef Viderňan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</si>
  <si>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</si>
  <si>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</si>
  <si>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</si>
  <si>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</si>
  <si>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</si>
  <si>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</si>
  <si>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</si>
  <si>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</si>
  <si>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</si>
  <si>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</si>
  <si>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</si>
  <si>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</si>
  <si>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</si>
  <si>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</si>
  <si>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</si>
  <si>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</si>
  <si>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</si>
  <si>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</si>
  <si>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</si>
  <si>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</si>
  <si>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</si>
  <si>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</si>
  <si>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</si>
  <si>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</si>
  <si>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</si>
  <si>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</si>
  <si>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</si>
  <si>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</si>
  <si>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</si>
  <si>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</si>
  <si>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</si>
  <si>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</si>
  <si>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</si>
  <si>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</si>
  <si>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</si>
  <si>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</si>
  <si>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</si>
  <si>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</si>
  <si>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</si>
  <si>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</si>
  <si>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</si>
  <si>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</si>
  <si>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</si>
  <si>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{6e16c5b3-c272-40ae-9cfc-904e2c596e5e}</t>
  </si>
  <si>
    <t>{00000000-0000-0000-0000-000000000000}</t>
  </si>
  <si>
    <t>E1.1</t>
  </si>
  <si>
    <t>E1.1 Plynová kotolňa Výuka - 1, stavebné úpravy</t>
  </si>
  <si>
    <t>1</t>
  </si>
  <si>
    <t>{752834cc-637f-4cb8-8f35-54b59518bf32}</t>
  </si>
  <si>
    <t>/</t>
  </si>
  <si>
    <t>E.1.1.1</t>
  </si>
  <si>
    <t xml:space="preserve">E.1.1.1 Architektonické a stavebné riešenie objektu + statika </t>
  </si>
  <si>
    <t>2</t>
  </si>
  <si>
    <t>{cb2b9db1-2594-4148-8f23-c1923e4e3d86}</t>
  </si>
  <si>
    <t>E.1.1.2</t>
  </si>
  <si>
    <t xml:space="preserve">E1.1.2 Zdravotnotechnická inštalácia </t>
  </si>
  <si>
    <t>{568cd073-9d74-42d2-a794-034d9cc5c8af}</t>
  </si>
  <si>
    <t>E1.2</t>
  </si>
  <si>
    <t>E1.2 Plynová kotolňa Výuka - 2, stavebné úpravy</t>
  </si>
  <si>
    <t>{e31099c7-4aeb-450e-ae24-9c1338fcc368}</t>
  </si>
  <si>
    <t>E.1.2.1</t>
  </si>
  <si>
    <t xml:space="preserve">E.1.2.1 Architektonické a stavebné riešenie objektu + statika </t>
  </si>
  <si>
    <t>{4bec8ce1-5aaf-4c88-aa4a-44157ed71dfb}</t>
  </si>
  <si>
    <t>E.1.2.2</t>
  </si>
  <si>
    <t xml:space="preserve">E1.2.2 Zdravotnotechnická inštalácia </t>
  </si>
  <si>
    <t>{44d6c3dd-69aa-4a23-9f75-0dbfcce2922e}</t>
  </si>
  <si>
    <t>E1.3</t>
  </si>
  <si>
    <t>E1.3 Plynová kotolňa Archív, stavebné úpravy</t>
  </si>
  <si>
    <t>{96202a8d-1817-419b-a5c9-2d77d292f4ab}</t>
  </si>
  <si>
    <t>E.1.3.1</t>
  </si>
  <si>
    <t xml:space="preserve">E.1.3.1 Architektonické a stavebné riešenie objektu + statika </t>
  </si>
  <si>
    <t>{f8f9f672-d320-47b6-8cee-7e2256e2c6ba}</t>
  </si>
  <si>
    <t>E.1.3.2</t>
  </si>
  <si>
    <t xml:space="preserve">E1.3.2 Zdravotnotechnická inštalácia </t>
  </si>
  <si>
    <t>{06cec685-83e1-4bcd-a6ce-4c32caedd200}</t>
  </si>
  <si>
    <t>E2.1</t>
  </si>
  <si>
    <t xml:space="preserve">E2.1 Vonkajší rozvod plynu </t>
  </si>
  <si>
    <t>{82088d46-a2ba-4d17-9f5d-587d922606dd}</t>
  </si>
  <si>
    <t>E2.2</t>
  </si>
  <si>
    <t>E2.2 Optická trasa</t>
  </si>
  <si>
    <t>{37af964c-d99e-4ae8-b497-75111defe015}</t>
  </si>
  <si>
    <t>G1</t>
  </si>
  <si>
    <t xml:space="preserve">G1 Plynová kotolňa Výuka - 1 </t>
  </si>
  <si>
    <t>{5510fe2d-a9fd-424d-a984-55506bdf794c}</t>
  </si>
  <si>
    <t>G1.1</t>
  </si>
  <si>
    <t xml:space="preserve">G1.1 Strojné zariadenie kotolne </t>
  </si>
  <si>
    <t>{d3d3dc8a-1642-406f-b13a-bb09352185cb}</t>
  </si>
  <si>
    <t>G1.2</t>
  </si>
  <si>
    <t xml:space="preserve">G1.2 MaR, elektroinštalácia </t>
  </si>
  <si>
    <t>{719c7bd5-da64-4209-8b9c-fbd083a6342e}</t>
  </si>
  <si>
    <t>G1.3</t>
  </si>
  <si>
    <t xml:space="preserve">G1.3 Vnútorný rozvod plynu </t>
  </si>
  <si>
    <t>{5c4b68ab-2c7f-4e8a-a69d-9c17af27bbd8}</t>
  </si>
  <si>
    <t>G2</t>
  </si>
  <si>
    <t xml:space="preserve">G2 Plynová kotolňa Výuka - 2 </t>
  </si>
  <si>
    <t>{ee4a060c-ca56-493b-af27-ce8a5acfcd1a}</t>
  </si>
  <si>
    <t>G2.1</t>
  </si>
  <si>
    <t xml:space="preserve">G2.1 Strojné zariadenie kotolne </t>
  </si>
  <si>
    <t>{9d333b7f-9c89-47d6-a576-4e63ae94cc17}</t>
  </si>
  <si>
    <t>G2.2</t>
  </si>
  <si>
    <t xml:space="preserve">G2.2 MaR, elektroinštalácia </t>
  </si>
  <si>
    <t>{a8ac877a-41b7-4ef8-ab49-9d490d21d398}</t>
  </si>
  <si>
    <t>G2.3</t>
  </si>
  <si>
    <t xml:space="preserve">G2.3 Vnútorný rozvod plynu </t>
  </si>
  <si>
    <t>{958c9efb-4160-4492-aa35-8f4dfaf987ca}</t>
  </si>
  <si>
    <t>G3</t>
  </si>
  <si>
    <t xml:space="preserve">G3 Plynová kotolňa Archív </t>
  </si>
  <si>
    <t>{c1a5d19a-03f4-48dd-ac05-5940c3b20f22}</t>
  </si>
  <si>
    <t>G3.1</t>
  </si>
  <si>
    <t xml:space="preserve">G3.1 Strojné zariadenie kotolne </t>
  </si>
  <si>
    <t>{1e520ece-6780-4918-987d-186a6d598870}</t>
  </si>
  <si>
    <t>G3.2</t>
  </si>
  <si>
    <t xml:space="preserve">G3.2 MaR, elektroinštalácia </t>
  </si>
  <si>
    <t>{0f76fbbb-6ed8-4736-80d5-59ec34578090}</t>
  </si>
  <si>
    <t>G3.3</t>
  </si>
  <si>
    <t xml:space="preserve">G3.3 Vnútorný rozvod plynu </t>
  </si>
  <si>
    <t>{91c02839-b39b-40fb-aec2-3feec8537522}</t>
  </si>
  <si>
    <t>Percent. zadanie_x000D_
[% nákladov rozpočtu]</t>
  </si>
  <si>
    <t>Zaradenie nákladov</t>
  </si>
  <si>
    <t>Ostatné náklady</t>
  </si>
  <si>
    <t>stavebná časť</t>
  </si>
  <si>
    <t>OSTATNENAKLADY</t>
  </si>
  <si>
    <t>OSTATNENAKLADYVLASTNE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</si>
  <si>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</si>
  <si>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</si>
  <si>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</si>
  <si>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</si>
  <si>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</si>
  <si>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</si>
  <si>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</si>
  <si>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E1.1 - E1.1 Plynová kotolňa Výuka - 1, stavebné úpravy</t>
  </si>
  <si>
    <t>Časť:</t>
  </si>
  <si>
    <t xml:space="preserve">E.1.1.1 - E.1.1.1 Architektonické a stavebné riešenie objektu + statika 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</si>
  <si>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</si>
  <si>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</si>
  <si>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</si>
  <si>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</si>
  <si>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</si>
  <si>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</si>
  <si>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</si>
  <si>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</si>
  <si>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</si>
  <si>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</si>
  <si>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</si>
  <si>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</si>
  <si>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</si>
  <si>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</si>
  <si>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</si>
  <si>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</si>
  <si>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</si>
  <si>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</si>
  <si>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</si>
  <si>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</si>
  <si>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777 - Podlahy syntetické</t>
  </si>
  <si>
    <t xml:space="preserve">    783 - Dokončovacie práce - nátery</t>
  </si>
  <si>
    <t xml:space="preserve">    784 - Dokončovacie práce - maľby</t>
  </si>
  <si>
    <t>M - Práce a dodávky M</t>
  </si>
  <si>
    <t xml:space="preserve">    23-M - Montáže potrubia</t>
  </si>
  <si>
    <t>VRN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</si>
  <si>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</si>
  <si>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</si>
  <si>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</si>
  <si>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</si>
  <si>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</si>
  <si>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</si>
  <si>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</si>
  <si>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</si>
  <si>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</si>
  <si>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</si>
  <si>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</si>
  <si>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</si>
  <si>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</si>
  <si>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</si>
  <si>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</si>
  <si>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</si>
  <si>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</si>
  <si>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139711101</t>
  </si>
  <si>
    <t>Výkop v uzavretých priestoroch s naložením výkopu na dopravný prostriedok v hornine 1 až 4</t>
  </si>
  <si>
    <t>m3</t>
  </si>
  <si>
    <t>4</t>
  </si>
  <si>
    <t>-792026086</t>
  </si>
  <si>
    <t>B12</t>
  </si>
  <si>
    <t>VV</t>
  </si>
  <si>
    <t>8,20*0,30*0,35</t>
  </si>
  <si>
    <t>2,15*0,30*0,35</t>
  </si>
  <si>
    <t>0,50*0,50*0,35</t>
  </si>
  <si>
    <t>0,90*0,60*0,35</t>
  </si>
  <si>
    <t>B12 - m.č.66</t>
  </si>
  <si>
    <t>1,40*1,05*0,60</t>
  </si>
  <si>
    <t>Súčet</t>
  </si>
  <si>
    <t>162501102</t>
  </si>
  <si>
    <t xml:space="preserve">Vodorovné premiestnenie výkopku po spevnenej ceste z horniny tr.1-4, do 100 m3 na vzdialenosť do 3000 m </t>
  </si>
  <si>
    <t>-773740651</t>
  </si>
  <si>
    <t>3</t>
  </si>
  <si>
    <t>162501105</t>
  </si>
  <si>
    <t>Vodorovné premiestnenie výkopku po spevnenej ceste z horniny tr.1-4, do 100 m3, príplatok k cene za každých ďalšich a začatých 1000 m</t>
  </si>
  <si>
    <t>221484039</t>
  </si>
  <si>
    <t>171201201</t>
  </si>
  <si>
    <t>Uloženie sypaniny na skládky do 100 m3</t>
  </si>
  <si>
    <t>-1542952030</t>
  </si>
  <si>
    <t>5</t>
  </si>
  <si>
    <t>171209002</t>
  </si>
  <si>
    <t>Poplatok za skladovanie - zemina a kamenivo (17 05) ostatné</t>
  </si>
  <si>
    <t>t</t>
  </si>
  <si>
    <t>1306016021</t>
  </si>
  <si>
    <t>2,246*2000,0*0,001</t>
  </si>
  <si>
    <t>6</t>
  </si>
  <si>
    <t>273321511</t>
  </si>
  <si>
    <t>Betón základových dosiek, železový (bez výstuže), tr. C 30/37</t>
  </si>
  <si>
    <t>1373560367</t>
  </si>
  <si>
    <t>"N1"  1,30*0,90*0,20</t>
  </si>
  <si>
    <t>"N2"  1,90*1,20*0,20</t>
  </si>
  <si>
    <t>7</t>
  </si>
  <si>
    <t>273362021</t>
  </si>
  <si>
    <t>Výstuž základových dosiek zo zvár. sietí KARI</t>
  </si>
  <si>
    <t>1841784743</t>
  </si>
  <si>
    <t>"N1"  1,30*0,90*2</t>
  </si>
  <si>
    <t>"N2"  1,90*1,20*2</t>
  </si>
  <si>
    <t>6,90*5,4*1,1*0,001</t>
  </si>
  <si>
    <t>8</t>
  </si>
  <si>
    <t>279300000.1</t>
  </si>
  <si>
    <t>Utesnenie nevyužívaných otvorov v stenách - požiarna odolnosť</t>
  </si>
  <si>
    <t>kpl</t>
  </si>
  <si>
    <t>2033553614</t>
  </si>
  <si>
    <t>"N7"  1</t>
  </si>
  <si>
    <t>9</t>
  </si>
  <si>
    <t>612421231</t>
  </si>
  <si>
    <t>Oprava vnútorných vápenných omietok stien, opravovaná plocha nad 5 do 10 %,štuková</t>
  </si>
  <si>
    <t>m2</t>
  </si>
  <si>
    <t>-1664168050</t>
  </si>
  <si>
    <t>"N6 61a"  (8,20+12,60)*2*3,80</t>
  </si>
  <si>
    <t>"N6 64"  (1,50+5,00)*2*3,80</t>
  </si>
  <si>
    <t>10</t>
  </si>
  <si>
    <t>612465111</t>
  </si>
  <si>
    <t>Príprava vnútorného podkladu stien BAUMIT, cementový Prednástrek (Baumit Vorspritzer 2 mm), ručné nanášanie</t>
  </si>
  <si>
    <t>-494389212</t>
  </si>
  <si>
    <t>11</t>
  </si>
  <si>
    <t>631311131</t>
  </si>
  <si>
    <t>Doplnenie existujúcich mazanín prostým betónom bez poteru o ploche do 1 m2 a hr.do 240 mm</t>
  </si>
  <si>
    <t>720312023</t>
  </si>
  <si>
    <t>osadenie platní - závitová tyč v strope, strecha</t>
  </si>
  <si>
    <t>0,70*0,50*0,24*4</t>
  </si>
  <si>
    <t>12</t>
  </si>
  <si>
    <t>631312141</t>
  </si>
  <si>
    <t>Doplnenie existujúcich mazanín prostým betónom (s dodaním hmôt) bez poteru rýh v mazaninách</t>
  </si>
  <si>
    <t>12940639</t>
  </si>
  <si>
    <t>"N1"</t>
  </si>
  <si>
    <t>(1,50+0,90)*2*0,10*0,10</t>
  </si>
  <si>
    <t>"N2"</t>
  </si>
  <si>
    <t>(2,10+1,20)*2*0,10*0,10</t>
  </si>
  <si>
    <t>"N3"</t>
  </si>
  <si>
    <t>(9,75-2,10+4,85+1,50)*0,15*0,10</t>
  </si>
  <si>
    <t>"N3 kanalizácia"</t>
  </si>
  <si>
    <t>8,20*0,30*0,20</t>
  </si>
  <si>
    <t>2,15*0,30*0,20</t>
  </si>
  <si>
    <t>0,50*0,50*0,20</t>
  </si>
  <si>
    <t>0,90*0,60*0,20</t>
  </si>
  <si>
    <t>1,40*1,05*0,20</t>
  </si>
  <si>
    <t>osadenie platní - závitová tyč v podlahe</t>
  </si>
  <si>
    <t>48*0,15*0,15*0,15</t>
  </si>
  <si>
    <t>13</t>
  </si>
  <si>
    <t>632450441</t>
  </si>
  <si>
    <t>Opravný poter CEMIX, oprava dutín a výtlkov v poteroch, Polymércementový poter 40 MPa, ozn. 070, hr. 5 mm</t>
  </si>
  <si>
    <t>1760026235</t>
  </si>
  <si>
    <t>(1,50+0,90)*2*0,10</t>
  </si>
  <si>
    <t>(2,10+1,20)*2*0,10</t>
  </si>
  <si>
    <t>(9,75-2,10+4,85+1,50)*0,15</t>
  </si>
  <si>
    <t>8,20*0,30*0,15</t>
  </si>
  <si>
    <t>2,15*0,30*0,15</t>
  </si>
  <si>
    <t>0,50*0,50*0,15</t>
  </si>
  <si>
    <t>0,90*0,60*0,15</t>
  </si>
  <si>
    <t>1,40*1,05*0,15</t>
  </si>
  <si>
    <t>14</t>
  </si>
  <si>
    <t>642942111</t>
  </si>
  <si>
    <t>Osadenie oceľovej dverovej zárubne alebo rámu, plochy otvoru do 2,5 m2</t>
  </si>
  <si>
    <t>ks</t>
  </si>
  <si>
    <t>16</t>
  </si>
  <si>
    <t>-1173698078</t>
  </si>
  <si>
    <t>"N5"  1</t>
  </si>
  <si>
    <t>15</t>
  </si>
  <si>
    <t>M</t>
  </si>
  <si>
    <t>5533108680</t>
  </si>
  <si>
    <t>Kovová zárubňa šírky 300-1195 mm, výšky 500-1970 a 2100 mm, jednodielne zamurovacie</t>
  </si>
  <si>
    <t>32</t>
  </si>
  <si>
    <t>-805596578</t>
  </si>
  <si>
    <t>919735125</t>
  </si>
  <si>
    <t>Rezanie existujúceho betónového krytu alebo podkladu hĺbky nad 200 do 250 mm</t>
  </si>
  <si>
    <t>m</t>
  </si>
  <si>
    <t>1189640461</t>
  </si>
  <si>
    <t>8,20+8,20+2,00+0,50</t>
  </si>
  <si>
    <t>17</t>
  </si>
  <si>
    <t>941941032</t>
  </si>
  <si>
    <t>Montáž lešenia ľahkého pracovného radového s podlahami šírky od 0,80 do 1,00 m, výšky nad 10 do 30 m</t>
  </si>
  <si>
    <t>582535482</t>
  </si>
  <si>
    <t>pre OK komína</t>
  </si>
  <si>
    <t>6,00*14,00</t>
  </si>
  <si>
    <t>18</t>
  </si>
  <si>
    <t>941941192</t>
  </si>
  <si>
    <t>Príplatok za prvý a každý ďalší i začatý mesiac použitia lešenia ľahkého pracovného radového s podlahami šírky od 0,80 do 1,00 m, výšky nad 10 do 30 m</t>
  </si>
  <si>
    <t>683276255</t>
  </si>
  <si>
    <t>19</t>
  </si>
  <si>
    <t>941941832</t>
  </si>
  <si>
    <t>Demontáž lešenia ľahkého pracovného radového s podlahami šírky nad 0,80 do 1,00 m, výšky nad 10 do 30 m</t>
  </si>
  <si>
    <t>1851956997</t>
  </si>
  <si>
    <t>941955003</t>
  </si>
  <si>
    <t>Lešenie ľahké pracovné pomocné s výškou lešeňovej podlahy nad 1,90 do 2,50 m</t>
  </si>
  <si>
    <t>75873465</t>
  </si>
  <si>
    <t>"N6 61a"  92,70+2,40</t>
  </si>
  <si>
    <t>"N6 64"  8,00</t>
  </si>
  <si>
    <t>"N6 66"  1,50</t>
  </si>
  <si>
    <t>"N6 16"  201,14</t>
  </si>
  <si>
    <t>21</t>
  </si>
  <si>
    <t>952901221</t>
  </si>
  <si>
    <t>Vyčistenie budov priemyselných objektov akejkoľvek výšky</t>
  </si>
  <si>
    <t>-1154925816</t>
  </si>
  <si>
    <t>"ostatné plochy pri doprave materiálu"  100,00</t>
  </si>
  <si>
    <t>22</t>
  </si>
  <si>
    <t>959941121</t>
  </si>
  <si>
    <t>Chemická kotva s kotevným svorníkom tesnená chemickou ampulkou do betónu, ŽB, kameňa, s vyvŕtaním otvoru M12/10/135 mm</t>
  </si>
  <si>
    <t>1045622899</t>
  </si>
  <si>
    <t>23</t>
  </si>
  <si>
    <t>2049186</t>
  </si>
  <si>
    <t>Univerzálna lepiaca  hmota - Set HIT-HY 200-A 500/2 (20), kotevná technika HILTI</t>
  </si>
  <si>
    <t>-348787668</t>
  </si>
  <si>
    <t>Do skupiny patrí - Zmiešavač HIT-RE-M</t>
  </si>
  <si>
    <t>P</t>
  </si>
  <si>
    <t>24</t>
  </si>
  <si>
    <t>961055111</t>
  </si>
  <si>
    <t>Búranie základov alebo vybúranie otvorov plochy nad 4 m2 v základoch železobetónových,  -2,40000t</t>
  </si>
  <si>
    <t>846717475</t>
  </si>
  <si>
    <t>"B4"  1,50*1,10*0,10*2</t>
  </si>
  <si>
    <t>"B5"  2,10*1,40*0,10*2</t>
  </si>
  <si>
    <t>25</t>
  </si>
  <si>
    <t>962031132</t>
  </si>
  <si>
    <t>Búranie priečok z tehál pálených, plných alebo dutých hr. do 150 mm,  -0,19600t</t>
  </si>
  <si>
    <t>-375540238</t>
  </si>
  <si>
    <t>"B1"</t>
  </si>
  <si>
    <t>9,90*3,40</t>
  </si>
  <si>
    <t>4,85*3,40</t>
  </si>
  <si>
    <t>1,50*3,40</t>
  </si>
  <si>
    <t>0,90*2,0</t>
  </si>
  <si>
    <t>26</t>
  </si>
  <si>
    <t>965042131</t>
  </si>
  <si>
    <t>Búranie podkladov pod dlažby, liatych dlažieb a mazanín,betón alebo liaty asfalt hr.do 100 mm, plochy do 4 m2 -2,20000t</t>
  </si>
  <si>
    <t>-767694976</t>
  </si>
  <si>
    <t>"N4"  (2,70+0,25+0,25)*17,5*0,05</t>
  </si>
  <si>
    <t>27</t>
  </si>
  <si>
    <t>965042221</t>
  </si>
  <si>
    <t>Búranie podkladov pod dlažby, liatych dlažieb a mazanín,betón,liaty asfalt hr.nad 100 mm, plochy do 1 m2 -2,20000t</t>
  </si>
  <si>
    <t>-166001344</t>
  </si>
  <si>
    <t>0,70*0,50*0,25*4</t>
  </si>
  <si>
    <t>28</t>
  </si>
  <si>
    <t>971052241</t>
  </si>
  <si>
    <t>Vybúranie otvoru v želzobet. priečkach a stenách plochy do 0, 0225 m2,do 300 mm,  -0,01700t</t>
  </si>
  <si>
    <t>1678428719</t>
  </si>
  <si>
    <t>OK komín</t>
  </si>
  <si>
    <t>29</t>
  </si>
  <si>
    <t>971081411</t>
  </si>
  <si>
    <t>Vybúranie otvoru v priečkach heraklitových, rabic. a iných doskových, plochy do 0,25 m2,  -0,02700t</t>
  </si>
  <si>
    <t>-969389052</t>
  </si>
  <si>
    <t>"B3"  3</t>
  </si>
  <si>
    <t>"B7"  2</t>
  </si>
  <si>
    <t>30</t>
  </si>
  <si>
    <t>971081611</t>
  </si>
  <si>
    <t>Vybúranie otvoru v priečkach heraklitových, rabic a iných doskových, plochy do 4 m2,  -0,10700t</t>
  </si>
  <si>
    <t>1046463433</t>
  </si>
  <si>
    <t>VZT</t>
  </si>
  <si>
    <t>1,20*1,00</t>
  </si>
  <si>
    <t>31</t>
  </si>
  <si>
    <t>972044251</t>
  </si>
  <si>
    <t>Vybúranie otvoru v klenbách z tvárnic plochy do 0, 09 m2,nad 100 mm,  -0,02900t</t>
  </si>
  <si>
    <t>1060913458</t>
  </si>
  <si>
    <t>závitová tyč</t>
  </si>
  <si>
    <t>48</t>
  </si>
  <si>
    <t>972056002</t>
  </si>
  <si>
    <t>Jadrové vrty diamantovými korunkami do D 30 mm do stropov - železobetónových -0,00002t</t>
  </si>
  <si>
    <t>cm</t>
  </si>
  <si>
    <t>-1755058331</t>
  </si>
  <si>
    <t>20,0*48</t>
  </si>
  <si>
    <t>33</t>
  </si>
  <si>
    <t>973049441</t>
  </si>
  <si>
    <t>Vysekanie kapsy v murive betónovom veľkosti do 200/200mm, hl. do 250mm,  -0,01800t</t>
  </si>
  <si>
    <t>-882181125</t>
  </si>
  <si>
    <t>34</t>
  </si>
  <si>
    <t>978013121</t>
  </si>
  <si>
    <t>Otlčenie omietok stien vnútorných vápenných alebo vápennocementových v rozsahu do 10 %,  -0,00400t</t>
  </si>
  <si>
    <t>2110539739</t>
  </si>
  <si>
    <t>35</t>
  </si>
  <si>
    <t>979011111</t>
  </si>
  <si>
    <t>Zvislá doprava sutiny a vybúraných hmôt za prvé podlažie nad alebo pod základným podlažím</t>
  </si>
  <si>
    <t>-1515705753</t>
  </si>
  <si>
    <t>36</t>
  </si>
  <si>
    <t>979081111</t>
  </si>
  <si>
    <t>Odvoz sutiny a vybúraných hmôt na skládku do 1 km</t>
  </si>
  <si>
    <t>-1674457729</t>
  </si>
  <si>
    <t>37</t>
  </si>
  <si>
    <t>979081121</t>
  </si>
  <si>
    <t>Odvoz sutiny a vybúraných hmôt na skládku za každý ďalší 1 km</t>
  </si>
  <si>
    <t>-60120363</t>
  </si>
  <si>
    <t>38</t>
  </si>
  <si>
    <t>979089612</t>
  </si>
  <si>
    <t>Poplatok za skladovanie - iné odpady zo stavieb a demolácií (17 09), ostatné</t>
  </si>
  <si>
    <t>144560936</t>
  </si>
  <si>
    <t>39</t>
  </si>
  <si>
    <t>999281111</t>
  </si>
  <si>
    <t>Presun hmôt pre opravy a údržbu objektov vrátane vonkajších plášťov výšky do 25 m</t>
  </si>
  <si>
    <t>1272850302</t>
  </si>
  <si>
    <t>40</t>
  </si>
  <si>
    <t>711111001</t>
  </si>
  <si>
    <t>Zhotovenie izolácie proti zemnej vlhkosti vodorovná náterom penetračným za studena</t>
  </si>
  <si>
    <t>286828271</t>
  </si>
  <si>
    <t>14,545</t>
  </si>
  <si>
    <t>41</t>
  </si>
  <si>
    <t>1116315000</t>
  </si>
  <si>
    <t>Lak asfaltový ALP-PENETRAL v sudoch</t>
  </si>
  <si>
    <t>-1882777127</t>
  </si>
  <si>
    <t>42</t>
  </si>
  <si>
    <t>711113131</t>
  </si>
  <si>
    <t xml:space="preserve">Izolácie proti zemnej vlhkosti a povrchovej vode AQUAFIN 2K hr. 2 mm na ploche vodorovnej </t>
  </si>
  <si>
    <t>717067495</t>
  </si>
  <si>
    <t>43</t>
  </si>
  <si>
    <t>711141559</t>
  </si>
  <si>
    <t>Zhotovenie  izolácie proti zemnej vlhkosti a tlakovej vode vodorovná NAIP pritavením</t>
  </si>
  <si>
    <t>687607618</t>
  </si>
  <si>
    <t>"N1"  1,50*1,10*2</t>
  </si>
  <si>
    <t>"N2"  2,10*1,40*2</t>
  </si>
  <si>
    <t>N3</t>
  </si>
  <si>
    <t>8,20*0,30</t>
  </si>
  <si>
    <t>2,15*0,30</t>
  </si>
  <si>
    <t>0,50*0,50</t>
  </si>
  <si>
    <t>0,90*0,60</t>
  </si>
  <si>
    <t>1,40*1,05</t>
  </si>
  <si>
    <t>44</t>
  </si>
  <si>
    <t>6283221000</t>
  </si>
  <si>
    <t>Asfaltovaný pás pre spodné vrstvy hydroizolačných systémov HYDROBIT V 60 S 35</t>
  </si>
  <si>
    <t>-2140968838</t>
  </si>
  <si>
    <t>45</t>
  </si>
  <si>
    <t>998711201</t>
  </si>
  <si>
    <t>Presun hmôt pre izoláciu proti vode v objektoch výšky do 6 m</t>
  </si>
  <si>
    <t>%</t>
  </si>
  <si>
    <t>-1291102406</t>
  </si>
  <si>
    <t>46</t>
  </si>
  <si>
    <t>712300832</t>
  </si>
  <si>
    <t>Odstránenie povlakovej krytiny na strechách plochých 10° dvojvrstvovej,  -0,01000t</t>
  </si>
  <si>
    <t>430825843</t>
  </si>
  <si>
    <t>1,50*1,00*4</t>
  </si>
  <si>
    <t>47</t>
  </si>
  <si>
    <t>712341759</t>
  </si>
  <si>
    <t>Zhotovenie povlakovej krytiny striech plochých do 10° pásmi pritavením NAIP na celej ploche, modifikované pásy v dvoch vrstvách</t>
  </si>
  <si>
    <t>-1315832736</t>
  </si>
  <si>
    <t>2,00*2,00*4</t>
  </si>
  <si>
    <t>6283321704</t>
  </si>
  <si>
    <t>Podkladový natavovací asfaltový pás Baruplan V 40 E mineral, hr. 4,0 mm vystužený sklenou nosnou vložkou</t>
  </si>
  <si>
    <t>-1906956436</t>
  </si>
  <si>
    <t>49</t>
  </si>
  <si>
    <t>6283321706</t>
  </si>
  <si>
    <t>Podkladový natavovací asfaltový pás Baruplan KV E 45 K mineral, hr. 4,0 mm vystužený sklenou nosnou vložkou</t>
  </si>
  <si>
    <t>-1132479134</t>
  </si>
  <si>
    <t>50</t>
  </si>
  <si>
    <t>998712202</t>
  </si>
  <si>
    <t>Presun hmôt pre izoláciu povlakovej krytiny v objektoch výšky nad 6 do 12 m</t>
  </si>
  <si>
    <t>-2044922753</t>
  </si>
  <si>
    <t>51</t>
  </si>
  <si>
    <t>713000041</t>
  </si>
  <si>
    <t>Odstránenie nadstresnej tepelnej izolácie striech plochých kladenej voľne z vláknitých materiálov hr. nad 10 cm -0,018t</t>
  </si>
  <si>
    <t>1998908860</t>
  </si>
  <si>
    <t>52</t>
  </si>
  <si>
    <t>713141230</t>
  </si>
  <si>
    <t>Montáž tepelnej izolácie striech plochých do 10° minerálnou vlnou, dvojvrstvová prilep. za studena</t>
  </si>
  <si>
    <t>428183230</t>
  </si>
  <si>
    <t>53</t>
  </si>
  <si>
    <t>6313670507</t>
  </si>
  <si>
    <t>S kamenná vlna hrúbka 120 mm</t>
  </si>
  <si>
    <t>-1837207556</t>
  </si>
  <si>
    <t>54</t>
  </si>
  <si>
    <t>6313670612</t>
  </si>
  <si>
    <t>P kamenná vlna hrúbka 120 mm</t>
  </si>
  <si>
    <t>1956988994</t>
  </si>
  <si>
    <t>55</t>
  </si>
  <si>
    <t>998713202</t>
  </si>
  <si>
    <t>Presun hmôt pre izolácie tepelné v objektoch výšky nad 6 m do 12 m</t>
  </si>
  <si>
    <t>-1284543280</t>
  </si>
  <si>
    <t>56</t>
  </si>
  <si>
    <t>763115814</t>
  </si>
  <si>
    <t>Priečka SDK Rigips hr. 150 mm dvojito opláštená doskami RFI 12.5 mm s tep. izoláciou, CW 100</t>
  </si>
  <si>
    <t>-1068022816</t>
  </si>
  <si>
    <t>"N4"  (2,70+0,25+0,25)*3,60</t>
  </si>
  <si>
    <t>57</t>
  </si>
  <si>
    <t>763190010</t>
  </si>
  <si>
    <t>Úprava spojov medzi sdk konštrukciou a murivom, betónovou konštrukciou prepáskovaním a pretmelením</t>
  </si>
  <si>
    <t>-1884528434</t>
  </si>
  <si>
    <t>3,60*4</t>
  </si>
  <si>
    <t>58</t>
  </si>
  <si>
    <t>998763401</t>
  </si>
  <si>
    <t>Presun hmôt pre sádrokartónové konštrukcie v stavbách(objektoch )výšky do 7 m</t>
  </si>
  <si>
    <t>1339871761</t>
  </si>
  <si>
    <t>59</t>
  </si>
  <si>
    <t>764231320</t>
  </si>
  <si>
    <t>Lemovanie zo zinkového Zn plechu, múrov na strechách s tvrdou krytinou r.š. 250 mm</t>
  </si>
  <si>
    <t>-910238104</t>
  </si>
  <si>
    <t>Olemovanie PUR panelov</t>
  </si>
  <si>
    <t>"N7"  (4,825+1,80)*2</t>
  </si>
  <si>
    <t>"N8"  (1,50+2,40)*2*2</t>
  </si>
  <si>
    <t>"N9"  (1,50+3,00)*2*2</t>
  </si>
  <si>
    <t>"N11"  (0,48+0,90)*2</t>
  </si>
  <si>
    <t>60</t>
  </si>
  <si>
    <t>998764203</t>
  </si>
  <si>
    <t>Presun hmôt pre konštrukcie klampiarske v objektoch výšky nad 12 do 24 m</t>
  </si>
  <si>
    <t>2127451550</t>
  </si>
  <si>
    <t>61</t>
  </si>
  <si>
    <t>766620011</t>
  </si>
  <si>
    <t>Vyvesenie alebo zavesenie drevených  krídiel  okien, pre vykonanie stavebných  zmien, plochy do 1,5 m2</t>
  </si>
  <si>
    <t>1474735464</t>
  </si>
  <si>
    <t>"B6"  0,90*0,90</t>
  </si>
  <si>
    <t>"B9"  4,825*1,800</t>
  </si>
  <si>
    <t>"B10"  1,50*2,40*2</t>
  </si>
  <si>
    <t>"B11"  1,50*3,00*2</t>
  </si>
  <si>
    <t>62</t>
  </si>
  <si>
    <t>766660011</t>
  </si>
  <si>
    <t>Vyvesenie alebo zavesenie drevených  krídiel  dverí, pre vykonanie stavebných  zmien, plochy do 2 m2</t>
  </si>
  <si>
    <t>1089753074</t>
  </si>
  <si>
    <t>"B2"  3</t>
  </si>
  <si>
    <t>63</t>
  </si>
  <si>
    <t>766662112</t>
  </si>
  <si>
    <t>Montáž dverového krídla otočného jednokrídlového poldrážkového, do existujúcej zárubne, vrátane kovania</t>
  </si>
  <si>
    <t>179183198</t>
  </si>
  <si>
    <t>"N5" 1</t>
  </si>
  <si>
    <t>64</t>
  </si>
  <si>
    <t>5491502040</t>
  </si>
  <si>
    <t>Kovanie - 2x kľučka, povrch nerez brúsený, 2x rozeta BB, FAB</t>
  </si>
  <si>
    <t>-1321830434</t>
  </si>
  <si>
    <t>65</t>
  </si>
  <si>
    <t>5500030032.2</t>
  </si>
  <si>
    <t>Dvere biele protipož. plné 80P EW 30/D3</t>
  </si>
  <si>
    <t>KS</t>
  </si>
  <si>
    <t>-853363668</t>
  </si>
  <si>
    <t>66</t>
  </si>
  <si>
    <t>998766201</t>
  </si>
  <si>
    <t>Presun hmot pre konštrukcie stolárske v objektoch výšky do 6 m</t>
  </si>
  <si>
    <t>-702522909</t>
  </si>
  <si>
    <t>67</t>
  </si>
  <si>
    <t>767411101.1</t>
  </si>
  <si>
    <t>Montáž opláštenia sendvičovými stenovými panelmi s viditeľným spojom na OK, hrúbky do 100 mm - súpravou, rezanie</t>
  </si>
  <si>
    <t>-291516220</t>
  </si>
  <si>
    <t>Úprava okien - náhrada za sklenné tabule</t>
  </si>
  <si>
    <t>"N7"  4,825*1,80</t>
  </si>
  <si>
    <t>"N8"  1,50*2,40*2</t>
  </si>
  <si>
    <t>"N9"  1,50*3,00*2</t>
  </si>
  <si>
    <t>"N11"  0,48*0,90</t>
  </si>
  <si>
    <t>68</t>
  </si>
  <si>
    <t>5535865540</t>
  </si>
  <si>
    <t>Sendvičový PUR panel stenový štandardný BTH-PU-W-ST oceľový plášť š.1100mm: hr.panela 100mm</t>
  </si>
  <si>
    <t>-790586055</t>
  </si>
  <si>
    <t>Určenie: - pre vonkajšie steny - pre vnútorné priečky - pre podhľady stropov. Použitie:-obchodné a priemyselné objekty - kancelárske a administratívne objekty - objekty pre chov zvierat - poľnohospodárske objekty - sociálne objekty a objekty pre služby - sklady ovocia a zeleniny - potravinárske podniky - športové haly. Jadro: pevná polyuretánová pena - hustota 40 kg/m3. Dĺžka panelov: 2,5-18m.</t>
  </si>
  <si>
    <t>69</t>
  </si>
  <si>
    <t>5535869810</t>
  </si>
  <si>
    <t>Skrutka 150/12 mm</t>
  </si>
  <si>
    <t>788619598</t>
  </si>
  <si>
    <t>Spotreba: cca 3ks/m2.</t>
  </si>
  <si>
    <t>26*8</t>
  </si>
  <si>
    <t>70</t>
  </si>
  <si>
    <t>767995101</t>
  </si>
  <si>
    <t>Montáž ostatných atypických kovových stavebných doplnkových konštrukcií do 5 kg</t>
  </si>
  <si>
    <t>kg</t>
  </si>
  <si>
    <t>609157360</t>
  </si>
  <si>
    <t>Závitová tyč + podložky + matice</t>
  </si>
  <si>
    <t>112,0</t>
  </si>
  <si>
    <t>71</t>
  </si>
  <si>
    <t>767995260</t>
  </si>
  <si>
    <t>Výroba doplnku stavebného atypického o hmotnosti od 1,01 do 2,5 kg stupňa zložitosti 1</t>
  </si>
  <si>
    <t>-1345442859</t>
  </si>
  <si>
    <t>72</t>
  </si>
  <si>
    <t>3119801000</t>
  </si>
  <si>
    <t>Závitová tyč 1m; norma DIN 975, pevnostná trieda 8.8, zinkovaná M20 mm,KOELNER</t>
  </si>
  <si>
    <t>922661475</t>
  </si>
  <si>
    <t>"OK"</t>
  </si>
  <si>
    <t>12*4</t>
  </si>
  <si>
    <t>73</t>
  </si>
  <si>
    <t>3112052220</t>
  </si>
  <si>
    <t>Podložka plochá 21,0 mm DIN 125 ZN FI 21 MM</t>
  </si>
  <si>
    <t>753495766</t>
  </si>
  <si>
    <t>Materiál: oceľ triedy 8. Povrchová úprava: biely zinok</t>
  </si>
  <si>
    <t>Závitová tyč</t>
  </si>
  <si>
    <t>12*8</t>
  </si>
  <si>
    <t>74</t>
  </si>
  <si>
    <t>3450000825</t>
  </si>
  <si>
    <t>Matica presná M20 DIN 934 oceľ trieda.8,0 pozink.</t>
  </si>
  <si>
    <t>-1241693103</t>
  </si>
  <si>
    <t>75</t>
  </si>
  <si>
    <t>767995108</t>
  </si>
  <si>
    <t>Montáž ostatných atypických kovových stavebných doplnkových konštrukcií nad 500 kg</t>
  </si>
  <si>
    <t>1895223205</t>
  </si>
  <si>
    <t>76</t>
  </si>
  <si>
    <t>767995400</t>
  </si>
  <si>
    <t>Výroba doplnku stavebného atypického o hmotnosti od 20,01 do 300 kg stupňa zložitosti 5</t>
  </si>
  <si>
    <t>1106572279</t>
  </si>
  <si>
    <t>OK - komín</t>
  </si>
  <si>
    <t>"OK"  2834,7</t>
  </si>
  <si>
    <t>77</t>
  </si>
  <si>
    <t>1361102400.1</t>
  </si>
  <si>
    <t>Plech oceľový hrubý 8x1000x2000 mm</t>
  </si>
  <si>
    <t>203907557</t>
  </si>
  <si>
    <t>(112,055+25,152)*1,07*0,001</t>
  </si>
  <si>
    <t>78</t>
  </si>
  <si>
    <t>1361102800.1</t>
  </si>
  <si>
    <t>Plech oceľový hrubý 10x1000x2000 mm</t>
  </si>
  <si>
    <t>-1671461819</t>
  </si>
  <si>
    <t>(75,456+31,833)*1,07*0,001</t>
  </si>
  <si>
    <t>79</t>
  </si>
  <si>
    <t>1361105800.1</t>
  </si>
  <si>
    <t>Plech oceľový hrubý 25x1000x2000 mm</t>
  </si>
  <si>
    <t>1370053367</t>
  </si>
  <si>
    <t>614,023*1,07*0,001</t>
  </si>
  <si>
    <t>80</t>
  </si>
  <si>
    <t>1338332000.1</t>
  </si>
  <si>
    <t>Tyče oceľové stredné prierezu HEA 120</t>
  </si>
  <si>
    <t>2137431653</t>
  </si>
  <si>
    <t>(532,524+4,139+2,746+1,552+136,116+44,317+25,253+338,3)*1,07*0,001</t>
  </si>
  <si>
    <t>81</t>
  </si>
  <si>
    <t>1338333000.1</t>
  </si>
  <si>
    <t>Tyče oceľové stredné prierezu HEA 140</t>
  </si>
  <si>
    <t>-770177360</t>
  </si>
  <si>
    <t>Miešaci uzol Systemair SUV 25-60-4,0-A + čerpadlo, trojcestný ventíl, uzatv armatúry, reg ventíl, servopohon 24AC/0-10V</t>
  </si>
  <si>
    <t>2055308121</t>
  </si>
  <si>
    <t>290</t>
  </si>
  <si>
    <t>769035087</t>
  </si>
  <si>
    <t>Montáž krycej mriežky hranatej prierezu 0.800-1.580 m2</t>
  </si>
  <si>
    <t>-1073185461</t>
  </si>
  <si>
    <t>291</t>
  </si>
  <si>
    <t>4290047477.1</t>
  </si>
  <si>
    <t>Zvárané sito 10x10mm</t>
  </si>
  <si>
    <t>-1051989770</t>
  </si>
  <si>
    <t>292</t>
  </si>
  <si>
    <t>769036021</t>
  </si>
  <si>
    <t>Montáž protidažďovej žalúzie prierezu 0.360-0.400 m2</t>
  </si>
  <si>
    <t>-1791771367</t>
  </si>
  <si>
    <t>293</t>
  </si>
  <si>
    <t>4290040479.01</t>
  </si>
  <si>
    <t>Protidažďová žalúzia IMOS PZ AL –S so SITOM, vrátane upín. rámu  630x630</t>
  </si>
  <si>
    <t>756375165</t>
  </si>
  <si>
    <t>294</t>
  </si>
  <si>
    <t>769036036</t>
  </si>
  <si>
    <t>Montáž protidažďovej žalúzie prierezu 0.810-1.200 m2</t>
  </si>
  <si>
    <t>1995510901</t>
  </si>
  <si>
    <t>295</t>
  </si>
  <si>
    <t>4290040499.01</t>
  </si>
  <si>
    <t>Nástenná žaluzia tlmiaca hluk AS WIM -1200-100-170-0-0-0, hĺbka lamie G=170,  1200x1000</t>
  </si>
  <si>
    <t>1531141419</t>
  </si>
  <si>
    <t>296</t>
  </si>
  <si>
    <t>769042027</t>
  </si>
  <si>
    <t xml:space="preserve">Montáž filtračnej kazety do štvorhranného potrubia 700x400 mm </t>
  </si>
  <si>
    <t>-1941671539</t>
  </si>
  <si>
    <t>297</t>
  </si>
  <si>
    <t>4290019551.01</t>
  </si>
  <si>
    <t>Filtračná kazeta Systemair FFK-S 70-40</t>
  </si>
  <si>
    <t>2001151607</t>
  </si>
  <si>
    <t>298</t>
  </si>
  <si>
    <t>769042066</t>
  </si>
  <si>
    <t>Montáž náhradnej filtračnej vložky</t>
  </si>
  <si>
    <t>-1690172219</t>
  </si>
  <si>
    <t>299</t>
  </si>
  <si>
    <t>4290019603.02</t>
  </si>
  <si>
    <t>Filter BFR 70-40 F5 Systemair</t>
  </si>
  <si>
    <t>-270815809</t>
  </si>
  <si>
    <t>300</t>
  </si>
  <si>
    <t>769043006.01</t>
  </si>
  <si>
    <t>Montáž vodného ohrievača Systemair VBR 70x40-2</t>
  </si>
  <si>
    <t>-1692905647</t>
  </si>
  <si>
    <t>301</t>
  </si>
  <si>
    <t>4290018633.02</t>
  </si>
  <si>
    <t xml:space="preserve">Vodný ohrievač Systemair VBR 70x40-2, Te=-11°C, Tw=80°C, 30kW, 0,205 l/s, </t>
  </si>
  <si>
    <t>-948592842</t>
  </si>
  <si>
    <t>302</t>
  </si>
  <si>
    <t>769071290</t>
  </si>
  <si>
    <t>Montáž závesu kruhového a štvorhranného vzduchotechnického potrubia. pre závesy.</t>
  </si>
  <si>
    <t>-1232334999</t>
  </si>
  <si>
    <t>303</t>
  </si>
  <si>
    <t>4290018663.1</t>
  </si>
  <si>
    <t>Závesný systém VZT</t>
  </si>
  <si>
    <t>-430277974</t>
  </si>
  <si>
    <t>304</t>
  </si>
  <si>
    <t>998769201</t>
  </si>
  <si>
    <t>Presun hmôt pre montáž vzduchotechnických zariadení v stavbe (objekte) výšky do 7 m</t>
  </si>
  <si>
    <t>-1128768147</t>
  </si>
  <si>
    <t>305</t>
  </si>
  <si>
    <t>Nátery kov.stav.doplnk.konštr. syntetické farby šedej na vzduchu schnúce dvojnás. 1x s emailov.</t>
  </si>
  <si>
    <t>-2146061892</t>
  </si>
  <si>
    <t>306</t>
  </si>
  <si>
    <t>Nátery kov.stav.doplnk.konštr. syntetické farby šedej na vzduchu schnúce základný</t>
  </si>
  <si>
    <t>-658153918</t>
  </si>
  <si>
    <t>450,0*32*0,001</t>
  </si>
  <si>
    <t>307</t>
  </si>
  <si>
    <t>783424140</t>
  </si>
  <si>
    <t>Nátery kov.potr.a armatúr syntet. potrubie do DN 50 mm dvojnás. so základným náterom - 105µm</t>
  </si>
  <si>
    <t>-1556400409</t>
  </si>
  <si>
    <t>neizolované</t>
  </si>
  <si>
    <t>11+8+1+20</t>
  </si>
  <si>
    <t>308</t>
  </si>
  <si>
    <t>783424740</t>
  </si>
  <si>
    <t>Nátery kov.potr.a armatúr syntetické potrubie do DN 50 mm farby bielej základný</t>
  </si>
  <si>
    <t>-101085230</t>
  </si>
  <si>
    <t>izolované</t>
  </si>
  <si>
    <t>309</t>
  </si>
  <si>
    <t>783425150</t>
  </si>
  <si>
    <t>Nátery kov.potr.a armatúr syntetické potrubie do DN 100 mm dvojnás. so základným náterom - 105µm</t>
  </si>
  <si>
    <t>830606380</t>
  </si>
  <si>
    <t>310</t>
  </si>
  <si>
    <t>783425750</t>
  </si>
  <si>
    <t>Nátery kov.potr.a armatúr syntetické potrubie do DN 100 mm základný</t>
  </si>
  <si>
    <t>-1094549269</t>
  </si>
  <si>
    <t>80+115+54</t>
  </si>
  <si>
    <t>311</t>
  </si>
  <si>
    <t>783426760</t>
  </si>
  <si>
    <t>Nátery kov.potr.a armatúr syntetické potrubie do DN 150 mm farby bielej základný</t>
  </si>
  <si>
    <t>306145923</t>
  </si>
  <si>
    <t>312</t>
  </si>
  <si>
    <t>230022031</t>
  </si>
  <si>
    <t>Montáž rúrových dielov privarovacích, tr. 11-13 do 3 kg D x t 44 x 3.2</t>
  </si>
  <si>
    <t>-414789012</t>
  </si>
  <si>
    <t>313</t>
  </si>
  <si>
    <t>3199220170</t>
  </si>
  <si>
    <t>Dno klenuté 1 1/4" pr.42,4 mm- varný sortiment</t>
  </si>
  <si>
    <t>-457435063</t>
  </si>
  <si>
    <t>314</t>
  </si>
  <si>
    <t>230022057</t>
  </si>
  <si>
    <t>Montáž rúrových dielov privarovacích, tr. 11-13 do 3 kg D x t 89 x 3.6</t>
  </si>
  <si>
    <t>-1849343952</t>
  </si>
  <si>
    <t>315</t>
  </si>
  <si>
    <t>3199220195</t>
  </si>
  <si>
    <t>Dno klenuté pr.89 - varný sortiment</t>
  </si>
  <si>
    <t>-861523411</t>
  </si>
  <si>
    <t>316</t>
  </si>
  <si>
    <t>-132384038</t>
  </si>
  <si>
    <t>317</t>
  </si>
  <si>
    <t>230120173</t>
  </si>
  <si>
    <t>Montáž upchávok pri prechode potrubia múrom alebo prechodkou DN 400</t>
  </si>
  <si>
    <t>151283450</t>
  </si>
  <si>
    <t>318</t>
  </si>
  <si>
    <t>-2724141</t>
  </si>
  <si>
    <t>319</t>
  </si>
  <si>
    <t>663116149</t>
  </si>
  <si>
    <t>320</t>
  </si>
  <si>
    <t>-1515769335</t>
  </si>
  <si>
    <t>321</t>
  </si>
  <si>
    <t>339900927</t>
  </si>
  <si>
    <t>322</t>
  </si>
  <si>
    <t>9505050391</t>
  </si>
  <si>
    <t>Revizia ,revizna sprava, uradne skusky, uvedenie do prevádzky</t>
  </si>
  <si>
    <t>496609497</t>
  </si>
  <si>
    <t>323</t>
  </si>
  <si>
    <t>HZS-001</t>
  </si>
  <si>
    <t>Prevádzková skúška</t>
  </si>
  <si>
    <t>630795887</t>
  </si>
  <si>
    <t>324</t>
  </si>
  <si>
    <t>HZS-002</t>
  </si>
  <si>
    <t>Nešpecifikované práce</t>
  </si>
  <si>
    <t>1819711777</t>
  </si>
  <si>
    <t>325</t>
  </si>
  <si>
    <t>HZS-003</t>
  </si>
  <si>
    <t xml:space="preserve">Komplexná skúška </t>
  </si>
  <si>
    <t>-2135162942</t>
  </si>
  <si>
    <t xml:space="preserve">G1.2 - G1.2 MaR, elektroinštalácia </t>
  </si>
  <si>
    <t>Ing. Hrapko Peter</t>
  </si>
  <si>
    <t xml:space="preserve">    36-M - Montáž prev.,mer. a regul.zariadení</t>
  </si>
  <si>
    <t>A</t>
  </si>
  <si>
    <t>A - Dodávky</t>
  </si>
  <si>
    <t>-1821955169</t>
  </si>
  <si>
    <t>B</t>
  </si>
  <si>
    <t>B - Montáž a montážny materiál</t>
  </si>
  <si>
    <t>1901738631</t>
  </si>
  <si>
    <t>C</t>
  </si>
  <si>
    <t>C - Programové vybavenie</t>
  </si>
  <si>
    <t>-466749668</t>
  </si>
  <si>
    <t>D - Odborná prehliadka a skúšky</t>
  </si>
  <si>
    <t>1758708153</t>
  </si>
  <si>
    <t>E</t>
  </si>
  <si>
    <t>E - Zemné práce</t>
  </si>
  <si>
    <t>-1895048024</t>
  </si>
  <si>
    <t xml:space="preserve">G1.3 - G1.3 Vnútorný rozvod plynu </t>
  </si>
  <si>
    <t>723120204</t>
  </si>
  <si>
    <t>D+M Potrubie z oceľových rúrok závitových čiernych spájaných zvarovaním - SPT360 DN 25</t>
  </si>
  <si>
    <t>-824922561</t>
  </si>
  <si>
    <t>723150312</t>
  </si>
  <si>
    <t>D+M Potrubie z oceľových rúrok hladkých čiernych spájaných zvarov. SPT360 D 57/2, 9</t>
  </si>
  <si>
    <t>-1180414386</t>
  </si>
  <si>
    <t>723150318</t>
  </si>
  <si>
    <t>D+M Potrubie z oceľových rúrok hladkých čiernych spájaných zvarov. SPT360 D 219,0/6,3</t>
  </si>
  <si>
    <t>-413909224</t>
  </si>
  <si>
    <t>D+M Potrubie z oceľových rúrok hladkých čiernych spájaných zvarov. SPT360 D 159/4,5</t>
  </si>
  <si>
    <t>745394039</t>
  </si>
  <si>
    <t>7232191030X</t>
  </si>
  <si>
    <t xml:space="preserve">D+M KLAPKA UZATVÁRACIA RUČNÁ DN150/16 - HLAVNÝ UZÁVER KOTOLNE </t>
  </si>
  <si>
    <t>332974546</t>
  </si>
  <si>
    <t>7232191031X</t>
  </si>
  <si>
    <t>Montáž automatického bezpečnostného uzáveru DN150</t>
  </si>
  <si>
    <t>151767463</t>
  </si>
  <si>
    <t>551820027512x</t>
  </si>
  <si>
    <t>Automatický bezpečnostný uzáver BAP DN 150 ST C PN 16 SOLO RIP s obtokom</t>
  </si>
  <si>
    <t>-299733264</t>
  </si>
  <si>
    <t>723229102</t>
  </si>
  <si>
    <t>Montáž armatúry závit.s jedným závitom, kohútik hadicový a iné plynovodné armatúry G 1/2</t>
  </si>
  <si>
    <t>-662278879</t>
  </si>
  <si>
    <t>5513442600</t>
  </si>
  <si>
    <t>Kohút pre plynový inštalačný priamy s nátr.  K 800 1/2"</t>
  </si>
  <si>
    <t>1451825028</t>
  </si>
  <si>
    <t>723239101</t>
  </si>
  <si>
    <t>Montáž armatúry závitovej s dvoma závitmi, kohútik priamy,solenoidový ventil G 1/2</t>
  </si>
  <si>
    <t>1625554331</t>
  </si>
  <si>
    <t>5518000022</t>
  </si>
  <si>
    <t>Guľový uzáver plyn, MF páčka  1/2"</t>
  </si>
  <si>
    <t>-146058761</t>
  </si>
  <si>
    <t>723239102X</t>
  </si>
  <si>
    <t>Montáž armatúry závitovej s dvoma závitmi, kohútik priamy,solenoidový ventil G 1</t>
  </si>
  <si>
    <t>1793159644</t>
  </si>
  <si>
    <t>5518000023X</t>
  </si>
  <si>
    <t>Guľový uzáver plyn - Futurgas, MF páčka  1"</t>
  </si>
  <si>
    <t>-1335167726</t>
  </si>
  <si>
    <t>723239106</t>
  </si>
  <si>
    <t>Montáž armatúry závitovej s dvoma závitmi, kohútik priamy,solenoidový ventil G 2</t>
  </si>
  <si>
    <t>1199855343</t>
  </si>
  <si>
    <t>5518000027</t>
  </si>
  <si>
    <t>Guľový uzáver plyn, MF páčka  2"</t>
  </si>
  <si>
    <t>1760879751</t>
  </si>
  <si>
    <t>Filter závitový nerez  2"</t>
  </si>
  <si>
    <t>-851409155</t>
  </si>
  <si>
    <t>723261917</t>
  </si>
  <si>
    <t>Montáž plynomera s odvzdušnením a odskúšaním</t>
  </si>
  <si>
    <t>163454694</t>
  </si>
  <si>
    <t>551820027211</t>
  </si>
  <si>
    <t>Rotačný turbínový radiálny plynomer RTP G65 DN50</t>
  </si>
  <si>
    <t>1511870779</t>
  </si>
  <si>
    <t>998723203</t>
  </si>
  <si>
    <t>Presun hmôt pre vnútorný plynovod v objektoch výšky nad 12 do 24 m</t>
  </si>
  <si>
    <t>-638989167</t>
  </si>
  <si>
    <t>734421130X</t>
  </si>
  <si>
    <t>Tlakomer deformačný kruhový B 0-40 kPa č.03313 priem. 160</t>
  </si>
  <si>
    <t>-289647978</t>
  </si>
  <si>
    <t>734424912</t>
  </si>
  <si>
    <t>Kohútik čapový K 70-181-716 M 20 x 1, 5</t>
  </si>
  <si>
    <t>-1909814979</t>
  </si>
  <si>
    <t>734424933</t>
  </si>
  <si>
    <t>Prípojka tlakomera s metrickým závitom DN 15</t>
  </si>
  <si>
    <t>-1059672498</t>
  </si>
  <si>
    <t>998734203</t>
  </si>
  <si>
    <t>Presun hmôt pre armatúry v objektoch výšky nad 6 do 24 m</t>
  </si>
  <si>
    <t>174462474</t>
  </si>
  <si>
    <t>-1783532208</t>
  </si>
  <si>
    <t>5539572000</t>
  </si>
  <si>
    <t>Objímka MPN RC</t>
  </si>
  <si>
    <t>1863051544</t>
  </si>
  <si>
    <t>55395720002</t>
  </si>
  <si>
    <t>Konzola montážna č. K1 dĺžky 940 mm</t>
  </si>
  <si>
    <t>-210570660</t>
  </si>
  <si>
    <t>5539539400</t>
  </si>
  <si>
    <t>Konzola montážna č. K2 dĺžky 400 mm</t>
  </si>
  <si>
    <t>-608333314</t>
  </si>
  <si>
    <t>55395394001</t>
  </si>
  <si>
    <t>Podperná konštrukcia z U profilov vrataner platne, skrutiek, strmenov</t>
  </si>
  <si>
    <t>2121689285</t>
  </si>
  <si>
    <t>3570316400</t>
  </si>
  <si>
    <t>Oceloplechová skriňa na plyn s rozmermi 1600x2150x500 vratane konzoly</t>
  </si>
  <si>
    <t>591618033</t>
  </si>
  <si>
    <t>1532466788</t>
  </si>
  <si>
    <t>783225600</t>
  </si>
  <si>
    <t>Nátery kov.stav.doplnk.konštr. syntetické farby šedej na vzduchu schnúce 2x emailovaním</t>
  </si>
  <si>
    <t>-1091537331</t>
  </si>
  <si>
    <t>-1691174404</t>
  </si>
  <si>
    <t>783424340</t>
  </si>
  <si>
    <t>Nátery kov.potr.a armatúr syntet. do DN 50 mm</t>
  </si>
  <si>
    <t>-1546698713</t>
  </si>
  <si>
    <t>783433730</t>
  </si>
  <si>
    <t>Nátery kov.potr.a armatúr  DN do 300 mm</t>
  </si>
  <si>
    <t>2035757488</t>
  </si>
  <si>
    <t>230032029</t>
  </si>
  <si>
    <t>Montáž prírubových spojov do PN 16 DN 150</t>
  </si>
  <si>
    <t>spoj</t>
  </si>
  <si>
    <t>1544279506</t>
  </si>
  <si>
    <t>273100272X</t>
  </si>
  <si>
    <t>Prírubové tesnenie 159 PN10-16</t>
  </si>
  <si>
    <t>601237750</t>
  </si>
  <si>
    <t>3194631200</t>
  </si>
  <si>
    <t>Príruba privarovacia s krkom PN 1,6 Mpa D  150 mm</t>
  </si>
  <si>
    <t>-77330056</t>
  </si>
  <si>
    <t>Hlavná tlaková skúška vzduchom 0, 6 MPa - STN EN 15001-1 a 2kPa STN EN 1775 DN 50</t>
  </si>
  <si>
    <t>1372940180</t>
  </si>
  <si>
    <t>230230021</t>
  </si>
  <si>
    <t>Hlavná tlaková skúška vzduchom 0, 6 MPa - STN EN 15001-1 a 2kPa STN EN 1775 DN 200</t>
  </si>
  <si>
    <t>-2047142944</t>
  </si>
  <si>
    <t>230330075</t>
  </si>
  <si>
    <t>Chránička potrubia Fe, dlžka 0,5 m D x t 44.5 x 2.6</t>
  </si>
  <si>
    <t>1558453808</t>
  </si>
  <si>
    <t>230330079</t>
  </si>
  <si>
    <t>Chránička potrubia Fe, dlžka 0,5 m D x t 245,0 x 6,3</t>
  </si>
  <si>
    <t>523072001</t>
  </si>
  <si>
    <t>1543756991</t>
  </si>
  <si>
    <t xml:space="preserve">G2 - G2 Plynová kotolňa Výuka - 2 </t>
  </si>
  <si>
    <t xml:space="preserve">G2.1 - G2.1 Strojné zariadenie kotolne </t>
  </si>
  <si>
    <t>657489208</t>
  </si>
  <si>
    <t>4227531229</t>
  </si>
  <si>
    <t>Navrtávací pás univerzálny závitový výstup DN 80-1" na vodu, HAWLE</t>
  </si>
  <si>
    <t>-1221488214</t>
  </si>
  <si>
    <t>4227531230</t>
  </si>
  <si>
    <t>Navrtávací pás univerzálny závitový výstup DN 80-2" na vodu, HAWLE</t>
  </si>
  <si>
    <t>-1258392627</t>
  </si>
  <si>
    <t>-747296687</t>
  </si>
  <si>
    <t>-1065823693</t>
  </si>
  <si>
    <t>16+32+17</t>
  </si>
  <si>
    <t>1935230752</t>
  </si>
  <si>
    <t>-2130875288</t>
  </si>
  <si>
    <t>-514308016</t>
  </si>
  <si>
    <t>78844043</t>
  </si>
  <si>
    <t>81+59</t>
  </si>
  <si>
    <t>1025379076</t>
  </si>
  <si>
    <t>1225679799</t>
  </si>
  <si>
    <t>-393225748</t>
  </si>
  <si>
    <t>1982253866</t>
  </si>
  <si>
    <t>-1405809449</t>
  </si>
  <si>
    <t>16+97+2</t>
  </si>
  <si>
    <t>-646474572</t>
  </si>
  <si>
    <t>606872973</t>
  </si>
  <si>
    <t>1312825828</t>
  </si>
  <si>
    <t>1833716960</t>
  </si>
  <si>
    <t>5+2+4</t>
  </si>
  <si>
    <t>1172901174</t>
  </si>
  <si>
    <t>195961948</t>
  </si>
  <si>
    <t>1757821920</t>
  </si>
  <si>
    <t>-1351188244</t>
  </si>
  <si>
    <t>-1561052297</t>
  </si>
  <si>
    <t>1697957740</t>
  </si>
  <si>
    <t>2002380021</t>
  </si>
  <si>
    <t>1391389645</t>
  </si>
  <si>
    <t>-914745140</t>
  </si>
  <si>
    <t>(2*PI*0,205*0,205+2*PI*0,205*8)</t>
  </si>
  <si>
    <t>-1668015472</t>
  </si>
  <si>
    <t>10,568*4,8*0,001</t>
  </si>
  <si>
    <t>2008669706</t>
  </si>
  <si>
    <t>-1879855138</t>
  </si>
  <si>
    <t>-705405037</t>
  </si>
  <si>
    <t>38821222000C17</t>
  </si>
  <si>
    <t>2017487322</t>
  </si>
  <si>
    <t>268442498</t>
  </si>
  <si>
    <t>1922766234</t>
  </si>
  <si>
    <t xml:space="preserve">Kompaktná nezávislá odovzdávacia stanica Alfa Laval voda – voda  typ MAXI S – sek3V-DHW-AKU 2 x 170 kW </t>
  </si>
  <si>
    <t>1935239779</t>
  </si>
  <si>
    <t>2006249992</t>
  </si>
  <si>
    <t>Akumulačný zásobník TPV, typ Storatherm Aqua Load AL 1500/R2, 10 bar</t>
  </si>
  <si>
    <t>1844859498</t>
  </si>
  <si>
    <t>-710984902</t>
  </si>
  <si>
    <t>-1167368654</t>
  </si>
  <si>
    <t>podrobnejší popis z zozname strojov a zariadení</t>
  </si>
  <si>
    <t>1 "náklady za celý súbor</t>
  </si>
  <si>
    <t>698901672</t>
  </si>
  <si>
    <t>1179975587</t>
  </si>
  <si>
    <t>1629136132</t>
  </si>
  <si>
    <t>1008083398</t>
  </si>
  <si>
    <t>519883247</t>
  </si>
  <si>
    <t>1184553213</t>
  </si>
  <si>
    <t>1468598187</t>
  </si>
  <si>
    <t>-1914477542</t>
  </si>
  <si>
    <t>-1953689289</t>
  </si>
  <si>
    <t>42681558000C10</t>
  </si>
  <si>
    <t>1562217063</t>
  </si>
  <si>
    <t>42681558000C18</t>
  </si>
  <si>
    <t>-229053754</t>
  </si>
  <si>
    <t>341956782</t>
  </si>
  <si>
    <t>1+1+1</t>
  </si>
  <si>
    <t>42681559000C9</t>
  </si>
  <si>
    <t>1367697269</t>
  </si>
  <si>
    <t>42681559000C4</t>
  </si>
  <si>
    <t>-1658525182</t>
  </si>
  <si>
    <t>42681559000C6</t>
  </si>
  <si>
    <t>432865694</t>
  </si>
  <si>
    <t>-984154809</t>
  </si>
  <si>
    <t>42681560200C5</t>
  </si>
  <si>
    <t>1805820080</t>
  </si>
  <si>
    <t>42681560200C8</t>
  </si>
  <si>
    <t>777607071</t>
  </si>
  <si>
    <t>Rúrový rozdeľovač RACEN DN 250,3,6m s montážou</t>
  </si>
  <si>
    <t>-1756393768</t>
  </si>
  <si>
    <t>Rúrový zberač RACEN DN 250,3,6m  s montážou</t>
  </si>
  <si>
    <t>-1771723431</t>
  </si>
  <si>
    <t>2125262934</t>
  </si>
  <si>
    <t>57518580</t>
  </si>
  <si>
    <t>7320PC D21</t>
  </si>
  <si>
    <t>Membránová expanzná nádoba TPV typ Refix DT100, PN10, Reflex, typ Refix DT100, 10 bar, valcová stojatá, objem 100 litrov s montážou</t>
  </si>
  <si>
    <t>-759454188</t>
  </si>
  <si>
    <t>-1429384834</t>
  </si>
  <si>
    <t>2002369976</t>
  </si>
  <si>
    <t>-1353754982</t>
  </si>
  <si>
    <t>1101996190</t>
  </si>
  <si>
    <t>1796835317</t>
  </si>
  <si>
    <t>172831721</t>
  </si>
  <si>
    <t>-2114511359</t>
  </si>
  <si>
    <t>296668867</t>
  </si>
  <si>
    <t>-1850410455</t>
  </si>
  <si>
    <t>-375161103</t>
  </si>
  <si>
    <t>-376482958</t>
  </si>
  <si>
    <t>197634425</t>
  </si>
  <si>
    <t>1259537965</t>
  </si>
  <si>
    <t>-1365962721</t>
  </si>
  <si>
    <t>-1078796425</t>
  </si>
  <si>
    <t>-92527969</t>
  </si>
  <si>
    <t>1858376993</t>
  </si>
  <si>
    <t>-1209783278</t>
  </si>
  <si>
    <t>733124113.1</t>
  </si>
  <si>
    <t>Zhotovenie rúrkového prechodu z rúrok hladkých kovaním 32/ 25 - nerez</t>
  </si>
  <si>
    <t>1082039043</t>
  </si>
  <si>
    <t>733124113.2</t>
  </si>
  <si>
    <t>Zhotovenie rúrkového prechodu z rúrok hladkých kovaním 32/ 25</t>
  </si>
  <si>
    <t>-928950841</t>
  </si>
  <si>
    <t>-1890186042</t>
  </si>
  <si>
    <t>-312802502</t>
  </si>
  <si>
    <t>-886081055</t>
  </si>
  <si>
    <t>-560284443</t>
  </si>
  <si>
    <t>1181063614</t>
  </si>
  <si>
    <t>-2122211492</t>
  </si>
  <si>
    <t>848545563</t>
  </si>
  <si>
    <t>389230713</t>
  </si>
  <si>
    <t>733124119</t>
  </si>
  <si>
    <t>Zhotovenie rúrkového prechodu z rúrok hladkých kovaním 65/ 32</t>
  </si>
  <si>
    <t>1581659203</t>
  </si>
  <si>
    <t>1754537625</t>
  </si>
  <si>
    <t>-259270148</t>
  </si>
  <si>
    <t>1545727378</t>
  </si>
  <si>
    <t>-1227486372</t>
  </si>
  <si>
    <t>733124123.1</t>
  </si>
  <si>
    <t>Zhotovenie rúrkového prechodu z rúrok hladkých kovaním 80/32</t>
  </si>
  <si>
    <t>1414302521</t>
  </si>
  <si>
    <t>1873035934</t>
  </si>
  <si>
    <t>733124125.0</t>
  </si>
  <si>
    <t>Zhotovenie rúrkového prechodu z rúrok hladkých kovaním 100/40</t>
  </si>
  <si>
    <t>1273893529</t>
  </si>
  <si>
    <t>-697488057</t>
  </si>
  <si>
    <t>1219029485</t>
  </si>
  <si>
    <t>-122773734</t>
  </si>
  <si>
    <t>808720690</t>
  </si>
  <si>
    <t>1073279541</t>
  </si>
  <si>
    <t>-1794987907</t>
  </si>
  <si>
    <t>2044925266</t>
  </si>
  <si>
    <t>-1797172451</t>
  </si>
  <si>
    <t>-844587521</t>
  </si>
  <si>
    <t>1970328418</t>
  </si>
  <si>
    <t>-1970822721</t>
  </si>
  <si>
    <t>-204182236</t>
  </si>
  <si>
    <t>1120097589</t>
  </si>
  <si>
    <t>5+2+17+26+16</t>
  </si>
  <si>
    <t>1186980681</t>
  </si>
  <si>
    <t>60+49</t>
  </si>
  <si>
    <t>1+5+3+4+20+23+4</t>
  </si>
  <si>
    <t>-871423921</t>
  </si>
  <si>
    <t>41+14</t>
  </si>
  <si>
    <t>248173571</t>
  </si>
  <si>
    <t>1312268604</t>
  </si>
  <si>
    <t>1593614681</t>
  </si>
  <si>
    <t>61622088</t>
  </si>
  <si>
    <t>-63666860</t>
  </si>
  <si>
    <t>-1384065473</t>
  </si>
  <si>
    <t>-1076371862</t>
  </si>
  <si>
    <t>1586724763</t>
  </si>
  <si>
    <t>-898095634</t>
  </si>
  <si>
    <t>390262006</t>
  </si>
  <si>
    <t>-2103902879</t>
  </si>
  <si>
    <t>-1042473557</t>
  </si>
  <si>
    <t>1770918069</t>
  </si>
  <si>
    <t>558516905</t>
  </si>
  <si>
    <t>-303545911</t>
  </si>
  <si>
    <t>933507778</t>
  </si>
  <si>
    <t>734173414.2</t>
  </si>
  <si>
    <t>Prírubový spoj PN 1, 0/I, 200st. C DN 50 - nerez</t>
  </si>
  <si>
    <t>-1485242861</t>
  </si>
  <si>
    <t>-985543312</t>
  </si>
  <si>
    <t>Prírubový spoj PN 1, 6/I, 200st. C DN 65 - nerez</t>
  </si>
  <si>
    <t>-1619930388</t>
  </si>
  <si>
    <t>-2039621705</t>
  </si>
  <si>
    <t>734173417.1</t>
  </si>
  <si>
    <t>Prírubový spoj PN 1, 6/I, 200st. C DN 80 - pozink</t>
  </si>
  <si>
    <t>305260079</t>
  </si>
  <si>
    <t>Prírubový spoj PN 1, 0/I, 200st. C DN 80 - nerez</t>
  </si>
  <si>
    <t>339625342</t>
  </si>
  <si>
    <t>998841740</t>
  </si>
  <si>
    <t>734173417.5</t>
  </si>
  <si>
    <t>Prírubový spoj PN 1, 0/I, 200st. C DN 80 - zaslepovacia príruba - pozink</t>
  </si>
  <si>
    <t>-545442156</t>
  </si>
  <si>
    <t>-4187890</t>
  </si>
  <si>
    <t>-267484580</t>
  </si>
  <si>
    <t>-1711340523</t>
  </si>
  <si>
    <t>-968745342</t>
  </si>
  <si>
    <t>-1257301622</t>
  </si>
  <si>
    <t>-1858333458</t>
  </si>
  <si>
    <t>539047012</t>
  </si>
  <si>
    <t>1258132242</t>
  </si>
  <si>
    <t>468867582</t>
  </si>
  <si>
    <t>-1058755874</t>
  </si>
  <si>
    <t>69386210</t>
  </si>
  <si>
    <t>1185186390</t>
  </si>
  <si>
    <t>1182662552</t>
  </si>
  <si>
    <t>-1280924683</t>
  </si>
  <si>
    <t>-771018432</t>
  </si>
  <si>
    <t>-347739903</t>
  </si>
  <si>
    <t>804196657</t>
  </si>
  <si>
    <t>1015487854</t>
  </si>
  <si>
    <t>-332368601</t>
  </si>
  <si>
    <t>-920266474</t>
  </si>
  <si>
    <t>504044272</t>
  </si>
  <si>
    <t>734192618.1</t>
  </si>
  <si>
    <t>Motorická škrtiaca klapka firmy Siemens, typ VKF 41.100 PN 16 - motor škrtiacej klapky VKF 41 DN 40 až DN 150, s upevň. sadou na pohon - DN 100</t>
  </si>
  <si>
    <t>1905037270</t>
  </si>
  <si>
    <t>-638518670</t>
  </si>
  <si>
    <t>-1551787192</t>
  </si>
  <si>
    <t>1230100395</t>
  </si>
  <si>
    <t>-727777799</t>
  </si>
  <si>
    <t>-140947961</t>
  </si>
  <si>
    <t>1164807223</t>
  </si>
  <si>
    <t>-1540196</t>
  </si>
  <si>
    <t>1217805552</t>
  </si>
  <si>
    <t>1632925608</t>
  </si>
  <si>
    <t>-598925514</t>
  </si>
  <si>
    <t>-908113569</t>
  </si>
  <si>
    <t>-1704883286</t>
  </si>
  <si>
    <t>-894450175</t>
  </si>
  <si>
    <t>-584013623</t>
  </si>
  <si>
    <t>-2032078488</t>
  </si>
  <si>
    <t>330476370</t>
  </si>
  <si>
    <t>-753440521</t>
  </si>
  <si>
    <t>-257743938</t>
  </si>
  <si>
    <t>1341563437</t>
  </si>
  <si>
    <t>57301907</t>
  </si>
  <si>
    <t>48492200110C11</t>
  </si>
  <si>
    <t>1102272132</t>
  </si>
  <si>
    <t>48492200110C12</t>
  </si>
  <si>
    <t>2045365088</t>
  </si>
  <si>
    <t>48492200110C16</t>
  </si>
  <si>
    <t>-1613611609</t>
  </si>
  <si>
    <t>-1681456327</t>
  </si>
  <si>
    <t>48492200120C14</t>
  </si>
  <si>
    <t xml:space="preserve">Trojcestný zmiešavací ventil ESBE, typ Rp 1 1/2“ DN 40, PN 10 </t>
  </si>
  <si>
    <t>-543351250</t>
  </si>
  <si>
    <t>1648808406</t>
  </si>
  <si>
    <t>48492200130C13</t>
  </si>
  <si>
    <t xml:space="preserve">Trojcestný zmiešavací ventil ESBE, typ GG 2“ DN 50, PN 10 </t>
  </si>
  <si>
    <t>244491308</t>
  </si>
  <si>
    <t>48492200130C15</t>
  </si>
  <si>
    <t>1369057067</t>
  </si>
  <si>
    <t>287633051</t>
  </si>
  <si>
    <t>18+3</t>
  </si>
  <si>
    <t>-758085916</t>
  </si>
  <si>
    <t>1812137991</t>
  </si>
  <si>
    <t>-1026811568</t>
  </si>
  <si>
    <t>-31267134</t>
  </si>
  <si>
    <t>-1095043076</t>
  </si>
  <si>
    <t>-1967815487</t>
  </si>
  <si>
    <t>-611788633</t>
  </si>
  <si>
    <t>-569277514</t>
  </si>
  <si>
    <t>-839436440</t>
  </si>
  <si>
    <t>4+1</t>
  </si>
  <si>
    <t>426630414</t>
  </si>
  <si>
    <t>-1623877540</t>
  </si>
  <si>
    <t>-814351246</t>
  </si>
  <si>
    <t>8+3</t>
  </si>
  <si>
    <t>854838959</t>
  </si>
  <si>
    <t>1584236216</t>
  </si>
  <si>
    <t>-1193509503</t>
  </si>
  <si>
    <t>-1778388578</t>
  </si>
  <si>
    <t>418264730</t>
  </si>
  <si>
    <t>1573162580</t>
  </si>
  <si>
    <t>24+4</t>
  </si>
  <si>
    <t>1664665873</t>
  </si>
  <si>
    <t>1247860550</t>
  </si>
  <si>
    <t>-393695815</t>
  </si>
  <si>
    <t>-511474228</t>
  </si>
  <si>
    <t>1769820295</t>
  </si>
  <si>
    <t>-1245830967</t>
  </si>
  <si>
    <t>-1608644018</t>
  </si>
  <si>
    <t>1203918802</t>
  </si>
  <si>
    <t>240PC4-5.0</t>
  </si>
  <si>
    <t>504981834</t>
  </si>
  <si>
    <t>240PC4-5.1</t>
  </si>
  <si>
    <t>-1178917842</t>
  </si>
  <si>
    <t>429PC4.1</t>
  </si>
  <si>
    <t>Dodávka - Komín 4 - ICS 25 DN350 s tesnenim 31,88 m</t>
  </si>
  <si>
    <t>1278440291</t>
  </si>
  <si>
    <t>429PC4.2</t>
  </si>
  <si>
    <t>Dodávka - Komín 4 - Dymovod PRIMA PLUS DN350 s tesnením 3,26 m</t>
  </si>
  <si>
    <t>1479244485</t>
  </si>
  <si>
    <t>429PC5.1</t>
  </si>
  <si>
    <t>Dodávka - Komín 5 - ICS 25 DN350 s tesnenim 31,65 m</t>
  </si>
  <si>
    <t>1420281577</t>
  </si>
  <si>
    <t>429PC5.2</t>
  </si>
  <si>
    <t>Výstuž stropov doskových, trámových, vložkových,konzolových alebo balkónových, 11373</t>
  </si>
  <si>
    <t>-203502586</t>
  </si>
  <si>
    <t>výstuž pre dosku, vence a preklady</t>
  </si>
  <si>
    <t>85,40*0,001</t>
  </si>
  <si>
    <t>417321414</t>
  </si>
  <si>
    <t>Betón stužujúcich pásov a vencov železový tr. C 20/25</t>
  </si>
  <si>
    <t>-1876661825</t>
  </si>
  <si>
    <t>"V1"  0,30*0,20*1,20*2</t>
  </si>
  <si>
    <t>"VK1"  0,30*0,245*1,22*2</t>
  </si>
  <si>
    <t>"VK2"  0,30*0,245*3,02</t>
  </si>
  <si>
    <t>417351115</t>
  </si>
  <si>
    <t>Debnenie bočníc stužujúcich pásov a vencov vrátane vzpier zhotovenie</t>
  </si>
  <si>
    <t>-1282425511</t>
  </si>
  <si>
    <t>(2,20+2,50+2,20)*0,245</t>
  </si>
  <si>
    <t>(2,50+3,10+2,50)*0,245</t>
  </si>
  <si>
    <t>417351116</t>
  </si>
  <si>
    <t>Debnenie bočníc stužujúcich pásov a vencov vrátane vzpier odstránenie</t>
  </si>
  <si>
    <t>1717104799</t>
  </si>
  <si>
    <t>417361321</t>
  </si>
  <si>
    <t>Výstuž stužujúcich pásov a vencov z betonárskej ocele 11373</t>
  </si>
  <si>
    <t>1689197216</t>
  </si>
  <si>
    <t>564251111</t>
  </si>
  <si>
    <t>Podklad alebo podsyp zo štrkopiesku s rozprestretím, vlhčením a zhutnením, po zhutnení hr. 150 mm</t>
  </si>
  <si>
    <t>817760073</t>
  </si>
  <si>
    <t>567132115</t>
  </si>
  <si>
    <t>Podklad z kameniva spevneného cementom s rozprestretím a zhutnením, CBGM C 8/10 (C 6/8), po zhutnení hr. 200 mm</t>
  </si>
  <si>
    <t>1099901076</t>
  </si>
  <si>
    <t>596911112</t>
  </si>
  <si>
    <t>Kladenie zámkovej dlažby  hr. 6 cm pre peších nad 20 m2 so zriadením lôžka z kameniva hr. 4 cm</t>
  </si>
  <si>
    <t>-35162880</t>
  </si>
  <si>
    <t>5922901380</t>
  </si>
  <si>
    <t>SEMMELROCK PASTELLA betónová dlažba 10/20/6 cm, svetlosivá</t>
  </si>
  <si>
    <t>1609140385</t>
  </si>
  <si>
    <t>611460151</t>
  </si>
  <si>
    <t>Príprava vnútorného podkladu stropov cementovým prednástrekom, hr. 3 mm</t>
  </si>
  <si>
    <t>294455313</t>
  </si>
  <si>
    <t>2,20*2,50</t>
  </si>
  <si>
    <t>611460241</t>
  </si>
  <si>
    <t>Vnútorná omietka stropov vápennocementová jadrová (hrubá), hr. 10 mm</t>
  </si>
  <si>
    <t>-766093478</t>
  </si>
  <si>
    <t>611460251</t>
  </si>
  <si>
    <t>Vnútorná omietka stropov vápennocementová štuková (jemná), hr. 3 mm</t>
  </si>
  <si>
    <t>-1566705274</t>
  </si>
  <si>
    <t>612460152</t>
  </si>
  <si>
    <t>Príprava vnútorného podkladu stien vápenným prednástrekom, hr. 3 mm</t>
  </si>
  <si>
    <t>1914291512</t>
  </si>
  <si>
    <t>(2,50+2,20)*2*3,00</t>
  </si>
  <si>
    <t>612460211</t>
  </si>
  <si>
    <t>Vnútorná omietka stien vápenná jadrová (hrubá), hr. 10 mm</t>
  </si>
  <si>
    <t>1141764061</t>
  </si>
  <si>
    <t>612460221</t>
  </si>
  <si>
    <t>Vnútorná omietka stien vápenná štuková (jemná), hr. 3 mm</t>
  </si>
  <si>
    <t>1489782513</t>
  </si>
  <si>
    <t>622464231</t>
  </si>
  <si>
    <t xml:space="preserve">Vonkajšia omietka stien tenkovrstvová BAUMIT, silikónová, Baumit SilikonTop, škrabaná, hr. 1,5 mm </t>
  </si>
  <si>
    <t>-776370130</t>
  </si>
  <si>
    <t>(2,50+3,30+2,50)*3,20</t>
  </si>
  <si>
    <t>(0,80+2,00+2,00)*0,30</t>
  </si>
  <si>
    <t>622464242</t>
  </si>
  <si>
    <t>Vonkajšia omietka stien tenkovrstvová BAUMIT, minerálna, Baumit Ušľachtilá omietka 2 mm (Baumit EdelPutz), hladená, hr. 3-4 mm</t>
  </si>
  <si>
    <t>-1626676254</t>
  </si>
  <si>
    <t>(2,50+3,30+2,50)*0,60</t>
  </si>
  <si>
    <t>622466115</t>
  </si>
  <si>
    <t>Príprava vonkajšieho podkladu stien BAUMIT, penetračný náter Baumit BetonKontakt</t>
  </si>
  <si>
    <t>392583321</t>
  </si>
  <si>
    <t>625251201</t>
  </si>
  <si>
    <t>Kontaktný zatepľovací systém hr. 60 mm BAUMIT OPEN - HIGH TECH riešenie (grafitový EPS-F), lepiace kotvy</t>
  </si>
  <si>
    <t>998067169</t>
  </si>
  <si>
    <t>625251203</t>
  </si>
  <si>
    <t>Kontaktný zatepľovací systém hr. 100 mm BAUMIT OPEN - HIGH TECH riešenie (grafitový EPS-F), lepiace kotvy</t>
  </si>
  <si>
    <t>1229698051</t>
  </si>
  <si>
    <t>625251222</t>
  </si>
  <si>
    <t>Kontaktný zatepľovací systém ostenia hr. 20 mm BAUMIT OPEN - HIGH TECH riešenie (grafitový EPS-F)</t>
  </si>
  <si>
    <t>1943011544</t>
  </si>
  <si>
    <t>-1688878919</t>
  </si>
  <si>
    <t>1,90*1,90*0,10</t>
  </si>
  <si>
    <t>631571003</t>
  </si>
  <si>
    <t>Násyp zo štrkopiesku 0-32 (pre spevnenie podkladu)</t>
  </si>
  <si>
    <t>-1077091666</t>
  </si>
  <si>
    <t>1,90*1,90*0,20</t>
  </si>
  <si>
    <t>-1395301766</t>
  </si>
  <si>
    <t>-1220953635</t>
  </si>
  <si>
    <t>917762111</t>
  </si>
  <si>
    <t>Osadenie chodník. obrubníka betónového ležatého do lôžka z betónu prosteho tr. C 12/15 s bočnou oporou</t>
  </si>
  <si>
    <t>-302256260</t>
  </si>
  <si>
    <t>6,70+2,45+3,30+0,60+0,60+2,50+0,60+1,15+0,90+2,00+6,70+2</t>
  </si>
  <si>
    <t>5922903030</t>
  </si>
  <si>
    <t>SEMMELROCK Obrubník betónový rovný 100/20/10 cm, sivá</t>
  </si>
  <si>
    <t>-1572631678</t>
  </si>
  <si>
    <t>941955002</t>
  </si>
  <si>
    <t>Lešenie ľahké pracovné pomocné s výškou lešeňovej podlahy nad 1,20 do 1,90 m</t>
  </si>
  <si>
    <t>-1222929066</t>
  </si>
  <si>
    <t>-1638984188</t>
  </si>
  <si>
    <t>(3,50+3,50+5,30)*1,00</t>
  </si>
  <si>
    <t>-113441791</t>
  </si>
  <si>
    <t>971033341</t>
  </si>
  <si>
    <t>Vybúranie otvoru v murive tehl. plochy do 0, 09 m2 hr.do 300 mm,  -0,05700t</t>
  </si>
  <si>
    <t>-1218424706</t>
  </si>
  <si>
    <t>"N2"  1</t>
  </si>
  <si>
    <t>"N3"  1</t>
  </si>
  <si>
    <t>971036020</t>
  </si>
  <si>
    <t>Jadrové vrty diamantovými korunkami do D 250 mm do stien - murivo tehlové -0,00079t</t>
  </si>
  <si>
    <t>-1121139844</t>
  </si>
  <si>
    <t>"N1"  30</t>
  </si>
  <si>
    <t>978065011</t>
  </si>
  <si>
    <t>Odstránenie kontaktného zateplenia vrátane povrchovej úpravy z polystyrénových dosiek hrúbky nad 80 -120 mm -0,01841 t</t>
  </si>
  <si>
    <t>25677236</t>
  </si>
  <si>
    <t>"B2"  3,30*3,50</t>
  </si>
  <si>
    <t>1481998881</t>
  </si>
  <si>
    <t>769001441</t>
  </si>
  <si>
    <t>-455097500</t>
  </si>
  <si>
    <t>2067257313</t>
  </si>
  <si>
    <t>711471051</t>
  </si>
  <si>
    <t>Zhotovenie izolácie proti tlakovej vode PVC fóliou položenou voľne na vodorovnej ploche so zvarením spoju</t>
  </si>
  <si>
    <t>-659474314</t>
  </si>
  <si>
    <t>2,50*3,10</t>
  </si>
  <si>
    <t>2833000210</t>
  </si>
  <si>
    <t>FATRAFOL-TPO 803 izol.základov proti vlhkosti, tlak.vode, radonu, hydroizolačná fólia hr.1,50 mm, š.1,3m a2,0m hnedá</t>
  </si>
  <si>
    <t>346922196</t>
  </si>
  <si>
    <t>711491171</t>
  </si>
  <si>
    <t>Zhotovenie podkladnej vrstvy izolácie z textílie na ploche vodorovnej, pre izolácie proti zemnej vlhkosti, podpovrchovej a tlakovej vode</t>
  </si>
  <si>
    <t>-698284968</t>
  </si>
  <si>
    <t>6936651600</t>
  </si>
  <si>
    <t>Geotextília netkaná polypropylénová Tatratex PP 500</t>
  </si>
  <si>
    <t>306318933</t>
  </si>
  <si>
    <t>711491172</t>
  </si>
  <si>
    <t>Zhotovenie ochrannej vrstvy izolácie z textílie na ploche vodorovnej, pre izolácie proti zemnej vlhkosti, podpovrchovej a tlakovej vode</t>
  </si>
  <si>
    <t>-151876386</t>
  </si>
  <si>
    <t>-1440372318</t>
  </si>
  <si>
    <t>766849405</t>
  </si>
  <si>
    <t>712290010</t>
  </si>
  <si>
    <t xml:space="preserve">Zhotovenie parozábrany pre strechy ploché do 10° </t>
  </si>
  <si>
    <t>-153719188</t>
  </si>
  <si>
    <t>1,40*3,30</t>
  </si>
  <si>
    <t>2832990190</t>
  </si>
  <si>
    <t>Parozábrana Fatrapar E hr.0,20mm, š.4m, balenie: 200m2</t>
  </si>
  <si>
    <t>878066627</t>
  </si>
  <si>
    <t>Parotesná fólia na báze polyolefínu. Farba svetlomodrá.</t>
  </si>
  <si>
    <t>712370070</t>
  </si>
  <si>
    <t>Zhotovenie povlakovej krytiny striech plochých do 10° PVC-P fóliou upevnenou prikotvením so zvarením spoju</t>
  </si>
  <si>
    <t>772403535</t>
  </si>
  <si>
    <t>2832990600</t>
  </si>
  <si>
    <t>Kotviaca technika - rozperný nit do betónu</t>
  </si>
  <si>
    <t>138253851</t>
  </si>
  <si>
    <t>2832990650</t>
  </si>
  <si>
    <t>Kotviaca technika - vrut SK-RB Power</t>
  </si>
  <si>
    <t>-35932950</t>
  </si>
  <si>
    <t>2833000150</t>
  </si>
  <si>
    <t>FATRAFOL-S z mPVC 810 hydroizolačná fólia hr.1,50 mm, š.1,3m; 1.6 mm a 2.05 mm šedá</t>
  </si>
  <si>
    <t>-1633498347</t>
  </si>
  <si>
    <t>712990040</t>
  </si>
  <si>
    <t xml:space="preserve">Položenie geotextílie vodorovne alebo zvislo na strechy ploché do 10° </t>
  </si>
  <si>
    <t>900557694</t>
  </si>
  <si>
    <t>6936651400</t>
  </si>
  <si>
    <t>Geotextília netkaná polypropylénová Tatratex PP 400</t>
  </si>
  <si>
    <t>-70382948</t>
  </si>
  <si>
    <t>998712201</t>
  </si>
  <si>
    <t>Presun hmôt pre izoláciu povlakovej krytiny v objektoch výšky do 6 m</t>
  </si>
  <si>
    <t>-1736117753</t>
  </si>
  <si>
    <t>713111125</t>
  </si>
  <si>
    <t>Montáž tepelnej izolácie stropov rovných minerálnou vlnou, spodkom prilepením</t>
  </si>
  <si>
    <t>-617289119</t>
  </si>
  <si>
    <t>2,50*1,10</t>
  </si>
  <si>
    <t>6314400310</t>
  </si>
  <si>
    <t>Fassil kamenná vlna hrúbka 200 mm</t>
  </si>
  <si>
    <t>80984347</t>
  </si>
  <si>
    <t>713142155</t>
  </si>
  <si>
    <t>Montáž TI striech plochých do 10° polystyrénom, rozloženej v jednej vrstve, prikotvením</t>
  </si>
  <si>
    <t>2140279791</t>
  </si>
  <si>
    <t>2837653422</t>
  </si>
  <si>
    <t>EPS 100S penový polystyrén hrúbka 100 mm</t>
  </si>
  <si>
    <t>-361526761</t>
  </si>
  <si>
    <t>998713201</t>
  </si>
  <si>
    <t>Presun hmôt pre izolácie tepelné v objektoch výšky do 6 m</t>
  </si>
  <si>
    <t>-147466350</t>
  </si>
  <si>
    <t>763138210</t>
  </si>
  <si>
    <t>Podhľad SDK Rigips RB 12.5 mm závesný, jednoúrovňová oceľová podkonštrukcia CD</t>
  </si>
  <si>
    <t>1009699368</t>
  </si>
  <si>
    <t>-461007234</t>
  </si>
  <si>
    <t>764421450</t>
  </si>
  <si>
    <t>Oplechovanie ríms a ozdobných prvkov z pozinkovaného farbeného PZf plechu, r.š. 330 mm</t>
  </si>
  <si>
    <t>1852977935</t>
  </si>
  <si>
    <t>1,40+1,40+3,30</t>
  </si>
  <si>
    <t>764430420</t>
  </si>
  <si>
    <t>Oplechovanie muriva a atík z pozinkovaného farbeného PZf plechu, vrátane rohov r.š. 330 mm</t>
  </si>
  <si>
    <t>-1703385396</t>
  </si>
  <si>
    <t>3,30</t>
  </si>
  <si>
    <t>998764201</t>
  </si>
  <si>
    <t>Presun hmôt pre konštrukcie klampiarske v objektoch výšky do 6 m</t>
  </si>
  <si>
    <t>-970087561</t>
  </si>
  <si>
    <t>767646520</t>
  </si>
  <si>
    <t>Montáž dverí kovových - hliníkových, vchodových, 1 m obvodu dverí</t>
  </si>
  <si>
    <t>-1515798774</t>
  </si>
  <si>
    <t>"1D"  (0,80*2,00)*2</t>
  </si>
  <si>
    <t>5534100300.PC01</t>
  </si>
  <si>
    <t>Dvere kovové 80x197 P otočné zateplené bez zárubne, zámok FAB</t>
  </si>
  <si>
    <t>77542880</t>
  </si>
  <si>
    <t>99</t>
  </si>
  <si>
    <t>998767201</t>
  </si>
  <si>
    <t>Presun hmôt pre kovové stavebné doplnkové konštrukcie v objektoch výšky do 6 m</t>
  </si>
  <si>
    <t>-162058993</t>
  </si>
  <si>
    <t>100</t>
  </si>
  <si>
    <t>-526566425</t>
  </si>
  <si>
    <t>101</t>
  </si>
  <si>
    <t>1949781476</t>
  </si>
  <si>
    <t>102</t>
  </si>
  <si>
    <t>783125530</t>
  </si>
  <si>
    <t>Nátery oceľ.konštr. syntetické ľahkých C, veľmi ľahkých CC dvojnás. 1x s emailovaním - 105μm</t>
  </si>
  <si>
    <t>532557754</t>
  </si>
  <si>
    <t>103</t>
  </si>
  <si>
    <t>783125730</t>
  </si>
  <si>
    <t>Nátery oceľ.konštr. syntetické ľahkých C alebo veľmi ľahkých CC základné - 35μm</t>
  </si>
  <si>
    <t>-1881228467</t>
  </si>
  <si>
    <t>"1D"  0,80*2,00*2</t>
  </si>
  <si>
    <t>"1D"  (2,0+2,0+0,80)*0,30</t>
  </si>
  <si>
    <t>104</t>
  </si>
  <si>
    <t>-2089730528</t>
  </si>
  <si>
    <t>105</t>
  </si>
  <si>
    <t>242077993</t>
  </si>
  <si>
    <t>106</t>
  </si>
  <si>
    <t>-2141516944</t>
  </si>
  <si>
    <t>(2,20+2,50)*2*3,00</t>
  </si>
  <si>
    <t>107</t>
  </si>
  <si>
    <t>Montáž upchávok pri prechode potrubia múrom alebo prechodkou DN 300</t>
  </si>
  <si>
    <t>-809305969</t>
  </si>
  <si>
    <t>108</t>
  </si>
  <si>
    <t>-575991113</t>
  </si>
  <si>
    <t>109</t>
  </si>
  <si>
    <t>-462675547</t>
  </si>
  <si>
    <t>110</t>
  </si>
  <si>
    <t>1988119043</t>
  </si>
  <si>
    <t>111</t>
  </si>
  <si>
    <t>2052926163</t>
  </si>
  <si>
    <t xml:space="preserve">E.1.3.2 - E1.3.2 Zdravotnotechnická inštalácia </t>
  </si>
  <si>
    <t>-754363508</t>
  </si>
  <si>
    <t>-622494549</t>
  </si>
  <si>
    <t>1720906310</t>
  </si>
  <si>
    <t>-1174860210</t>
  </si>
  <si>
    <t>1733797909</t>
  </si>
  <si>
    <t>-2091076779</t>
  </si>
  <si>
    <t>1834153938</t>
  </si>
  <si>
    <t>721172109HT</t>
  </si>
  <si>
    <t>Potrubie z HT rúr odpadové zvislé hrdlové D 75</t>
  </si>
  <si>
    <t>2113790032</t>
  </si>
  <si>
    <t>55674868</t>
  </si>
  <si>
    <t>721173204HT</t>
  </si>
  <si>
    <t>Potrubie z HT rúr pripájacie D 40</t>
  </si>
  <si>
    <t>-2054682427</t>
  </si>
  <si>
    <t>55162319002</t>
  </si>
  <si>
    <t>Lievik so sifónom a prídavná uzávierka HL 21</t>
  </si>
  <si>
    <t>-839561892</t>
  </si>
  <si>
    <t>1943235612</t>
  </si>
  <si>
    <t>-1561034626</t>
  </si>
  <si>
    <t>-1869597</t>
  </si>
  <si>
    <t>1435598233</t>
  </si>
  <si>
    <t>998721201</t>
  </si>
  <si>
    <t>Presun hmôt pre vnútornú kanalizáciu v objektoch výšky do 6 m</t>
  </si>
  <si>
    <t>-1049639469</t>
  </si>
  <si>
    <t xml:space="preserve">E2.1 - E2.1 Vonkajší rozvod plynu </t>
  </si>
  <si>
    <t>Mgr. Michal Kovciík</t>
  </si>
  <si>
    <t xml:space="preserve">    723 - Zdravotechnika - plynovod</t>
  </si>
  <si>
    <t xml:space="preserve">    21-M - Elektromontáže</t>
  </si>
  <si>
    <t>113107122</t>
  </si>
  <si>
    <t>Odstránenie podkladu alebo krytu do 200 m2 z kameniva hrubého drveného, hr.100 do 200 mm, 0,235t</t>
  </si>
  <si>
    <t>2049474892</t>
  </si>
  <si>
    <t>113107131</t>
  </si>
  <si>
    <t>Odstránenie podkladu alebo krytu do 200 m2 z betónu prostého, hr. vrstvy do 150 mm 0,225 t</t>
  </si>
  <si>
    <t>2019635940</t>
  </si>
  <si>
    <t>113107141</t>
  </si>
  <si>
    <t>Odstránenie podkladu alebo krytu do 200 m2 asfaltového, hr. vrstvy do 50 mm 0,038 t</t>
  </si>
  <si>
    <t>2078389754</t>
  </si>
  <si>
    <t>130001101</t>
  </si>
  <si>
    <t>Príplatok k cenám za sťaženie výkopu pre všetky triedy</t>
  </si>
  <si>
    <t>-1938455955</t>
  </si>
  <si>
    <t>130201001</t>
  </si>
  <si>
    <t>Výkop jamy a ryhy v obmedzenom priestore horn. tr.4 ručne</t>
  </si>
  <si>
    <t>-57364824</t>
  </si>
  <si>
    <t>132201202</t>
  </si>
  <si>
    <t>Výkop ryhy šírky 600-2000mm horn.4 od 100 do 1000 m3</t>
  </si>
  <si>
    <t>-919631508</t>
  </si>
  <si>
    <t>132201209</t>
  </si>
  <si>
    <t>Hĺbenie rýh š. nad 600 do 2 000 mm zapažených i nezapažených, s urovnaním dna. Príplatok k cenám za lepivosť horniny 4</t>
  </si>
  <si>
    <t>2122322625</t>
  </si>
  <si>
    <t>161101501</t>
  </si>
  <si>
    <t>Zvislé premiestnenie výkopku z horniny I až IV, nosením za každé 3 m výšky</t>
  </si>
  <si>
    <t>504617327</t>
  </si>
  <si>
    <t>162601102</t>
  </si>
  <si>
    <t>Vodorovné premiestnenie výkopku tr.1-4 do 5000 m</t>
  </si>
  <si>
    <t>-1291375002</t>
  </si>
  <si>
    <t>1733226539</t>
  </si>
  <si>
    <t>P01000001</t>
  </si>
  <si>
    <t>Poplatok za skládku</t>
  </si>
  <si>
    <t>-1093543639</t>
  </si>
  <si>
    <t>174101002</t>
  </si>
  <si>
    <t>Zásyp sypaninou so zhutnením jám, šachiet, rýh, zárezov alebo okolo objektov nad 100 do 1000 m3</t>
  </si>
  <si>
    <t>1628093592</t>
  </si>
  <si>
    <t>175101101</t>
  </si>
  <si>
    <t>-1557410529</t>
  </si>
  <si>
    <t>5833725100</t>
  </si>
  <si>
    <t>Štrkopiesok 0-63 b</t>
  </si>
  <si>
    <t>416344265</t>
  </si>
  <si>
    <t>175101109</t>
  </si>
  <si>
    <t>Príplatok k cene za prehodenie sypaniny</t>
  </si>
  <si>
    <t>-145080608</t>
  </si>
  <si>
    <t>2061740059</t>
  </si>
  <si>
    <t>452311121</t>
  </si>
  <si>
    <t>Dosky, bloky, sedlá z betónu v otvorenom výkope tr.C 8/10 a debnenie</t>
  </si>
  <si>
    <t>145388631</t>
  </si>
  <si>
    <t>460490012</t>
  </si>
  <si>
    <t>Rozvinutie a uloženie výstražnej fólie z PVC do ryhy, šírka 33 cm</t>
  </si>
  <si>
    <t>-1390949104</t>
  </si>
  <si>
    <t>2830010620</t>
  </si>
  <si>
    <t>Výstražná fólia ŽLTÁ - POZOR PLYN, 1 kotúč=500m, Campri</t>
  </si>
  <si>
    <t>257244434</t>
  </si>
  <si>
    <t>561511111</t>
  </si>
  <si>
    <t>Reprofilizácia krytu účelových komunikácií recyklačnou frezou na mieste</t>
  </si>
  <si>
    <t>-1898335938</t>
  </si>
  <si>
    <t>564851111</t>
  </si>
  <si>
    <t>Podklad zo štrkodrviny s rozprestrením a zhutnením, hr.po zhutnení 150 mm</t>
  </si>
  <si>
    <t>362866892</t>
  </si>
  <si>
    <t>565181011</t>
  </si>
  <si>
    <t>Podklad z kameniva obaleného asfaltom s rozprestrením a zhutnením tr.I., po zhutnení hr.150 mm</t>
  </si>
  <si>
    <t>-1110545693</t>
  </si>
  <si>
    <t>567121115</t>
  </si>
  <si>
    <t>Podklad z prostého betónu tr. B 7, 5 hr.150 mm</t>
  </si>
  <si>
    <t>311790553</t>
  </si>
  <si>
    <t>572942111</t>
  </si>
  <si>
    <t>Upravenie krytu vozovky po prekopoch pre inžinierske siete liatym asfaltom hr.20 až 40 mm</t>
  </si>
  <si>
    <t>794283879</t>
  </si>
  <si>
    <t>850245121</t>
  </si>
  <si>
    <t>Výrez alebo výsek na potrubí z rúr liatinových tlakových DN 250</t>
  </si>
  <si>
    <t>-866546411</t>
  </si>
  <si>
    <t>919735111</t>
  </si>
  <si>
    <t>Rezanie existujúceho asfaltového krytu alebo podkladu hĺbky do 50 mm</t>
  </si>
  <si>
    <t>-1596089861</t>
  </si>
  <si>
    <t>72315031X</t>
  </si>
  <si>
    <t>D+M Potrubie z oceľových rúrok hladkých čiernych spájaných zvarov. Izol BRALEN SPT360 D 159/4,5, výstražnej PE fólie, tvaroviek</t>
  </si>
  <si>
    <t>-1481043196</t>
  </si>
  <si>
    <t>72315031X.1</t>
  </si>
  <si>
    <t>D+M Potrubie z oceľových rúrok hladkých čiernych spájaných zvarov. Izol BRALEN SPT360 D 44,5/2,6, výstražnej PE fólie, tvaroviek</t>
  </si>
  <si>
    <t>720860710</t>
  </si>
  <si>
    <t>Pol20</t>
  </si>
  <si>
    <t>Doizolovanie spojov (DENSOLEN páska spodná a vrchná , PRIMER náter) a skúška izolácie</t>
  </si>
  <si>
    <t>-2011191857</t>
  </si>
  <si>
    <t>HZ01</t>
  </si>
  <si>
    <t>Revizia ,revizna sprava, uradne skusky</t>
  </si>
  <si>
    <t>1844911286</t>
  </si>
  <si>
    <t>HZ04.1</t>
  </si>
  <si>
    <t>Skúška potrubia omydlením</t>
  </si>
  <si>
    <t>-696830214</t>
  </si>
  <si>
    <t>HZ05</t>
  </si>
  <si>
    <t>Geodetiacké zameranie</t>
  </si>
  <si>
    <t>-1256343551</t>
  </si>
  <si>
    <t>HZ06</t>
  </si>
  <si>
    <t>Vytýčenie inžinierskych sietí</t>
  </si>
  <si>
    <t>-16649880</t>
  </si>
  <si>
    <t>Pol17</t>
  </si>
  <si>
    <t>Napojenie na exist. plynovod Oceľový T-Kus DN250/250 alebo alternatíva PE</t>
  </si>
  <si>
    <t>-366980442</t>
  </si>
  <si>
    <t>Pol18</t>
  </si>
  <si>
    <t>Napojenie na exist. plynovod Odbočový T-Kus pre ventil  6/4 D-410 alebo alternatíva PE</t>
  </si>
  <si>
    <t>-892663244</t>
  </si>
  <si>
    <t>Pol19</t>
  </si>
  <si>
    <t>Zaslepenie existujúceho plynovodu, zaizolovanie a skúška izolácie</t>
  </si>
  <si>
    <t>1829033438</t>
  </si>
  <si>
    <t>998723201</t>
  </si>
  <si>
    <t>Presun hmôt pre vnútorný plynovod v objektoch výšky do 6 m</t>
  </si>
  <si>
    <t>-275345159</t>
  </si>
  <si>
    <t>210100001</t>
  </si>
  <si>
    <t>Ukončenie vodičov v rozvádzač. vrátane zapojenia a vodičovej koncovky do 2.5 mm2</t>
  </si>
  <si>
    <t>1718929276</t>
  </si>
  <si>
    <t>210220302</t>
  </si>
  <si>
    <t>Bleskozvodová svorka nad 2 skrutky (ST, SJ, SK, SZ, SR 01, 02)</t>
  </si>
  <si>
    <t>748652166</t>
  </si>
  <si>
    <t>3540408300</t>
  </si>
  <si>
    <t>HR-Svorka SZ</t>
  </si>
  <si>
    <t>256</t>
  </si>
  <si>
    <t>1385793249</t>
  </si>
  <si>
    <t>35404083001</t>
  </si>
  <si>
    <t>Autozásuvka- ukončenie sign. vodiča</t>
  </si>
  <si>
    <t>-1527928972</t>
  </si>
  <si>
    <t>230120095</t>
  </si>
  <si>
    <t>Montáž  vývodu signalizačného vodiča</t>
  </si>
  <si>
    <t>1721036698</t>
  </si>
  <si>
    <t>0100050</t>
  </si>
  <si>
    <t>D+M Kábel/vodič pre pevné uloženie - medený AY   4 tmavomodrý</t>
  </si>
  <si>
    <t>1432442235</t>
  </si>
  <si>
    <t>MD</t>
  </si>
  <si>
    <t>Mimostavenisková doprava</t>
  </si>
  <si>
    <t>-1753926297</t>
  </si>
  <si>
    <t>-1646356790</t>
  </si>
  <si>
    <t>PD</t>
  </si>
  <si>
    <t>Presun dodávok</t>
  </si>
  <si>
    <t>-1446698294</t>
  </si>
  <si>
    <t>1110548186</t>
  </si>
  <si>
    <t>230202005</t>
  </si>
  <si>
    <t>D+M plynovodu z polyetylénových rúr zváraných elektrotvarovkami PE D 50mm SDR11, výstražnej PE fólie, tvaroviek, orientačných stĺpikov</t>
  </si>
  <si>
    <t>796328478</t>
  </si>
  <si>
    <t>2302020171N</t>
  </si>
  <si>
    <t>D+M ochranného potrubia z polyetylénových rúr zváraných elektrotvarovkami PE D 400 mm, vrátane tesniacich manžiet, klznych objimok, nasunutia potrubnej sekcie do ochranného potrubia</t>
  </si>
  <si>
    <t>-646377844</t>
  </si>
  <si>
    <t>230202008</t>
  </si>
  <si>
    <t>D+M plynovodu z polyetylénových rúr zváraných elektrotvarovkami PE D 160 mm SDR17,6, výstražnej PE fólie, tvaroviek, orientačných stĺpikov</t>
  </si>
  <si>
    <t>-914467864</t>
  </si>
  <si>
    <t>230202014</t>
  </si>
  <si>
    <t>D+M plynovodu z polyetylénových rúr zváraných elektrotvarovkami PE D 250 mm SDR17, výstražnej PE fólie, tvaroviek, orientačných stĺpikov</t>
  </si>
  <si>
    <t>-1776436768</t>
  </si>
  <si>
    <t>230203054</t>
  </si>
  <si>
    <t>D+M Elektrotvarovka Frialen Presuvná objímka AM PE100 SDR 17 D 250</t>
  </si>
  <si>
    <t>-1384574437</t>
  </si>
  <si>
    <t>2861699905</t>
  </si>
  <si>
    <t>D+M Elektrotvarovka FRIALEN objímka so zarážkou mb pe 100 sdr 11 D 160</t>
  </si>
  <si>
    <t>-1006336079</t>
  </si>
  <si>
    <t>2861699906</t>
  </si>
  <si>
    <t>D+M Elektrotvarovka FRIALEN oblúk BB90 pe 100 sdr 11 dn 250</t>
  </si>
  <si>
    <t>-1783869293</t>
  </si>
  <si>
    <t>28616999L6</t>
  </si>
  <si>
    <t>D+M Elektrotvarovka FRIALEN oblúk BB90 pe 100 sdr 11 dn 160</t>
  </si>
  <si>
    <t>1998530699</t>
  </si>
  <si>
    <t>28616999L6.1</t>
  </si>
  <si>
    <t>D+M Elektrotvarovka FRIALEN oblúk BB45 pe 100 sdr 11 dn 160</t>
  </si>
  <si>
    <t>159439629</t>
  </si>
  <si>
    <t>2861620400</t>
  </si>
  <si>
    <t>D+M Elektrotvarovka FRIALEN T-kus s dlhými ramenami BT  PE 100 SDR 11 D 250</t>
  </si>
  <si>
    <t>876111138</t>
  </si>
  <si>
    <t>2861620400.1</t>
  </si>
  <si>
    <t>D+M Elektrotvarovka FRIALEN redukcia s dlhými ramenani BR D250/160  PE 100 SDR 11 D 250/160</t>
  </si>
  <si>
    <t>-1561366881</t>
  </si>
  <si>
    <t>2861684125</t>
  </si>
  <si>
    <t>D+M Elektrotvarovka FRIALEN prechodka PE/oceľ USTR,  PE 100 SDR 11 D/DN 160/150</t>
  </si>
  <si>
    <t>2071945096</t>
  </si>
  <si>
    <t>2861684125.1</t>
  </si>
  <si>
    <t>D+M Elektrotvarovka FRIALEN prechodka PE/oceľ USTR,  PE 100 SDR 11 D/DN 50/40</t>
  </si>
  <si>
    <t>-152544954</t>
  </si>
  <si>
    <t>2191003Z</t>
  </si>
  <si>
    <t>D+M Stĺpik z ocelovej rúrky</t>
  </si>
  <si>
    <t>-1943829725</t>
  </si>
  <si>
    <t>5482302200</t>
  </si>
  <si>
    <t>D+M Tabuľka výstražná dvojfarebná 21x15 mm</t>
  </si>
  <si>
    <t>-34103705</t>
  </si>
  <si>
    <t>5482302200T</t>
  </si>
  <si>
    <t>D+M Tabuľka na označenie vzdialenosti a poradového čisla  70x140mm</t>
  </si>
  <si>
    <t>-1820327622</t>
  </si>
  <si>
    <t>5482271200</t>
  </si>
  <si>
    <t>D+M Príchytka perová 30x30 mm</t>
  </si>
  <si>
    <t>-1317251342</t>
  </si>
  <si>
    <t>230230016</t>
  </si>
  <si>
    <t>Hlavná tlaková skúška vzduchom 0, 6 MPa vrátane výkonu technickej inšpekcie</t>
  </si>
  <si>
    <t>-129773670</t>
  </si>
  <si>
    <t>230230017</t>
  </si>
  <si>
    <t>Príprava na tlakovú skúšku vzduchom a vodou so 4 Mpa</t>
  </si>
  <si>
    <t>úsek</t>
  </si>
  <si>
    <t>1768870283</t>
  </si>
  <si>
    <t>-147903150</t>
  </si>
  <si>
    <t>569104073</t>
  </si>
  <si>
    <t>-1971116283</t>
  </si>
  <si>
    <t>2013044098</t>
  </si>
  <si>
    <t>E2.2 - E2.2 Optická trasa</t>
  </si>
  <si>
    <t>Ing. Kažimír</t>
  </si>
  <si>
    <t>22-M - Montáže oznam. a zabezp. zariadení</t>
  </si>
  <si>
    <t xml:space="preserve">    D1 - Dodávka optického kábla</t>
  </si>
  <si>
    <t xml:space="preserve">    D3 - Markery</t>
  </si>
  <si>
    <t xml:space="preserve">    D2 - Rozvádzače a doplnenie MaR rozvádzačov</t>
  </si>
  <si>
    <t xml:space="preserve">    D5 - HDPE chránička</t>
  </si>
  <si>
    <t xml:space="preserve">    D6 - Drôtený káblový žľab</t>
  </si>
  <si>
    <t xml:space="preserve">    D7 - Vstup do budou kotolne archívu a vyuky 1</t>
  </si>
  <si>
    <t xml:space="preserve">    D9 - Zemné práce - trasa mimo spoločnej ryhy pre plynové rozvody</t>
  </si>
  <si>
    <t xml:space="preserve">    D10 - Práce na optickom kábli</t>
  </si>
  <si>
    <t xml:space="preserve">    D11 - Montáž optickej trasy v interiéry</t>
  </si>
  <si>
    <t xml:space="preserve">    D12 - Inžinierko projekčná činnosť</t>
  </si>
  <si>
    <t xml:space="preserve">    D13 - Podružné rozpočtové náklady</t>
  </si>
  <si>
    <t>TB08OS2-Eca</t>
  </si>
  <si>
    <t>8-vláknový univerzálny distribučný kábel TB, Euroclass Eca , ?OS2 9/125 µm (ITU-T G.652.D)</t>
  </si>
  <si>
    <t>1163614384</t>
  </si>
  <si>
    <t>F11002-40</t>
  </si>
  <si>
    <t>Ochrana zvaru, 40mm</t>
  </si>
  <si>
    <t>-1573967340</t>
  </si>
  <si>
    <t>PIG09-LC-020</t>
  </si>
  <si>
    <t>Singelmode LC pigtail, OS2 9/125 µm (ITU-T G.652.D)</t>
  </si>
  <si>
    <t>1598985264</t>
  </si>
  <si>
    <t>2500</t>
  </si>
  <si>
    <t>Marker plochý telekomunikačný 101,E kHz, analógový</t>
  </si>
  <si>
    <t>-2119521042</t>
  </si>
  <si>
    <t>OH65-PG12</t>
  </si>
  <si>
    <t>Oceľový rozvadzač s krytím IP66  - osadený DIN lištou, 12x vývodka PG11</t>
  </si>
  <si>
    <t>-956908268</t>
  </si>
  <si>
    <t>OH65-LOCK</t>
  </si>
  <si>
    <t>Kľúč</t>
  </si>
  <si>
    <t>863554371</t>
  </si>
  <si>
    <t>O12-DIN</t>
  </si>
  <si>
    <t>Optická kazeta s držiakom na DIN</t>
  </si>
  <si>
    <t>1799651226</t>
  </si>
  <si>
    <t>Pol1</t>
  </si>
  <si>
    <t>Istič 230V/6A</t>
  </si>
  <si>
    <t>110315663</t>
  </si>
  <si>
    <t>PS-DRA60-48</t>
  </si>
  <si>
    <t>Napájací zdroj</t>
  </si>
  <si>
    <t>-110001476</t>
  </si>
  <si>
    <t>PS-AMR1-24</t>
  </si>
  <si>
    <t>-2082993385</t>
  </si>
  <si>
    <t>CNGE2MC</t>
  </si>
  <si>
    <t>10/100/1000Mbps Ethernet Media Convertor s držiakom na DIN lištu</t>
  </si>
  <si>
    <t>-311016479</t>
  </si>
  <si>
    <t>CNGE2FE4SMS</t>
  </si>
  <si>
    <t>6 posrt Gigabit a 10/100 Mbps ethernet switch s držiakom na DIN lištu</t>
  </si>
  <si>
    <t>-821646200</t>
  </si>
  <si>
    <t>SFP6</t>
  </si>
  <si>
    <t>Modul adaptéru singelmode SFP06 - LC duplex</t>
  </si>
  <si>
    <t>2124127181</t>
  </si>
  <si>
    <t>KEL-C6A-P-xxx</t>
  </si>
  <si>
    <t>Patch kábel STP, Cat 6A, LSOH, šedý</t>
  </si>
  <si>
    <t>1012886536</t>
  </si>
  <si>
    <t>Pol2</t>
  </si>
  <si>
    <t>Rúrka 40/3,5 HDPE na optické káble</t>
  </si>
  <si>
    <t>2072093907</t>
  </si>
  <si>
    <t>SPK40-PLSi</t>
  </si>
  <si>
    <t>Koncovka PLKASSIM 40</t>
  </si>
  <si>
    <t>56957263</t>
  </si>
  <si>
    <t>SPS40-PLS</t>
  </si>
  <si>
    <t>Spojka PLASSON 40</t>
  </si>
  <si>
    <t>1197473975</t>
  </si>
  <si>
    <t>DUOFLEX 110BK</t>
  </si>
  <si>
    <t>Korugovaná chránička 110/92 mm</t>
  </si>
  <si>
    <t>2123838453</t>
  </si>
  <si>
    <t>EPAF 2010</t>
  </si>
  <si>
    <t>Tesniaca priechodka stenou EPAF</t>
  </si>
  <si>
    <t>-879317879</t>
  </si>
  <si>
    <t>Pol3</t>
  </si>
  <si>
    <t>Piesok  frakcia 0-2</t>
  </si>
  <si>
    <t>669894357</t>
  </si>
  <si>
    <t>VF220</t>
  </si>
  <si>
    <t>Výstražná páska</t>
  </si>
  <si>
    <t>76523809</t>
  </si>
  <si>
    <t>KDS35H35/3</t>
  </si>
  <si>
    <t>Káblový žľab</t>
  </si>
  <si>
    <t>-1246688134</t>
  </si>
  <si>
    <t>ZLS1</t>
  </si>
  <si>
    <t>Rýchlospojka</t>
  </si>
  <si>
    <t>1386611191</t>
  </si>
  <si>
    <t>UZS1</t>
  </si>
  <si>
    <t>Držiak rýchlospojky</t>
  </si>
  <si>
    <t>-1219337058</t>
  </si>
  <si>
    <t>PLS</t>
  </si>
  <si>
    <t>Pásik</t>
  </si>
  <si>
    <t>-398972369</t>
  </si>
  <si>
    <t>SROM6x30</t>
  </si>
  <si>
    <t>Kotva</t>
  </si>
  <si>
    <t>401190840</t>
  </si>
  <si>
    <t>KSR50</t>
  </si>
  <si>
    <t>Pevná kábelová chránička PVC</t>
  </si>
  <si>
    <t>2007776199</t>
  </si>
  <si>
    <t>ODG64+</t>
  </si>
  <si>
    <t>Drziak rury s gumennym tesnenim 6/4",50-56 mm dvojskrutk. M8/10 s ho6ninou</t>
  </si>
  <si>
    <t>2098078833</t>
  </si>
  <si>
    <t>UFX20</t>
  </si>
  <si>
    <t>Ochranná hadica UV stabilná</t>
  </si>
  <si>
    <t>-1156681999</t>
  </si>
  <si>
    <t>Pol4</t>
  </si>
  <si>
    <t>Vodeodolný tmel REO ATTACK (310 ml)</t>
  </si>
  <si>
    <t>1200427819</t>
  </si>
  <si>
    <t>210010125</t>
  </si>
  <si>
    <t>Rúrka ochranná z PE, novoduru ap., uložená voľne vnútorná do D 100  mm</t>
  </si>
  <si>
    <t>1033574329</t>
  </si>
  <si>
    <t>220261661</t>
  </si>
  <si>
    <t>Vyznačenie trasy vedenia podľa plánu</t>
  </si>
  <si>
    <t>-1953164422</t>
  </si>
  <si>
    <t>230120093</t>
  </si>
  <si>
    <t>Uloženie elektrickej značky</t>
  </si>
  <si>
    <t>-288950512</t>
  </si>
  <si>
    <t>388793006</t>
  </si>
  <si>
    <t>Zaťahovanie kábelovodu, rúrky priemeru nad 12 mm, miestna sieť 1x HDPE</t>
  </si>
  <si>
    <t>385195286</t>
  </si>
  <si>
    <t>388795562</t>
  </si>
  <si>
    <t>Montáž spojky na HDPE nad 12 mm</t>
  </si>
  <si>
    <t>-433559843</t>
  </si>
  <si>
    <t>388796003</t>
  </si>
  <si>
    <t>Montáž koncovky na HDPE nad 12 mm</t>
  </si>
  <si>
    <t>1984981519</t>
  </si>
  <si>
    <t>388900003</t>
  </si>
  <si>
    <t>Kalibrovanie otvorov rúr kábelovodu HDPE do 40 mm</t>
  </si>
  <si>
    <t>412166699</t>
  </si>
  <si>
    <t>460030011</t>
  </si>
  <si>
    <t>Zobratie mačiny. Narezanie a  zobratie mačiny s uložením  do kôp alebo naložením na fúrik.</t>
  </si>
  <si>
    <t>1260634402</t>
  </si>
  <si>
    <t>460200143</t>
  </si>
  <si>
    <t>Hĺbenie    káblovej    ryhy    ručne    alebo    strojovo    bez    ohľadu    na  druh  použitého mechanizačného  prostriedku,      pri  strojových  výkopoch  vrátane  prípravných,   pomocných a vytyčovacích  prác  v  priemerných  podmienkach    a  so  za</t>
  </si>
  <si>
    <t>1251145939</t>
  </si>
  <si>
    <t>460420022</t>
  </si>
  <si>
    <t>Zriadenie    alebo    rekonštrukcia  káblového  lôžka  z  kopaného  piesku  bez  zakrytia  Dodanie kopaného        piesku,       presun    do     ryhy,   pokrytie  dna    ryhy  súvislou urovnanou vrstvou piesku hrúbky 5 alebo 10 cm nad káblom, v ryhe šírk</t>
  </si>
  <si>
    <t>-1742144464</t>
  </si>
  <si>
    <t>460490011</t>
  </si>
  <si>
    <t>Vyrovnanie  povrchu  káblovej  ryhy,  rozvinutie  a  uloženie výstražnej fólie z PVC do ryhy šírky 22 cm</t>
  </si>
  <si>
    <t>385158378</t>
  </si>
  <si>
    <t>460560143</t>
  </si>
  <si>
    <t>Ručný    zásyp    nezapaženej   káblovej  ryhy  s  prípadným  rozpájaním    výkopu  a    s  jedným prehodením až  do vzdialenosti 3 m alebo so zhodením z vozidiel. Bez zhutnenia zeminy, 35 cm širokej, 60 cm hlbokej, v zemine triedy 3</t>
  </si>
  <si>
    <t>818934189</t>
  </si>
  <si>
    <t>460620013</t>
  </si>
  <si>
    <t xml:space="preserve">Provizórna    úprava    terénu    Úprava  terénu,  odkopanie terénnych  nerovností až do hĺbky 10 cm,   zásyp    materiálom    získaným    odkopávkou.     Utlčenie  zasypaných  nerovností ručným ubíjadlom tak, aby nerovnosti terénu neboli väčšie ako 2 cm </t>
  </si>
  <si>
    <t>314355519</t>
  </si>
  <si>
    <t>Pol5</t>
  </si>
  <si>
    <t>Zameranie markerov</t>
  </si>
  <si>
    <t>762916661</t>
  </si>
  <si>
    <t>220260545</t>
  </si>
  <si>
    <t>Rúrka Kopex pr.48 , montáž vrátane napojenia krabíc, vývodiek, prichytená príchytkami na povrch</t>
  </si>
  <si>
    <t>449293083</t>
  </si>
  <si>
    <t>971036006</t>
  </si>
  <si>
    <t>Dodávka - Komín 5 - Dymovod PRIMA PLUS DN350 s tesnením 3,51 m</t>
  </si>
  <si>
    <t>-1103823083</t>
  </si>
  <si>
    <t>1307309533</t>
  </si>
  <si>
    <t>-432307537</t>
  </si>
  <si>
    <t>113352704</t>
  </si>
  <si>
    <t>1064388146</t>
  </si>
  <si>
    <t>-718539538</t>
  </si>
  <si>
    <t>1791214246</t>
  </si>
  <si>
    <t>-426070787</t>
  </si>
  <si>
    <t>1581356224</t>
  </si>
  <si>
    <t>-88089665</t>
  </si>
  <si>
    <t>-1567653924</t>
  </si>
  <si>
    <t>1164743388</t>
  </si>
  <si>
    <t>-220279741</t>
  </si>
  <si>
    <t>16,80+5,68</t>
  </si>
  <si>
    <t>452451291</t>
  </si>
  <si>
    <t>1481392716</t>
  </si>
  <si>
    <t>-1181956821</t>
  </si>
  <si>
    <t>227078596</t>
  </si>
  <si>
    <t>869224587</t>
  </si>
  <si>
    <t>23,52+2,84</t>
  </si>
  <si>
    <t>-1569248312</t>
  </si>
  <si>
    <t>-1988182866</t>
  </si>
  <si>
    <t>-1320372303</t>
  </si>
  <si>
    <t>7299315</t>
  </si>
  <si>
    <t>-1773779768</t>
  </si>
  <si>
    <t>1187645221</t>
  </si>
  <si>
    <t>769025003</t>
  </si>
  <si>
    <t>Montáž tlmiča hluku štvorhranného prierezu 0.220-0.300 m2</t>
  </si>
  <si>
    <t>607102063</t>
  </si>
  <si>
    <t>4290038952.01</t>
  </si>
  <si>
    <t>Tlmič hluku Systemair LDK MUB 042, 548x548-1200</t>
  </si>
  <si>
    <t>-738540325</t>
  </si>
  <si>
    <t>-708552538</t>
  </si>
  <si>
    <t>4290038951</t>
  </si>
  <si>
    <t xml:space="preserve">Tlmič hluku štvorhranný TH-10 450x1000 </t>
  </si>
  <si>
    <t>3801929</t>
  </si>
  <si>
    <t>2009209958</t>
  </si>
  <si>
    <t>895068229</t>
  </si>
  <si>
    <t>520797129</t>
  </si>
  <si>
    <t>-1901891948</t>
  </si>
  <si>
    <t>64985538</t>
  </si>
  <si>
    <t>1431600043</t>
  </si>
  <si>
    <t>-869796573</t>
  </si>
  <si>
    <t>-65203445</t>
  </si>
  <si>
    <t>924728181</t>
  </si>
  <si>
    <t>-1276032534</t>
  </si>
  <si>
    <t>769036024</t>
  </si>
  <si>
    <t>Montáž protidažďovej žalúzie prierezu 0.405-0.500 m2</t>
  </si>
  <si>
    <t>-1758076000</t>
  </si>
  <si>
    <t>4290040496.01</t>
  </si>
  <si>
    <t>Protidažďová žalúzia IMOS PZ AL –S so SITOM, vrátane upín. rámu  700x600</t>
  </si>
  <si>
    <t>1389929563</t>
  </si>
  <si>
    <t>769036033</t>
  </si>
  <si>
    <t>Montáž protidažďovej žalúzie prierezu 0.705-0.800 m2</t>
  </si>
  <si>
    <t>235140557</t>
  </si>
  <si>
    <t>4290040516</t>
  </si>
  <si>
    <t>Protidažďová žalúzia IMOS PZ AL –S so SITOM, vrátane upín. rámu  800x900</t>
  </si>
  <si>
    <t>-2086405568</t>
  </si>
  <si>
    <t>1037285942</t>
  </si>
  <si>
    <t>115845194</t>
  </si>
  <si>
    <t>2022449748</t>
  </si>
  <si>
    <t>1481763806</t>
  </si>
  <si>
    <t>-1489733383</t>
  </si>
  <si>
    <t>-1001510534</t>
  </si>
  <si>
    <t>-439903181</t>
  </si>
  <si>
    <t>422033310</t>
  </si>
  <si>
    <t>1519932525</t>
  </si>
  <si>
    <t>-162133921</t>
  </si>
  <si>
    <t>-1837244059</t>
  </si>
  <si>
    <t>350,0*32*0,001</t>
  </si>
  <si>
    <t>-931380589</t>
  </si>
  <si>
    <t>5+2+1</t>
  </si>
  <si>
    <t>-352660360</t>
  </si>
  <si>
    <t>2011404618</t>
  </si>
  <si>
    <t>754245841</t>
  </si>
  <si>
    <t>81+59+41</t>
  </si>
  <si>
    <t>-1606234349</t>
  </si>
  <si>
    <t>14+97+2</t>
  </si>
  <si>
    <t>-383947385</t>
  </si>
  <si>
    <t>1140655989</t>
  </si>
  <si>
    <t>87669052</t>
  </si>
  <si>
    <t>200678779</t>
  </si>
  <si>
    <t>-1939736447</t>
  </si>
  <si>
    <t>-1070437103</t>
  </si>
  <si>
    <t>1974540946</t>
  </si>
  <si>
    <t>1486398686</t>
  </si>
  <si>
    <t>-1289948144</t>
  </si>
  <si>
    <t>905788537</t>
  </si>
  <si>
    <t xml:space="preserve">G2.2 - G2.2 MaR, elektroinštalácia </t>
  </si>
  <si>
    <t>-1829235169</t>
  </si>
  <si>
    <t>-272124266</t>
  </si>
  <si>
    <t>1016205507</t>
  </si>
  <si>
    <t>-1596621021</t>
  </si>
  <si>
    <t xml:space="preserve">E - Zemné práce </t>
  </si>
  <si>
    <t>899499993</t>
  </si>
  <si>
    <t xml:space="preserve">G2.3 - G2.3 Vnútorný rozvod plynu </t>
  </si>
  <si>
    <t>Potrubie z oceľových rúrok závitových čiernych spájaných zvarovaním - SPT360 DN 25</t>
  </si>
  <si>
    <t>1906291209</t>
  </si>
  <si>
    <t>Potrubie z oceľových rúrok hladkých čiernych spájaných zvarov. SPT360 D 57/2, 9</t>
  </si>
  <si>
    <t>1113371425</t>
  </si>
  <si>
    <t>723150317</t>
  </si>
  <si>
    <t>Potrubie z oceľových rúrok hladkých čiernych spájaných zvarov. SPT360 D 159/4,5</t>
  </si>
  <si>
    <t>-357453984</t>
  </si>
  <si>
    <t>723150317.1</t>
  </si>
  <si>
    <t>Potrubie z oceľových rúrok hladkých čiernych spájaných zvarov. SPT360 D 159/4,5 s izoláciou BRALEN prípadne alternatíva páskou DENSOLEN</t>
  </si>
  <si>
    <t>-1806065739</t>
  </si>
  <si>
    <t>Potrubie z oceľových rúrok hladkých čiernych spájaných zvarov. SPT360 D 219,0/6,3</t>
  </si>
  <si>
    <t>-360085471</t>
  </si>
  <si>
    <t>148440646</t>
  </si>
  <si>
    <t>Pol21</t>
  </si>
  <si>
    <t>Potrubie z oceľových rúrok závitových čiernych spájaných zvarovaním - SPT360 DN 25  izolácia BRALEN</t>
  </si>
  <si>
    <t>1165253374</t>
  </si>
  <si>
    <t>-1228465517</t>
  </si>
  <si>
    <t>1767253471</t>
  </si>
  <si>
    <t>1494182319</t>
  </si>
  <si>
    <t>1401403027</t>
  </si>
  <si>
    <t>-1392384028</t>
  </si>
  <si>
    <t>-590994321</t>
  </si>
  <si>
    <t>973493981</t>
  </si>
  <si>
    <t>1366846070</t>
  </si>
  <si>
    <t>-1996402558</t>
  </si>
  <si>
    <t>-708777278</t>
  </si>
  <si>
    <t>-1413209535</t>
  </si>
  <si>
    <t>-1577290635</t>
  </si>
  <si>
    <t>1158810842</t>
  </si>
  <si>
    <t>-720517498</t>
  </si>
  <si>
    <t>-320125662</t>
  </si>
  <si>
    <t>-2854043</t>
  </si>
  <si>
    <t>1388127226</t>
  </si>
  <si>
    <t>1004315746</t>
  </si>
  <si>
    <t>1844705776</t>
  </si>
  <si>
    <t>473707071</t>
  </si>
  <si>
    <t>Konzola montážna č. K1 dĺžky 350 mm</t>
  </si>
  <si>
    <t>-1169216142</t>
  </si>
  <si>
    <t>-2073468948</t>
  </si>
  <si>
    <t>Oceloplechová skriňa na plyn s rozmermi 1600x1900x500 vratane konzoly</t>
  </si>
  <si>
    <t>-1177974252</t>
  </si>
  <si>
    <t>1295208670</t>
  </si>
  <si>
    <t>268438162</t>
  </si>
  <si>
    <t>588590593</t>
  </si>
  <si>
    <t>4854771</t>
  </si>
  <si>
    <t>1027165962</t>
  </si>
  <si>
    <t>-2085090970</t>
  </si>
  <si>
    <t>1028181252</t>
  </si>
  <si>
    <t>-518406368</t>
  </si>
  <si>
    <t>-1657255978</t>
  </si>
  <si>
    <t>579932438</t>
  </si>
  <si>
    <t>-1716808776</t>
  </si>
  <si>
    <t>-778766446</t>
  </si>
  <si>
    <t>1659574768</t>
  </si>
  <si>
    <t xml:space="preserve">G3 - G3 Plynová kotolňa Archív </t>
  </si>
  <si>
    <t xml:space="preserve">G3.1 - G3.1 Strojné zariadenie kotolne </t>
  </si>
  <si>
    <t xml:space="preserve">    735 - Ústredné kúrenie, vykurov. telesá</t>
  </si>
  <si>
    <t xml:space="preserve">    46-M - Zemné práce pri extr.mont.prácach</t>
  </si>
  <si>
    <t>Príplatok k cenám za sťaženie výkopu v blízkosti podzemného vedenia alebo výbušbnín - pre všetky triedy</t>
  </si>
  <si>
    <t>-240833210</t>
  </si>
  <si>
    <t>Výkop jamy a ryhy v obmedzenom priestore horn. tr.3 ručne</t>
  </si>
  <si>
    <t>1572741008</t>
  </si>
  <si>
    <t>10,50*0,90*1,20</t>
  </si>
  <si>
    <t>-1192037841</t>
  </si>
  <si>
    <t>-423163163</t>
  </si>
  <si>
    <t>171101105</t>
  </si>
  <si>
    <t>Uloženie sypaniny do násypu  súdržnej horniny s mierou zhutnenia nad 103 % podľa Proctor-Standard</t>
  </si>
  <si>
    <t>272459879</t>
  </si>
  <si>
    <t>1505101643</t>
  </si>
  <si>
    <t>11,340*0,5</t>
  </si>
  <si>
    <t>-365818499</t>
  </si>
  <si>
    <t>175101102</t>
  </si>
  <si>
    <t>Obsyp potrubia sypaninou z vhodných hornín 1 až 4 s prehodením sypaniny</t>
  </si>
  <si>
    <t>2111722579</t>
  </si>
  <si>
    <t>180402111</t>
  </si>
  <si>
    <t>Založenie trávnika parkového výsevom v rovine do 1:5</t>
  </si>
  <si>
    <t>1480399317</t>
  </si>
  <si>
    <t>10,5*1,0</t>
  </si>
  <si>
    <t>0057211200</t>
  </si>
  <si>
    <t>Trávové semeno - parková zmes</t>
  </si>
  <si>
    <t>312281081</t>
  </si>
  <si>
    <t>-1222175195</t>
  </si>
  <si>
    <t>862211102</t>
  </si>
  <si>
    <t>Montáž predizolovaného potrubia do 145 °C pre ÚK, kondenzát, horúcovod, ulož.podzemné, DN 50 mm, hr.st.2,9mm, izol. tr.B zosilnená D 140mm</t>
  </si>
  <si>
    <t>-2102760423</t>
  </si>
  <si>
    <t>2862160700.1</t>
  </si>
  <si>
    <t>Predizolovaná rúra CALPEX UNO materiál trubiek: Polyetylen vysokej hustoty (PE-HD), sieťovaný peroxidom (PE-Xa) izolácia: CALPEX®  Ochranný plášť: nízkohustotný liineárny polyethylen (LLD-PE), bezšvový extrudovaný</t>
  </si>
  <si>
    <t>-1865355443</t>
  </si>
  <si>
    <t>Tepelná strata=0.1973 W/mK. Rúra oceľová pozdĺžne zváraná /P235TR1/. Predizolované potrubie do 145°C ponúka firma PIPECO SLOVAKIA s.r.o. ako tzv. združený systém. Preň je charakteristické, že teplonosná rúra, izolácia a plášťová rúra tvoria jednotný celok.Vonkajší povrch teplonosnej rúry a vnútorný povrch plášťa je upravený tak, že izolačná PUR pena ich spojí a prenáša na ne sily. Potrubie môže byť vedené podzemne bezkanálovo v HDPE plášti, alebo nad zemou v plášti SPIRO. Združené potrubie sa pohybuje ako jednotlivý celok, ktorý je omezovaný trením v zemi. Dilatácia je zachytávaná kompenzátormi alebo oblúkmi.</t>
  </si>
  <si>
    <t>998272201</t>
  </si>
  <si>
    <t>Presun hmôt pre rúrové vedenie z oceľových rúr zváraných v otvorenom výkope</t>
  </si>
  <si>
    <t>-827418776</t>
  </si>
  <si>
    <t>-56138027</t>
  </si>
  <si>
    <t>288944420</t>
  </si>
  <si>
    <t>200428044</t>
  </si>
  <si>
    <t>6+4+2+6</t>
  </si>
  <si>
    <t>-1040930151</t>
  </si>
  <si>
    <t>2837710700</t>
  </si>
  <si>
    <t>Izolácia potrubia- 28/13" MIRELON</t>
  </si>
  <si>
    <t>1428360231</t>
  </si>
  <si>
    <t>516634227</t>
  </si>
  <si>
    <t>-2095657046</t>
  </si>
  <si>
    <t>-1010236377</t>
  </si>
  <si>
    <t>-76063675</t>
  </si>
  <si>
    <t>-2054384148</t>
  </si>
  <si>
    <t>3882122200C2</t>
  </si>
  <si>
    <t>Viactokový mokrobežný vodomer do potrubia, typ MNK, Qn = 2,5 m3/h</t>
  </si>
  <si>
    <t>1568946371</t>
  </si>
  <si>
    <t>1004068239</t>
  </si>
  <si>
    <t>731PC01</t>
  </si>
  <si>
    <t>Montáž kotlov plynových,  - 2ks o výkone 10,9-55,2 kW</t>
  </si>
  <si>
    <t>-1635292838</t>
  </si>
  <si>
    <t>-383608133</t>
  </si>
  <si>
    <t xml:space="preserve">2 "Kondenzačný plynový kotol firmy Viessmann, typ VITODENS 200-W, s modulovaným valcovým horákom MatriX s príslušenstvom </t>
  </si>
  <si>
    <t>2 "Pripojovacia sada pre vykurovací okruh</t>
  </si>
  <si>
    <t xml:space="preserve">1 "Hydraulická kaskáda, radová zostava 2x60 kW </t>
  </si>
  <si>
    <t>1 "Adaptér kaskádového modulu DN100</t>
  </si>
  <si>
    <t>1 "Neutralizačné zariadenie kondenzačných kotlov, typ GENO- Neutra V N-70</t>
  </si>
  <si>
    <t xml:space="preserve">1 "Spalinová kaskáda VITODENS 200-W 2x49/60 kW 80/150cm </t>
  </si>
  <si>
    <t>2 "Poistný ventil kotla fy. Meibes, typ DUCO 3/4“ x 1“ KD</t>
  </si>
  <si>
    <t>-1169277417</t>
  </si>
  <si>
    <t>-46954016</t>
  </si>
  <si>
    <t>-1951967159</t>
  </si>
  <si>
    <t>732PC1 D11</t>
  </si>
  <si>
    <t>D11	Membránová expanzná nádoba Reflex typ NG140/6  objem 140 litrov s montážou</t>
  </si>
  <si>
    <t>718467963</t>
  </si>
  <si>
    <t>732PC2 D12</t>
  </si>
  <si>
    <t>MK guľový kohút so zaistením bezpečnostný uzáver pre údržbu a demontáž expanzných nádob Reflex, s vypúštaním na strane nádoby, podľa STN EN 12828, PN10/120°C s montážou</t>
  </si>
  <si>
    <t>-237687596</t>
  </si>
  <si>
    <t>732PC1 E11</t>
  </si>
  <si>
    <t>Úpravňa vody Fillsoft I Reflex, Q = 0,4 m3/h s montážou</t>
  </si>
  <si>
    <t>-128714612</t>
  </si>
  <si>
    <t>732PC1 E12</t>
  </si>
  <si>
    <t>Doplňovacia armatúra Reflex Fillcontrol    s montážou</t>
  </si>
  <si>
    <t>2134992917</t>
  </si>
  <si>
    <t>1989537617</t>
  </si>
  <si>
    <t>733111212</t>
  </si>
  <si>
    <t>Potrubie z rúrok závitových zosilnených strednotlakových DN 10</t>
  </si>
  <si>
    <t>-1366213310</t>
  </si>
  <si>
    <t>-1811943505</t>
  </si>
  <si>
    <t>733111214</t>
  </si>
  <si>
    <t>Potrubie z rúrok závitových zosilnených strednotlakových DN 20</t>
  </si>
  <si>
    <t>-1860734844</t>
  </si>
  <si>
    <t>-886208</t>
  </si>
  <si>
    <t>296647497</t>
  </si>
  <si>
    <t>-80905901</t>
  </si>
  <si>
    <t>733121119</t>
  </si>
  <si>
    <t>Potrubie z rúrok hladkých bezšvových nízkotlakových priemer 60,3/2,9</t>
  </si>
  <si>
    <t>-297134955</t>
  </si>
  <si>
    <t>1238378334</t>
  </si>
  <si>
    <t>1948500214</t>
  </si>
  <si>
    <t>4+3+2+2+6+2</t>
  </si>
  <si>
    <t>1497212374</t>
  </si>
  <si>
    <t>611459252</t>
  </si>
  <si>
    <t>-493036295</t>
  </si>
  <si>
    <t>1588241558</t>
  </si>
  <si>
    <t>-1388247062</t>
  </si>
  <si>
    <t>734222611</t>
  </si>
  <si>
    <t xml:space="preserve">Termostatický ventil s plynulým presným nastavením Calypso Exact, priamy DN10, s termostatickou hlavicou </t>
  </si>
  <si>
    <t>-1240638217</t>
  </si>
  <si>
    <t>734240005</t>
  </si>
  <si>
    <t>Montáž spätnej klapky závitovej G 3/4</t>
  </si>
  <si>
    <t>1781756979</t>
  </si>
  <si>
    <t>5518220160</t>
  </si>
  <si>
    <t>Medziprírubová pružinová spätná klapka nerez, DN 20, 19 mm, nerez oceľ A351 CF8M, AISI 316, NBR IVAR</t>
  </si>
  <si>
    <t>-26372661</t>
  </si>
  <si>
    <t>-798416080</t>
  </si>
  <si>
    <t>551PC C1</t>
  </si>
  <si>
    <t>Filter FF06 Miniplus 3/4“</t>
  </si>
  <si>
    <t>1940164193</t>
  </si>
  <si>
    <t>1344178737</t>
  </si>
  <si>
    <t>1160353500</t>
  </si>
  <si>
    <t>-840042779</t>
  </si>
  <si>
    <t>1020771258</t>
  </si>
  <si>
    <t>5512441010</t>
  </si>
  <si>
    <t>Oceľový guľový kohút na horúcu vodu obojstranne závitový DN 20/ PN 40, 3x4" vnútor. x vnútor. BALLOMAX</t>
  </si>
  <si>
    <t>-219741305</t>
  </si>
  <si>
    <t>1701520549</t>
  </si>
  <si>
    <t>734424110</t>
  </si>
  <si>
    <t>Montáž tlakomera axiálneho priemer 50 mm</t>
  </si>
  <si>
    <t>-702287935</t>
  </si>
  <si>
    <t>3884116000.1</t>
  </si>
  <si>
    <t>Tlakomer kruhový,  160, so spodným pripojením M 20x1,5</t>
  </si>
  <si>
    <t>-2022302074</t>
  </si>
  <si>
    <t>734493111.1</t>
  </si>
  <si>
    <t xml:space="preserve">Spojovací kus CPX s navarovacím koncom, mat. St 37.0 , </t>
  </si>
  <si>
    <t>971246172</t>
  </si>
  <si>
    <t>-141236260</t>
  </si>
  <si>
    <t>1781883342</t>
  </si>
  <si>
    <t>735153211</t>
  </si>
  <si>
    <t>Vykurovacie teleso panelové dvojradové typ P 90 typ 20 600mm 1, 620m2</t>
  </si>
  <si>
    <t>287294825</t>
  </si>
  <si>
    <t>735153300</t>
  </si>
  <si>
    <t>Príplatok k cene za odvzdušňovací ventil telies U. S. Steel Košice s príplatkom 8 %</t>
  </si>
  <si>
    <t>-122782268</t>
  </si>
  <si>
    <t>998735201</t>
  </si>
  <si>
    <t>Presun hmôt pre vykurovacie telesá v objektoch výšky do 6 m</t>
  </si>
  <si>
    <t>-730539407</t>
  </si>
  <si>
    <t>240PC1.0</t>
  </si>
  <si>
    <t>Revízia oceľového komína DN150</t>
  </si>
  <si>
    <t>1713460227</t>
  </si>
  <si>
    <t>240PC1.1</t>
  </si>
  <si>
    <t>Montáž oceľového komína DN150 + dymovody</t>
  </si>
  <si>
    <t>-1296787990</t>
  </si>
  <si>
    <t>429PC1.1</t>
  </si>
  <si>
    <t>Dodávka - Komín 1 + dymovod - ICS 25 DN150 s tesnením 10,5 m</t>
  </si>
  <si>
    <t>1874743059</t>
  </si>
  <si>
    <t>1451179873</t>
  </si>
  <si>
    <t>-558686250</t>
  </si>
  <si>
    <t>2073057040</t>
  </si>
  <si>
    <t>769036000</t>
  </si>
  <si>
    <t>Montáž protidažďovej žalúzie do prierezu 0.100 m2</t>
  </si>
  <si>
    <t>-883316948</t>
  </si>
  <si>
    <t>4290040340.PC</t>
  </si>
  <si>
    <t xml:space="preserve">Protidažďová žalúzia AL so sitom a montážnym rámikom 200x200 </t>
  </si>
  <si>
    <t>-1436643010</t>
  </si>
  <si>
    <t>4290040356.PC</t>
  </si>
  <si>
    <t xml:space="preserve">Protidažďová žalúzia AL so sitom a montážnym rámikom 250x250 </t>
  </si>
  <si>
    <t>1739301608</t>
  </si>
  <si>
    <t>1270420520</t>
  </si>
  <si>
    <t>-1717061342</t>
  </si>
  <si>
    <t>349336225</t>
  </si>
  <si>
    <t>10,0*32*0,001</t>
  </si>
  <si>
    <t>1066799160</t>
  </si>
  <si>
    <t>868278687</t>
  </si>
  <si>
    <t>4+6+4+2+6</t>
  </si>
  <si>
    <t>-1803489740</t>
  </si>
  <si>
    <t>-1872084103</t>
  </si>
  <si>
    <t>Chránička potrubia Fe, dľžka 0,5 m D x t 44.5 x 2.6</t>
  </si>
  <si>
    <t>-457246451</t>
  </si>
  <si>
    <t>230330081.1</t>
  </si>
  <si>
    <t>Chránička potrubia Fe, dľžka 0,5 m D x t 173 x 4.5</t>
  </si>
  <si>
    <t>-261992206</t>
  </si>
  <si>
    <t>1708371689</t>
  </si>
  <si>
    <t>173078037</t>
  </si>
  <si>
    <t>-1584285872</t>
  </si>
  <si>
    <t>Rozvinutie a uloženie výstražnej fólie z PVC do ryhy, šírka do 33 cm</t>
  </si>
  <si>
    <t>-296967057</t>
  </si>
  <si>
    <t>2830002000</t>
  </si>
  <si>
    <t>Fólia červená v m</t>
  </si>
  <si>
    <t>-366697448</t>
  </si>
  <si>
    <t>10,5*3</t>
  </si>
  <si>
    <t>-1436254553</t>
  </si>
  <si>
    <t>119107621</t>
  </si>
  <si>
    <t>-76998914</t>
  </si>
  <si>
    <t>984491853</t>
  </si>
  <si>
    <t xml:space="preserve">G3.2 - G3.2 MaR, elektroinštalácia </t>
  </si>
  <si>
    <t>391125522</t>
  </si>
  <si>
    <t>-2059478116</t>
  </si>
  <si>
    <t>-2008860336</t>
  </si>
  <si>
    <t>1238721033</t>
  </si>
  <si>
    <t>2090914328</t>
  </si>
  <si>
    <t xml:space="preserve">G3.3 - G3.3 Vnútorný rozvod plynu </t>
  </si>
  <si>
    <t>723110202</t>
  </si>
  <si>
    <t>Potrubie z oceľových rúrok závitových čiernych spojovaných na závit - SPT360 DN 15</t>
  </si>
  <si>
    <t>1895589290</t>
  </si>
  <si>
    <t>723110204</t>
  </si>
  <si>
    <t>Potrubie z oceľových rúrok závitových čiernych spojovaných na závit - SPT360 DN 25</t>
  </si>
  <si>
    <t>-556841979</t>
  </si>
  <si>
    <t>723110206</t>
  </si>
  <si>
    <t>Potrubie z oceľových rúrok závitových čiernych spojovaných na závit - SPT360 DN 32</t>
  </si>
  <si>
    <t>472582727</t>
  </si>
  <si>
    <t>723110208</t>
  </si>
  <si>
    <t>Potrubie z oceľových rúrok závitových čiernych spojovaných na závit - SPT360 DN 40</t>
  </si>
  <si>
    <t>123294561</t>
  </si>
  <si>
    <t>723110208.1</t>
  </si>
  <si>
    <t>Potrubie z oceľových rúrok závitových čiernych spojovaných na závit - SPT360 DN 50</t>
  </si>
  <si>
    <t>575251822</t>
  </si>
  <si>
    <t>Potrubie z oceľových rúrok hladkých čiernych spájaných zvarov. SPT360 D 219/6, 3</t>
  </si>
  <si>
    <t>625399999</t>
  </si>
  <si>
    <t>723150341</t>
  </si>
  <si>
    <t>Potrubie z oceľových rúrok hladkých čiernych redukcia - zhotovenie kovaním nad 1 DN DN 32/25</t>
  </si>
  <si>
    <t>1586027555</t>
  </si>
  <si>
    <t>7231503422</t>
  </si>
  <si>
    <t>Potrubie z oceľových rúrok hladkých čiernych redukcia - zhotovenie kovaním nad 1 DN DN 40/25</t>
  </si>
  <si>
    <t>1991756322</t>
  </si>
  <si>
    <t>723150343</t>
  </si>
  <si>
    <t>Potrubie z oceľových rúrok hladkých čiernych redukcia - zhotovenie kovaním nad 1 DN DN 50/40</t>
  </si>
  <si>
    <t>1853731875</t>
  </si>
  <si>
    <t>723160206</t>
  </si>
  <si>
    <t>Prípojka k plynomeru spojená na závit bez obchádzky G 6/4</t>
  </si>
  <si>
    <t>-1356474925</t>
  </si>
  <si>
    <t>723160336</t>
  </si>
  <si>
    <t>Prípojka k plynomeru zvarená, rozpierka prípojky G 6/4</t>
  </si>
  <si>
    <t>-314985219</t>
  </si>
  <si>
    <t>723234101</t>
  </si>
  <si>
    <t>Montáž strednotlakového regulátora tlaku plynu</t>
  </si>
  <si>
    <t>-1022629075</t>
  </si>
  <si>
    <t>4224073000Z</t>
  </si>
  <si>
    <t>Regulátor tlaku plynu Tartarini R72</t>
  </si>
  <si>
    <t>311897874</t>
  </si>
  <si>
    <t>7232341014</t>
  </si>
  <si>
    <t>D+M plynovej skrinky DRZ s rozmermi 1500x2030x500</t>
  </si>
  <si>
    <t>1974143056</t>
  </si>
  <si>
    <t>129876121</t>
  </si>
  <si>
    <t>5518000002</t>
  </si>
  <si>
    <t>Guľový uzáver plyn, FF páčka  1/2"</t>
  </si>
  <si>
    <t>690512752</t>
  </si>
  <si>
    <t>723239101.1</t>
  </si>
  <si>
    <t>Montáž armatúry závitovej s dvoma závitmi, kohútik priamy,solenoidový ventil</t>
  </si>
  <si>
    <t>185294474</t>
  </si>
  <si>
    <t>4221084300</t>
  </si>
  <si>
    <t>Ventil odvzdušňovací D 1/2"</t>
  </si>
  <si>
    <t>1470528545</t>
  </si>
  <si>
    <t>723239102</t>
  </si>
  <si>
    <t>Montáž armatúry závitovej s dvoma závitmi, kohútik priamy,solenoidový ventil G 3/4</t>
  </si>
  <si>
    <t>-244993411</t>
  </si>
  <si>
    <t>5518000003</t>
  </si>
  <si>
    <t>IVAR Guľový uzáver plyn - Futurgas, FF páčka  3/4", č. 80010034</t>
  </si>
  <si>
    <t>-135786254</t>
  </si>
  <si>
    <t>723239103</t>
  </si>
  <si>
    <t>-1525217059</t>
  </si>
  <si>
    <t>5518000004</t>
  </si>
  <si>
    <t>Guľový uzáver plyn, FF páčka  1"</t>
  </si>
  <si>
    <t>788588005</t>
  </si>
  <si>
    <t>723239105</t>
  </si>
  <si>
    <t>Montáž armatúry závitovej s dvoma závitmi, kohútik priamy,solenoidový ventil G 6/4</t>
  </si>
  <si>
    <t>682074913</t>
  </si>
  <si>
    <t>55182001171N</t>
  </si>
  <si>
    <t>Filter plynový závitový 6/4" PN6 FO40F do tlaku 0,6 Mpa</t>
  </si>
  <si>
    <t>1408709383</t>
  </si>
  <si>
    <t>5518000006</t>
  </si>
  <si>
    <t>IVAR Guľový uzáver plyn - Futurgas, FF páčka  6/4", č. 80010112</t>
  </si>
  <si>
    <t>1088358277</t>
  </si>
  <si>
    <t>723261914</t>
  </si>
  <si>
    <t>402761494</t>
  </si>
  <si>
    <t>38850023701P</t>
  </si>
  <si>
    <t>Plynomer BK T G10</t>
  </si>
  <si>
    <t>1256292487</t>
  </si>
  <si>
    <t>1466263267</t>
  </si>
  <si>
    <t>7344211301</t>
  </si>
  <si>
    <t>Tlakomer deformačný kruhový B 0-40 MPa č.03313 priem. 160</t>
  </si>
  <si>
    <t>161297571</t>
  </si>
  <si>
    <t>7344211302</t>
  </si>
  <si>
    <t>Tlakomer deformačný kruhový B 0-6 kPa č.03313 priem. 160</t>
  </si>
  <si>
    <t>-317258325</t>
  </si>
  <si>
    <t>-1751732604</t>
  </si>
  <si>
    <t>-199129646</t>
  </si>
  <si>
    <t>1903993334</t>
  </si>
  <si>
    <t>7679951011</t>
  </si>
  <si>
    <t>Dodávka a montáž objímok, konzol, uchytení potrubia</t>
  </si>
  <si>
    <t>1410251501</t>
  </si>
  <si>
    <t>574698964</t>
  </si>
  <si>
    <t>-1264802857</t>
  </si>
  <si>
    <t>734373992</t>
  </si>
  <si>
    <t>-1854102485</t>
  </si>
  <si>
    <t>783432720</t>
  </si>
  <si>
    <t>Nátery kov.potr.a armatúr chlórkaučuk. farby šedej armatúr DN do 200 mm základný</t>
  </si>
  <si>
    <t>-2046549475</t>
  </si>
  <si>
    <t>Hlavná tlaková skúška vzduchom 0, 6 MPa - STN 38 6413 DN 50</t>
  </si>
  <si>
    <t>1593037555</t>
  </si>
  <si>
    <t>Hlavná tlaková skúška vzduchom 0, 6 MPa - STN 38 6413 DN 200</t>
  </si>
  <si>
    <t>-873525290</t>
  </si>
  <si>
    <t>230330072</t>
  </si>
  <si>
    <t>Chránička potrubia Fe, dľžka 0,5 m D x t 28 x 2.6</t>
  </si>
  <si>
    <t>360821436</t>
  </si>
  <si>
    <t>Chránička potrubia Fe, dľžka 0,5 m D x t 89,0 x 3,6</t>
  </si>
  <si>
    <t>1365846692</t>
  </si>
  <si>
    <t>-1188572019</t>
  </si>
  <si>
    <t>Zhotovenie rúrkového prechodu z rúrok hladkých kovaním 80/ 50 - nerez</t>
  </si>
  <si>
    <t>1799885799</t>
  </si>
  <si>
    <t>733124123</t>
  </si>
  <si>
    <t>Zhotovenie rúrkového prechodu z rúrok hladkých kovaním 80/40</t>
  </si>
  <si>
    <t>934603142</t>
  </si>
  <si>
    <t>733124125</t>
  </si>
  <si>
    <t>Zhotovenie rúrkového prechodu z rúrok hladkých kovaním 100/50</t>
  </si>
  <si>
    <t>1086777057</t>
  </si>
  <si>
    <t>733124125.1</t>
  </si>
  <si>
    <t>Zhotovenie rúrkového prechodu z rúrok hladkých kovaním 100/65</t>
  </si>
  <si>
    <t>-258106999</t>
  </si>
  <si>
    <t>733124125.2</t>
  </si>
  <si>
    <t>Zhotovenie rúrkového prechodu z rúrok hladkých kovaním 100/80</t>
  </si>
  <si>
    <t>1555191782</t>
  </si>
  <si>
    <t>733124128</t>
  </si>
  <si>
    <t>Zhotovenie rúrkového prechodu z rúrok hladkých kovaním 150/100</t>
  </si>
  <si>
    <t>-1023839059</t>
  </si>
  <si>
    <t>733124128.1</t>
  </si>
  <si>
    <t>Zhotovenie rúrkového prechodu z rúrok hladkých kovaním 150/125</t>
  </si>
  <si>
    <t>-1064692895</t>
  </si>
  <si>
    <t>733124133.1</t>
  </si>
  <si>
    <t>Zhotovenie rúrkového prechodu z rúrok hladkých kovaním 200/150</t>
  </si>
  <si>
    <t>533348931</t>
  </si>
  <si>
    <t>733126165</t>
  </si>
  <si>
    <t xml:space="preserve">Montáž tvarovky - T-kus DN 150 privarením </t>
  </si>
  <si>
    <t>-1726052528</t>
  </si>
  <si>
    <t>3194301240.1</t>
  </si>
  <si>
    <t>Varný T-kus - typ R 3 DN 150/65/150, rozmer 159,0x4,5</t>
  </si>
  <si>
    <t>-415314209</t>
  </si>
  <si>
    <t>733141000</t>
  </si>
  <si>
    <t>Potrubie z nerezových rúrok spájaných lisovaním DN 15</t>
  </si>
  <si>
    <t>-1892292199</t>
  </si>
  <si>
    <t>733141006</t>
  </si>
  <si>
    <t>Potrubie z nerezových rúrok spájaných lisovaním DN 22</t>
  </si>
  <si>
    <t>1312061488</t>
  </si>
  <si>
    <t>112</t>
  </si>
  <si>
    <t>733141009</t>
  </si>
  <si>
    <t>Potrubie z nerezových rúrok spájaných lisovaním DN 28</t>
  </si>
  <si>
    <t>-1380122374</t>
  </si>
  <si>
    <t>113</t>
  </si>
  <si>
    <t>733141012</t>
  </si>
  <si>
    <t>Potrubie z nerezových rúrok spájaných lisovaním DN 35</t>
  </si>
  <si>
    <t>-1019231432</t>
  </si>
  <si>
    <t>114</t>
  </si>
  <si>
    <t>733141018</t>
  </si>
  <si>
    <t>Potrubie z nerezových rúrok spájaných lisovaním DN 54</t>
  </si>
  <si>
    <t>114176910</t>
  </si>
  <si>
    <t>115</t>
  </si>
  <si>
    <t>733141021</t>
  </si>
  <si>
    <t>Potrubie z nerezových rúrok spájaných lisovaním DN 76</t>
  </si>
  <si>
    <t>696633722</t>
  </si>
  <si>
    <t>116</t>
  </si>
  <si>
    <t>733141024</t>
  </si>
  <si>
    <t>Potrubie z nerezových rúrok spájaných lisovaním DN 89</t>
  </si>
  <si>
    <t>2136297152</t>
  </si>
  <si>
    <t>117</t>
  </si>
  <si>
    <t>733141027</t>
  </si>
  <si>
    <t>Potrubie z nerezových rúrok spájaných lisovaním DN 108</t>
  </si>
  <si>
    <t>287109920</t>
  </si>
  <si>
    <t>118</t>
  </si>
  <si>
    <t>733190107</t>
  </si>
  <si>
    <t>Tlaková skúška potrubia z oceľových rúrok závitových</t>
  </si>
  <si>
    <t>-632475944</t>
  </si>
  <si>
    <t>oceľové</t>
  </si>
  <si>
    <t>11+8+18+30+39</t>
  </si>
  <si>
    <t>119</t>
  </si>
  <si>
    <t>733190217</t>
  </si>
  <si>
    <t>Tlaková skúška potrubia z oceľových rúrok do priem. 89/5</t>
  </si>
  <si>
    <t>-518373742</t>
  </si>
  <si>
    <t>83+66</t>
  </si>
  <si>
    <t>nerezové</t>
  </si>
  <si>
    <t>1+6+3+3+21+5+43</t>
  </si>
  <si>
    <t>120</t>
  </si>
  <si>
    <t>733190232</t>
  </si>
  <si>
    <t>Tlaková skúška potrubia z oceľových rúrok nad 89/5 do priem. 133/5, 0</t>
  </si>
  <si>
    <t>1672905046</t>
  </si>
  <si>
    <t>37+11</t>
  </si>
  <si>
    <t>121</t>
  </si>
  <si>
    <t>733190235</t>
  </si>
  <si>
    <t>Tlaková skúška potrubia z oceľových rúrok nad 133/5 do priem. 159/6, 3</t>
  </si>
  <si>
    <t>268211286</t>
  </si>
  <si>
    <t>281</t>
  </si>
  <si>
    <t>122</t>
  </si>
  <si>
    <t>733190239</t>
  </si>
  <si>
    <t>Tlaková skúška potrubia z oceľových rúrok nad 159/6, 3 do priem. 219/6,3</t>
  </si>
  <si>
    <t>-1927225802</t>
  </si>
  <si>
    <t>123</t>
  </si>
  <si>
    <t>998733201</t>
  </si>
  <si>
    <t>Presun hmôt pre rozvody potrubia v objektoch výšky do 6 m</t>
  </si>
  <si>
    <t>-1251519502</t>
  </si>
  <si>
    <t>124</t>
  </si>
  <si>
    <t>734162005</t>
  </si>
  <si>
    <t>Montáž filtra prírubového DN 65</t>
  </si>
  <si>
    <t>521342041</t>
  </si>
  <si>
    <t>125</t>
  </si>
  <si>
    <t>5518200105</t>
  </si>
  <si>
    <t>Prírubový filter, DN 65, 290 mm, liatina GJS 250, oceľ AISI 304, EPDM IVAR</t>
  </si>
  <si>
    <t>27408775</t>
  </si>
  <si>
    <t>126</t>
  </si>
  <si>
    <t>734162010</t>
  </si>
  <si>
    <t>Montáž filtra prírubového DN 80</t>
  </si>
  <si>
    <t>152257705</t>
  </si>
  <si>
    <t>127</t>
  </si>
  <si>
    <t>5518200106</t>
  </si>
  <si>
    <t>Prírubový filter, DN 80, 310 mm, liatina GJS 250, oceľ AISI 304, EPDM IVAR</t>
  </si>
  <si>
    <t>-726068393</t>
  </si>
  <si>
    <t>734162015</t>
  </si>
  <si>
    <t>Montáž filtra prírubového DN 100</t>
  </si>
  <si>
    <t>861170721</t>
  </si>
  <si>
    <t>129</t>
  </si>
  <si>
    <t>5518200107</t>
  </si>
  <si>
    <t>Prírubový filter, DN 100, 350 mm, liatina GJS 250, oceľ AISI 304, EPDM IVAR</t>
  </si>
  <si>
    <t>1819417790</t>
  </si>
  <si>
    <t>130</t>
  </si>
  <si>
    <t>734162025</t>
  </si>
  <si>
    <t>Montáž filtra prírubového DN 150</t>
  </si>
  <si>
    <t>-425325975</t>
  </si>
  <si>
    <t>131</t>
  </si>
  <si>
    <t>5518200109</t>
  </si>
  <si>
    <t>Prírubový filter, DN 150, 480 mm, liatina GJS 250, oceľ AISI 304, EPDM IVAR</t>
  </si>
  <si>
    <t>-1546856124</t>
  </si>
  <si>
    <t>132</t>
  </si>
  <si>
    <t>734173213</t>
  </si>
  <si>
    <t>Prírubový spoj PN 0, 6/I, 200st. C DN 40</t>
  </si>
  <si>
    <t>-1610909671</t>
  </si>
  <si>
    <t>133</t>
  </si>
  <si>
    <t>734173216</t>
  </si>
  <si>
    <t>Prírubový spoj PN 0, 6/I, 200st. C DN 65</t>
  </si>
  <si>
    <t>-662296390</t>
  </si>
  <si>
    <t>134</t>
  </si>
  <si>
    <t>734173218</t>
  </si>
  <si>
    <t>Prírubový spoj PN 0, 6/I, 200st. C DN 100</t>
  </si>
  <si>
    <t>-2142196777</t>
  </si>
  <si>
    <t>135</t>
  </si>
  <si>
    <t>734173221</t>
  </si>
  <si>
    <t>Prírubový spoj PN 0, 6/I, 200st. C DN 125</t>
  </si>
  <si>
    <t>-108505903</t>
  </si>
  <si>
    <t>136</t>
  </si>
  <si>
    <t>734173413</t>
  </si>
  <si>
    <t>Prírubový spoj PN 1, 6/I, 200st. C DN 40</t>
  </si>
  <si>
    <t>802518478</t>
  </si>
  <si>
    <t>137</t>
  </si>
  <si>
    <t>734173413.2</t>
  </si>
  <si>
    <t>Prírubový spoj PN 1, 0/I, 200st. C DN 40 -nerez</t>
  </si>
  <si>
    <t>-1419537974</t>
  </si>
  <si>
    <t>138</t>
  </si>
  <si>
    <t>734173414</t>
  </si>
  <si>
    <t>Prírubový spoj PN 1, 6/I, 200st. C DN 50</t>
  </si>
  <si>
    <t>-340465201</t>
  </si>
  <si>
    <t>139</t>
  </si>
  <si>
    <t>734173416</t>
  </si>
  <si>
    <t>Prírubový spoj PN 1, 6/I, 200st. C DN 65</t>
  </si>
  <si>
    <t>-1323660597</t>
  </si>
  <si>
    <t>140</t>
  </si>
  <si>
    <t>734173416.1</t>
  </si>
  <si>
    <t>Prírubový spoj PN 1, 0/I, 200st. C DN 65 - pozink</t>
  </si>
  <si>
    <t>1282567909</t>
  </si>
  <si>
    <t>141</t>
  </si>
  <si>
    <t>734173416.2</t>
  </si>
  <si>
    <t>Prírubový spoj PN 1, 0/I, 200st. C DN 65 - nerez</t>
  </si>
  <si>
    <t>-195678827</t>
  </si>
  <si>
    <t>142</t>
  </si>
  <si>
    <t>734173417</t>
  </si>
  <si>
    <t>Prírubový spoj PN 1, 6/I, 200st. C DN 80</t>
  </si>
  <si>
    <t>-1788741324</t>
  </si>
  <si>
    <t>143</t>
  </si>
  <si>
    <t>734173417.2</t>
  </si>
  <si>
    <t>Prírubový spoj PN 1, 6/I, 200st. C DN 80 - nerez</t>
  </si>
  <si>
    <t>-1763200482</t>
  </si>
  <si>
    <t>144</t>
  </si>
  <si>
    <t>734173417.4</t>
  </si>
  <si>
    <t>Prírubový spoj PN 0, 6/I, 200st. C DN 80 - zaslepovacia príruba</t>
  </si>
  <si>
    <t>662240665</t>
  </si>
  <si>
    <t>145</t>
  </si>
  <si>
    <t>734173418</t>
  </si>
  <si>
    <t>Prírubový spoj PN 1, 6/I, 200st. C DN 100</t>
  </si>
  <si>
    <t>73155326</t>
  </si>
  <si>
    <t>146</t>
  </si>
  <si>
    <t>734173418.1</t>
  </si>
  <si>
    <t>Prírubový spoj PN 1, 0/I, 200st. C DN 100 - pozink</t>
  </si>
  <si>
    <t>-2119247742</t>
  </si>
  <si>
    <t>147</t>
  </si>
  <si>
    <t>734173418.2</t>
  </si>
  <si>
    <t>Prírubový spoj PN 1, 0/I, 200st. C DN 100 - nerez</t>
  </si>
  <si>
    <t>-942917650</t>
  </si>
  <si>
    <t>148</t>
  </si>
  <si>
    <t>734173421</t>
  </si>
  <si>
    <t>Prírubový spoj PN 1, 6/I, 200st. C DN 125</t>
  </si>
  <si>
    <t>-305620354</t>
  </si>
  <si>
    <t>149</t>
  </si>
  <si>
    <t>734173422</t>
  </si>
  <si>
    <t>Prírubový spoj PN 1, 6/I, 200st. C DN 150</t>
  </si>
  <si>
    <t>-121171480</t>
  </si>
  <si>
    <t>150</t>
  </si>
  <si>
    <t>734173422.1</t>
  </si>
  <si>
    <t>Prírubový spoj PN 1, 0/I, 200st. C DN 150 - pozink, zaslepovacia príruba</t>
  </si>
  <si>
    <t>-1554363902</t>
  </si>
  <si>
    <t>151</t>
  </si>
  <si>
    <t>734173423</t>
  </si>
  <si>
    <t>Prírubový spoj PN 1, 6/I, 200st. C DN 200</t>
  </si>
  <si>
    <t>-275043204</t>
  </si>
  <si>
    <t>152</t>
  </si>
  <si>
    <t>734173622.1</t>
  </si>
  <si>
    <t>Prírubový spoj PN 2, 5/I, 200st. C DN 150</t>
  </si>
  <si>
    <t>-2020754916</t>
  </si>
  <si>
    <t>153</t>
  </si>
  <si>
    <t>734192020</t>
  </si>
  <si>
    <t>Montáž medziprírubovej uzatváracej klapky DN 65</t>
  </si>
  <si>
    <t>-662318717</t>
  </si>
  <si>
    <t>154</t>
  </si>
  <si>
    <t>5518211420</t>
  </si>
  <si>
    <t>Medziprírubová uzatváracia klapka Wafer J9 disk liatina, DN 65, 46 mm, liatina GJL 250, GJS 40015 niklovaná, EPDM, FKM IVAR</t>
  </si>
  <si>
    <t>1280405625</t>
  </si>
  <si>
    <t>155</t>
  </si>
  <si>
    <t>-1624206224</t>
  </si>
  <si>
    <t>156</t>
  </si>
  <si>
    <t>5518211550</t>
  </si>
  <si>
    <t>Medziprírubová uzatváracia klapka Wafer J9 disk nerez, DN 65, 46 mm, liatina GJS 40015, nerez oceľ AISI 316, EPDM, FKM IVAR</t>
  </si>
  <si>
    <t>-245358597</t>
  </si>
  <si>
    <t>157</t>
  </si>
  <si>
    <t>734192025</t>
  </si>
  <si>
    <t>Montáž medziprírubovej uzatváracej klapky DN 80</t>
  </si>
  <si>
    <t>397646511</t>
  </si>
  <si>
    <t>158</t>
  </si>
  <si>
    <t>5518211430</t>
  </si>
  <si>
    <t>Medziprírubová uzatváracia klapka Wafer J9 disk liatina, DN 80, 46 mm, liatina GJL 250, GJS 40015 niklovaná, EPDM, FKM IVAR</t>
  </si>
  <si>
    <t>854198186</t>
  </si>
  <si>
    <t>159</t>
  </si>
  <si>
    <t>1428158490</t>
  </si>
  <si>
    <t>160</t>
  </si>
  <si>
    <t>5518211560</t>
  </si>
  <si>
    <t>Medziprírubová uzatváracia klapka Wafer J9 disk nerez, DN 80, 46 mm, liatina GJS 40015, nerez oceľ AISI 316, EPDM, FKM IVAR</t>
  </si>
  <si>
    <t>1338524826</t>
  </si>
  <si>
    <t>161</t>
  </si>
  <si>
    <t>734192030</t>
  </si>
  <si>
    <t>Montáž medziprírubovej uzatváracej klapky DN 100</t>
  </si>
  <si>
    <t>-1423645897</t>
  </si>
  <si>
    <t>162</t>
  </si>
  <si>
    <t>5518211440</t>
  </si>
  <si>
    <t>Medziprírubová uzatváracia klapka Wafer J9 disk liatina, DN 100, 52 mm, liatina GJL 250, GJS 40015 niklovaná, EPDM, FKM IVAR</t>
  </si>
  <si>
    <t>60848229</t>
  </si>
  <si>
    <t>163</t>
  </si>
  <si>
    <t>811575813</t>
  </si>
  <si>
    <t>164</t>
  </si>
  <si>
    <t>5518211570</t>
  </si>
  <si>
    <t>Medziprírubová uzatváracia klapka Wafer J9 disk nerez, DN 100, 52 mm, liatina GJS 40015, nerez oceľ AISI 316, EPDM, FKM IVAR</t>
  </si>
  <si>
    <t>104982030</t>
  </si>
  <si>
    <t>165</t>
  </si>
  <si>
    <t>734192035</t>
  </si>
  <si>
    <t>Montáž medziprírubovej uzatváracej klapky DN 125</t>
  </si>
  <si>
    <t>-904537960</t>
  </si>
  <si>
    <t>166</t>
  </si>
  <si>
    <t>5518211450</t>
  </si>
  <si>
    <t>Medziprírubová uzatváracia klapka Wafer J9 disk liatina, DN 125, 56 mm, liatina GJL 250, GJS 40015 niklovaná, EPDM, FKM IVAR</t>
  </si>
  <si>
    <t>534263823</t>
  </si>
  <si>
    <t>167</t>
  </si>
  <si>
    <t>734192040</t>
  </si>
  <si>
    <t>Montáž medziprírubovej uzatváracej klapky DN 150</t>
  </si>
  <si>
    <t>-240514190</t>
  </si>
  <si>
    <t>168</t>
  </si>
  <si>
    <t>5518211460</t>
  </si>
  <si>
    <t>Medziprírubová uzatváracia klapka Wafer J9 disk liatina, DN 150, 56 mm, liatina GJL 250, GJS 40015 niklovaná, EPDM, FKM IVAR</t>
  </si>
  <si>
    <t>-1155425893</t>
  </si>
  <si>
    <t>169</t>
  </si>
  <si>
    <t>734192105</t>
  </si>
  <si>
    <t>Montáž spätnej klapky prírubovej DN 65</t>
  </si>
  <si>
    <t>898969632</t>
  </si>
  <si>
    <t>170</t>
  </si>
  <si>
    <t>5518200247</t>
  </si>
  <si>
    <t>Prírubová spätná klapka - Clapet, DN 65, 240 mm, liatina GJL 250, GJS 40015, EPDM IVAR</t>
  </si>
  <si>
    <t>-1709384156</t>
  </si>
  <si>
    <t>171</t>
  </si>
  <si>
    <t>734192110</t>
  </si>
  <si>
    <t>Montáž spätnej klapky prírubovej DN 80</t>
  </si>
  <si>
    <t>-1793194410</t>
  </si>
  <si>
    <t>172</t>
  </si>
  <si>
    <t>5518200248</t>
  </si>
  <si>
    <t>Prírubová spätná klapka - Clapet, DN 80, 260 mm, liatina GJL 250, GJS 40015, EPDM IVAR</t>
  </si>
  <si>
    <t>-804762460</t>
  </si>
  <si>
    <t>173</t>
  </si>
  <si>
    <t>734192115</t>
  </si>
  <si>
    <t>Montáž spätnej klapky prírubovej DN 100</t>
  </si>
  <si>
    <t>-625372077</t>
  </si>
  <si>
    <t>174</t>
  </si>
  <si>
    <t>5518200249</t>
  </si>
  <si>
    <t>Prírubová spätná klapka - Clapet, DN 100, 300 mm, liatina GJL 250, GJS 40015, EPDM IVAR</t>
  </si>
  <si>
    <t>192940651</t>
  </si>
  <si>
    <t>175</t>
  </si>
  <si>
    <t>734192125</t>
  </si>
  <si>
    <t>Montáž spätnej klapky prírubovej DN 150</t>
  </si>
  <si>
    <t>-1058560640</t>
  </si>
  <si>
    <t>176</t>
  </si>
  <si>
    <t>5518200251</t>
  </si>
  <si>
    <t>Prírubová spätná klapka - Clapet, DN 150, 400 mm, liatina GJL 250, GJS 40015, EPDM IVAR</t>
  </si>
  <si>
    <t>-434933500</t>
  </si>
  <si>
    <t>177</t>
  </si>
  <si>
    <t>734192618</t>
  </si>
  <si>
    <t>Klapka škrtiaca L 35-018-510 P1, PN 1,0/200st. C ON 13 4259 DN 100</t>
  </si>
  <si>
    <t>1305790547</t>
  </si>
  <si>
    <t>178</t>
  </si>
  <si>
    <t>734209101</t>
  </si>
  <si>
    <t>Montáž závitovej armatúry s 1 závitom do G 1/2</t>
  </si>
  <si>
    <t>1827120148</t>
  </si>
  <si>
    <t>179</t>
  </si>
  <si>
    <t>422PC13</t>
  </si>
  <si>
    <t>Automatický odvzdušňovací ventil fy TMS, DN15</t>
  </si>
  <si>
    <t>135670177</t>
  </si>
  <si>
    <t>180</t>
  </si>
  <si>
    <t>734209112</t>
  </si>
  <si>
    <t>Montáž závitovej armatúry s 2 závitmi do G 1/2</t>
  </si>
  <si>
    <t>-1742192091</t>
  </si>
  <si>
    <t>181</t>
  </si>
  <si>
    <t>5518100307</t>
  </si>
  <si>
    <t>Vypúšťací guľový kohút s páčkou  1/2", č. 301010102   IVAR</t>
  </si>
  <si>
    <t>-713374728</t>
  </si>
  <si>
    <t>182</t>
  </si>
  <si>
    <t>734209115</t>
  </si>
  <si>
    <t>Montáž závitovej armatúry s 2 závitmi G 1</t>
  </si>
  <si>
    <t>1471469873</t>
  </si>
  <si>
    <t>183</t>
  </si>
  <si>
    <t>5518100308.1</t>
  </si>
  <si>
    <t>Vypúšťací guľový kohút s páčkou  1",  IVAR</t>
  </si>
  <si>
    <t>1158384952</t>
  </si>
  <si>
    <t>184</t>
  </si>
  <si>
    <t>734209124</t>
  </si>
  <si>
    <t>Montáž závitovej armatúry s 3 závitmi G 3/4</t>
  </si>
  <si>
    <t>71408520</t>
  </si>
  <si>
    <t>185</t>
  </si>
  <si>
    <t>3899014980.1</t>
  </si>
  <si>
    <t>Ventil tlakomerový skúšobný, PN 25/200C, mater. mosadz, pripoj. závit ev. č. KL AVL 310.041.00 (AVL a.s.), trojcestný M20x1,5</t>
  </si>
  <si>
    <t>319283888</t>
  </si>
  <si>
    <t>186</t>
  </si>
  <si>
    <t>734240010</t>
  </si>
  <si>
    <t>Montáž spätnej klapky závitovej G 1</t>
  </si>
  <si>
    <t>-1960173407</t>
  </si>
  <si>
    <t>187</t>
  </si>
  <si>
    <t>5511871920</t>
  </si>
  <si>
    <t>Spätná klapkat, 1", vnútorný - vnútorný závit, nerez</t>
  </si>
  <si>
    <t>-605239218</t>
  </si>
  <si>
    <t>188</t>
  </si>
  <si>
    <t>734240015</t>
  </si>
  <si>
    <t>Montáž spätnej klapky závitovej G 5/4</t>
  </si>
  <si>
    <t>-979663443</t>
  </si>
  <si>
    <t>189</t>
  </si>
  <si>
    <t>5511871670</t>
  </si>
  <si>
    <t>Vodorovná spätná klapka Clapet, 5/4", mäkké tesnenie, mosadz OT 58 IVAR</t>
  </si>
  <si>
    <t>821236865</t>
  </si>
  <si>
    <t>190</t>
  </si>
  <si>
    <t>734240020</t>
  </si>
  <si>
    <t>Montáž spätnej klapky závitovej G 6/4</t>
  </si>
  <si>
    <t>1123765066</t>
  </si>
  <si>
    <t>191</t>
  </si>
  <si>
    <t>5511871680</t>
  </si>
  <si>
    <t>Vodorovná spätná klapka Clapet, 6/4", mäkké tesnenie, mosadz OT 58 IVAR</t>
  </si>
  <si>
    <t>-1012183099</t>
  </si>
  <si>
    <t>192</t>
  </si>
  <si>
    <t>734240025</t>
  </si>
  <si>
    <t>Montáž spätnej klapky závitovej G 2</t>
  </si>
  <si>
    <t>-1147996888</t>
  </si>
  <si>
    <t>193</t>
  </si>
  <si>
    <t>5511871690</t>
  </si>
  <si>
    <t>Vodorovná spätná klapka Clapet, 2", mäkké tesnenie, mosadz OT 58 IVAR</t>
  </si>
  <si>
    <t>2130909102</t>
  </si>
  <si>
    <t>194</t>
  </si>
  <si>
    <t>1139646982</t>
  </si>
  <si>
    <t>195</t>
  </si>
  <si>
    <t>5511871950.1</t>
  </si>
  <si>
    <t>Spätná klapka , 2", vnútorný - vnútorný závit,nerez</t>
  </si>
  <si>
    <t>1549558503</t>
  </si>
  <si>
    <t>196</t>
  </si>
  <si>
    <t>734251128.1</t>
  </si>
  <si>
    <t>Poistný ventil na doplňovaní SV do systému TPV DN 50,otvárací tlak 0,9 MPa, pripojovacie rozmery: vstup 2“, výstup DN 65</t>
  </si>
  <si>
    <t>1399994027</t>
  </si>
  <si>
    <t>197</t>
  </si>
  <si>
    <t>734291330</t>
  </si>
  <si>
    <t xml:space="preserve">Montáž filtra závitového G 3/4 </t>
  </si>
  <si>
    <t>-1365169862</t>
  </si>
  <si>
    <t>198</t>
  </si>
  <si>
    <t>5518200116</t>
  </si>
  <si>
    <t>Filter závitový nerez, 3/4", 80 mm, nerez oceľ ASTM A351 CF8M, nerez oceľ AISI 316, P.T.F.E., č. 10000034 IVAR</t>
  </si>
  <si>
    <t>1593871080</t>
  </si>
  <si>
    <t>199</t>
  </si>
  <si>
    <t>734291360</t>
  </si>
  <si>
    <t xml:space="preserve">Montáž filtra závitového G 1 1/2   </t>
  </si>
  <si>
    <t>1063610783</t>
  </si>
  <si>
    <t>200</t>
  </si>
  <si>
    <t>08412112</t>
  </si>
  <si>
    <t>Filter závitový, 6/4", mosadz OT 58</t>
  </si>
  <si>
    <t>1021150991</t>
  </si>
  <si>
    <t>201</t>
  </si>
  <si>
    <t>734291370</t>
  </si>
  <si>
    <t xml:space="preserve">Montáž filtra závitového G 2 PN </t>
  </si>
  <si>
    <t>-1048310699</t>
  </si>
  <si>
    <t>202</t>
  </si>
  <si>
    <t>5518200120</t>
  </si>
  <si>
    <t>Filter závitový nerez, 2", 140 mm, nerez oceľ ASTM A351 CF8M, nerez oceľ AISI 316, P.T.F.E., č. 10000200 IVAR</t>
  </si>
  <si>
    <t>1922618062</t>
  </si>
  <si>
    <t>203</t>
  </si>
  <si>
    <t>199569376</t>
  </si>
  <si>
    <t>204</t>
  </si>
  <si>
    <t>08412200</t>
  </si>
  <si>
    <t>Filter závitový, 2", mosadz OT 58</t>
  </si>
  <si>
    <t>702023561</t>
  </si>
  <si>
    <t>205</t>
  </si>
  <si>
    <t>734296180</t>
  </si>
  <si>
    <t>Montáž zmiešavacej armatúry trojcestnej DN 32 so servopohonom</t>
  </si>
  <si>
    <t>408384280</t>
  </si>
  <si>
    <t>206</t>
  </si>
  <si>
    <t>4849220011C10</t>
  </si>
  <si>
    <t xml:space="preserve">Trojcestný zmiešavací ventil ESBE, typ G 1 1/4“ DN 32, PN 10 </t>
  </si>
  <si>
    <t>230344366</t>
  </si>
  <si>
    <t>207</t>
  </si>
  <si>
    <t>4849220011C11</t>
  </si>
  <si>
    <t xml:space="preserve">Trojcestný zmiešavací ventil ESBE, typ Rp 1 1/4“ DN 32, PN 10 </t>
  </si>
  <si>
    <t>1331675490</t>
  </si>
  <si>
    <t>208</t>
  </si>
  <si>
    <t>4849220011C13</t>
  </si>
  <si>
    <t>1411464322</t>
  </si>
  <si>
    <t>209</t>
  </si>
  <si>
    <t>734296190</t>
  </si>
  <si>
    <t>Montáž zmiešavacej armatúry trojcestnej DN 40 so servopohonom</t>
  </si>
  <si>
    <t>-785115781</t>
  </si>
  <si>
    <t>1+1+1+1</t>
  </si>
  <si>
    <t>210</t>
  </si>
  <si>
    <t>4849220012C12</t>
  </si>
  <si>
    <t xml:space="preserve">Trojcestný zmiešavací ventil ESBE, typ G 1 1/2“ DN 40, PN 10 </t>
  </si>
  <si>
    <t>-1382185374</t>
  </si>
  <si>
    <t>211</t>
  </si>
  <si>
    <t>4849220012C21</t>
  </si>
  <si>
    <t>-1216634803</t>
  </si>
  <si>
    <t>212</t>
  </si>
  <si>
    <t>4849220012C22</t>
  </si>
  <si>
    <t>586068360</t>
  </si>
  <si>
    <t>213</t>
  </si>
  <si>
    <t>4849220012C23</t>
  </si>
  <si>
    <t>-2098663554</t>
  </si>
  <si>
    <t>214</t>
  </si>
  <si>
    <t>734296210</t>
  </si>
  <si>
    <t>Montáž zmiešavacej armatúry trojcestnej DN 50 so servopohonom</t>
  </si>
  <si>
    <t>-1152349535</t>
  </si>
  <si>
    <t>215</t>
  </si>
  <si>
    <t>4849220013C20</t>
  </si>
  <si>
    <t xml:space="preserve">Trojcestný zmiešavací ventil ESBE, typ Rp 2“ DN 50, PN 10 </t>
  </si>
  <si>
    <t>1420271462</t>
  </si>
  <si>
    <t>216</t>
  </si>
  <si>
    <t>734315000</t>
  </si>
  <si>
    <t xml:space="preserve">Montáž oceľového guľového kohúta na horúcu vodu obojstranne závitového DN 15 </t>
  </si>
  <si>
    <t>279612008</t>
  </si>
  <si>
    <t>26+3</t>
  </si>
  <si>
    <t>217</t>
  </si>
  <si>
    <t>5512441000</t>
  </si>
  <si>
    <t>Oceľový guľový kohút na horúcu vodu obojstranne závitový DN 15/ PN 40, 1x2" vnútor. x vnútor. BALLOMAX</t>
  </si>
  <si>
    <t>-68059235</t>
  </si>
  <si>
    <t>218</t>
  </si>
  <si>
    <t>VG1205AE.1</t>
  </si>
  <si>
    <t>Guľový ventil závit, nerezový  DN 15</t>
  </si>
  <si>
    <t>-1743454470</t>
  </si>
  <si>
    <t>219</t>
  </si>
  <si>
    <t>734315005</t>
  </si>
  <si>
    <t>Montáž oceľového guľového kohúta na horúcu vodu obojstranne závitového DN 20</t>
  </si>
  <si>
    <t>-1234956906</t>
  </si>
  <si>
    <t>220</t>
  </si>
  <si>
    <t>VG1205BL.1</t>
  </si>
  <si>
    <t>Guľový ventil závit nerezový  DN 20</t>
  </si>
  <si>
    <t>42458100</t>
  </si>
  <si>
    <t>221</t>
  </si>
  <si>
    <t>734315010</t>
  </si>
  <si>
    <t>Montáž oceľového guľového kohúta na horúcu vodu obojstranne závitového DN 25</t>
  </si>
  <si>
    <t>-500539129</t>
  </si>
  <si>
    <t>6+2</t>
  </si>
  <si>
    <t>222</t>
  </si>
  <si>
    <t>5512441020</t>
  </si>
  <si>
    <t>Oceľový guľový kohút na horúcu vodu obojstranne závitový DN 25/ PN 40, 1" vnútor. x vnútor. BALLOMAX</t>
  </si>
  <si>
    <t>331847625</t>
  </si>
  <si>
    <t>223</t>
  </si>
  <si>
    <t>VG1205CN.1</t>
  </si>
  <si>
    <t>Guľový ventil závit nerezový DN 25</t>
  </si>
  <si>
    <t>-106160010</t>
  </si>
  <si>
    <t>224</t>
  </si>
  <si>
    <t>734315015</t>
  </si>
  <si>
    <t>Montáž oceľového guľového kohúta na horúcu vodu obojstranne závitového DN 32</t>
  </si>
  <si>
    <t>-360333017</t>
  </si>
  <si>
    <t>1+1</t>
  </si>
  <si>
    <t>225</t>
  </si>
  <si>
    <t>5512441030</t>
  </si>
  <si>
    <t>Oceľový guľový kohút na horúcu vodu obojstranne závitový DN 32/ PN 40, 1 1x4" vnútor. x vnútor. BALLOMAX</t>
  </si>
  <si>
    <t>235556318</t>
  </si>
  <si>
    <t>226</t>
  </si>
  <si>
    <t>5512441030.1</t>
  </si>
  <si>
    <t>Ručný vyvažovací ventil IMI STAD, závitový DN 32</t>
  </si>
  <si>
    <t>-580834793</t>
  </si>
  <si>
    <t>227</t>
  </si>
  <si>
    <t>734315020</t>
  </si>
  <si>
    <t>Montáž oceľového guľového kohúta na horúcu vodu obojstranne závitového DN 40</t>
  </si>
  <si>
    <t>123090972</t>
  </si>
  <si>
    <t>228</t>
  </si>
  <si>
    <t>5512441040</t>
  </si>
  <si>
    <t>Oceľový guľový kohút na horúcu vodu obojstranne závitový DN 40/ PN 40, 1 1x2" vnútor. x vnútor. BALLOMAX</t>
  </si>
  <si>
    <t>512087567</t>
  </si>
  <si>
    <t>229</t>
  </si>
  <si>
    <t>5512441040.1</t>
  </si>
  <si>
    <t>Ručný vyvažovací ventil IMI STAD, závitový DN 40</t>
  </si>
  <si>
    <t>-2146516386</t>
  </si>
  <si>
    <t>230</t>
  </si>
  <si>
    <t>734315025</t>
  </si>
  <si>
    <t>Montáž oceľového guľového kohúta na horúcu vodu obojstranne závitového DN 50</t>
  </si>
  <si>
    <t>1531284043</t>
  </si>
  <si>
    <t>4+7</t>
  </si>
  <si>
    <t>231</t>
  </si>
  <si>
    <t>5512441050</t>
  </si>
  <si>
    <t>Oceľový guľový kohút na horúcu vodu obojstranne závitový DN 50/ PN 40, 2" vnútor. x vnútor. BALLOMAX</t>
  </si>
  <si>
    <t>-872321450</t>
  </si>
  <si>
    <t>232</t>
  </si>
  <si>
    <t>5512441050.1</t>
  </si>
  <si>
    <t>Ručný vyvažovací ventil IMI STAD, závitový DN 50</t>
  </si>
  <si>
    <t>275063807</t>
  </si>
  <si>
    <t>233</t>
  </si>
  <si>
    <t>VG1205FS.1</t>
  </si>
  <si>
    <t>Guľový ventil závit nerezový DN 50</t>
  </si>
  <si>
    <t>1034586558</t>
  </si>
  <si>
    <t>234</t>
  </si>
  <si>
    <t>734315120</t>
  </si>
  <si>
    <t>Montáž oceľového guľového kohúta na horúcu vodu obojstranne prírubového DN 65</t>
  </si>
  <si>
    <t>-543670242</t>
  </si>
  <si>
    <t>235</t>
  </si>
  <si>
    <t>5512441420.1</t>
  </si>
  <si>
    <t>Ručný vyvažovací ventil IMI STAF, prírubový DN 65</t>
  </si>
  <si>
    <t>-1023792450</t>
  </si>
  <si>
    <t>236</t>
  </si>
  <si>
    <t>734391114</t>
  </si>
  <si>
    <t>Ostatné horúcovodné armatúry, kondenzačná slučka na privarenie STN 13 7531.1 - zahnuté</t>
  </si>
  <si>
    <t>-15818418</t>
  </si>
  <si>
    <t>237</t>
  </si>
  <si>
    <t>734411130.1</t>
  </si>
  <si>
    <t>Dvojkovový technický teplomer rovný DTR, dĺžka stopky 160 mm, priemer hlavice ø 100, teplomerové puzdro ochranné 0-120</t>
  </si>
  <si>
    <t>1084337005</t>
  </si>
  <si>
    <t>238</t>
  </si>
  <si>
    <t>734411130.2</t>
  </si>
  <si>
    <t>Dvojkovový technický teplomer rovný DTR, dĺžka stopky 160 mm, priemer hlavice ø 100, teplomerové puzdro ochranné 0-250</t>
  </si>
  <si>
    <t>-1248710901</t>
  </si>
  <si>
    <t>239</t>
  </si>
  <si>
    <t>734421130</t>
  </si>
  <si>
    <t>Tlakomer deformačný kruhový B 0-10 MPa č.03313 priem. 160</t>
  </si>
  <si>
    <t>-1037882461</t>
  </si>
  <si>
    <t>39+4+4</t>
  </si>
  <si>
    <t>240</t>
  </si>
  <si>
    <t>3884100000.1</t>
  </si>
  <si>
    <t>Tlakomer kruhový priem 160, so spodným pripojením M20x1,5  0-1000 kPa</t>
  </si>
  <si>
    <t>-496200332</t>
  </si>
  <si>
    <t>241</t>
  </si>
  <si>
    <t>3884100000.2</t>
  </si>
  <si>
    <t>Tlakomer kruhový priem 160, so zadným pripojením M20x1,5  0-1000 kPa</t>
  </si>
  <si>
    <t>-52456791</t>
  </si>
  <si>
    <t>242</t>
  </si>
  <si>
    <t>3884100000.3</t>
  </si>
  <si>
    <t>Tlakomer kruhový priem 160, so spodným pripojením M20x1,5 manovákuometer do 250C  150-250 Pa</t>
  </si>
  <si>
    <t>803654578</t>
  </si>
  <si>
    <t>243</t>
  </si>
  <si>
    <t>734441117.1</t>
  </si>
  <si>
    <t>Regulátor diferenčného tlaku IMI TA – PILOT – R 125, DN 125</t>
  </si>
  <si>
    <t>406174145</t>
  </si>
  <si>
    <t>244</t>
  </si>
  <si>
    <t>4849229340.1</t>
  </si>
  <si>
    <t>Partnerský vyvažovací ventil IMI STAF 125, DN 125</t>
  </si>
  <si>
    <t>-2014056437</t>
  </si>
  <si>
    <t>245</t>
  </si>
  <si>
    <t>4849229340.2</t>
  </si>
  <si>
    <t>Tlakovo nezávislý vyvažovací a regulačný ventil pre ÚK IMI TA FUSION - P, DN 32</t>
  </si>
  <si>
    <t>895282907</t>
  </si>
  <si>
    <t>246</t>
  </si>
  <si>
    <t>734494218.1</t>
  </si>
  <si>
    <t>Ostatné armatúry, šrobenia a motážne príslušenstvo závitových armatúr</t>
  </si>
  <si>
    <t>-32132670</t>
  </si>
  <si>
    <t>247</t>
  </si>
  <si>
    <t>734499212</t>
  </si>
  <si>
    <t>Ostatné meracie armatúry, montáž návarka M 27 x 2</t>
  </si>
  <si>
    <t>826643575</t>
  </si>
  <si>
    <t>248</t>
  </si>
  <si>
    <t>3885000390.1</t>
  </si>
  <si>
    <t>Návarok priamy M27x2mm-110mm</t>
  </si>
  <si>
    <t>1751624749</t>
  </si>
  <si>
    <t>249</t>
  </si>
  <si>
    <t>998734201</t>
  </si>
  <si>
    <t>Presun hmôt pre armatúry v objektoch výšky do 6 m</t>
  </si>
  <si>
    <t>785904751</t>
  </si>
  <si>
    <t>250</t>
  </si>
  <si>
    <t>240PC2-3.0</t>
  </si>
  <si>
    <t>Revízia oceľového komína DN350</t>
  </si>
  <si>
    <t>kompl.</t>
  </si>
  <si>
    <t>-580053451</t>
  </si>
  <si>
    <t>251</t>
  </si>
  <si>
    <t>240PC2-3.1</t>
  </si>
  <si>
    <t>Montáž oceľového komína DN350 + dymovody a tlmiče hluku</t>
  </si>
  <si>
    <t>-216813724</t>
  </si>
  <si>
    <t>252</t>
  </si>
  <si>
    <t>429PC2.1</t>
  </si>
  <si>
    <t>Dodávka - Komín 2 + dymovod - ICS 25 DN350 s tesnenim 14,24 m</t>
  </si>
  <si>
    <t>-1045048450</t>
  </si>
  <si>
    <t>253</t>
  </si>
  <si>
    <t>429PC2.2</t>
  </si>
  <si>
    <t>Dodávka - Komín 2 - Tlmič hluku 350 1,45 m</t>
  </si>
  <si>
    <t>782008302</t>
  </si>
  <si>
    <t>254</t>
  </si>
  <si>
    <t>429PC3.1</t>
  </si>
  <si>
    <t>Dodávka - Komín 3 - ICS 25 DN350 s tesnenim 13,20 m</t>
  </si>
  <si>
    <t>-389993713</t>
  </si>
  <si>
    <t>255</t>
  </si>
  <si>
    <t>429PC3.2</t>
  </si>
  <si>
    <t>Dodávka - Komín 3 - Tlmič hluku 350 1,45 m</t>
  </si>
  <si>
    <t>1878350757</t>
  </si>
  <si>
    <t>429PC3.3</t>
  </si>
  <si>
    <t>Dodávka - Komín 3 - Dymovod ICS 25 DN350 s tesnením 6,07 m</t>
  </si>
  <si>
    <t>-670179946</t>
  </si>
  <si>
    <t>257</t>
  </si>
  <si>
    <t>Montáž ostatných atypických kovových stavebných doplnkových konštrukcií nad 5 kg</t>
  </si>
  <si>
    <t>-172059570</t>
  </si>
  <si>
    <t>258</t>
  </si>
  <si>
    <t>423PC01</t>
  </si>
  <si>
    <t>Dodávka doplnkových konštrukcií, uloženie</t>
  </si>
  <si>
    <t>76939208</t>
  </si>
  <si>
    <t>259</t>
  </si>
  <si>
    <t>767996801</t>
  </si>
  <si>
    <t>Demontáž ostatných doplnkov stavieb s hmotnosťou jednotlivých dielov konštrukcií do 50 kg,  -0,00100t</t>
  </si>
  <si>
    <t>1995688789</t>
  </si>
  <si>
    <t>260</t>
  </si>
  <si>
    <t>-585589839</t>
  </si>
  <si>
    <t>261</t>
  </si>
  <si>
    <t>769011545</t>
  </si>
  <si>
    <t>Montáž radiálneho ventilátora do štvorhranného potrubia veľkosť: 450</t>
  </si>
  <si>
    <t>328062970</t>
  </si>
  <si>
    <t>"G1.1"  1</t>
  </si>
  <si>
    <t>"G2.1"  1</t>
  </si>
  <si>
    <t>262</t>
  </si>
  <si>
    <t>4290013683.01</t>
  </si>
  <si>
    <t>Prívodný ventilátor Systemair MUB 042  450DV-A2 sileo</t>
  </si>
  <si>
    <t>578713137</t>
  </si>
  <si>
    <t>263</t>
  </si>
  <si>
    <t>4290013683.02</t>
  </si>
  <si>
    <t>Pružné uloženie Systemair SD-MUB</t>
  </si>
  <si>
    <t>1382239465</t>
  </si>
  <si>
    <t>264</t>
  </si>
  <si>
    <t>769021009</t>
  </si>
  <si>
    <t>Montáž spiro potrubia DN 200-225</t>
  </si>
  <si>
    <t>-951996124</t>
  </si>
  <si>
    <t>265</t>
  </si>
  <si>
    <t>4290035032</t>
  </si>
  <si>
    <t>Spiro potrubie L=1000 mm DN 225</t>
  </si>
  <si>
    <t>-1260172449</t>
  </si>
  <si>
    <t>266</t>
  </si>
  <si>
    <t>769021040</t>
  </si>
  <si>
    <t>Montáž štvorhranného potrubia tesnosti I dĺžky 1000 mm do obvodu 1800 mm</t>
  </si>
  <si>
    <t>-1359198549</t>
  </si>
  <si>
    <t>267</t>
  </si>
  <si>
    <t>4290035488</t>
  </si>
  <si>
    <t>Štvorhranné potrubie rovná rúra (L= 1000 mm)  1800</t>
  </si>
  <si>
    <t>789885591</t>
  </si>
  <si>
    <t>Rozmer potrubia sa počíta do obvodu. Vo výrobnom sortimente je i výroba celozváraného potrubia spájaného oceľovými L prírubami. Ceny sú poskytované individuálne pre konkrétnu špecifikáciu. Plošná výmera je určovaná podľa DIN 18379.</t>
  </si>
  <si>
    <t>268</t>
  </si>
  <si>
    <t>769021046</t>
  </si>
  <si>
    <t>Montáž štvorhranného potrubia tesnosti I dĺžky 1000 mm do obvodu 2520 mm</t>
  </si>
  <si>
    <t>-470768698</t>
  </si>
  <si>
    <t>16,35+2,52</t>
  </si>
  <si>
    <t>269</t>
  </si>
  <si>
    <t>4290035489</t>
  </si>
  <si>
    <t>Štvorhranné potrubie rovná rúra (L= 1000 mm) 2240</t>
  </si>
  <si>
    <t>-296603641</t>
  </si>
  <si>
    <t>270</t>
  </si>
  <si>
    <t>4290035490</t>
  </si>
  <si>
    <t>Štvorhranné potrubie rovná rúra (L= 1000 mm)  2520</t>
  </si>
  <si>
    <t>-84482925</t>
  </si>
  <si>
    <t>271</t>
  </si>
  <si>
    <t>769021253</t>
  </si>
  <si>
    <t>Montáž tvarovky do štvorhranného potrubia do obvodu 1800 mm</t>
  </si>
  <si>
    <t>-328416492</t>
  </si>
  <si>
    <t>272</t>
  </si>
  <si>
    <t>4290035018</t>
  </si>
  <si>
    <t>Štvorhranné potrubie tvarovka 1800</t>
  </si>
  <si>
    <t>-901384615</t>
  </si>
  <si>
    <t>273</t>
  </si>
  <si>
    <t>769021259</t>
  </si>
  <si>
    <t>Montáž tvarovky do štvorhranného potrubia do obvodu 2520 mm</t>
  </si>
  <si>
    <t>294511642</t>
  </si>
  <si>
    <t>18,15+12,35</t>
  </si>
  <si>
    <t>274</t>
  </si>
  <si>
    <t>4290035019</t>
  </si>
  <si>
    <t>Štvorhranné potrubie tvarovka 2240</t>
  </si>
  <si>
    <t>1604811334</t>
  </si>
  <si>
    <t>275</t>
  </si>
  <si>
    <t>4290035020</t>
  </si>
  <si>
    <t>Štvorhranné potrubie tvarovka 2520</t>
  </si>
  <si>
    <t>189168783</t>
  </si>
  <si>
    <t>276</t>
  </si>
  <si>
    <t>769021322.1</t>
  </si>
  <si>
    <t>Montáž tvarovky na spiro potrubie DN 160-250</t>
  </si>
  <si>
    <t>-287154549</t>
  </si>
  <si>
    <t>277</t>
  </si>
  <si>
    <t>4290035131.01</t>
  </si>
  <si>
    <t>Tvarovka SPIRO DN 225</t>
  </si>
  <si>
    <t>-1421398246</t>
  </si>
  <si>
    <t>278</t>
  </si>
  <si>
    <t>769021571</t>
  </si>
  <si>
    <t xml:space="preserve">Montáž pružnej manžety pre potrubné ventilátory priemeru 500-630 mm </t>
  </si>
  <si>
    <t>677793777</t>
  </si>
  <si>
    <t>"G1.1"  2</t>
  </si>
  <si>
    <t>"G2.1"  2</t>
  </si>
  <si>
    <t>279</t>
  </si>
  <si>
    <t>4290021261.01</t>
  </si>
  <si>
    <t>Pružná manžeta DS 042/548-548 - Systemair</t>
  </si>
  <si>
    <t>599951364</t>
  </si>
  <si>
    <t>280</t>
  </si>
  <si>
    <t>769025093</t>
  </si>
  <si>
    <t>Montáž tlmiacej vložky hranatej prierezu 0.280-0.450 m2</t>
  </si>
  <si>
    <t>966668008</t>
  </si>
  <si>
    <t>4290038975</t>
  </si>
  <si>
    <t>Tlmič hluku štvorhranný TH-20 450x1000</t>
  </si>
  <si>
    <t>-842355852</t>
  </si>
  <si>
    <t>282</t>
  </si>
  <si>
    <t>769025153</t>
  </si>
  <si>
    <t>Montáž regulačnej klapky ručnej prierezu 0.101-0.125 m2</t>
  </si>
  <si>
    <t>693709361</t>
  </si>
  <si>
    <t>283</t>
  </si>
  <si>
    <t>4290039488</t>
  </si>
  <si>
    <t xml:space="preserve">Regulačná klapka ručná 500x250 </t>
  </si>
  <si>
    <t>-106182571</t>
  </si>
  <si>
    <t>284</t>
  </si>
  <si>
    <t>769025162.01</t>
  </si>
  <si>
    <t>Montáž regulačnej klapky s prípravou na servopohon (servopohon dodávka MaR) prierezu 0.160-0.178 m2</t>
  </si>
  <si>
    <t>901909126</t>
  </si>
  <si>
    <t>285</t>
  </si>
  <si>
    <t>4290039414</t>
  </si>
  <si>
    <t xml:space="preserve">Regulačná klapka ručná 400x400 </t>
  </si>
  <si>
    <t>1280575210</t>
  </si>
  <si>
    <t>286</t>
  </si>
  <si>
    <t>769025174.01</t>
  </si>
  <si>
    <t>Montáž regulačnej klapky s prípravou na servopohon (servopohon dodávka MaR) prierezu 0.284-0.315 m2</t>
  </si>
  <si>
    <t>1124603292</t>
  </si>
  <si>
    <t>287</t>
  </si>
  <si>
    <t>4290039622</t>
  </si>
  <si>
    <t>Regulačná klapka ručná 710x400</t>
  </si>
  <si>
    <t>1605254474</t>
  </si>
  <si>
    <t>288</t>
  </si>
  <si>
    <t>769025333.01</t>
  </si>
  <si>
    <t>Montáž miešacieho uzla Systemair , čerpadlo, trojcestný ventíl, uzatv armatúry, reg ventíl, servopohon</t>
  </si>
  <si>
    <t>-1335037298</t>
  </si>
  <si>
    <t>289</t>
  </si>
  <si>
    <t>4290019907.02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</si>
</sst>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8"/>
      <color indexed="55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indexed="56"/>
      <name val="Trebuchet MS"/>
    </font>
    <font>
      <sz val="10"/>
      <color indexed="56"/>
      <name val="Trebuchet MS"/>
    </font>
    <font>
      <sz val="8"/>
      <color indexed="56"/>
      <name val="Trebuchet MS"/>
    </font>
    <font>
      <sz val="8"/>
      <color indexed="20"/>
      <name val="Trebuchet MS"/>
    </font>
    <font>
      <sz val="8"/>
      <color indexed="63"/>
      <name val="Trebuchet MS"/>
    </font>
    <font>
      <sz val="8"/>
      <color indexed="10"/>
      <name val="Trebuchet MS"/>
    </font>
    <font>
      <sz val="8"/>
      <color indexed="43"/>
      <name val="Trebuchet MS"/>
    </font>
    <font>
      <sz val="10"/>
      <color indexed="16"/>
      <name val="Trebuchet MS"/>
    </font>
    <font>
      <u/>
      <sz val="10"/>
      <color indexed="12"/>
      <name val="Trebuchet MS"/>
    </font>
    <font>
      <sz val="8"/>
      <color indexed="48"/>
      <name val="Trebuchet MS"/>
    </font>
    <font>
      <b/>
      <sz val="16"/>
      <name val="Trebuchet MS"/>
    </font>
    <font>
      <b/>
      <sz val="12"/>
      <color indexed="55"/>
      <name val="Trebuchet MS"/>
    </font>
    <font>
      <sz val="9"/>
      <color indexed="55"/>
      <name val="Trebuchet MS"/>
    </font>
    <font>
      <b/>
      <sz val="8"/>
      <color indexed="55"/>
      <name val="Trebuchet MS"/>
    </font>
    <font>
      <sz val="10"/>
      <color indexed="63"/>
      <name val="Trebuchet MS"/>
    </font>
    <font>
      <b/>
      <sz val="10"/>
      <name val="Trebuchet MS"/>
    </font>
    <font>
      <b/>
      <sz val="10"/>
      <color indexed="63"/>
      <name val="Trebuchet MS"/>
    </font>
    <font>
      <sz val="10"/>
      <color indexed="55"/>
      <name val="Trebuchet MS"/>
    </font>
    <font>
      <b/>
      <sz val="9"/>
      <name val="Trebuchet MS"/>
    </font>
    <font>
      <sz val="12"/>
      <color indexed="55"/>
      <name val="Trebuchet MS"/>
    </font>
    <font>
      <b/>
      <sz val="12"/>
      <color indexed="16"/>
      <name val="Trebuchet MS"/>
    </font>
    <font>
      <sz val="12"/>
      <name val="Trebuchet MS"/>
    </font>
    <font>
      <b/>
      <sz val="11"/>
      <color indexed="56"/>
      <name val="Trebuchet MS"/>
    </font>
    <font>
      <sz val="11"/>
      <color indexed="56"/>
      <name val="Trebuchet MS"/>
    </font>
    <font>
      <sz val="11"/>
      <color indexed="55"/>
      <name val="Trebuchet MS"/>
    </font>
    <font>
      <sz val="18"/>
      <color indexed="12"/>
      <name val="Wingdings 2"/>
    </font>
    <font>
      <b/>
      <sz val="10"/>
      <color indexed="56"/>
      <name val="Trebuchet MS"/>
    </font>
    <font>
      <b/>
      <sz val="12"/>
      <color indexed="16"/>
      <name val="Trebuchet MS"/>
    </font>
    <font>
      <b/>
      <sz val="8"/>
      <color indexed="16"/>
      <name val="Trebuchet MS"/>
    </font>
    <font>
      <sz val="8"/>
      <color indexed="16"/>
      <name val="Trebuchet MS"/>
    </font>
    <font>
      <b/>
      <sz val="8"/>
      <name val="Trebuchet MS"/>
    </font>
    <font>
      <i/>
      <sz val="8"/>
      <color indexed="12"/>
      <name val="Trebuchet MS"/>
    </font>
    <font>
      <i/>
      <sz val="7"/>
      <color indexed="55"/>
      <name val="Trebuchet MS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0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horizontal="left" vertical="center"/>
    </xf>
    <xf numFmtId="0" fontId="14" fillId="3" borderId="0" xfId="1" applyFont="1" applyFill="1" applyAlignment="1" applyProtection="1">
      <alignment vertical="center"/>
    </xf>
    <xf numFmtId="0" fontId="0" fillId="3" borderId="0" xfId="0" applyFill="1"/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7" fillId="0" borderId="0" xfId="0" applyFont="1" applyAlignment="1">
      <alignment horizontal="left" vertical="center"/>
    </xf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3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3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0" fillId="0" borderId="13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3" fillId="0" borderId="13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3" fillId="0" borderId="15" xfId="0" applyNumberFormat="1" applyFont="1" applyBorder="1" applyAlignment="1">
      <alignment vertical="center"/>
    </xf>
    <xf numFmtId="4" fontId="23" fillId="0" borderId="16" xfId="0" applyNumberFormat="1" applyFont="1" applyBorder="1" applyAlignment="1">
      <alignment vertical="center"/>
    </xf>
    <xf numFmtId="166" fontId="23" fillId="0" borderId="16" xfId="0" applyNumberFormat="1" applyFont="1" applyBorder="1" applyAlignment="1">
      <alignment vertical="center"/>
    </xf>
    <xf numFmtId="4" fontId="23" fillId="0" borderId="17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23" fillId="4" borderId="10" xfId="0" applyNumberFormat="1" applyFont="1" applyFill="1" applyBorder="1" applyAlignment="1" applyProtection="1">
      <alignment horizontal="center" vertical="center"/>
      <protection locked="0"/>
    </xf>
    <xf numFmtId="0" fontId="23" fillId="4" borderId="11" xfId="0" applyFont="1" applyFill="1" applyBorder="1" applyAlignment="1" applyProtection="1">
      <alignment horizontal="center" vertical="center"/>
      <protection locked="0"/>
    </xf>
    <xf numFmtId="4" fontId="23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3" fillId="4" borderId="13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164" fontId="23" fillId="4" borderId="15" xfId="0" applyNumberFormat="1" applyFont="1" applyFill="1" applyBorder="1" applyAlignment="1" applyProtection="1">
      <alignment horizontal="center" vertical="center"/>
      <protection locked="0"/>
    </xf>
    <xf numFmtId="0" fontId="23" fillId="4" borderId="16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>
      <alignment horizontal="left" vertical="center"/>
    </xf>
    <xf numFmtId="0" fontId="0" fillId="3" borderId="0" xfId="0" applyFill="1" applyProtection="1"/>
    <xf numFmtId="0" fontId="5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33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5" fillId="0" borderId="11" xfId="0" applyNumberFormat="1" applyFont="1" applyBorder="1" applyAlignment="1"/>
    <xf numFmtId="166" fontId="35" fillId="0" borderId="12" xfId="0" applyNumberFormat="1" applyFont="1" applyBorder="1" applyAlignment="1"/>
    <xf numFmtId="167" fontId="36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3" xfId="0" applyFont="1" applyBorder="1" applyAlignment="1"/>
    <xf numFmtId="166" fontId="8" fillId="0" borderId="0" xfId="0" applyNumberFormat="1" applyFont="1" applyBorder="1" applyAlignment="1"/>
    <xf numFmtId="166" fontId="8" fillId="0" borderId="14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4" borderId="24" xfId="0" applyNumberFormat="1" applyFont="1" applyFill="1" applyBorder="1" applyAlignment="1" applyProtection="1">
      <alignment vertical="center"/>
      <protection locked="0"/>
    </xf>
    <xf numFmtId="0" fontId="1" fillId="4" borderId="24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4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7" fillId="0" borderId="24" xfId="0" applyFont="1" applyBorder="1" applyAlignment="1" applyProtection="1">
      <alignment horizontal="center" vertical="center"/>
      <protection locked="0"/>
    </xf>
    <xf numFmtId="49" fontId="37" fillId="0" borderId="24" xfId="0" applyNumberFormat="1" applyFont="1" applyBorder="1" applyAlignment="1" applyProtection="1">
      <alignment horizontal="left" vertical="center" wrapText="1"/>
      <protection locked="0"/>
    </xf>
    <xf numFmtId="0" fontId="37" fillId="0" borderId="24" xfId="0" applyFont="1" applyBorder="1" applyAlignment="1" applyProtection="1">
      <alignment horizontal="center" vertical="center" wrapText="1"/>
      <protection locked="0"/>
    </xf>
    <xf numFmtId="167" fontId="37" fillId="4" borderId="24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center"/>
    </xf>
    <xf numFmtId="4" fontId="26" fillId="2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4" fontId="29" fillId="0" borderId="0" xfId="0" applyNumberFormat="1" applyFont="1" applyBorder="1" applyAlignment="1">
      <alignment vertical="center"/>
    </xf>
    <xf numFmtId="4" fontId="3" fillId="2" borderId="9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/>
    <xf numFmtId="4" fontId="19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7" fontId="37" fillId="0" borderId="24" xfId="0" applyNumberFormat="1" applyFont="1" applyBorder="1" applyAlignment="1" applyProtection="1">
      <alignment vertical="center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167" fontId="37" fillId="4" borderId="24" xfId="0" applyNumberFormat="1" applyFont="1" applyFill="1" applyBorder="1" applyAlignment="1" applyProtection="1">
      <alignment vertical="center"/>
      <protection locked="0"/>
    </xf>
    <xf numFmtId="0" fontId="37" fillId="0" borderId="24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167" fontId="0" fillId="4" borderId="2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3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67" fontId="7" fillId="0" borderId="22" xfId="0" applyNumberFormat="1" applyFont="1" applyBorder="1" applyAlignment="1"/>
    <xf numFmtId="167" fontId="7" fillId="0" borderId="22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167" fontId="6" fillId="0" borderId="11" xfId="0" applyNumberFormat="1" applyFont="1" applyBorder="1" applyAlignment="1"/>
    <xf numFmtId="167" fontId="6" fillId="0" borderId="11" xfId="0" applyNumberFormat="1" applyFont="1" applyBorder="1" applyAlignment="1">
      <alignment vertical="center"/>
    </xf>
    <xf numFmtId="167" fontId="7" fillId="0" borderId="16" xfId="0" applyNumberFormat="1" applyFont="1" applyBorder="1" applyAlignment="1"/>
    <xf numFmtId="167" fontId="7" fillId="0" borderId="16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67" fontId="26" fillId="0" borderId="11" xfId="0" applyNumberFormat="1" applyFont="1" applyBorder="1" applyAlignment="1"/>
    <xf numFmtId="167" fontId="3" fillId="0" borderId="11" xfId="0" applyNumberFormat="1" applyFont="1" applyBorder="1" applyAlignment="1">
      <alignment vertical="center"/>
    </xf>
    <xf numFmtId="167" fontId="6" fillId="0" borderId="0" xfId="0" applyNumberFormat="1" applyFont="1" applyBorder="1" applyAlignment="1"/>
    <xf numFmtId="167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3" fillId="0" borderId="0" xfId="0" applyNumberFormat="1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2" borderId="25" xfId="0" applyNumberFormat="1" applyFont="1" applyFill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14" fillId="3" borderId="0" xfId="1" applyFont="1" applyFill="1" applyAlignment="1" applyProtection="1">
      <alignment horizontal="center"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4" fontId="34" fillId="0" borderId="0" xfId="0" applyNumberFormat="1" applyFont="1" applyBorder="1" applyAlignment="1">
      <alignment vertical="center"/>
    </xf>
  </cellXfs>
  <cellStyles count="2">
    <cellStyle name="Hyperlink" xfId="1" builtinId="8"/>
    <cellStyle name="Normal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049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41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1265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2289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3313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4337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5361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6385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7409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8433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5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73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4097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5121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6145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7169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8193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9217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19"/>
  <sheetViews>
    <sheetView showGridLines="0" tabSelected="1" workbookViewId="0">
      <pane ySplit="1" topLeftCell="A2" activePane="bottomLeft" state="frozen"/>
      <selection pane="bottomLeft" activeCell="K5" sqref="K5:AO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 customWidth="1"/>
  </cols>
  <sheetData>
    <row r="1" spans="1:73" ht="21.4" customHeight="1">
      <c r="A1" s="14" t="s">
        <v>870</v>
      </c>
      <c r="B1" s="15"/>
      <c r="C1" s="15"/>
      <c r="D1" s="16" t="s">
        <v>871</v>
      </c>
      <c r="E1" s="15"/>
      <c r="F1" s="15"/>
      <c r="G1" s="15"/>
      <c r="H1" s="15"/>
      <c r="I1" s="15"/>
      <c r="J1" s="15"/>
      <c r="K1" s="17" t="s">
        <v>872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873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874</v>
      </c>
      <c r="BB1" s="19" t="s">
        <v>875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876</v>
      </c>
      <c r="BU1" s="20" t="s">
        <v>876</v>
      </c>
    </row>
    <row r="2" spans="1:73" ht="36.950000000000003" customHeight="1">
      <c r="C2" s="244" t="s">
        <v>877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R2" s="246" t="s">
        <v>878</v>
      </c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S2" s="22" t="s">
        <v>879</v>
      </c>
      <c r="BT2" s="22" t="s">
        <v>880</v>
      </c>
    </row>
    <row r="3" spans="1:73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879</v>
      </c>
      <c r="BT3" s="22" t="s">
        <v>880</v>
      </c>
    </row>
    <row r="4" spans="1:73" ht="36.950000000000003" customHeight="1">
      <c r="B4" s="26"/>
      <c r="C4" s="231" t="s">
        <v>881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7"/>
      <c r="AS4" s="21" t="s">
        <v>882</v>
      </c>
      <c r="BE4" s="28" t="s">
        <v>883</v>
      </c>
      <c r="BS4" s="22" t="s">
        <v>879</v>
      </c>
    </row>
    <row r="5" spans="1:73" ht="14.45" customHeight="1">
      <c r="B5" s="26"/>
      <c r="C5" s="29"/>
      <c r="D5" s="30" t="s">
        <v>884</v>
      </c>
      <c r="E5" s="29"/>
      <c r="F5" s="29"/>
      <c r="G5" s="29"/>
      <c r="H5" s="29"/>
      <c r="I5" s="29"/>
      <c r="J5" s="29"/>
      <c r="K5" s="248" t="s">
        <v>885</v>
      </c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9"/>
      <c r="AQ5" s="27"/>
      <c r="BE5" s="249" t="s">
        <v>886</v>
      </c>
      <c r="BS5" s="22" t="s">
        <v>879</v>
      </c>
    </row>
    <row r="6" spans="1:73" ht="36.950000000000003" customHeight="1">
      <c r="B6" s="26"/>
      <c r="C6" s="29"/>
      <c r="D6" s="32" t="s">
        <v>887</v>
      </c>
      <c r="E6" s="29"/>
      <c r="F6" s="29"/>
      <c r="G6" s="29"/>
      <c r="H6" s="29"/>
      <c r="I6" s="29"/>
      <c r="J6" s="29"/>
      <c r="K6" s="238" t="s">
        <v>888</v>
      </c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9"/>
      <c r="AQ6" s="27"/>
      <c r="BE6" s="250"/>
      <c r="BS6" s="22" t="s">
        <v>879</v>
      </c>
    </row>
    <row r="7" spans="1:73" ht="14.45" customHeight="1">
      <c r="B7" s="26"/>
      <c r="C7" s="29"/>
      <c r="D7" s="33" t="s">
        <v>889</v>
      </c>
      <c r="E7" s="29"/>
      <c r="F7" s="29"/>
      <c r="G7" s="29"/>
      <c r="H7" s="29"/>
      <c r="I7" s="29"/>
      <c r="J7" s="29"/>
      <c r="K7" s="31" t="s">
        <v>875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3" t="s">
        <v>890</v>
      </c>
      <c r="AL7" s="29"/>
      <c r="AM7" s="29"/>
      <c r="AN7" s="31" t="s">
        <v>875</v>
      </c>
      <c r="AO7" s="29"/>
      <c r="AP7" s="29"/>
      <c r="AQ7" s="27"/>
      <c r="BE7" s="250"/>
      <c r="BS7" s="22" t="s">
        <v>879</v>
      </c>
    </row>
    <row r="8" spans="1:73" ht="14.45" customHeight="1">
      <c r="B8" s="26"/>
      <c r="C8" s="29"/>
      <c r="D8" s="33" t="s">
        <v>891</v>
      </c>
      <c r="E8" s="29"/>
      <c r="F8" s="29"/>
      <c r="G8" s="29"/>
      <c r="H8" s="29"/>
      <c r="I8" s="29"/>
      <c r="J8" s="29"/>
      <c r="K8" s="31" t="s">
        <v>892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3" t="s">
        <v>893</v>
      </c>
      <c r="AL8" s="29"/>
      <c r="AM8" s="29"/>
      <c r="AN8" s="34" t="s">
        <v>894</v>
      </c>
      <c r="AO8" s="29"/>
      <c r="AP8" s="29"/>
      <c r="AQ8" s="27"/>
      <c r="BE8" s="250"/>
      <c r="BS8" s="22" t="s">
        <v>879</v>
      </c>
    </row>
    <row r="9" spans="1:73" ht="14.45" customHeight="1">
      <c r="B9" s="26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7"/>
      <c r="BE9" s="250"/>
      <c r="BS9" s="22" t="s">
        <v>879</v>
      </c>
    </row>
    <row r="10" spans="1:73" ht="14.45" customHeight="1">
      <c r="B10" s="26"/>
      <c r="C10" s="29"/>
      <c r="D10" s="33" t="s">
        <v>895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3" t="s">
        <v>896</v>
      </c>
      <c r="AL10" s="29"/>
      <c r="AM10" s="29"/>
      <c r="AN10" s="31" t="s">
        <v>875</v>
      </c>
      <c r="AO10" s="29"/>
      <c r="AP10" s="29"/>
      <c r="AQ10" s="27"/>
      <c r="BE10" s="250"/>
      <c r="BS10" s="22" t="s">
        <v>879</v>
      </c>
    </row>
    <row r="11" spans="1:73" ht="18.399999999999999" customHeight="1">
      <c r="B11" s="26"/>
      <c r="C11" s="29"/>
      <c r="D11" s="29"/>
      <c r="E11" s="31" t="s">
        <v>897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3" t="s">
        <v>898</v>
      </c>
      <c r="AL11" s="29"/>
      <c r="AM11" s="29"/>
      <c r="AN11" s="31" t="s">
        <v>875</v>
      </c>
      <c r="AO11" s="29"/>
      <c r="AP11" s="29"/>
      <c r="AQ11" s="27"/>
      <c r="BE11" s="250"/>
      <c r="BS11" s="22" t="s">
        <v>879</v>
      </c>
    </row>
    <row r="12" spans="1:73" ht="6.95" customHeight="1">
      <c r="B12" s="26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7"/>
      <c r="BE12" s="250"/>
      <c r="BS12" s="22" t="s">
        <v>879</v>
      </c>
    </row>
    <row r="13" spans="1:73" ht="14.45" customHeight="1">
      <c r="B13" s="26"/>
      <c r="C13" s="29"/>
      <c r="D13" s="33" t="s">
        <v>899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3" t="s">
        <v>896</v>
      </c>
      <c r="AL13" s="29"/>
      <c r="AM13" s="29"/>
      <c r="AN13" s="35" t="s">
        <v>900</v>
      </c>
      <c r="AO13" s="29"/>
      <c r="AP13" s="29"/>
      <c r="AQ13" s="27"/>
      <c r="BE13" s="250"/>
      <c r="BS13" s="22" t="s">
        <v>879</v>
      </c>
    </row>
    <row r="14" spans="1:73" ht="15">
      <c r="B14" s="26"/>
      <c r="C14" s="29"/>
      <c r="D14" s="29"/>
      <c r="E14" s="251" t="s">
        <v>900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33" t="s">
        <v>898</v>
      </c>
      <c r="AL14" s="29"/>
      <c r="AM14" s="29"/>
      <c r="AN14" s="35" t="s">
        <v>900</v>
      </c>
      <c r="AO14" s="29"/>
      <c r="AP14" s="29"/>
      <c r="AQ14" s="27"/>
      <c r="BE14" s="250"/>
      <c r="BS14" s="22" t="s">
        <v>879</v>
      </c>
    </row>
    <row r="15" spans="1:73" ht="6.95" customHeight="1">
      <c r="B15" s="26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7"/>
      <c r="BE15" s="250"/>
      <c r="BS15" s="22" t="s">
        <v>876</v>
      </c>
    </row>
    <row r="16" spans="1:73" ht="14.45" customHeight="1">
      <c r="B16" s="26"/>
      <c r="C16" s="29"/>
      <c r="D16" s="33" t="s">
        <v>901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3" t="s">
        <v>896</v>
      </c>
      <c r="AL16" s="29"/>
      <c r="AM16" s="29"/>
      <c r="AN16" s="31" t="s">
        <v>875</v>
      </c>
      <c r="AO16" s="29"/>
      <c r="AP16" s="29"/>
      <c r="AQ16" s="27"/>
      <c r="BE16" s="250"/>
      <c r="BS16" s="22" t="s">
        <v>876</v>
      </c>
    </row>
    <row r="17" spans="2:71" ht="18.399999999999999" customHeight="1">
      <c r="B17" s="26"/>
      <c r="C17" s="29"/>
      <c r="D17" s="29"/>
      <c r="E17" s="31" t="s">
        <v>902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3" t="s">
        <v>898</v>
      </c>
      <c r="AL17" s="29"/>
      <c r="AM17" s="29"/>
      <c r="AN17" s="31" t="s">
        <v>875</v>
      </c>
      <c r="AO17" s="29"/>
      <c r="AP17" s="29"/>
      <c r="AQ17" s="27"/>
      <c r="BE17" s="250"/>
      <c r="BS17" s="22" t="s">
        <v>903</v>
      </c>
    </row>
    <row r="18" spans="2:71" ht="6.95" customHeight="1">
      <c r="B18" s="26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7"/>
      <c r="BE18" s="250"/>
      <c r="BS18" s="22" t="s">
        <v>904</v>
      </c>
    </row>
    <row r="19" spans="2:71" ht="14.45" customHeight="1">
      <c r="B19" s="26"/>
      <c r="C19" s="29"/>
      <c r="D19" s="33" t="s">
        <v>905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3" t="s">
        <v>896</v>
      </c>
      <c r="AL19" s="29"/>
      <c r="AM19" s="29"/>
      <c r="AN19" s="31" t="s">
        <v>875</v>
      </c>
      <c r="AO19" s="29"/>
      <c r="AP19" s="29"/>
      <c r="AQ19" s="27"/>
      <c r="BE19" s="250"/>
      <c r="BS19" s="22" t="s">
        <v>904</v>
      </c>
    </row>
    <row r="20" spans="2:71" ht="18.399999999999999" customHeight="1">
      <c r="B20" s="26"/>
      <c r="C20" s="29"/>
      <c r="D20" s="29"/>
      <c r="E20" s="31" t="s">
        <v>906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3" t="s">
        <v>898</v>
      </c>
      <c r="AL20" s="29"/>
      <c r="AM20" s="29"/>
      <c r="AN20" s="31" t="s">
        <v>875</v>
      </c>
      <c r="AO20" s="29"/>
      <c r="AP20" s="29"/>
      <c r="AQ20" s="27"/>
      <c r="BE20" s="250"/>
    </row>
    <row r="21" spans="2:71" ht="6.95" customHeight="1">
      <c r="B21" s="26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7"/>
      <c r="BE21" s="250"/>
    </row>
    <row r="22" spans="2:71" ht="15">
      <c r="B22" s="26"/>
      <c r="C22" s="29"/>
      <c r="D22" s="33" t="s">
        <v>907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7"/>
      <c r="BE22" s="250"/>
    </row>
    <row r="23" spans="2:71" ht="16.5" customHeight="1">
      <c r="B23" s="26"/>
      <c r="C23" s="29"/>
      <c r="D23" s="29"/>
      <c r="E23" s="253" t="s">
        <v>875</v>
      </c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9"/>
      <c r="AP23" s="29"/>
      <c r="AQ23" s="27"/>
      <c r="BE23" s="250"/>
    </row>
    <row r="24" spans="2:71" ht="6.95" customHeight="1">
      <c r="B24" s="26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7"/>
      <c r="BE24" s="250"/>
    </row>
    <row r="25" spans="2:71" ht="6.95" customHeight="1">
      <c r="B25" s="26"/>
      <c r="C25" s="29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9"/>
      <c r="AQ25" s="27"/>
      <c r="BE25" s="250"/>
    </row>
    <row r="26" spans="2:71" ht="14.45" customHeight="1">
      <c r="B26" s="26"/>
      <c r="C26" s="29"/>
      <c r="D26" s="37" t="s">
        <v>908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54">
        <f>ROUND(AG87,2)</f>
        <v>0</v>
      </c>
      <c r="AL26" s="239"/>
      <c r="AM26" s="239"/>
      <c r="AN26" s="239"/>
      <c r="AO26" s="239"/>
      <c r="AP26" s="29"/>
      <c r="AQ26" s="27"/>
      <c r="BE26" s="250"/>
    </row>
    <row r="27" spans="2:71" ht="14.45" customHeight="1">
      <c r="B27" s="26"/>
      <c r="C27" s="29"/>
      <c r="D27" s="37" t="s">
        <v>909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54">
        <f>ROUND(AG112,2)</f>
        <v>0</v>
      </c>
      <c r="AL27" s="254"/>
      <c r="AM27" s="254"/>
      <c r="AN27" s="254"/>
      <c r="AO27" s="254"/>
      <c r="AP27" s="29"/>
      <c r="AQ27" s="27"/>
      <c r="BE27" s="250"/>
    </row>
    <row r="28" spans="2:71" s="1" customFormat="1" ht="6.95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40"/>
      <c r="BE28" s="250"/>
    </row>
    <row r="29" spans="2:71" s="1" customFormat="1" ht="25.9" customHeight="1">
      <c r="B29" s="38"/>
      <c r="C29" s="39"/>
      <c r="D29" s="41" t="s">
        <v>910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255">
        <f>ROUND(AK26+AK27,2)</f>
        <v>0</v>
      </c>
      <c r="AL29" s="256"/>
      <c r="AM29" s="256"/>
      <c r="AN29" s="256"/>
      <c r="AO29" s="256"/>
      <c r="AP29" s="39"/>
      <c r="AQ29" s="40"/>
      <c r="BE29" s="250"/>
    </row>
    <row r="30" spans="2:71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BE30" s="250"/>
    </row>
    <row r="31" spans="2:71" s="2" customFormat="1" ht="14.45" customHeight="1">
      <c r="B31" s="43"/>
      <c r="C31" s="44"/>
      <c r="D31" s="45" t="s">
        <v>911</v>
      </c>
      <c r="E31" s="44"/>
      <c r="F31" s="45" t="s">
        <v>912</v>
      </c>
      <c r="G31" s="44"/>
      <c r="H31" s="44"/>
      <c r="I31" s="44"/>
      <c r="J31" s="44"/>
      <c r="K31" s="44"/>
      <c r="L31" s="242">
        <v>0.2</v>
      </c>
      <c r="M31" s="241"/>
      <c r="N31" s="241"/>
      <c r="O31" s="241"/>
      <c r="P31" s="44"/>
      <c r="Q31" s="44"/>
      <c r="R31" s="44"/>
      <c r="S31" s="44"/>
      <c r="T31" s="47" t="s">
        <v>913</v>
      </c>
      <c r="U31" s="44"/>
      <c r="V31" s="44"/>
      <c r="W31" s="240">
        <f>ROUND(AZ87+SUM(CD113:CD117),2)</f>
        <v>0</v>
      </c>
      <c r="X31" s="241"/>
      <c r="Y31" s="241"/>
      <c r="Z31" s="241"/>
      <c r="AA31" s="241"/>
      <c r="AB31" s="241"/>
      <c r="AC31" s="241"/>
      <c r="AD31" s="241"/>
      <c r="AE31" s="241"/>
      <c r="AF31" s="44"/>
      <c r="AG31" s="44"/>
      <c r="AH31" s="44"/>
      <c r="AI31" s="44"/>
      <c r="AJ31" s="44"/>
      <c r="AK31" s="240">
        <f>ROUND(AV87+SUM(BY113:BY117),2)</f>
        <v>0</v>
      </c>
      <c r="AL31" s="241"/>
      <c r="AM31" s="241"/>
      <c r="AN31" s="241"/>
      <c r="AO31" s="241"/>
      <c r="AP31" s="44"/>
      <c r="AQ31" s="48"/>
      <c r="BE31" s="250"/>
    </row>
    <row r="32" spans="2:71" s="2" customFormat="1" ht="14.45" customHeight="1">
      <c r="B32" s="43"/>
      <c r="C32" s="44"/>
      <c r="D32" s="44"/>
      <c r="E32" s="44"/>
      <c r="F32" s="45" t="s">
        <v>914</v>
      </c>
      <c r="G32" s="44"/>
      <c r="H32" s="44"/>
      <c r="I32" s="44"/>
      <c r="J32" s="44"/>
      <c r="K32" s="44"/>
      <c r="L32" s="242">
        <v>0.2</v>
      </c>
      <c r="M32" s="241"/>
      <c r="N32" s="241"/>
      <c r="O32" s="241"/>
      <c r="P32" s="44"/>
      <c r="Q32" s="44"/>
      <c r="R32" s="44"/>
      <c r="S32" s="44"/>
      <c r="T32" s="47" t="s">
        <v>913</v>
      </c>
      <c r="U32" s="44"/>
      <c r="V32" s="44"/>
      <c r="W32" s="240">
        <f>ROUND(BA87+SUM(CE113:CE117),2)</f>
        <v>0</v>
      </c>
      <c r="X32" s="241"/>
      <c r="Y32" s="241"/>
      <c r="Z32" s="241"/>
      <c r="AA32" s="241"/>
      <c r="AB32" s="241"/>
      <c r="AC32" s="241"/>
      <c r="AD32" s="241"/>
      <c r="AE32" s="241"/>
      <c r="AF32" s="44"/>
      <c r="AG32" s="44"/>
      <c r="AH32" s="44"/>
      <c r="AI32" s="44"/>
      <c r="AJ32" s="44"/>
      <c r="AK32" s="240">
        <f>ROUND(AW87+SUM(BZ113:BZ117),2)</f>
        <v>0</v>
      </c>
      <c r="AL32" s="241"/>
      <c r="AM32" s="241"/>
      <c r="AN32" s="241"/>
      <c r="AO32" s="241"/>
      <c r="AP32" s="44"/>
      <c r="AQ32" s="48"/>
      <c r="BE32" s="250"/>
    </row>
    <row r="33" spans="2:57" s="2" customFormat="1" ht="14.45" hidden="1" customHeight="1">
      <c r="B33" s="43"/>
      <c r="C33" s="44"/>
      <c r="D33" s="44"/>
      <c r="E33" s="44"/>
      <c r="F33" s="45" t="s">
        <v>915</v>
      </c>
      <c r="G33" s="44"/>
      <c r="H33" s="44"/>
      <c r="I33" s="44"/>
      <c r="J33" s="44"/>
      <c r="K33" s="44"/>
      <c r="L33" s="242">
        <v>0.2</v>
      </c>
      <c r="M33" s="241"/>
      <c r="N33" s="241"/>
      <c r="O33" s="241"/>
      <c r="P33" s="44"/>
      <c r="Q33" s="44"/>
      <c r="R33" s="44"/>
      <c r="S33" s="44"/>
      <c r="T33" s="47" t="s">
        <v>913</v>
      </c>
      <c r="U33" s="44"/>
      <c r="V33" s="44"/>
      <c r="W33" s="240">
        <f>ROUND(BB87+SUM(CF113:CF117),2)</f>
        <v>0</v>
      </c>
      <c r="X33" s="241"/>
      <c r="Y33" s="241"/>
      <c r="Z33" s="241"/>
      <c r="AA33" s="241"/>
      <c r="AB33" s="241"/>
      <c r="AC33" s="241"/>
      <c r="AD33" s="241"/>
      <c r="AE33" s="241"/>
      <c r="AF33" s="44"/>
      <c r="AG33" s="44"/>
      <c r="AH33" s="44"/>
      <c r="AI33" s="44"/>
      <c r="AJ33" s="44"/>
      <c r="AK33" s="240">
        <v>0</v>
      </c>
      <c r="AL33" s="241"/>
      <c r="AM33" s="241"/>
      <c r="AN33" s="241"/>
      <c r="AO33" s="241"/>
      <c r="AP33" s="44"/>
      <c r="AQ33" s="48"/>
      <c r="BE33" s="250"/>
    </row>
    <row r="34" spans="2:57" s="2" customFormat="1" ht="14.45" hidden="1" customHeight="1">
      <c r="B34" s="43"/>
      <c r="C34" s="44"/>
      <c r="D34" s="44"/>
      <c r="E34" s="44"/>
      <c r="F34" s="45" t="s">
        <v>916</v>
      </c>
      <c r="G34" s="44"/>
      <c r="H34" s="44"/>
      <c r="I34" s="44"/>
      <c r="J34" s="44"/>
      <c r="K34" s="44"/>
      <c r="L34" s="242">
        <v>0.2</v>
      </c>
      <c r="M34" s="241"/>
      <c r="N34" s="241"/>
      <c r="O34" s="241"/>
      <c r="P34" s="44"/>
      <c r="Q34" s="44"/>
      <c r="R34" s="44"/>
      <c r="S34" s="44"/>
      <c r="T34" s="47" t="s">
        <v>913</v>
      </c>
      <c r="U34" s="44"/>
      <c r="V34" s="44"/>
      <c r="W34" s="240">
        <f>ROUND(BC87+SUM(CG113:CG117),2)</f>
        <v>0</v>
      </c>
      <c r="X34" s="241"/>
      <c r="Y34" s="241"/>
      <c r="Z34" s="241"/>
      <c r="AA34" s="241"/>
      <c r="AB34" s="241"/>
      <c r="AC34" s="241"/>
      <c r="AD34" s="241"/>
      <c r="AE34" s="241"/>
      <c r="AF34" s="44"/>
      <c r="AG34" s="44"/>
      <c r="AH34" s="44"/>
      <c r="AI34" s="44"/>
      <c r="AJ34" s="44"/>
      <c r="AK34" s="240">
        <v>0</v>
      </c>
      <c r="AL34" s="241"/>
      <c r="AM34" s="241"/>
      <c r="AN34" s="241"/>
      <c r="AO34" s="241"/>
      <c r="AP34" s="44"/>
      <c r="AQ34" s="48"/>
      <c r="BE34" s="250"/>
    </row>
    <row r="35" spans="2:57" s="2" customFormat="1" ht="14.45" hidden="1" customHeight="1">
      <c r="B35" s="43"/>
      <c r="C35" s="44"/>
      <c r="D35" s="44"/>
      <c r="E35" s="44"/>
      <c r="F35" s="45" t="s">
        <v>917</v>
      </c>
      <c r="G35" s="44"/>
      <c r="H35" s="44"/>
      <c r="I35" s="44"/>
      <c r="J35" s="44"/>
      <c r="K35" s="44"/>
      <c r="L35" s="242">
        <v>0</v>
      </c>
      <c r="M35" s="241"/>
      <c r="N35" s="241"/>
      <c r="O35" s="241"/>
      <c r="P35" s="44"/>
      <c r="Q35" s="44"/>
      <c r="R35" s="44"/>
      <c r="S35" s="44"/>
      <c r="T35" s="47" t="s">
        <v>913</v>
      </c>
      <c r="U35" s="44"/>
      <c r="V35" s="44"/>
      <c r="W35" s="240">
        <f>ROUND(BD87+SUM(CH113:CH117),2)</f>
        <v>0</v>
      </c>
      <c r="X35" s="241"/>
      <c r="Y35" s="241"/>
      <c r="Z35" s="241"/>
      <c r="AA35" s="241"/>
      <c r="AB35" s="241"/>
      <c r="AC35" s="241"/>
      <c r="AD35" s="241"/>
      <c r="AE35" s="241"/>
      <c r="AF35" s="44"/>
      <c r="AG35" s="44"/>
      <c r="AH35" s="44"/>
      <c r="AI35" s="44"/>
      <c r="AJ35" s="44"/>
      <c r="AK35" s="240">
        <v>0</v>
      </c>
      <c r="AL35" s="241"/>
      <c r="AM35" s="241"/>
      <c r="AN35" s="241"/>
      <c r="AO35" s="241"/>
      <c r="AP35" s="44"/>
      <c r="AQ35" s="48"/>
    </row>
    <row r="36" spans="2:57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40"/>
    </row>
    <row r="37" spans="2:57" s="1" customFormat="1" ht="25.9" customHeight="1">
      <c r="B37" s="38"/>
      <c r="C37" s="49"/>
      <c r="D37" s="50" t="s">
        <v>918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 t="s">
        <v>919</v>
      </c>
      <c r="U37" s="51"/>
      <c r="V37" s="51"/>
      <c r="W37" s="51"/>
      <c r="X37" s="243" t="s">
        <v>920</v>
      </c>
      <c r="Y37" s="229"/>
      <c r="Z37" s="229"/>
      <c r="AA37" s="229"/>
      <c r="AB37" s="229"/>
      <c r="AC37" s="51"/>
      <c r="AD37" s="51"/>
      <c r="AE37" s="51"/>
      <c r="AF37" s="51"/>
      <c r="AG37" s="51"/>
      <c r="AH37" s="51"/>
      <c r="AI37" s="51"/>
      <c r="AJ37" s="51"/>
      <c r="AK37" s="228">
        <f>SUM(AK29:AK35)</f>
        <v>0</v>
      </c>
      <c r="AL37" s="229"/>
      <c r="AM37" s="229"/>
      <c r="AN37" s="229"/>
      <c r="AO37" s="230"/>
      <c r="AP37" s="49"/>
      <c r="AQ37" s="40"/>
    </row>
    <row r="38" spans="2:57" s="1" customFormat="1" ht="14.4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</row>
    <row r="39" spans="2:57">
      <c r="B39" s="26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7"/>
    </row>
    <row r="40" spans="2:57">
      <c r="B40" s="26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7"/>
    </row>
    <row r="41" spans="2:57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7"/>
    </row>
    <row r="42" spans="2:57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7"/>
    </row>
    <row r="43" spans="2:57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7"/>
    </row>
    <row r="44" spans="2:57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7"/>
    </row>
    <row r="45" spans="2:57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7"/>
    </row>
    <row r="46" spans="2:57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7"/>
    </row>
    <row r="47" spans="2:57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7"/>
    </row>
    <row r="48" spans="2:57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7"/>
    </row>
    <row r="49" spans="2:43" s="1" customFormat="1" ht="15">
      <c r="B49" s="38"/>
      <c r="C49" s="39"/>
      <c r="D49" s="53" t="s">
        <v>921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5"/>
      <c r="AA49" s="39"/>
      <c r="AB49" s="39"/>
      <c r="AC49" s="53" t="s">
        <v>922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39"/>
      <c r="AQ49" s="40"/>
    </row>
    <row r="50" spans="2:43">
      <c r="B50" s="26"/>
      <c r="C50" s="29"/>
      <c r="D50" s="56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57"/>
      <c r="AA50" s="29"/>
      <c r="AB50" s="29"/>
      <c r="AC50" s="56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57"/>
      <c r="AP50" s="29"/>
      <c r="AQ50" s="27"/>
    </row>
    <row r="51" spans="2:43">
      <c r="B51" s="26"/>
      <c r="C51" s="29"/>
      <c r="D51" s="56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57"/>
      <c r="AA51" s="29"/>
      <c r="AB51" s="29"/>
      <c r="AC51" s="56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57"/>
      <c r="AP51" s="29"/>
      <c r="AQ51" s="27"/>
    </row>
    <row r="52" spans="2:43">
      <c r="B52" s="26"/>
      <c r="C52" s="29"/>
      <c r="D52" s="56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57"/>
      <c r="AA52" s="29"/>
      <c r="AB52" s="29"/>
      <c r="AC52" s="56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57"/>
      <c r="AP52" s="29"/>
      <c r="AQ52" s="27"/>
    </row>
    <row r="53" spans="2:43">
      <c r="B53" s="26"/>
      <c r="C53" s="29"/>
      <c r="D53" s="56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57"/>
      <c r="AA53" s="29"/>
      <c r="AB53" s="29"/>
      <c r="AC53" s="56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57"/>
      <c r="AP53" s="29"/>
      <c r="AQ53" s="27"/>
    </row>
    <row r="54" spans="2:43">
      <c r="B54" s="26"/>
      <c r="C54" s="29"/>
      <c r="D54" s="56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57"/>
      <c r="AA54" s="29"/>
      <c r="AB54" s="29"/>
      <c r="AC54" s="56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57"/>
      <c r="AP54" s="29"/>
      <c r="AQ54" s="27"/>
    </row>
    <row r="55" spans="2:43">
      <c r="B55" s="26"/>
      <c r="C55" s="29"/>
      <c r="D55" s="56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57"/>
      <c r="AA55" s="29"/>
      <c r="AB55" s="29"/>
      <c r="AC55" s="56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57"/>
      <c r="AP55" s="29"/>
      <c r="AQ55" s="27"/>
    </row>
    <row r="56" spans="2:43">
      <c r="B56" s="26"/>
      <c r="C56" s="29"/>
      <c r="D56" s="56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57"/>
      <c r="AA56" s="29"/>
      <c r="AB56" s="29"/>
      <c r="AC56" s="56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57"/>
      <c r="AP56" s="29"/>
      <c r="AQ56" s="27"/>
    </row>
    <row r="57" spans="2:43">
      <c r="B57" s="26"/>
      <c r="C57" s="29"/>
      <c r="D57" s="56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57"/>
      <c r="AA57" s="29"/>
      <c r="AB57" s="29"/>
      <c r="AC57" s="56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57"/>
      <c r="AP57" s="29"/>
      <c r="AQ57" s="27"/>
    </row>
    <row r="58" spans="2:43" s="1" customFormat="1" ht="15">
      <c r="B58" s="38"/>
      <c r="C58" s="39"/>
      <c r="D58" s="58" t="s">
        <v>923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 t="s">
        <v>924</v>
      </c>
      <c r="S58" s="59"/>
      <c r="T58" s="59"/>
      <c r="U58" s="59"/>
      <c r="V58" s="59"/>
      <c r="W58" s="59"/>
      <c r="X58" s="59"/>
      <c r="Y58" s="59"/>
      <c r="Z58" s="61"/>
      <c r="AA58" s="39"/>
      <c r="AB58" s="39"/>
      <c r="AC58" s="58" t="s">
        <v>923</v>
      </c>
      <c r="AD58" s="59"/>
      <c r="AE58" s="59"/>
      <c r="AF58" s="59"/>
      <c r="AG58" s="59"/>
      <c r="AH58" s="59"/>
      <c r="AI58" s="59"/>
      <c r="AJ58" s="59"/>
      <c r="AK58" s="59"/>
      <c r="AL58" s="59"/>
      <c r="AM58" s="60" t="s">
        <v>924</v>
      </c>
      <c r="AN58" s="59"/>
      <c r="AO58" s="61"/>
      <c r="AP58" s="39"/>
      <c r="AQ58" s="40"/>
    </row>
    <row r="59" spans="2:43">
      <c r="B59" s="26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7"/>
    </row>
    <row r="60" spans="2:43" s="1" customFormat="1" ht="15">
      <c r="B60" s="38"/>
      <c r="C60" s="39"/>
      <c r="D60" s="53" t="s">
        <v>925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39"/>
      <c r="AB60" s="39"/>
      <c r="AC60" s="53" t="s">
        <v>926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39"/>
      <c r="AQ60" s="40"/>
    </row>
    <row r="61" spans="2:43">
      <c r="B61" s="26"/>
      <c r="C61" s="29"/>
      <c r="D61" s="56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57"/>
      <c r="AA61" s="29"/>
      <c r="AB61" s="29"/>
      <c r="AC61" s="56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57"/>
      <c r="AP61" s="29"/>
      <c r="AQ61" s="27"/>
    </row>
    <row r="62" spans="2:43">
      <c r="B62" s="26"/>
      <c r="C62" s="29"/>
      <c r="D62" s="56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57"/>
      <c r="AA62" s="29"/>
      <c r="AB62" s="29"/>
      <c r="AC62" s="56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57"/>
      <c r="AP62" s="29"/>
      <c r="AQ62" s="27"/>
    </row>
    <row r="63" spans="2:43">
      <c r="B63" s="26"/>
      <c r="C63" s="29"/>
      <c r="D63" s="56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57"/>
      <c r="AA63" s="29"/>
      <c r="AB63" s="29"/>
      <c r="AC63" s="56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57"/>
      <c r="AP63" s="29"/>
      <c r="AQ63" s="27"/>
    </row>
    <row r="64" spans="2:43">
      <c r="B64" s="26"/>
      <c r="C64" s="29"/>
      <c r="D64" s="56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57"/>
      <c r="AA64" s="29"/>
      <c r="AB64" s="29"/>
      <c r="AC64" s="56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57"/>
      <c r="AP64" s="29"/>
      <c r="AQ64" s="27"/>
    </row>
    <row r="65" spans="2:43">
      <c r="B65" s="26"/>
      <c r="C65" s="29"/>
      <c r="D65" s="56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57"/>
      <c r="AA65" s="29"/>
      <c r="AB65" s="29"/>
      <c r="AC65" s="56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57"/>
      <c r="AP65" s="29"/>
      <c r="AQ65" s="27"/>
    </row>
    <row r="66" spans="2:43">
      <c r="B66" s="26"/>
      <c r="C66" s="29"/>
      <c r="D66" s="56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57"/>
      <c r="AA66" s="29"/>
      <c r="AB66" s="29"/>
      <c r="AC66" s="56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57"/>
      <c r="AP66" s="29"/>
      <c r="AQ66" s="27"/>
    </row>
    <row r="67" spans="2:43">
      <c r="B67" s="26"/>
      <c r="C67" s="29"/>
      <c r="D67" s="56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57"/>
      <c r="AA67" s="29"/>
      <c r="AB67" s="29"/>
      <c r="AC67" s="56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57"/>
      <c r="AP67" s="29"/>
      <c r="AQ67" s="27"/>
    </row>
    <row r="68" spans="2:43">
      <c r="B68" s="26"/>
      <c r="C68" s="29"/>
      <c r="D68" s="56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57"/>
      <c r="AA68" s="29"/>
      <c r="AB68" s="29"/>
      <c r="AC68" s="56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57"/>
      <c r="AP68" s="29"/>
      <c r="AQ68" s="27"/>
    </row>
    <row r="69" spans="2:43" s="1" customFormat="1" ht="15">
      <c r="B69" s="38"/>
      <c r="C69" s="39"/>
      <c r="D69" s="58" t="s">
        <v>923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 t="s">
        <v>924</v>
      </c>
      <c r="S69" s="59"/>
      <c r="T69" s="59"/>
      <c r="U69" s="59"/>
      <c r="V69" s="59"/>
      <c r="W69" s="59"/>
      <c r="X69" s="59"/>
      <c r="Y69" s="59"/>
      <c r="Z69" s="61"/>
      <c r="AA69" s="39"/>
      <c r="AB69" s="39"/>
      <c r="AC69" s="58" t="s">
        <v>923</v>
      </c>
      <c r="AD69" s="59"/>
      <c r="AE69" s="59"/>
      <c r="AF69" s="59"/>
      <c r="AG69" s="59"/>
      <c r="AH69" s="59"/>
      <c r="AI69" s="59"/>
      <c r="AJ69" s="59"/>
      <c r="AK69" s="59"/>
      <c r="AL69" s="59"/>
      <c r="AM69" s="60" t="s">
        <v>924</v>
      </c>
      <c r="AN69" s="59"/>
      <c r="AO69" s="61"/>
      <c r="AP69" s="39"/>
      <c r="AQ69" s="40"/>
    </row>
    <row r="70" spans="2:43" s="1" customFormat="1" ht="6.95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40"/>
    </row>
    <row r="71" spans="2:43" s="1" customFormat="1" ht="6.9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4"/>
    </row>
    <row r="75" spans="2:43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7"/>
    </row>
    <row r="76" spans="2:43" s="1" customFormat="1" ht="36.950000000000003" customHeight="1">
      <c r="B76" s="38"/>
      <c r="C76" s="231" t="s">
        <v>927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  <c r="AO76" s="232"/>
      <c r="AP76" s="232"/>
      <c r="AQ76" s="40"/>
    </row>
    <row r="77" spans="2:43" s="3" customFormat="1" ht="14.45" customHeight="1">
      <c r="B77" s="68"/>
      <c r="C77" s="33" t="s">
        <v>884</v>
      </c>
      <c r="D77" s="69"/>
      <c r="E77" s="69"/>
      <c r="F77" s="69"/>
      <c r="G77" s="69"/>
      <c r="H77" s="69"/>
      <c r="I77" s="69"/>
      <c r="J77" s="69"/>
      <c r="K77" s="69"/>
      <c r="L77" s="69" t="str">
        <f>K5</f>
        <v>2017_04a</v>
      </c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70"/>
    </row>
    <row r="78" spans="2:43" s="4" customFormat="1" ht="36.950000000000003" customHeight="1">
      <c r="B78" s="71"/>
      <c r="C78" s="72" t="s">
        <v>887</v>
      </c>
      <c r="D78" s="73"/>
      <c r="E78" s="73"/>
      <c r="F78" s="73"/>
      <c r="G78" s="73"/>
      <c r="H78" s="73"/>
      <c r="I78" s="73"/>
      <c r="J78" s="73"/>
      <c r="K78" s="73"/>
      <c r="L78" s="233" t="str">
        <f>K6</f>
        <v>Rekonštrukcia tepelného hospodárstva Ekonomickej univerzity v Bratislave, Dolnozemská cesta č.1, 852 35 Bratislava</v>
      </c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73"/>
      <c r="AQ78" s="74"/>
    </row>
    <row r="79" spans="2:43" s="1" customFormat="1" ht="6.95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40"/>
    </row>
    <row r="80" spans="2:43" s="1" customFormat="1" ht="15">
      <c r="B80" s="38"/>
      <c r="C80" s="33" t="s">
        <v>891</v>
      </c>
      <c r="D80" s="39"/>
      <c r="E80" s="39"/>
      <c r="F80" s="39"/>
      <c r="G80" s="39"/>
      <c r="H80" s="39"/>
      <c r="I80" s="39"/>
      <c r="J80" s="39"/>
      <c r="K80" s="39"/>
      <c r="L80" s="75" t="str">
        <f>IF(K8="","",K8)</f>
        <v>Bratislava</v>
      </c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3" t="s">
        <v>893</v>
      </c>
      <c r="AJ80" s="39"/>
      <c r="AK80" s="39"/>
      <c r="AL80" s="39"/>
      <c r="AM80" s="76" t="str">
        <f>IF(AN8= "","",AN8)</f>
        <v>7. 7. 2017</v>
      </c>
      <c r="AN80" s="39"/>
      <c r="AO80" s="39"/>
      <c r="AP80" s="39"/>
      <c r="AQ80" s="40"/>
    </row>
    <row r="81" spans="1:76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0"/>
    </row>
    <row r="82" spans="1:76" s="1" customFormat="1" ht="15">
      <c r="B82" s="38"/>
      <c r="C82" s="33" t="s">
        <v>895</v>
      </c>
      <c r="D82" s="39"/>
      <c r="E82" s="39"/>
      <c r="F82" s="39"/>
      <c r="G82" s="39"/>
      <c r="H82" s="39"/>
      <c r="I82" s="39"/>
      <c r="J82" s="39"/>
      <c r="K82" s="39"/>
      <c r="L82" s="69" t="str">
        <f>IF(E11= "","",E11)</f>
        <v>Ekonomická univerzita v Bratislave</v>
      </c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3" t="s">
        <v>901</v>
      </c>
      <c r="AJ82" s="39"/>
      <c r="AK82" s="39"/>
      <c r="AL82" s="39"/>
      <c r="AM82" s="219" t="str">
        <f>IF(E17="","",E17)</f>
        <v>Energoprojekt Bratislava, a.s.</v>
      </c>
      <c r="AN82" s="219"/>
      <c r="AO82" s="219"/>
      <c r="AP82" s="219"/>
      <c r="AQ82" s="40"/>
      <c r="AS82" s="220" t="s">
        <v>928</v>
      </c>
      <c r="AT82" s="221"/>
      <c r="AU82" s="54"/>
      <c r="AV82" s="54"/>
      <c r="AW82" s="54"/>
      <c r="AX82" s="54"/>
      <c r="AY82" s="54"/>
      <c r="AZ82" s="54"/>
      <c r="BA82" s="54"/>
      <c r="BB82" s="54"/>
      <c r="BC82" s="54"/>
      <c r="BD82" s="55"/>
    </row>
    <row r="83" spans="1:76" s="1" customFormat="1" ht="15">
      <c r="B83" s="38"/>
      <c r="C83" s="33" t="s">
        <v>899</v>
      </c>
      <c r="D83" s="39"/>
      <c r="E83" s="39"/>
      <c r="F83" s="39"/>
      <c r="G83" s="39"/>
      <c r="H83" s="39"/>
      <c r="I83" s="39"/>
      <c r="J83" s="39"/>
      <c r="K83" s="39"/>
      <c r="L83" s="69" t="str">
        <f>IF(E14= "Vyplň údaj","",E14)</f>
        <v/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3" t="s">
        <v>905</v>
      </c>
      <c r="AJ83" s="39"/>
      <c r="AK83" s="39"/>
      <c r="AL83" s="39"/>
      <c r="AM83" s="219" t="str">
        <f>IF(E20="","",E20)</f>
        <v>Jozef Viderňan</v>
      </c>
      <c r="AN83" s="219"/>
      <c r="AO83" s="219"/>
      <c r="AP83" s="219"/>
      <c r="AQ83" s="40"/>
      <c r="AS83" s="222"/>
      <c r="AT83" s="223"/>
      <c r="AU83" s="39"/>
      <c r="AV83" s="39"/>
      <c r="AW83" s="39"/>
      <c r="AX83" s="39"/>
      <c r="AY83" s="39"/>
      <c r="AZ83" s="39"/>
      <c r="BA83" s="39"/>
      <c r="BB83" s="39"/>
      <c r="BC83" s="39"/>
      <c r="BD83" s="77"/>
    </row>
    <row r="84" spans="1:76" s="1" customFormat="1" ht="10.9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40"/>
      <c r="AS84" s="222"/>
      <c r="AT84" s="223"/>
      <c r="AU84" s="39"/>
      <c r="AV84" s="39"/>
      <c r="AW84" s="39"/>
      <c r="AX84" s="39"/>
      <c r="AY84" s="39"/>
      <c r="AZ84" s="39"/>
      <c r="BA84" s="39"/>
      <c r="BB84" s="39"/>
      <c r="BC84" s="39"/>
      <c r="BD84" s="77"/>
    </row>
    <row r="85" spans="1:76" s="1" customFormat="1" ht="29.25" customHeight="1">
      <c r="B85" s="38"/>
      <c r="C85" s="237" t="s">
        <v>929</v>
      </c>
      <c r="D85" s="225"/>
      <c r="E85" s="225"/>
      <c r="F85" s="225"/>
      <c r="G85" s="225"/>
      <c r="H85" s="51"/>
      <c r="I85" s="224" t="s">
        <v>930</v>
      </c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4" t="s">
        <v>931</v>
      </c>
      <c r="AH85" s="225"/>
      <c r="AI85" s="225"/>
      <c r="AJ85" s="225"/>
      <c r="AK85" s="225"/>
      <c r="AL85" s="225"/>
      <c r="AM85" s="225"/>
      <c r="AN85" s="224" t="s">
        <v>932</v>
      </c>
      <c r="AO85" s="225"/>
      <c r="AP85" s="226"/>
      <c r="AQ85" s="40"/>
      <c r="AS85" s="78" t="s">
        <v>933</v>
      </c>
      <c r="AT85" s="79" t="s">
        <v>934</v>
      </c>
      <c r="AU85" s="79" t="s">
        <v>935</v>
      </c>
      <c r="AV85" s="79" t="s">
        <v>936</v>
      </c>
      <c r="AW85" s="79" t="s">
        <v>937</v>
      </c>
      <c r="AX85" s="79" t="s">
        <v>938</v>
      </c>
      <c r="AY85" s="79" t="s">
        <v>939</v>
      </c>
      <c r="AZ85" s="79" t="s">
        <v>940</v>
      </c>
      <c r="BA85" s="79" t="s">
        <v>941</v>
      </c>
      <c r="BB85" s="79" t="s">
        <v>942</v>
      </c>
      <c r="BC85" s="79" t="s">
        <v>943</v>
      </c>
      <c r="BD85" s="80" t="s">
        <v>944</v>
      </c>
    </row>
    <row r="86" spans="1:76" s="1" customFormat="1" ht="10.9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40"/>
      <c r="AS86" s="81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5"/>
    </row>
    <row r="87" spans="1:76" s="4" customFormat="1" ht="32.450000000000003" customHeight="1">
      <c r="B87" s="71"/>
      <c r="C87" s="82" t="s">
        <v>945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235">
        <f>ROUND(AG88+AG91+AG94+SUM(AG97:AG99)+AG103+AG107,2)</f>
        <v>0</v>
      </c>
      <c r="AH87" s="235"/>
      <c r="AI87" s="235"/>
      <c r="AJ87" s="235"/>
      <c r="AK87" s="235"/>
      <c r="AL87" s="235"/>
      <c r="AM87" s="235"/>
      <c r="AN87" s="236">
        <f t="shared" ref="AN87:AN110" si="0">SUM(AG87,AT87)</f>
        <v>0</v>
      </c>
      <c r="AO87" s="236"/>
      <c r="AP87" s="236"/>
      <c r="AQ87" s="74"/>
      <c r="AS87" s="84">
        <f>ROUND(AS88+AS91+AS94+SUM(AS97:AS99)+AS103+AS107,2)</f>
        <v>0</v>
      </c>
      <c r="AT87" s="85">
        <f t="shared" ref="AT87:AT110" si="1">ROUND(SUM(AV87:AW87),2)</f>
        <v>0</v>
      </c>
      <c r="AU87" s="86">
        <f>ROUND(AU88+AU91+AU94+SUM(AU97:AU99)+AU103+AU107,5)</f>
        <v>0</v>
      </c>
      <c r="AV87" s="85">
        <f>ROUND(AZ87*L31,2)</f>
        <v>0</v>
      </c>
      <c r="AW87" s="85">
        <f>ROUND(BA87*L32,2)</f>
        <v>0</v>
      </c>
      <c r="AX87" s="85">
        <f>ROUND(BB87*L31,2)</f>
        <v>0</v>
      </c>
      <c r="AY87" s="85">
        <f>ROUND(BC87*L32,2)</f>
        <v>0</v>
      </c>
      <c r="AZ87" s="85">
        <f>ROUND(AZ88+AZ91+AZ94+SUM(AZ97:AZ99)+AZ103+AZ107,2)</f>
        <v>0</v>
      </c>
      <c r="BA87" s="85">
        <f>ROUND(BA88+BA91+BA94+SUM(BA97:BA99)+BA103+BA107,2)</f>
        <v>0</v>
      </c>
      <c r="BB87" s="85">
        <f>ROUND(BB88+BB91+BB94+SUM(BB97:BB99)+BB103+BB107,2)</f>
        <v>0</v>
      </c>
      <c r="BC87" s="85">
        <f>ROUND(BC88+BC91+BC94+SUM(BC97:BC99)+BC103+BC107,2)</f>
        <v>0</v>
      </c>
      <c r="BD87" s="87">
        <f>ROUND(BD88+BD91+BD94+SUM(BD97:BD99)+BD103+BD107,2)</f>
        <v>0</v>
      </c>
      <c r="BS87" s="88" t="s">
        <v>946</v>
      </c>
      <c r="BT87" s="88" t="s">
        <v>947</v>
      </c>
      <c r="BU87" s="89" t="s">
        <v>948</v>
      </c>
      <c r="BV87" s="88" t="s">
        <v>949</v>
      </c>
      <c r="BW87" s="88" t="s">
        <v>950</v>
      </c>
      <c r="BX87" s="88" t="s">
        <v>951</v>
      </c>
    </row>
    <row r="88" spans="1:76" s="5" customFormat="1" ht="31.5" customHeight="1">
      <c r="B88" s="90"/>
      <c r="C88" s="91"/>
      <c r="D88" s="212" t="s">
        <v>952</v>
      </c>
      <c r="E88" s="212"/>
      <c r="F88" s="212"/>
      <c r="G88" s="212"/>
      <c r="H88" s="212"/>
      <c r="I88" s="92"/>
      <c r="J88" s="212" t="s">
        <v>953</v>
      </c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09">
        <f>ROUND(SUM(AG89:AG90),2)</f>
        <v>0</v>
      </c>
      <c r="AH88" s="210"/>
      <c r="AI88" s="210"/>
      <c r="AJ88" s="210"/>
      <c r="AK88" s="210"/>
      <c r="AL88" s="210"/>
      <c r="AM88" s="210"/>
      <c r="AN88" s="227">
        <f t="shared" si="0"/>
        <v>0</v>
      </c>
      <c r="AO88" s="210"/>
      <c r="AP88" s="210"/>
      <c r="AQ88" s="93"/>
      <c r="AS88" s="94">
        <f>ROUND(SUM(AS89:AS90),2)</f>
        <v>0</v>
      </c>
      <c r="AT88" s="95">
        <f t="shared" si="1"/>
        <v>0</v>
      </c>
      <c r="AU88" s="96">
        <f>ROUND(SUM(AU89:AU90),5)</f>
        <v>0</v>
      </c>
      <c r="AV88" s="95">
        <f>ROUND(AZ88*L31,2)</f>
        <v>0</v>
      </c>
      <c r="AW88" s="95">
        <f>ROUND(BA88*L32,2)</f>
        <v>0</v>
      </c>
      <c r="AX88" s="95">
        <f>ROUND(BB88*L31,2)</f>
        <v>0</v>
      </c>
      <c r="AY88" s="95">
        <f>ROUND(BC88*L32,2)</f>
        <v>0</v>
      </c>
      <c r="AZ88" s="95">
        <f>ROUND(SUM(AZ89:AZ90),2)</f>
        <v>0</v>
      </c>
      <c r="BA88" s="95">
        <f>ROUND(SUM(BA89:BA90),2)</f>
        <v>0</v>
      </c>
      <c r="BB88" s="95">
        <f>ROUND(SUM(BB89:BB90),2)</f>
        <v>0</v>
      </c>
      <c r="BC88" s="95">
        <f>ROUND(SUM(BC89:BC90),2)</f>
        <v>0</v>
      </c>
      <c r="BD88" s="97">
        <f>ROUND(SUM(BD89:BD90),2)</f>
        <v>0</v>
      </c>
      <c r="BS88" s="98" t="s">
        <v>946</v>
      </c>
      <c r="BT88" s="98" t="s">
        <v>954</v>
      </c>
      <c r="BU88" s="98" t="s">
        <v>948</v>
      </c>
      <c r="BV88" s="98" t="s">
        <v>949</v>
      </c>
      <c r="BW88" s="98" t="s">
        <v>955</v>
      </c>
      <c r="BX88" s="98" t="s">
        <v>950</v>
      </c>
    </row>
    <row r="89" spans="1:76" s="6" customFormat="1" ht="28.5" customHeight="1">
      <c r="A89" s="99" t="s">
        <v>956</v>
      </c>
      <c r="B89" s="100"/>
      <c r="C89" s="101"/>
      <c r="D89" s="101"/>
      <c r="E89" s="211" t="s">
        <v>957</v>
      </c>
      <c r="F89" s="211"/>
      <c r="G89" s="211"/>
      <c r="H89" s="211"/>
      <c r="I89" s="211"/>
      <c r="J89" s="101"/>
      <c r="K89" s="211" t="s">
        <v>958</v>
      </c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07">
        <f ca="1">'E.1.1.1 - E.1.1.1 Archite...'!M31</f>
        <v>0</v>
      </c>
      <c r="AH89" s="208"/>
      <c r="AI89" s="208"/>
      <c r="AJ89" s="208"/>
      <c r="AK89" s="208"/>
      <c r="AL89" s="208"/>
      <c r="AM89" s="208"/>
      <c r="AN89" s="207">
        <f t="shared" si="0"/>
        <v>0</v>
      </c>
      <c r="AO89" s="208"/>
      <c r="AP89" s="208"/>
      <c r="AQ89" s="102"/>
      <c r="AS89" s="103">
        <f ca="1">'E.1.1.1 - E.1.1.1 Archite...'!M29</f>
        <v>0</v>
      </c>
      <c r="AT89" s="104">
        <f t="shared" si="1"/>
        <v>0</v>
      </c>
      <c r="AU89" s="105">
        <f ca="1">'E.1.1.1 - E.1.1.1 Archite...'!W136</f>
        <v>0</v>
      </c>
      <c r="AV89" s="104">
        <f ca="1">'E.1.1.1 - E.1.1.1 Archite...'!M33</f>
        <v>0</v>
      </c>
      <c r="AW89" s="104">
        <f ca="1">'E.1.1.1 - E.1.1.1 Archite...'!M34</f>
        <v>0</v>
      </c>
      <c r="AX89" s="104">
        <f ca="1">'E.1.1.1 - E.1.1.1 Archite...'!M35</f>
        <v>0</v>
      </c>
      <c r="AY89" s="104">
        <f ca="1">'E.1.1.1 - E.1.1.1 Archite...'!M36</f>
        <v>0</v>
      </c>
      <c r="AZ89" s="104">
        <f ca="1">'E.1.1.1 - E.1.1.1 Archite...'!H33</f>
        <v>0</v>
      </c>
      <c r="BA89" s="104">
        <f ca="1">'E.1.1.1 - E.1.1.1 Archite...'!H34</f>
        <v>0</v>
      </c>
      <c r="BB89" s="104">
        <f ca="1">'E.1.1.1 - E.1.1.1 Archite...'!H35</f>
        <v>0</v>
      </c>
      <c r="BC89" s="104">
        <f ca="1">'E.1.1.1 - E.1.1.1 Archite...'!H36</f>
        <v>0</v>
      </c>
      <c r="BD89" s="106">
        <f ca="1">'E.1.1.1 - E.1.1.1 Archite...'!H37</f>
        <v>0</v>
      </c>
      <c r="BT89" s="107" t="s">
        <v>959</v>
      </c>
      <c r="BV89" s="107" t="s">
        <v>949</v>
      </c>
      <c r="BW89" s="107" t="s">
        <v>960</v>
      </c>
      <c r="BX89" s="107" t="s">
        <v>955</v>
      </c>
    </row>
    <row r="90" spans="1:76" s="6" customFormat="1" ht="16.5" customHeight="1">
      <c r="A90" s="99" t="s">
        <v>956</v>
      </c>
      <c r="B90" s="100"/>
      <c r="C90" s="101"/>
      <c r="D90" s="101"/>
      <c r="E90" s="211" t="s">
        <v>961</v>
      </c>
      <c r="F90" s="211"/>
      <c r="G90" s="211"/>
      <c r="H90" s="211"/>
      <c r="I90" s="211"/>
      <c r="J90" s="101"/>
      <c r="K90" s="211" t="s">
        <v>962</v>
      </c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07">
        <f ca="1">'E.1.1.2 - E1.1.2 Zdravotn...'!M31</f>
        <v>0</v>
      </c>
      <c r="AH90" s="208"/>
      <c r="AI90" s="208"/>
      <c r="AJ90" s="208"/>
      <c r="AK90" s="208"/>
      <c r="AL90" s="208"/>
      <c r="AM90" s="208"/>
      <c r="AN90" s="207">
        <f t="shared" si="0"/>
        <v>0</v>
      </c>
      <c r="AO90" s="208"/>
      <c r="AP90" s="208"/>
      <c r="AQ90" s="102"/>
      <c r="AS90" s="103">
        <f ca="1">'E.1.1.2 - E1.1.2 Zdravotn...'!M29</f>
        <v>0</v>
      </c>
      <c r="AT90" s="104">
        <f t="shared" si="1"/>
        <v>0</v>
      </c>
      <c r="AU90" s="105">
        <f ca="1">'E.1.1.2 - E1.1.2 Zdravotn...'!W123</f>
        <v>0</v>
      </c>
      <c r="AV90" s="104">
        <f ca="1">'E.1.1.2 - E1.1.2 Zdravotn...'!M33</f>
        <v>0</v>
      </c>
      <c r="AW90" s="104">
        <f ca="1">'E.1.1.2 - E1.1.2 Zdravotn...'!M34</f>
        <v>0</v>
      </c>
      <c r="AX90" s="104">
        <f ca="1">'E.1.1.2 - E1.1.2 Zdravotn...'!M35</f>
        <v>0</v>
      </c>
      <c r="AY90" s="104">
        <f ca="1">'E.1.1.2 - E1.1.2 Zdravotn...'!M36</f>
        <v>0</v>
      </c>
      <c r="AZ90" s="104">
        <f ca="1">'E.1.1.2 - E1.1.2 Zdravotn...'!H33</f>
        <v>0</v>
      </c>
      <c r="BA90" s="104">
        <f ca="1">'E.1.1.2 - E1.1.2 Zdravotn...'!H34</f>
        <v>0</v>
      </c>
      <c r="BB90" s="104">
        <f ca="1">'E.1.1.2 - E1.1.2 Zdravotn...'!H35</f>
        <v>0</v>
      </c>
      <c r="BC90" s="104">
        <f ca="1">'E.1.1.2 - E1.1.2 Zdravotn...'!H36</f>
        <v>0</v>
      </c>
      <c r="BD90" s="106">
        <f ca="1">'E.1.1.2 - E1.1.2 Zdravotn...'!H37</f>
        <v>0</v>
      </c>
      <c r="BT90" s="107" t="s">
        <v>959</v>
      </c>
      <c r="BV90" s="107" t="s">
        <v>949</v>
      </c>
      <c r="BW90" s="107" t="s">
        <v>963</v>
      </c>
      <c r="BX90" s="107" t="s">
        <v>955</v>
      </c>
    </row>
    <row r="91" spans="1:76" s="5" customFormat="1" ht="31.5" customHeight="1">
      <c r="B91" s="90"/>
      <c r="C91" s="91"/>
      <c r="D91" s="212" t="s">
        <v>964</v>
      </c>
      <c r="E91" s="212"/>
      <c r="F91" s="212"/>
      <c r="G91" s="212"/>
      <c r="H91" s="212"/>
      <c r="I91" s="92"/>
      <c r="J91" s="212" t="s">
        <v>965</v>
      </c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09">
        <f>ROUND(SUM(AG92:AG93),2)</f>
        <v>0</v>
      </c>
      <c r="AH91" s="210"/>
      <c r="AI91" s="210"/>
      <c r="AJ91" s="210"/>
      <c r="AK91" s="210"/>
      <c r="AL91" s="210"/>
      <c r="AM91" s="210"/>
      <c r="AN91" s="227">
        <f t="shared" si="0"/>
        <v>0</v>
      </c>
      <c r="AO91" s="210"/>
      <c r="AP91" s="210"/>
      <c r="AQ91" s="93"/>
      <c r="AS91" s="94">
        <f>ROUND(SUM(AS92:AS93),2)</f>
        <v>0</v>
      </c>
      <c r="AT91" s="95">
        <f t="shared" si="1"/>
        <v>0</v>
      </c>
      <c r="AU91" s="96">
        <f>ROUND(SUM(AU92:AU93),5)</f>
        <v>0</v>
      </c>
      <c r="AV91" s="95">
        <f>ROUND(AZ91*L31,2)</f>
        <v>0</v>
      </c>
      <c r="AW91" s="95">
        <f>ROUND(BA91*L32,2)</f>
        <v>0</v>
      </c>
      <c r="AX91" s="95">
        <f>ROUND(BB91*L31,2)</f>
        <v>0</v>
      </c>
      <c r="AY91" s="95">
        <f>ROUND(BC91*L32,2)</f>
        <v>0</v>
      </c>
      <c r="AZ91" s="95">
        <f>ROUND(SUM(AZ92:AZ93),2)</f>
        <v>0</v>
      </c>
      <c r="BA91" s="95">
        <f>ROUND(SUM(BA92:BA93),2)</f>
        <v>0</v>
      </c>
      <c r="BB91" s="95">
        <f>ROUND(SUM(BB92:BB93),2)</f>
        <v>0</v>
      </c>
      <c r="BC91" s="95">
        <f>ROUND(SUM(BC92:BC93),2)</f>
        <v>0</v>
      </c>
      <c r="BD91" s="97">
        <f>ROUND(SUM(BD92:BD93),2)</f>
        <v>0</v>
      </c>
      <c r="BS91" s="98" t="s">
        <v>946</v>
      </c>
      <c r="BT91" s="98" t="s">
        <v>954</v>
      </c>
      <c r="BU91" s="98" t="s">
        <v>948</v>
      </c>
      <c r="BV91" s="98" t="s">
        <v>949</v>
      </c>
      <c r="BW91" s="98" t="s">
        <v>966</v>
      </c>
      <c r="BX91" s="98" t="s">
        <v>950</v>
      </c>
    </row>
    <row r="92" spans="1:76" s="6" customFormat="1" ht="28.5" customHeight="1">
      <c r="A92" s="99" t="s">
        <v>956</v>
      </c>
      <c r="B92" s="100"/>
      <c r="C92" s="101"/>
      <c r="D92" s="101"/>
      <c r="E92" s="211" t="s">
        <v>967</v>
      </c>
      <c r="F92" s="211"/>
      <c r="G92" s="211"/>
      <c r="H92" s="211"/>
      <c r="I92" s="211"/>
      <c r="J92" s="101"/>
      <c r="K92" s="211" t="s">
        <v>968</v>
      </c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07">
        <f ca="1">'E.1.2.1 - E.1.2.1 Archite...'!M31</f>
        <v>0</v>
      </c>
      <c r="AH92" s="208"/>
      <c r="AI92" s="208"/>
      <c r="AJ92" s="208"/>
      <c r="AK92" s="208"/>
      <c r="AL92" s="208"/>
      <c r="AM92" s="208"/>
      <c r="AN92" s="207">
        <f t="shared" si="0"/>
        <v>0</v>
      </c>
      <c r="AO92" s="208"/>
      <c r="AP92" s="208"/>
      <c r="AQ92" s="102"/>
      <c r="AS92" s="103">
        <f ca="1">'E.1.2.1 - E.1.2.1 Archite...'!M29</f>
        <v>0</v>
      </c>
      <c r="AT92" s="104">
        <f t="shared" si="1"/>
        <v>0</v>
      </c>
      <c r="AU92" s="105">
        <f ca="1">'E.1.2.1 - E.1.2.1 Archite...'!W132</f>
        <v>0</v>
      </c>
      <c r="AV92" s="104">
        <f ca="1">'E.1.2.1 - E.1.2.1 Archite...'!M33</f>
        <v>0</v>
      </c>
      <c r="AW92" s="104">
        <f ca="1">'E.1.2.1 - E.1.2.1 Archite...'!M34</f>
        <v>0</v>
      </c>
      <c r="AX92" s="104">
        <f ca="1">'E.1.2.1 - E.1.2.1 Archite...'!M35</f>
        <v>0</v>
      </c>
      <c r="AY92" s="104">
        <f ca="1">'E.1.2.1 - E.1.2.1 Archite...'!M36</f>
        <v>0</v>
      </c>
      <c r="AZ92" s="104">
        <f ca="1">'E.1.2.1 - E.1.2.1 Archite...'!H33</f>
        <v>0</v>
      </c>
      <c r="BA92" s="104">
        <f ca="1">'E.1.2.1 - E.1.2.1 Archite...'!H34</f>
        <v>0</v>
      </c>
      <c r="BB92" s="104">
        <f ca="1">'E.1.2.1 - E.1.2.1 Archite...'!H35</f>
        <v>0</v>
      </c>
      <c r="BC92" s="104">
        <f ca="1">'E.1.2.1 - E.1.2.1 Archite...'!H36</f>
        <v>0</v>
      </c>
      <c r="BD92" s="106">
        <f ca="1">'E.1.2.1 - E.1.2.1 Archite...'!H37</f>
        <v>0</v>
      </c>
      <c r="BT92" s="107" t="s">
        <v>959</v>
      </c>
      <c r="BV92" s="107" t="s">
        <v>949</v>
      </c>
      <c r="BW92" s="107" t="s">
        <v>969</v>
      </c>
      <c r="BX92" s="107" t="s">
        <v>966</v>
      </c>
    </row>
    <row r="93" spans="1:76" s="6" customFormat="1" ht="16.5" customHeight="1">
      <c r="A93" s="99" t="s">
        <v>956</v>
      </c>
      <c r="B93" s="100"/>
      <c r="C93" s="101"/>
      <c r="D93" s="101"/>
      <c r="E93" s="211" t="s">
        <v>970</v>
      </c>
      <c r="F93" s="211"/>
      <c r="G93" s="211"/>
      <c r="H93" s="211"/>
      <c r="I93" s="211"/>
      <c r="J93" s="101"/>
      <c r="K93" s="211" t="s">
        <v>971</v>
      </c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07">
        <f ca="1">'E.1.2.2 - E1.2.2 Zdravotn...'!M31</f>
        <v>0</v>
      </c>
      <c r="AH93" s="208"/>
      <c r="AI93" s="208"/>
      <c r="AJ93" s="208"/>
      <c r="AK93" s="208"/>
      <c r="AL93" s="208"/>
      <c r="AM93" s="208"/>
      <c r="AN93" s="207">
        <f t="shared" si="0"/>
        <v>0</v>
      </c>
      <c r="AO93" s="208"/>
      <c r="AP93" s="208"/>
      <c r="AQ93" s="102"/>
      <c r="AS93" s="103">
        <f ca="1">'E.1.2.2 - E1.2.2 Zdravotn...'!M29</f>
        <v>0</v>
      </c>
      <c r="AT93" s="104">
        <f t="shared" si="1"/>
        <v>0</v>
      </c>
      <c r="AU93" s="105">
        <f ca="1">'E.1.2.2 - E1.2.2 Zdravotn...'!W123</f>
        <v>0</v>
      </c>
      <c r="AV93" s="104">
        <f ca="1">'E.1.2.2 - E1.2.2 Zdravotn...'!M33</f>
        <v>0</v>
      </c>
      <c r="AW93" s="104">
        <f ca="1">'E.1.2.2 - E1.2.2 Zdravotn...'!M34</f>
        <v>0</v>
      </c>
      <c r="AX93" s="104">
        <f ca="1">'E.1.2.2 - E1.2.2 Zdravotn...'!M35</f>
        <v>0</v>
      </c>
      <c r="AY93" s="104">
        <f ca="1">'E.1.2.2 - E1.2.2 Zdravotn...'!M36</f>
        <v>0</v>
      </c>
      <c r="AZ93" s="104">
        <f ca="1">'E.1.2.2 - E1.2.2 Zdravotn...'!H33</f>
        <v>0</v>
      </c>
      <c r="BA93" s="104">
        <f ca="1">'E.1.2.2 - E1.2.2 Zdravotn...'!H34</f>
        <v>0</v>
      </c>
      <c r="BB93" s="104">
        <f ca="1">'E.1.2.2 - E1.2.2 Zdravotn...'!H35</f>
        <v>0</v>
      </c>
      <c r="BC93" s="104">
        <f ca="1">'E.1.2.2 - E1.2.2 Zdravotn...'!H36</f>
        <v>0</v>
      </c>
      <c r="BD93" s="106">
        <f ca="1">'E.1.2.2 - E1.2.2 Zdravotn...'!H37</f>
        <v>0</v>
      </c>
      <c r="BT93" s="107" t="s">
        <v>959</v>
      </c>
      <c r="BV93" s="107" t="s">
        <v>949</v>
      </c>
      <c r="BW93" s="107" t="s">
        <v>972</v>
      </c>
      <c r="BX93" s="107" t="s">
        <v>966</v>
      </c>
    </row>
    <row r="94" spans="1:76" s="5" customFormat="1" ht="31.5" customHeight="1">
      <c r="B94" s="90"/>
      <c r="C94" s="91"/>
      <c r="D94" s="212" t="s">
        <v>973</v>
      </c>
      <c r="E94" s="212"/>
      <c r="F94" s="212"/>
      <c r="G94" s="212"/>
      <c r="H94" s="212"/>
      <c r="I94" s="92"/>
      <c r="J94" s="212" t="s">
        <v>974</v>
      </c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09">
        <f>ROUND(SUM(AG95:AG96),2)</f>
        <v>0</v>
      </c>
      <c r="AH94" s="210"/>
      <c r="AI94" s="210"/>
      <c r="AJ94" s="210"/>
      <c r="AK94" s="210"/>
      <c r="AL94" s="210"/>
      <c r="AM94" s="210"/>
      <c r="AN94" s="227">
        <f t="shared" si="0"/>
        <v>0</v>
      </c>
      <c r="AO94" s="210"/>
      <c r="AP94" s="210"/>
      <c r="AQ94" s="93"/>
      <c r="AS94" s="94">
        <f>ROUND(SUM(AS95:AS96),2)</f>
        <v>0</v>
      </c>
      <c r="AT94" s="95">
        <f t="shared" si="1"/>
        <v>0</v>
      </c>
      <c r="AU94" s="96">
        <f>ROUND(SUM(AU95:AU96),5)</f>
        <v>0</v>
      </c>
      <c r="AV94" s="95">
        <f>ROUND(AZ94*L31,2)</f>
        <v>0</v>
      </c>
      <c r="AW94" s="95">
        <f>ROUND(BA94*L32,2)</f>
        <v>0</v>
      </c>
      <c r="AX94" s="95">
        <f>ROUND(BB94*L31,2)</f>
        <v>0</v>
      </c>
      <c r="AY94" s="95">
        <f>ROUND(BC94*L32,2)</f>
        <v>0</v>
      </c>
      <c r="AZ94" s="95">
        <f>ROUND(SUM(AZ95:AZ96),2)</f>
        <v>0</v>
      </c>
      <c r="BA94" s="95">
        <f>ROUND(SUM(BA95:BA96),2)</f>
        <v>0</v>
      </c>
      <c r="BB94" s="95">
        <f>ROUND(SUM(BB95:BB96),2)</f>
        <v>0</v>
      </c>
      <c r="BC94" s="95">
        <f>ROUND(SUM(BC95:BC96),2)</f>
        <v>0</v>
      </c>
      <c r="BD94" s="97">
        <f>ROUND(SUM(BD95:BD96),2)</f>
        <v>0</v>
      </c>
      <c r="BS94" s="98" t="s">
        <v>946</v>
      </c>
      <c r="BT94" s="98" t="s">
        <v>954</v>
      </c>
      <c r="BU94" s="98" t="s">
        <v>948</v>
      </c>
      <c r="BV94" s="98" t="s">
        <v>949</v>
      </c>
      <c r="BW94" s="98" t="s">
        <v>975</v>
      </c>
      <c r="BX94" s="98" t="s">
        <v>950</v>
      </c>
    </row>
    <row r="95" spans="1:76" s="6" customFormat="1" ht="28.5" customHeight="1">
      <c r="A95" s="99" t="s">
        <v>956</v>
      </c>
      <c r="B95" s="100"/>
      <c r="C95" s="101"/>
      <c r="D95" s="101"/>
      <c r="E95" s="211" t="s">
        <v>976</v>
      </c>
      <c r="F95" s="211"/>
      <c r="G95" s="211"/>
      <c r="H95" s="211"/>
      <c r="I95" s="211"/>
      <c r="J95" s="101"/>
      <c r="K95" s="211" t="s">
        <v>977</v>
      </c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07">
        <f ca="1">'E.1.3.1 - E.1.3.1 Archite...'!M31</f>
        <v>0</v>
      </c>
      <c r="AH95" s="208"/>
      <c r="AI95" s="208"/>
      <c r="AJ95" s="208"/>
      <c r="AK95" s="208"/>
      <c r="AL95" s="208"/>
      <c r="AM95" s="208"/>
      <c r="AN95" s="207">
        <f t="shared" si="0"/>
        <v>0</v>
      </c>
      <c r="AO95" s="208"/>
      <c r="AP95" s="208"/>
      <c r="AQ95" s="102"/>
      <c r="AS95" s="103">
        <f ca="1">'E.1.3.1 - E.1.3.1 Archite...'!M29</f>
        <v>0</v>
      </c>
      <c r="AT95" s="104">
        <f t="shared" si="1"/>
        <v>0</v>
      </c>
      <c r="AU95" s="105">
        <f ca="1">'E.1.3.1 - E.1.3.1 Archite...'!W138</f>
        <v>0</v>
      </c>
      <c r="AV95" s="104">
        <f ca="1">'E.1.3.1 - E.1.3.1 Archite...'!M33</f>
        <v>0</v>
      </c>
      <c r="AW95" s="104">
        <f ca="1">'E.1.3.1 - E.1.3.1 Archite...'!M34</f>
        <v>0</v>
      </c>
      <c r="AX95" s="104">
        <f ca="1">'E.1.3.1 - E.1.3.1 Archite...'!M35</f>
        <v>0</v>
      </c>
      <c r="AY95" s="104">
        <f ca="1">'E.1.3.1 - E.1.3.1 Archite...'!M36</f>
        <v>0</v>
      </c>
      <c r="AZ95" s="104">
        <f ca="1">'E.1.3.1 - E.1.3.1 Archite...'!H33</f>
        <v>0</v>
      </c>
      <c r="BA95" s="104">
        <f ca="1">'E.1.3.1 - E.1.3.1 Archite...'!H34</f>
        <v>0</v>
      </c>
      <c r="BB95" s="104">
        <f ca="1">'E.1.3.1 - E.1.3.1 Archite...'!H35</f>
        <v>0</v>
      </c>
      <c r="BC95" s="104">
        <f ca="1">'E.1.3.1 - E.1.3.1 Archite...'!H36</f>
        <v>0</v>
      </c>
      <c r="BD95" s="106">
        <f ca="1">'E.1.3.1 - E.1.3.1 Archite...'!H37</f>
        <v>0</v>
      </c>
      <c r="BT95" s="107" t="s">
        <v>959</v>
      </c>
      <c r="BV95" s="107" t="s">
        <v>949</v>
      </c>
      <c r="BW95" s="107" t="s">
        <v>978</v>
      </c>
      <c r="BX95" s="107" t="s">
        <v>975</v>
      </c>
    </row>
    <row r="96" spans="1:76" s="6" customFormat="1" ht="16.5" customHeight="1">
      <c r="A96" s="99" t="s">
        <v>956</v>
      </c>
      <c r="B96" s="100"/>
      <c r="C96" s="101"/>
      <c r="D96" s="101"/>
      <c r="E96" s="211" t="s">
        <v>979</v>
      </c>
      <c r="F96" s="211"/>
      <c r="G96" s="211"/>
      <c r="H96" s="211"/>
      <c r="I96" s="211"/>
      <c r="J96" s="101"/>
      <c r="K96" s="211" t="s">
        <v>980</v>
      </c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07">
        <f ca="1">'E.1.3.2 - E1.3.2 Zdravotn...'!M31</f>
        <v>0</v>
      </c>
      <c r="AH96" s="208"/>
      <c r="AI96" s="208"/>
      <c r="AJ96" s="208"/>
      <c r="AK96" s="208"/>
      <c r="AL96" s="208"/>
      <c r="AM96" s="208"/>
      <c r="AN96" s="207">
        <f t="shared" si="0"/>
        <v>0</v>
      </c>
      <c r="AO96" s="208"/>
      <c r="AP96" s="208"/>
      <c r="AQ96" s="102"/>
      <c r="AS96" s="103">
        <f ca="1">'E.1.3.2 - E1.3.2 Zdravotn...'!M29</f>
        <v>0</v>
      </c>
      <c r="AT96" s="104">
        <f t="shared" si="1"/>
        <v>0</v>
      </c>
      <c r="AU96" s="105">
        <f ca="1">'E.1.3.2 - E1.3.2 Zdravotn...'!W123</f>
        <v>0</v>
      </c>
      <c r="AV96" s="104">
        <f ca="1">'E.1.3.2 - E1.3.2 Zdravotn...'!M33</f>
        <v>0</v>
      </c>
      <c r="AW96" s="104">
        <f ca="1">'E.1.3.2 - E1.3.2 Zdravotn...'!M34</f>
        <v>0</v>
      </c>
      <c r="AX96" s="104">
        <f ca="1">'E.1.3.2 - E1.3.2 Zdravotn...'!M35</f>
        <v>0</v>
      </c>
      <c r="AY96" s="104">
        <f ca="1">'E.1.3.2 - E1.3.2 Zdravotn...'!M36</f>
        <v>0</v>
      </c>
      <c r="AZ96" s="104">
        <f ca="1">'E.1.3.2 - E1.3.2 Zdravotn...'!H33</f>
        <v>0</v>
      </c>
      <c r="BA96" s="104">
        <f ca="1">'E.1.3.2 - E1.3.2 Zdravotn...'!H34</f>
        <v>0</v>
      </c>
      <c r="BB96" s="104">
        <f ca="1">'E.1.3.2 - E1.3.2 Zdravotn...'!H35</f>
        <v>0</v>
      </c>
      <c r="BC96" s="104">
        <f ca="1">'E.1.3.2 - E1.3.2 Zdravotn...'!H36</f>
        <v>0</v>
      </c>
      <c r="BD96" s="106">
        <f ca="1">'E.1.3.2 - E1.3.2 Zdravotn...'!H37</f>
        <v>0</v>
      </c>
      <c r="BT96" s="107" t="s">
        <v>959</v>
      </c>
      <c r="BV96" s="107" t="s">
        <v>949</v>
      </c>
      <c r="BW96" s="107" t="s">
        <v>981</v>
      </c>
      <c r="BX96" s="107" t="s">
        <v>975</v>
      </c>
    </row>
    <row r="97" spans="1:76" s="5" customFormat="1" ht="16.5" customHeight="1">
      <c r="A97" s="99" t="s">
        <v>956</v>
      </c>
      <c r="B97" s="90"/>
      <c r="C97" s="91"/>
      <c r="D97" s="212" t="s">
        <v>982</v>
      </c>
      <c r="E97" s="212"/>
      <c r="F97" s="212"/>
      <c r="G97" s="212"/>
      <c r="H97" s="212"/>
      <c r="I97" s="92"/>
      <c r="J97" s="212" t="s">
        <v>983</v>
      </c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27">
        <f ca="1">'E2.1 - E2.1 Vonkajší rozv...'!M30</f>
        <v>0</v>
      </c>
      <c r="AH97" s="210"/>
      <c r="AI97" s="210"/>
      <c r="AJ97" s="210"/>
      <c r="AK97" s="210"/>
      <c r="AL97" s="210"/>
      <c r="AM97" s="210"/>
      <c r="AN97" s="227">
        <f t="shared" si="0"/>
        <v>0</v>
      </c>
      <c r="AO97" s="210"/>
      <c r="AP97" s="210"/>
      <c r="AQ97" s="93"/>
      <c r="AS97" s="94">
        <f ca="1">'E2.1 - E2.1 Vonkajší rozv...'!M28</f>
        <v>0</v>
      </c>
      <c r="AT97" s="95">
        <f t="shared" si="1"/>
        <v>0</v>
      </c>
      <c r="AU97" s="96">
        <f ca="1">'E2.1 - E2.1 Vonkajší rozv...'!W126</f>
        <v>0</v>
      </c>
      <c r="AV97" s="95">
        <f ca="1">'E2.1 - E2.1 Vonkajší rozv...'!M32</f>
        <v>0</v>
      </c>
      <c r="AW97" s="95">
        <f ca="1">'E2.1 - E2.1 Vonkajší rozv...'!M33</f>
        <v>0</v>
      </c>
      <c r="AX97" s="95">
        <f ca="1">'E2.1 - E2.1 Vonkajší rozv...'!M34</f>
        <v>0</v>
      </c>
      <c r="AY97" s="95">
        <f ca="1">'E2.1 - E2.1 Vonkajší rozv...'!M35</f>
        <v>0</v>
      </c>
      <c r="AZ97" s="95">
        <f ca="1">'E2.1 - E2.1 Vonkajší rozv...'!H32</f>
        <v>0</v>
      </c>
      <c r="BA97" s="95">
        <f ca="1">'E2.1 - E2.1 Vonkajší rozv...'!H33</f>
        <v>0</v>
      </c>
      <c r="BB97" s="95">
        <f ca="1">'E2.1 - E2.1 Vonkajší rozv...'!H34</f>
        <v>0</v>
      </c>
      <c r="BC97" s="95">
        <f ca="1">'E2.1 - E2.1 Vonkajší rozv...'!H35</f>
        <v>0</v>
      </c>
      <c r="BD97" s="97">
        <f ca="1">'E2.1 - E2.1 Vonkajší rozv...'!H36</f>
        <v>0</v>
      </c>
      <c r="BT97" s="98" t="s">
        <v>954</v>
      </c>
      <c r="BV97" s="98" t="s">
        <v>949</v>
      </c>
      <c r="BW97" s="98" t="s">
        <v>984</v>
      </c>
      <c r="BX97" s="98" t="s">
        <v>950</v>
      </c>
    </row>
    <row r="98" spans="1:76" s="5" customFormat="1" ht="16.5" customHeight="1">
      <c r="A98" s="99" t="s">
        <v>956</v>
      </c>
      <c r="B98" s="90"/>
      <c r="C98" s="91"/>
      <c r="D98" s="212" t="s">
        <v>985</v>
      </c>
      <c r="E98" s="212"/>
      <c r="F98" s="212"/>
      <c r="G98" s="212"/>
      <c r="H98" s="212"/>
      <c r="I98" s="92"/>
      <c r="J98" s="212" t="s">
        <v>986</v>
      </c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27">
        <f ca="1">'E2.2 - E2.2 Optická trasa'!M30</f>
        <v>0</v>
      </c>
      <c r="AH98" s="210"/>
      <c r="AI98" s="210"/>
      <c r="AJ98" s="210"/>
      <c r="AK98" s="210"/>
      <c r="AL98" s="210"/>
      <c r="AM98" s="210"/>
      <c r="AN98" s="227">
        <f t="shared" si="0"/>
        <v>0</v>
      </c>
      <c r="AO98" s="210"/>
      <c r="AP98" s="210"/>
      <c r="AQ98" s="93"/>
      <c r="AS98" s="94">
        <f ca="1">'E2.2 - E2.2 Optická trasa'!M28</f>
        <v>0</v>
      </c>
      <c r="AT98" s="95">
        <f t="shared" si="1"/>
        <v>0</v>
      </c>
      <c r="AU98" s="96">
        <f ca="1">'E2.2 - E2.2 Optická trasa'!W128</f>
        <v>0</v>
      </c>
      <c r="AV98" s="95">
        <f ca="1">'E2.2 - E2.2 Optická trasa'!M32</f>
        <v>0</v>
      </c>
      <c r="AW98" s="95">
        <f ca="1">'E2.2 - E2.2 Optická trasa'!M33</f>
        <v>0</v>
      </c>
      <c r="AX98" s="95">
        <f ca="1">'E2.2 - E2.2 Optická trasa'!M34</f>
        <v>0</v>
      </c>
      <c r="AY98" s="95">
        <f ca="1">'E2.2 - E2.2 Optická trasa'!M35</f>
        <v>0</v>
      </c>
      <c r="AZ98" s="95">
        <f ca="1">'E2.2 - E2.2 Optická trasa'!H32</f>
        <v>0</v>
      </c>
      <c r="BA98" s="95">
        <f ca="1">'E2.2 - E2.2 Optická trasa'!H33</f>
        <v>0</v>
      </c>
      <c r="BB98" s="95">
        <f ca="1">'E2.2 - E2.2 Optická trasa'!H34</f>
        <v>0</v>
      </c>
      <c r="BC98" s="95">
        <f ca="1">'E2.2 - E2.2 Optická trasa'!H35</f>
        <v>0</v>
      </c>
      <c r="BD98" s="97">
        <f ca="1">'E2.2 - E2.2 Optická trasa'!H36</f>
        <v>0</v>
      </c>
      <c r="BT98" s="98" t="s">
        <v>954</v>
      </c>
      <c r="BV98" s="98" t="s">
        <v>949</v>
      </c>
      <c r="BW98" s="98" t="s">
        <v>987</v>
      </c>
      <c r="BX98" s="98" t="s">
        <v>950</v>
      </c>
    </row>
    <row r="99" spans="1:76" s="5" customFormat="1" ht="16.5" customHeight="1">
      <c r="B99" s="90"/>
      <c r="C99" s="91"/>
      <c r="D99" s="212" t="s">
        <v>988</v>
      </c>
      <c r="E99" s="212"/>
      <c r="F99" s="212"/>
      <c r="G99" s="212"/>
      <c r="H99" s="212"/>
      <c r="I99" s="92"/>
      <c r="J99" s="212" t="s">
        <v>989</v>
      </c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09">
        <f>ROUND(SUM(AG100:AG102),2)</f>
        <v>0</v>
      </c>
      <c r="AH99" s="210"/>
      <c r="AI99" s="210"/>
      <c r="AJ99" s="210"/>
      <c r="AK99" s="210"/>
      <c r="AL99" s="210"/>
      <c r="AM99" s="210"/>
      <c r="AN99" s="227">
        <f t="shared" si="0"/>
        <v>0</v>
      </c>
      <c r="AO99" s="210"/>
      <c r="AP99" s="210"/>
      <c r="AQ99" s="93"/>
      <c r="AS99" s="94">
        <f>ROUND(SUM(AS100:AS102),2)</f>
        <v>0</v>
      </c>
      <c r="AT99" s="95">
        <f t="shared" si="1"/>
        <v>0</v>
      </c>
      <c r="AU99" s="96">
        <f>ROUND(SUM(AU100:AU102),5)</f>
        <v>0</v>
      </c>
      <c r="AV99" s="95">
        <f>ROUND(AZ99*L31,2)</f>
        <v>0</v>
      </c>
      <c r="AW99" s="95">
        <f>ROUND(BA99*L32,2)</f>
        <v>0</v>
      </c>
      <c r="AX99" s="95">
        <f>ROUND(BB99*L31,2)</f>
        <v>0</v>
      </c>
      <c r="AY99" s="95">
        <f>ROUND(BC99*L32,2)</f>
        <v>0</v>
      </c>
      <c r="AZ99" s="95">
        <f>ROUND(SUM(AZ100:AZ102),2)</f>
        <v>0</v>
      </c>
      <c r="BA99" s="95">
        <f>ROUND(SUM(BA100:BA102),2)</f>
        <v>0</v>
      </c>
      <c r="BB99" s="95">
        <f>ROUND(SUM(BB100:BB102),2)</f>
        <v>0</v>
      </c>
      <c r="BC99" s="95">
        <f>ROUND(SUM(BC100:BC102),2)</f>
        <v>0</v>
      </c>
      <c r="BD99" s="97">
        <f>ROUND(SUM(BD100:BD102),2)</f>
        <v>0</v>
      </c>
      <c r="BS99" s="98" t="s">
        <v>946</v>
      </c>
      <c r="BT99" s="98" t="s">
        <v>954</v>
      </c>
      <c r="BU99" s="98" t="s">
        <v>948</v>
      </c>
      <c r="BV99" s="98" t="s">
        <v>949</v>
      </c>
      <c r="BW99" s="98" t="s">
        <v>990</v>
      </c>
      <c r="BX99" s="98" t="s">
        <v>950</v>
      </c>
    </row>
    <row r="100" spans="1:76" s="6" customFormat="1" ht="16.5" customHeight="1">
      <c r="A100" s="99" t="s">
        <v>956</v>
      </c>
      <c r="B100" s="100"/>
      <c r="C100" s="101"/>
      <c r="D100" s="101"/>
      <c r="E100" s="211" t="s">
        <v>991</v>
      </c>
      <c r="F100" s="211"/>
      <c r="G100" s="211"/>
      <c r="H100" s="211"/>
      <c r="I100" s="211"/>
      <c r="J100" s="101"/>
      <c r="K100" s="211" t="s">
        <v>992</v>
      </c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07">
        <f ca="1">'G1.1 - G1.1 Strojné zaria...'!M31</f>
        <v>0</v>
      </c>
      <c r="AH100" s="208"/>
      <c r="AI100" s="208"/>
      <c r="AJ100" s="208"/>
      <c r="AK100" s="208"/>
      <c r="AL100" s="208"/>
      <c r="AM100" s="208"/>
      <c r="AN100" s="207">
        <f t="shared" si="0"/>
        <v>0</v>
      </c>
      <c r="AO100" s="208"/>
      <c r="AP100" s="208"/>
      <c r="AQ100" s="102"/>
      <c r="AS100" s="103">
        <f ca="1">'G1.1 - G1.1 Strojné zaria...'!M29</f>
        <v>0</v>
      </c>
      <c r="AT100" s="104">
        <f t="shared" si="1"/>
        <v>0</v>
      </c>
      <c r="AU100" s="105">
        <f ca="1">'G1.1 - G1.1 Strojné zaria...'!W134</f>
        <v>0</v>
      </c>
      <c r="AV100" s="104">
        <f ca="1">'G1.1 - G1.1 Strojné zaria...'!M33</f>
        <v>0</v>
      </c>
      <c r="AW100" s="104">
        <f ca="1">'G1.1 - G1.1 Strojné zaria...'!M34</f>
        <v>0</v>
      </c>
      <c r="AX100" s="104">
        <f ca="1">'G1.1 - G1.1 Strojné zaria...'!M35</f>
        <v>0</v>
      </c>
      <c r="AY100" s="104">
        <f ca="1">'G1.1 - G1.1 Strojné zaria...'!M36</f>
        <v>0</v>
      </c>
      <c r="AZ100" s="104">
        <f ca="1">'G1.1 - G1.1 Strojné zaria...'!H33</f>
        <v>0</v>
      </c>
      <c r="BA100" s="104">
        <f ca="1">'G1.1 - G1.1 Strojné zaria...'!H34</f>
        <v>0</v>
      </c>
      <c r="BB100" s="104">
        <f ca="1">'G1.1 - G1.1 Strojné zaria...'!H35</f>
        <v>0</v>
      </c>
      <c r="BC100" s="104">
        <f ca="1">'G1.1 - G1.1 Strojné zaria...'!H36</f>
        <v>0</v>
      </c>
      <c r="BD100" s="106">
        <f ca="1">'G1.1 - G1.1 Strojné zaria...'!H37</f>
        <v>0</v>
      </c>
      <c r="BT100" s="107" t="s">
        <v>959</v>
      </c>
      <c r="BV100" s="107" t="s">
        <v>949</v>
      </c>
      <c r="BW100" s="107" t="s">
        <v>993</v>
      </c>
      <c r="BX100" s="107" t="s">
        <v>990</v>
      </c>
    </row>
    <row r="101" spans="1:76" s="6" customFormat="1" ht="16.5" customHeight="1">
      <c r="A101" s="99" t="s">
        <v>956</v>
      </c>
      <c r="B101" s="100"/>
      <c r="C101" s="101"/>
      <c r="D101" s="101"/>
      <c r="E101" s="211" t="s">
        <v>994</v>
      </c>
      <c r="F101" s="211"/>
      <c r="G101" s="211"/>
      <c r="H101" s="211"/>
      <c r="I101" s="211"/>
      <c r="J101" s="101"/>
      <c r="K101" s="211" t="s">
        <v>995</v>
      </c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07">
        <f ca="1">'G1.2 - G1.2 MaR, elektroi...'!M31</f>
        <v>0</v>
      </c>
      <c r="AH101" s="208"/>
      <c r="AI101" s="208"/>
      <c r="AJ101" s="208"/>
      <c r="AK101" s="208"/>
      <c r="AL101" s="208"/>
      <c r="AM101" s="208"/>
      <c r="AN101" s="207">
        <f t="shared" si="0"/>
        <v>0</v>
      </c>
      <c r="AO101" s="208"/>
      <c r="AP101" s="208"/>
      <c r="AQ101" s="102"/>
      <c r="AS101" s="103">
        <f ca="1">'G1.2 - G1.2 MaR, elektroi...'!M29</f>
        <v>0</v>
      </c>
      <c r="AT101" s="104">
        <f t="shared" si="1"/>
        <v>0</v>
      </c>
      <c r="AU101" s="105">
        <f ca="1">'G1.2 - G1.2 MaR, elektroi...'!W119</f>
        <v>0</v>
      </c>
      <c r="AV101" s="104">
        <f ca="1">'G1.2 - G1.2 MaR, elektroi...'!M33</f>
        <v>0</v>
      </c>
      <c r="AW101" s="104">
        <f ca="1">'G1.2 - G1.2 MaR, elektroi...'!M34</f>
        <v>0</v>
      </c>
      <c r="AX101" s="104">
        <f ca="1">'G1.2 - G1.2 MaR, elektroi...'!M35</f>
        <v>0</v>
      </c>
      <c r="AY101" s="104">
        <f ca="1">'G1.2 - G1.2 MaR, elektroi...'!M36</f>
        <v>0</v>
      </c>
      <c r="AZ101" s="104">
        <f ca="1">'G1.2 - G1.2 MaR, elektroi...'!H33</f>
        <v>0</v>
      </c>
      <c r="BA101" s="104">
        <f ca="1">'G1.2 - G1.2 MaR, elektroi...'!H34</f>
        <v>0</v>
      </c>
      <c r="BB101" s="104">
        <f ca="1">'G1.2 - G1.2 MaR, elektroi...'!H35</f>
        <v>0</v>
      </c>
      <c r="BC101" s="104">
        <f ca="1">'G1.2 - G1.2 MaR, elektroi...'!H36</f>
        <v>0</v>
      </c>
      <c r="BD101" s="106">
        <f ca="1">'G1.2 - G1.2 MaR, elektroi...'!H37</f>
        <v>0</v>
      </c>
      <c r="BT101" s="107" t="s">
        <v>959</v>
      </c>
      <c r="BV101" s="107" t="s">
        <v>949</v>
      </c>
      <c r="BW101" s="107" t="s">
        <v>996</v>
      </c>
      <c r="BX101" s="107" t="s">
        <v>990</v>
      </c>
    </row>
    <row r="102" spans="1:76" s="6" customFormat="1" ht="16.5" customHeight="1">
      <c r="A102" s="99" t="s">
        <v>956</v>
      </c>
      <c r="B102" s="100"/>
      <c r="C102" s="101"/>
      <c r="D102" s="101"/>
      <c r="E102" s="211" t="s">
        <v>997</v>
      </c>
      <c r="F102" s="211"/>
      <c r="G102" s="211"/>
      <c r="H102" s="211"/>
      <c r="I102" s="211"/>
      <c r="J102" s="101"/>
      <c r="K102" s="211" t="s">
        <v>998</v>
      </c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07">
        <f ca="1">'G1.3 - G1.3 Vnútorný rozv...'!M31</f>
        <v>0</v>
      </c>
      <c r="AH102" s="208"/>
      <c r="AI102" s="208"/>
      <c r="AJ102" s="208"/>
      <c r="AK102" s="208"/>
      <c r="AL102" s="208"/>
      <c r="AM102" s="208"/>
      <c r="AN102" s="207">
        <f t="shared" si="0"/>
        <v>0</v>
      </c>
      <c r="AO102" s="208"/>
      <c r="AP102" s="208"/>
      <c r="AQ102" s="102"/>
      <c r="AS102" s="103">
        <f ca="1">'G1.3 - G1.3 Vnútorný rozv...'!M29</f>
        <v>0</v>
      </c>
      <c r="AT102" s="104">
        <f t="shared" si="1"/>
        <v>0</v>
      </c>
      <c r="AU102" s="105">
        <f ca="1">'G1.3 - G1.3 Vnútorný rozv...'!W125</f>
        <v>0</v>
      </c>
      <c r="AV102" s="104">
        <f ca="1">'G1.3 - G1.3 Vnútorný rozv...'!M33</f>
        <v>0</v>
      </c>
      <c r="AW102" s="104">
        <f ca="1">'G1.3 - G1.3 Vnútorný rozv...'!M34</f>
        <v>0</v>
      </c>
      <c r="AX102" s="104">
        <f ca="1">'G1.3 - G1.3 Vnútorný rozv...'!M35</f>
        <v>0</v>
      </c>
      <c r="AY102" s="104">
        <f ca="1">'G1.3 - G1.3 Vnútorný rozv...'!M36</f>
        <v>0</v>
      </c>
      <c r="AZ102" s="104">
        <f ca="1">'G1.3 - G1.3 Vnútorný rozv...'!H33</f>
        <v>0</v>
      </c>
      <c r="BA102" s="104">
        <f ca="1">'G1.3 - G1.3 Vnútorný rozv...'!H34</f>
        <v>0</v>
      </c>
      <c r="BB102" s="104">
        <f ca="1">'G1.3 - G1.3 Vnútorný rozv...'!H35</f>
        <v>0</v>
      </c>
      <c r="BC102" s="104">
        <f ca="1">'G1.3 - G1.3 Vnútorný rozv...'!H36</f>
        <v>0</v>
      </c>
      <c r="BD102" s="106">
        <f ca="1">'G1.3 - G1.3 Vnútorný rozv...'!H37</f>
        <v>0</v>
      </c>
      <c r="BT102" s="107" t="s">
        <v>959</v>
      </c>
      <c r="BV102" s="107" t="s">
        <v>949</v>
      </c>
      <c r="BW102" s="107" t="s">
        <v>999</v>
      </c>
      <c r="BX102" s="107" t="s">
        <v>990</v>
      </c>
    </row>
    <row r="103" spans="1:76" s="5" customFormat="1" ht="16.5" customHeight="1">
      <c r="B103" s="90"/>
      <c r="C103" s="91"/>
      <c r="D103" s="212" t="s">
        <v>1000</v>
      </c>
      <c r="E103" s="212"/>
      <c r="F103" s="212"/>
      <c r="G103" s="212"/>
      <c r="H103" s="212"/>
      <c r="I103" s="92"/>
      <c r="J103" s="212" t="s">
        <v>1001</v>
      </c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09">
        <f>ROUND(SUM(AG104:AG106),2)</f>
        <v>0</v>
      </c>
      <c r="AH103" s="210"/>
      <c r="AI103" s="210"/>
      <c r="AJ103" s="210"/>
      <c r="AK103" s="210"/>
      <c r="AL103" s="210"/>
      <c r="AM103" s="210"/>
      <c r="AN103" s="227">
        <f t="shared" si="0"/>
        <v>0</v>
      </c>
      <c r="AO103" s="210"/>
      <c r="AP103" s="210"/>
      <c r="AQ103" s="93"/>
      <c r="AS103" s="94">
        <f>ROUND(SUM(AS104:AS106),2)</f>
        <v>0</v>
      </c>
      <c r="AT103" s="95">
        <f t="shared" si="1"/>
        <v>0</v>
      </c>
      <c r="AU103" s="96">
        <f>ROUND(SUM(AU104:AU106),5)</f>
        <v>0</v>
      </c>
      <c r="AV103" s="95">
        <f>ROUND(AZ103*L31,2)</f>
        <v>0</v>
      </c>
      <c r="AW103" s="95">
        <f>ROUND(BA103*L32,2)</f>
        <v>0</v>
      </c>
      <c r="AX103" s="95">
        <f>ROUND(BB103*L31,2)</f>
        <v>0</v>
      </c>
      <c r="AY103" s="95">
        <f>ROUND(BC103*L32,2)</f>
        <v>0</v>
      </c>
      <c r="AZ103" s="95">
        <f>ROUND(SUM(AZ104:AZ106),2)</f>
        <v>0</v>
      </c>
      <c r="BA103" s="95">
        <f>ROUND(SUM(BA104:BA106),2)</f>
        <v>0</v>
      </c>
      <c r="BB103" s="95">
        <f>ROUND(SUM(BB104:BB106),2)</f>
        <v>0</v>
      </c>
      <c r="BC103" s="95">
        <f>ROUND(SUM(BC104:BC106),2)</f>
        <v>0</v>
      </c>
      <c r="BD103" s="97">
        <f>ROUND(SUM(BD104:BD106),2)</f>
        <v>0</v>
      </c>
      <c r="BS103" s="98" t="s">
        <v>946</v>
      </c>
      <c r="BT103" s="98" t="s">
        <v>954</v>
      </c>
      <c r="BU103" s="98" t="s">
        <v>948</v>
      </c>
      <c r="BV103" s="98" t="s">
        <v>949</v>
      </c>
      <c r="BW103" s="98" t="s">
        <v>1002</v>
      </c>
      <c r="BX103" s="98" t="s">
        <v>950</v>
      </c>
    </row>
    <row r="104" spans="1:76" s="6" customFormat="1" ht="16.5" customHeight="1">
      <c r="A104" s="99" t="s">
        <v>956</v>
      </c>
      <c r="B104" s="100"/>
      <c r="C104" s="101"/>
      <c r="D104" s="101"/>
      <c r="E104" s="211" t="s">
        <v>1003</v>
      </c>
      <c r="F104" s="211"/>
      <c r="G104" s="211"/>
      <c r="H104" s="211"/>
      <c r="I104" s="211"/>
      <c r="J104" s="101"/>
      <c r="K104" s="211" t="s">
        <v>1004</v>
      </c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07">
        <f ca="1">'G2.1 - G2.1 Strojné zaria...'!M31</f>
        <v>0</v>
      </c>
      <c r="AH104" s="208"/>
      <c r="AI104" s="208"/>
      <c r="AJ104" s="208"/>
      <c r="AK104" s="208"/>
      <c r="AL104" s="208"/>
      <c r="AM104" s="208"/>
      <c r="AN104" s="207">
        <f t="shared" si="0"/>
        <v>0</v>
      </c>
      <c r="AO104" s="208"/>
      <c r="AP104" s="208"/>
      <c r="AQ104" s="102"/>
      <c r="AS104" s="103">
        <f ca="1">'G2.1 - G2.1 Strojné zaria...'!M29</f>
        <v>0</v>
      </c>
      <c r="AT104" s="104">
        <f t="shared" si="1"/>
        <v>0</v>
      </c>
      <c r="AU104" s="105">
        <f ca="1">'G2.1 - G2.1 Strojné zaria...'!W134</f>
        <v>0</v>
      </c>
      <c r="AV104" s="104">
        <f ca="1">'G2.1 - G2.1 Strojné zaria...'!M33</f>
        <v>0</v>
      </c>
      <c r="AW104" s="104">
        <f ca="1">'G2.1 - G2.1 Strojné zaria...'!M34</f>
        <v>0</v>
      </c>
      <c r="AX104" s="104">
        <f ca="1">'G2.1 - G2.1 Strojné zaria...'!M35</f>
        <v>0</v>
      </c>
      <c r="AY104" s="104">
        <f ca="1">'G2.1 - G2.1 Strojné zaria...'!M36</f>
        <v>0</v>
      </c>
      <c r="AZ104" s="104">
        <f ca="1">'G2.1 - G2.1 Strojné zaria...'!H33</f>
        <v>0</v>
      </c>
      <c r="BA104" s="104">
        <f ca="1">'G2.1 - G2.1 Strojné zaria...'!H34</f>
        <v>0</v>
      </c>
      <c r="BB104" s="104">
        <f ca="1">'G2.1 - G2.1 Strojné zaria...'!H35</f>
        <v>0</v>
      </c>
      <c r="BC104" s="104">
        <f ca="1">'G2.1 - G2.1 Strojné zaria...'!H36</f>
        <v>0</v>
      </c>
      <c r="BD104" s="106">
        <f ca="1">'G2.1 - G2.1 Strojné zaria...'!H37</f>
        <v>0</v>
      </c>
      <c r="BT104" s="107" t="s">
        <v>959</v>
      </c>
      <c r="BV104" s="107" t="s">
        <v>949</v>
      </c>
      <c r="BW104" s="107" t="s">
        <v>1005</v>
      </c>
      <c r="BX104" s="107" t="s">
        <v>1002</v>
      </c>
    </row>
    <row r="105" spans="1:76" s="6" customFormat="1" ht="16.5" customHeight="1">
      <c r="A105" s="99" t="s">
        <v>956</v>
      </c>
      <c r="B105" s="100"/>
      <c r="C105" s="101"/>
      <c r="D105" s="101"/>
      <c r="E105" s="211" t="s">
        <v>1006</v>
      </c>
      <c r="F105" s="211"/>
      <c r="G105" s="211"/>
      <c r="H105" s="211"/>
      <c r="I105" s="211"/>
      <c r="J105" s="101"/>
      <c r="K105" s="211" t="s">
        <v>1007</v>
      </c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07">
        <f ca="1">'G2.2 - G2.2 MaR, elektroi...'!M31</f>
        <v>0</v>
      </c>
      <c r="AH105" s="208"/>
      <c r="AI105" s="208"/>
      <c r="AJ105" s="208"/>
      <c r="AK105" s="208"/>
      <c r="AL105" s="208"/>
      <c r="AM105" s="208"/>
      <c r="AN105" s="207">
        <f t="shared" si="0"/>
        <v>0</v>
      </c>
      <c r="AO105" s="208"/>
      <c r="AP105" s="208"/>
      <c r="AQ105" s="102"/>
      <c r="AS105" s="103">
        <f ca="1">'G2.2 - G2.2 MaR, elektroi...'!M29</f>
        <v>0</v>
      </c>
      <c r="AT105" s="104">
        <f t="shared" si="1"/>
        <v>0</v>
      </c>
      <c r="AU105" s="105">
        <f ca="1">'G2.2 - G2.2 MaR, elektroi...'!W119</f>
        <v>0</v>
      </c>
      <c r="AV105" s="104">
        <f ca="1">'G2.2 - G2.2 MaR, elektroi...'!M33</f>
        <v>0</v>
      </c>
      <c r="AW105" s="104">
        <f ca="1">'G2.2 - G2.2 MaR, elektroi...'!M34</f>
        <v>0</v>
      </c>
      <c r="AX105" s="104">
        <f ca="1">'G2.2 - G2.2 MaR, elektroi...'!M35</f>
        <v>0</v>
      </c>
      <c r="AY105" s="104">
        <f ca="1">'G2.2 - G2.2 MaR, elektroi...'!M36</f>
        <v>0</v>
      </c>
      <c r="AZ105" s="104">
        <f ca="1">'G2.2 - G2.2 MaR, elektroi...'!H33</f>
        <v>0</v>
      </c>
      <c r="BA105" s="104">
        <f ca="1">'G2.2 - G2.2 MaR, elektroi...'!H34</f>
        <v>0</v>
      </c>
      <c r="BB105" s="104">
        <f ca="1">'G2.2 - G2.2 MaR, elektroi...'!H35</f>
        <v>0</v>
      </c>
      <c r="BC105" s="104">
        <f ca="1">'G2.2 - G2.2 MaR, elektroi...'!H36</f>
        <v>0</v>
      </c>
      <c r="BD105" s="106">
        <f ca="1">'G2.2 - G2.2 MaR, elektroi...'!H37</f>
        <v>0</v>
      </c>
      <c r="BT105" s="107" t="s">
        <v>959</v>
      </c>
      <c r="BV105" s="107" t="s">
        <v>949</v>
      </c>
      <c r="BW105" s="107" t="s">
        <v>1008</v>
      </c>
      <c r="BX105" s="107" t="s">
        <v>1002</v>
      </c>
    </row>
    <row r="106" spans="1:76" s="6" customFormat="1" ht="16.5" customHeight="1">
      <c r="A106" s="99" t="s">
        <v>956</v>
      </c>
      <c r="B106" s="100"/>
      <c r="C106" s="101"/>
      <c r="D106" s="101"/>
      <c r="E106" s="211" t="s">
        <v>1009</v>
      </c>
      <c r="F106" s="211"/>
      <c r="G106" s="211"/>
      <c r="H106" s="211"/>
      <c r="I106" s="211"/>
      <c r="J106" s="101"/>
      <c r="K106" s="211" t="s">
        <v>1010</v>
      </c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07">
        <f ca="1">'G2.3 - G2.3 Vnútorný rozv...'!M31</f>
        <v>0</v>
      </c>
      <c r="AH106" s="208"/>
      <c r="AI106" s="208"/>
      <c r="AJ106" s="208"/>
      <c r="AK106" s="208"/>
      <c r="AL106" s="208"/>
      <c r="AM106" s="208"/>
      <c r="AN106" s="207">
        <f t="shared" si="0"/>
        <v>0</v>
      </c>
      <c r="AO106" s="208"/>
      <c r="AP106" s="208"/>
      <c r="AQ106" s="102"/>
      <c r="AS106" s="103">
        <f ca="1">'G2.3 - G2.3 Vnútorný rozv...'!M29</f>
        <v>0</v>
      </c>
      <c r="AT106" s="104">
        <f t="shared" si="1"/>
        <v>0</v>
      </c>
      <c r="AU106" s="105">
        <f ca="1">'G2.3 - G2.3 Vnútorný rozv...'!W125</f>
        <v>0</v>
      </c>
      <c r="AV106" s="104">
        <f ca="1">'G2.3 - G2.3 Vnútorný rozv...'!M33</f>
        <v>0</v>
      </c>
      <c r="AW106" s="104">
        <f ca="1">'G2.3 - G2.3 Vnútorný rozv...'!M34</f>
        <v>0</v>
      </c>
      <c r="AX106" s="104">
        <f ca="1">'G2.3 - G2.3 Vnútorný rozv...'!M35</f>
        <v>0</v>
      </c>
      <c r="AY106" s="104">
        <f ca="1">'G2.3 - G2.3 Vnútorný rozv...'!M36</f>
        <v>0</v>
      </c>
      <c r="AZ106" s="104">
        <f ca="1">'G2.3 - G2.3 Vnútorný rozv...'!H33</f>
        <v>0</v>
      </c>
      <c r="BA106" s="104">
        <f ca="1">'G2.3 - G2.3 Vnútorný rozv...'!H34</f>
        <v>0</v>
      </c>
      <c r="BB106" s="104">
        <f ca="1">'G2.3 - G2.3 Vnútorný rozv...'!H35</f>
        <v>0</v>
      </c>
      <c r="BC106" s="104">
        <f ca="1">'G2.3 - G2.3 Vnútorný rozv...'!H36</f>
        <v>0</v>
      </c>
      <c r="BD106" s="106">
        <f ca="1">'G2.3 - G2.3 Vnútorný rozv...'!H37</f>
        <v>0</v>
      </c>
      <c r="BT106" s="107" t="s">
        <v>959</v>
      </c>
      <c r="BV106" s="107" t="s">
        <v>949</v>
      </c>
      <c r="BW106" s="107" t="s">
        <v>1011</v>
      </c>
      <c r="BX106" s="107" t="s">
        <v>1002</v>
      </c>
    </row>
    <row r="107" spans="1:76" s="5" customFormat="1" ht="16.5" customHeight="1">
      <c r="B107" s="90"/>
      <c r="C107" s="91"/>
      <c r="D107" s="212" t="s">
        <v>1012</v>
      </c>
      <c r="E107" s="212"/>
      <c r="F107" s="212"/>
      <c r="G107" s="212"/>
      <c r="H107" s="212"/>
      <c r="I107" s="92"/>
      <c r="J107" s="212" t="s">
        <v>1013</v>
      </c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09">
        <f>ROUND(SUM(AG108:AG110),2)</f>
        <v>0</v>
      </c>
      <c r="AH107" s="210"/>
      <c r="AI107" s="210"/>
      <c r="AJ107" s="210"/>
      <c r="AK107" s="210"/>
      <c r="AL107" s="210"/>
      <c r="AM107" s="210"/>
      <c r="AN107" s="227">
        <f t="shared" si="0"/>
        <v>0</v>
      </c>
      <c r="AO107" s="210"/>
      <c r="AP107" s="210"/>
      <c r="AQ107" s="93"/>
      <c r="AS107" s="94">
        <f>ROUND(SUM(AS108:AS110),2)</f>
        <v>0</v>
      </c>
      <c r="AT107" s="95">
        <f t="shared" si="1"/>
        <v>0</v>
      </c>
      <c r="AU107" s="96">
        <f>ROUND(SUM(AU108:AU110),5)</f>
        <v>0</v>
      </c>
      <c r="AV107" s="95">
        <f>ROUND(AZ107*L31,2)</f>
        <v>0</v>
      </c>
      <c r="AW107" s="95">
        <f>ROUND(BA107*L32,2)</f>
        <v>0</v>
      </c>
      <c r="AX107" s="95">
        <f>ROUND(BB107*L31,2)</f>
        <v>0</v>
      </c>
      <c r="AY107" s="95">
        <f>ROUND(BC107*L32,2)</f>
        <v>0</v>
      </c>
      <c r="AZ107" s="95">
        <f>ROUND(SUM(AZ108:AZ110),2)</f>
        <v>0</v>
      </c>
      <c r="BA107" s="95">
        <f>ROUND(SUM(BA108:BA110),2)</f>
        <v>0</v>
      </c>
      <c r="BB107" s="95">
        <f>ROUND(SUM(BB108:BB110),2)</f>
        <v>0</v>
      </c>
      <c r="BC107" s="95">
        <f>ROUND(SUM(BC108:BC110),2)</f>
        <v>0</v>
      </c>
      <c r="BD107" s="97">
        <f>ROUND(SUM(BD108:BD110),2)</f>
        <v>0</v>
      </c>
      <c r="BS107" s="98" t="s">
        <v>946</v>
      </c>
      <c r="BT107" s="98" t="s">
        <v>954</v>
      </c>
      <c r="BU107" s="98" t="s">
        <v>948</v>
      </c>
      <c r="BV107" s="98" t="s">
        <v>949</v>
      </c>
      <c r="BW107" s="98" t="s">
        <v>1014</v>
      </c>
      <c r="BX107" s="98" t="s">
        <v>950</v>
      </c>
    </row>
    <row r="108" spans="1:76" s="6" customFormat="1" ht="16.5" customHeight="1">
      <c r="A108" s="99" t="s">
        <v>956</v>
      </c>
      <c r="B108" s="100"/>
      <c r="C108" s="101"/>
      <c r="D108" s="101"/>
      <c r="E108" s="211" t="s">
        <v>1015</v>
      </c>
      <c r="F108" s="211"/>
      <c r="G108" s="211"/>
      <c r="H108" s="211"/>
      <c r="I108" s="211"/>
      <c r="J108" s="101"/>
      <c r="K108" s="211" t="s">
        <v>1016</v>
      </c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07">
        <f ca="1">'G3.1 - G3.1 Strojné zaria...'!M31</f>
        <v>0</v>
      </c>
      <c r="AH108" s="208"/>
      <c r="AI108" s="208"/>
      <c r="AJ108" s="208"/>
      <c r="AK108" s="208"/>
      <c r="AL108" s="208"/>
      <c r="AM108" s="208"/>
      <c r="AN108" s="207">
        <f t="shared" si="0"/>
        <v>0</v>
      </c>
      <c r="AO108" s="208"/>
      <c r="AP108" s="208"/>
      <c r="AQ108" s="102"/>
      <c r="AS108" s="103">
        <f ca="1">'G3.1 - G3.1 Strojné zaria...'!M29</f>
        <v>0</v>
      </c>
      <c r="AT108" s="104">
        <f t="shared" si="1"/>
        <v>0</v>
      </c>
      <c r="AU108" s="105">
        <f ca="1">'G3.1 - G3.1 Strojné zaria...'!W139</f>
        <v>0</v>
      </c>
      <c r="AV108" s="104">
        <f ca="1">'G3.1 - G3.1 Strojné zaria...'!M33</f>
        <v>0</v>
      </c>
      <c r="AW108" s="104">
        <f ca="1">'G3.1 - G3.1 Strojné zaria...'!M34</f>
        <v>0</v>
      </c>
      <c r="AX108" s="104">
        <f ca="1">'G3.1 - G3.1 Strojné zaria...'!M35</f>
        <v>0</v>
      </c>
      <c r="AY108" s="104">
        <f ca="1">'G3.1 - G3.1 Strojné zaria...'!M36</f>
        <v>0</v>
      </c>
      <c r="AZ108" s="104">
        <f ca="1">'G3.1 - G3.1 Strojné zaria...'!H33</f>
        <v>0</v>
      </c>
      <c r="BA108" s="104">
        <f ca="1">'G3.1 - G3.1 Strojné zaria...'!H34</f>
        <v>0</v>
      </c>
      <c r="BB108" s="104">
        <f ca="1">'G3.1 - G3.1 Strojné zaria...'!H35</f>
        <v>0</v>
      </c>
      <c r="BC108" s="104">
        <f ca="1">'G3.1 - G3.1 Strojné zaria...'!H36</f>
        <v>0</v>
      </c>
      <c r="BD108" s="106">
        <f ca="1">'G3.1 - G3.1 Strojné zaria...'!H37</f>
        <v>0</v>
      </c>
      <c r="BT108" s="107" t="s">
        <v>959</v>
      </c>
      <c r="BV108" s="107" t="s">
        <v>949</v>
      </c>
      <c r="BW108" s="107" t="s">
        <v>1017</v>
      </c>
      <c r="BX108" s="107" t="s">
        <v>1014</v>
      </c>
    </row>
    <row r="109" spans="1:76" s="6" customFormat="1" ht="16.5" customHeight="1">
      <c r="A109" s="99" t="s">
        <v>956</v>
      </c>
      <c r="B109" s="100"/>
      <c r="C109" s="101"/>
      <c r="D109" s="101"/>
      <c r="E109" s="211" t="s">
        <v>1018</v>
      </c>
      <c r="F109" s="211"/>
      <c r="G109" s="211"/>
      <c r="H109" s="211"/>
      <c r="I109" s="211"/>
      <c r="J109" s="101"/>
      <c r="K109" s="211" t="s">
        <v>1019</v>
      </c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07">
        <f ca="1">'G3.2 - G3.2 MaR, elektroi...'!M31</f>
        <v>0</v>
      </c>
      <c r="AH109" s="208"/>
      <c r="AI109" s="208"/>
      <c r="AJ109" s="208"/>
      <c r="AK109" s="208"/>
      <c r="AL109" s="208"/>
      <c r="AM109" s="208"/>
      <c r="AN109" s="207">
        <f t="shared" si="0"/>
        <v>0</v>
      </c>
      <c r="AO109" s="208"/>
      <c r="AP109" s="208"/>
      <c r="AQ109" s="102"/>
      <c r="AS109" s="103">
        <f ca="1">'G3.2 - G3.2 MaR, elektroi...'!M29</f>
        <v>0</v>
      </c>
      <c r="AT109" s="104">
        <f t="shared" si="1"/>
        <v>0</v>
      </c>
      <c r="AU109" s="105">
        <f ca="1">'G3.2 - G3.2 MaR, elektroi...'!W119</f>
        <v>0</v>
      </c>
      <c r="AV109" s="104">
        <f ca="1">'G3.2 - G3.2 MaR, elektroi...'!M33</f>
        <v>0</v>
      </c>
      <c r="AW109" s="104">
        <f ca="1">'G3.2 - G3.2 MaR, elektroi...'!M34</f>
        <v>0</v>
      </c>
      <c r="AX109" s="104">
        <f ca="1">'G3.2 - G3.2 MaR, elektroi...'!M35</f>
        <v>0</v>
      </c>
      <c r="AY109" s="104">
        <f ca="1">'G3.2 - G3.2 MaR, elektroi...'!M36</f>
        <v>0</v>
      </c>
      <c r="AZ109" s="104">
        <f ca="1">'G3.2 - G3.2 MaR, elektroi...'!H33</f>
        <v>0</v>
      </c>
      <c r="BA109" s="104">
        <f ca="1">'G3.2 - G3.2 MaR, elektroi...'!H34</f>
        <v>0</v>
      </c>
      <c r="BB109" s="104">
        <f ca="1">'G3.2 - G3.2 MaR, elektroi...'!H35</f>
        <v>0</v>
      </c>
      <c r="BC109" s="104">
        <f ca="1">'G3.2 - G3.2 MaR, elektroi...'!H36</f>
        <v>0</v>
      </c>
      <c r="BD109" s="106">
        <f ca="1">'G3.2 - G3.2 MaR, elektroi...'!H37</f>
        <v>0</v>
      </c>
      <c r="BT109" s="107" t="s">
        <v>959</v>
      </c>
      <c r="BV109" s="107" t="s">
        <v>949</v>
      </c>
      <c r="BW109" s="107" t="s">
        <v>1020</v>
      </c>
      <c r="BX109" s="107" t="s">
        <v>1014</v>
      </c>
    </row>
    <row r="110" spans="1:76" s="6" customFormat="1" ht="16.5" customHeight="1">
      <c r="A110" s="99" t="s">
        <v>956</v>
      </c>
      <c r="B110" s="100"/>
      <c r="C110" s="101"/>
      <c r="D110" s="101"/>
      <c r="E110" s="211" t="s">
        <v>1021</v>
      </c>
      <c r="F110" s="211"/>
      <c r="G110" s="211"/>
      <c r="H110" s="211"/>
      <c r="I110" s="211"/>
      <c r="J110" s="101"/>
      <c r="K110" s="211" t="s">
        <v>1022</v>
      </c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07">
        <f ca="1">'G3.3 - G3.3 Vnútorný rozv...'!M31</f>
        <v>0</v>
      </c>
      <c r="AH110" s="208"/>
      <c r="AI110" s="208"/>
      <c r="AJ110" s="208"/>
      <c r="AK110" s="208"/>
      <c r="AL110" s="208"/>
      <c r="AM110" s="208"/>
      <c r="AN110" s="207">
        <f t="shared" si="0"/>
        <v>0</v>
      </c>
      <c r="AO110" s="208"/>
      <c r="AP110" s="208"/>
      <c r="AQ110" s="102"/>
      <c r="AS110" s="108">
        <f ca="1">'G3.3 - G3.3 Vnútorný rozv...'!M29</f>
        <v>0</v>
      </c>
      <c r="AT110" s="109">
        <f t="shared" si="1"/>
        <v>0</v>
      </c>
      <c r="AU110" s="110">
        <f ca="1">'G3.3 - G3.3 Vnútorný rozv...'!W125</f>
        <v>0</v>
      </c>
      <c r="AV110" s="109">
        <f ca="1">'G3.3 - G3.3 Vnútorný rozv...'!M33</f>
        <v>0</v>
      </c>
      <c r="AW110" s="109">
        <f ca="1">'G3.3 - G3.3 Vnútorný rozv...'!M34</f>
        <v>0</v>
      </c>
      <c r="AX110" s="109">
        <f ca="1">'G3.3 - G3.3 Vnútorný rozv...'!M35</f>
        <v>0</v>
      </c>
      <c r="AY110" s="109">
        <f ca="1">'G3.3 - G3.3 Vnútorný rozv...'!M36</f>
        <v>0</v>
      </c>
      <c r="AZ110" s="109">
        <f ca="1">'G3.3 - G3.3 Vnútorný rozv...'!H33</f>
        <v>0</v>
      </c>
      <c r="BA110" s="109">
        <f ca="1">'G3.3 - G3.3 Vnútorný rozv...'!H34</f>
        <v>0</v>
      </c>
      <c r="BB110" s="109">
        <f ca="1">'G3.3 - G3.3 Vnútorný rozv...'!H35</f>
        <v>0</v>
      </c>
      <c r="BC110" s="109">
        <f ca="1">'G3.3 - G3.3 Vnútorný rozv...'!H36</f>
        <v>0</v>
      </c>
      <c r="BD110" s="111">
        <f ca="1">'G3.3 - G3.3 Vnútorný rozv...'!H37</f>
        <v>0</v>
      </c>
      <c r="BT110" s="107" t="s">
        <v>959</v>
      </c>
      <c r="BV110" s="107" t="s">
        <v>949</v>
      </c>
      <c r="BW110" s="107" t="s">
        <v>1023</v>
      </c>
      <c r="BX110" s="107" t="s">
        <v>1014</v>
      </c>
    </row>
    <row r="111" spans="1:76">
      <c r="B111" s="26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7"/>
    </row>
    <row r="112" spans="1:76" s="1" customFormat="1" ht="30" customHeight="1">
      <c r="B112" s="38"/>
      <c r="C112" s="205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2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  <c r="AQ112" s="40"/>
      <c r="AS112" s="78" t="s">
        <v>1024</v>
      </c>
      <c r="AT112" s="79" t="s">
        <v>1025</v>
      </c>
      <c r="AU112" s="79" t="s">
        <v>911</v>
      </c>
      <c r="AV112" s="80" t="s">
        <v>934</v>
      </c>
    </row>
    <row r="113" spans="2:89" s="1" customFormat="1" ht="19.899999999999999" customHeight="1">
      <c r="B113" s="38"/>
      <c r="C113" s="202"/>
      <c r="D113" s="206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2"/>
      <c r="AG113" s="216"/>
      <c r="AH113" s="217"/>
      <c r="AI113" s="217"/>
      <c r="AJ113" s="217"/>
      <c r="AK113" s="217"/>
      <c r="AL113" s="217"/>
      <c r="AM113" s="217"/>
      <c r="AN113" s="217"/>
      <c r="AO113" s="217"/>
      <c r="AP113" s="217"/>
      <c r="AQ113" s="40"/>
      <c r="AS113" s="113">
        <v>0</v>
      </c>
      <c r="AT113" s="114" t="s">
        <v>1027</v>
      </c>
      <c r="AU113" s="114" t="s">
        <v>912</v>
      </c>
      <c r="AV113" s="115">
        <f>ROUND(IF(AU113="základná",AG113*L31,IF(AU113="znížená",AG113*L32,0)),2)</f>
        <v>0</v>
      </c>
      <c r="BV113" s="22" t="s">
        <v>1028</v>
      </c>
      <c r="BY113" s="116">
        <f>IF(AU113="základná",AV113,0)</f>
        <v>0</v>
      </c>
      <c r="BZ113" s="116">
        <f>IF(AU113="znížená",AV113,0)</f>
        <v>0</v>
      </c>
      <c r="CA113" s="116">
        <v>0</v>
      </c>
      <c r="CB113" s="116">
        <v>0</v>
      </c>
      <c r="CC113" s="116">
        <v>0</v>
      </c>
      <c r="CD113" s="116">
        <f>IF(AU113="základná",AG113,0)</f>
        <v>0</v>
      </c>
      <c r="CE113" s="116">
        <f>IF(AU113="znížená",AG113,0)</f>
        <v>0</v>
      </c>
      <c r="CF113" s="116">
        <f>IF(AU113="zákl. prenesená",AG113,0)</f>
        <v>0</v>
      </c>
      <c r="CG113" s="116">
        <f>IF(AU113="zníž. prenesená",AG113,0)</f>
        <v>0</v>
      </c>
      <c r="CH113" s="116">
        <f>IF(AU113="nulová",AG113,0)</f>
        <v>0</v>
      </c>
      <c r="CI113" s="22">
        <f>IF(AU113="základná",1,IF(AU113="znížená",2,IF(AU113="zákl. prenesená",4,IF(AU113="zníž. prenesená",5,3))))</f>
        <v>1</v>
      </c>
      <c r="CJ113" s="22">
        <f>IF(AT113="stavebná časť",1,IF(88113="investičná časť",2,3))</f>
        <v>1</v>
      </c>
      <c r="CK113" s="22" t="str">
        <f>IF(D113="Vyplň vlastné","","x")</f>
        <v>x</v>
      </c>
    </row>
    <row r="114" spans="2:89" s="1" customFormat="1" ht="19.899999999999999" customHeight="1">
      <c r="B114" s="38"/>
      <c r="C114" s="202"/>
      <c r="D114" s="213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02"/>
      <c r="AD114" s="202"/>
      <c r="AE114" s="202"/>
      <c r="AF114" s="202"/>
      <c r="AG114" s="216"/>
      <c r="AH114" s="217"/>
      <c r="AI114" s="217"/>
      <c r="AJ114" s="217"/>
      <c r="AK114" s="217"/>
      <c r="AL114" s="217"/>
      <c r="AM114" s="217"/>
      <c r="AN114" s="217"/>
      <c r="AO114" s="217"/>
      <c r="AP114" s="217"/>
      <c r="AQ114" s="40"/>
      <c r="AS114" s="117">
        <v>0</v>
      </c>
      <c r="AT114" s="118" t="s">
        <v>1027</v>
      </c>
      <c r="AU114" s="118" t="s">
        <v>912</v>
      </c>
      <c r="AV114" s="106">
        <f>ROUND(IF(AU114="nulová",0,IF(OR(AU114="základná",AU114="zákl. prenesená"),AG114*L31,AG114*L32)),2)</f>
        <v>0</v>
      </c>
      <c r="BV114" s="22" t="s">
        <v>1029</v>
      </c>
      <c r="BY114" s="116">
        <f>IF(AU114="základná",AV114,0)</f>
        <v>0</v>
      </c>
      <c r="BZ114" s="116">
        <f>IF(AU114="znížená",AV114,0)</f>
        <v>0</v>
      </c>
      <c r="CA114" s="116">
        <f>IF(AU114="zákl. prenesená",AV114,0)</f>
        <v>0</v>
      </c>
      <c r="CB114" s="116">
        <f>IF(AU114="zníž. prenesená",AV114,0)</f>
        <v>0</v>
      </c>
      <c r="CC114" s="116">
        <f>IF(AU114="nulová",AV114,0)</f>
        <v>0</v>
      </c>
      <c r="CD114" s="116">
        <f>IF(AU114="základná",AG114,0)</f>
        <v>0</v>
      </c>
      <c r="CE114" s="116">
        <f>IF(AU114="znížená",AG114,0)</f>
        <v>0</v>
      </c>
      <c r="CF114" s="116">
        <f>IF(AU114="zákl. prenesená",AG114,0)</f>
        <v>0</v>
      </c>
      <c r="CG114" s="116">
        <f>IF(AU114="zníž. prenesená",AG114,0)</f>
        <v>0</v>
      </c>
      <c r="CH114" s="116">
        <f>IF(AU114="nulová",AG114,0)</f>
        <v>0</v>
      </c>
      <c r="CI114" s="22">
        <f>IF(AU114="základná",1,IF(AU114="znížená",2,IF(AU114="zákl. prenesená",4,IF(AU114="zníž. prenesená",5,3))))</f>
        <v>1</v>
      </c>
      <c r="CJ114" s="22">
        <f>IF(AT114="stavebná časť",1,IF(88114="investičná časť",2,3))</f>
        <v>1</v>
      </c>
      <c r="CK114" s="22" t="str">
        <f>IF(D114="Vyplň vlastné","","x")</f>
        <v>x</v>
      </c>
    </row>
    <row r="115" spans="2:89" s="1" customFormat="1" ht="19.899999999999999" customHeight="1">
      <c r="B115" s="38"/>
      <c r="C115" s="202"/>
      <c r="D115" s="213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02"/>
      <c r="AD115" s="202"/>
      <c r="AE115" s="202"/>
      <c r="AF115" s="202"/>
      <c r="AG115" s="216"/>
      <c r="AH115" s="217"/>
      <c r="AI115" s="217"/>
      <c r="AJ115" s="217"/>
      <c r="AK115" s="217"/>
      <c r="AL115" s="217"/>
      <c r="AM115" s="217"/>
      <c r="AN115" s="217"/>
      <c r="AO115" s="217"/>
      <c r="AP115" s="217"/>
      <c r="AQ115" s="40"/>
      <c r="AS115" s="117">
        <v>0</v>
      </c>
      <c r="AT115" s="118" t="s">
        <v>1027</v>
      </c>
      <c r="AU115" s="118" t="s">
        <v>912</v>
      </c>
      <c r="AV115" s="106">
        <f>ROUND(IF(AU115="nulová",0,IF(OR(AU115="základná",AU115="zákl. prenesená"),AG115*L31,AG115*L32)),2)</f>
        <v>0</v>
      </c>
      <c r="BV115" s="22" t="s">
        <v>1029</v>
      </c>
      <c r="BY115" s="116">
        <f>IF(AU115="základná",AV115,0)</f>
        <v>0</v>
      </c>
      <c r="BZ115" s="116">
        <f>IF(AU115="znížená",AV115,0)</f>
        <v>0</v>
      </c>
      <c r="CA115" s="116">
        <f>IF(AU115="zákl. prenesená",AV115,0)</f>
        <v>0</v>
      </c>
      <c r="CB115" s="116">
        <f>IF(AU115="zníž. prenesená",AV115,0)</f>
        <v>0</v>
      </c>
      <c r="CC115" s="116">
        <f>IF(AU115="nulová",AV115,0)</f>
        <v>0</v>
      </c>
      <c r="CD115" s="116">
        <f>IF(AU115="základná",AG115,0)</f>
        <v>0</v>
      </c>
      <c r="CE115" s="116">
        <f>IF(AU115="znížená",AG115,0)</f>
        <v>0</v>
      </c>
      <c r="CF115" s="116">
        <f>IF(AU115="zákl. prenesená",AG115,0)</f>
        <v>0</v>
      </c>
      <c r="CG115" s="116">
        <f>IF(AU115="zníž. prenesená",AG115,0)</f>
        <v>0</v>
      </c>
      <c r="CH115" s="116">
        <f>IF(AU115="nulová",AG115,0)</f>
        <v>0</v>
      </c>
      <c r="CI115" s="22">
        <f>IF(AU115="základná",1,IF(AU115="znížená",2,IF(AU115="zákl. prenesená",4,IF(AU115="zníž. prenesená",5,3))))</f>
        <v>1</v>
      </c>
      <c r="CJ115" s="22">
        <f>IF(AT115="stavebná časť",1,IF(88115="investičná časť",2,3))</f>
        <v>1</v>
      </c>
      <c r="CK115" s="22" t="str">
        <f>IF(D115="Vyplň vlastné","","x")</f>
        <v>x</v>
      </c>
    </row>
    <row r="116" spans="2:89" s="1" customFormat="1" ht="19.899999999999999" customHeight="1">
      <c r="B116" s="38"/>
      <c r="C116" s="202"/>
      <c r="D116" s="213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02"/>
      <c r="AD116" s="202"/>
      <c r="AE116" s="202"/>
      <c r="AF116" s="202"/>
      <c r="AG116" s="216"/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40"/>
      <c r="AS116" s="119">
        <v>0</v>
      </c>
      <c r="AT116" s="120" t="s">
        <v>1027</v>
      </c>
      <c r="AU116" s="120" t="s">
        <v>912</v>
      </c>
      <c r="AV116" s="111">
        <f>ROUND(IF(AU116="nulová",0,IF(OR(AU116="základná",AU116="zákl. prenesená"),AG116*L31,AG116*L32)),2)</f>
        <v>0</v>
      </c>
      <c r="BV116" s="22" t="s">
        <v>1029</v>
      </c>
      <c r="BY116" s="116">
        <f>IF(AU116="základná",AV116,0)</f>
        <v>0</v>
      </c>
      <c r="BZ116" s="116">
        <f>IF(AU116="znížená",AV116,0)</f>
        <v>0</v>
      </c>
      <c r="CA116" s="116">
        <f>IF(AU116="zákl. prenesená",AV116,0)</f>
        <v>0</v>
      </c>
      <c r="CB116" s="116">
        <f>IF(AU116="zníž. prenesená",AV116,0)</f>
        <v>0</v>
      </c>
      <c r="CC116" s="116">
        <f>IF(AU116="nulová",AV116,0)</f>
        <v>0</v>
      </c>
      <c r="CD116" s="116">
        <f>IF(AU116="základná",AG116,0)</f>
        <v>0</v>
      </c>
      <c r="CE116" s="116">
        <f>IF(AU116="znížená",AG116,0)</f>
        <v>0</v>
      </c>
      <c r="CF116" s="116">
        <f>IF(AU116="zákl. prenesená",AG116,0)</f>
        <v>0</v>
      </c>
      <c r="CG116" s="116">
        <f>IF(AU116="zníž. prenesená",AG116,0)</f>
        <v>0</v>
      </c>
      <c r="CH116" s="116">
        <f>IF(AU116="nulová",AG116,0)</f>
        <v>0</v>
      </c>
      <c r="CI116" s="22">
        <f>IF(AU116="základná",1,IF(AU116="znížená",2,IF(AU116="zákl. prenesená",4,IF(AU116="zníž. prenesená",5,3))))</f>
        <v>1</v>
      </c>
      <c r="CJ116" s="22">
        <f>IF(AT116="stavebná časť",1,IF(88116="investičná časť",2,3))</f>
        <v>1</v>
      </c>
      <c r="CK116" s="22" t="str">
        <f>IF(D116="Vyplň vlastné","","x")</f>
        <v>x</v>
      </c>
    </row>
    <row r="117" spans="2:89" s="1" customFormat="1" ht="10.9" customHeight="1"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40"/>
    </row>
    <row r="118" spans="2:89" s="1" customFormat="1" ht="30" customHeight="1">
      <c r="B118" s="38"/>
      <c r="C118" s="121" t="s">
        <v>490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215">
        <f>ROUND(AG87+AG112,2)</f>
        <v>0</v>
      </c>
      <c r="AH118" s="215"/>
      <c r="AI118" s="215"/>
      <c r="AJ118" s="215"/>
      <c r="AK118" s="215"/>
      <c r="AL118" s="215"/>
      <c r="AM118" s="215"/>
      <c r="AN118" s="215">
        <f>AN87+AN112</f>
        <v>0</v>
      </c>
      <c r="AO118" s="215"/>
      <c r="AP118" s="215"/>
      <c r="AQ118" s="40"/>
    </row>
    <row r="119" spans="2:89" s="1" customFormat="1" ht="6.95" customHeight="1">
      <c r="B119" s="62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4"/>
    </row>
  </sheetData>
  <mergeCells count="146">
    <mergeCell ref="W33:AE33"/>
    <mergeCell ref="AK31:AO31"/>
    <mergeCell ref="L33:O33"/>
    <mergeCell ref="AK33:A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D88:H88"/>
    <mergeCell ref="D94:H94"/>
    <mergeCell ref="C2:AP2"/>
    <mergeCell ref="C4:AP4"/>
    <mergeCell ref="AR2:BE2"/>
    <mergeCell ref="K5:AO5"/>
    <mergeCell ref="L32:O32"/>
    <mergeCell ref="W32:AE32"/>
    <mergeCell ref="AK32:AO32"/>
    <mergeCell ref="L34:O34"/>
    <mergeCell ref="I85:AF85"/>
    <mergeCell ref="AG85:AM85"/>
    <mergeCell ref="AG95:AM95"/>
    <mergeCell ref="AG96:AM96"/>
    <mergeCell ref="AG97:AM97"/>
    <mergeCell ref="AG98:AM98"/>
    <mergeCell ref="AN103:AP103"/>
    <mergeCell ref="J88:AF88"/>
    <mergeCell ref="K89:AF89"/>
    <mergeCell ref="K90:AF90"/>
    <mergeCell ref="J91:AF91"/>
    <mergeCell ref="AN89:AP89"/>
    <mergeCell ref="AN88:AP88"/>
    <mergeCell ref="AG93:AM93"/>
    <mergeCell ref="AG94:AM94"/>
    <mergeCell ref="AN118:AP118"/>
    <mergeCell ref="K6:AO6"/>
    <mergeCell ref="W34:AE34"/>
    <mergeCell ref="AK34:AO34"/>
    <mergeCell ref="L35:O35"/>
    <mergeCell ref="W35:AE35"/>
    <mergeCell ref="AK35:AO35"/>
    <mergeCell ref="X37:AB37"/>
    <mergeCell ref="AN107:AP107"/>
    <mergeCell ref="AN106:AP106"/>
    <mergeCell ref="AK37:AO37"/>
    <mergeCell ref="C76:AP76"/>
    <mergeCell ref="L78:AO78"/>
    <mergeCell ref="E104:I104"/>
    <mergeCell ref="D103:H103"/>
    <mergeCell ref="AG87:AM87"/>
    <mergeCell ref="AN87:AP87"/>
    <mergeCell ref="C85:G85"/>
    <mergeCell ref="AN99:AP99"/>
    <mergeCell ref="AN100:AP100"/>
    <mergeCell ref="AN105:AP105"/>
    <mergeCell ref="AG88:AM88"/>
    <mergeCell ref="AG89:AM89"/>
    <mergeCell ref="K106:AF106"/>
    <mergeCell ref="J99:AF99"/>
    <mergeCell ref="AN93:AP93"/>
    <mergeCell ref="AN91:AP91"/>
    <mergeCell ref="AN92:AP92"/>
    <mergeCell ref="AN94:AP94"/>
    <mergeCell ref="AN96:AP96"/>
    <mergeCell ref="AN114:AP114"/>
    <mergeCell ref="AN115:AP115"/>
    <mergeCell ref="AG90:AM90"/>
    <mergeCell ref="AG91:AM91"/>
    <mergeCell ref="AG92:AM92"/>
    <mergeCell ref="AN109:AP109"/>
    <mergeCell ref="AN108:AP108"/>
    <mergeCell ref="AG112:AM112"/>
    <mergeCell ref="AN90:AP90"/>
    <mergeCell ref="AN95:AP95"/>
    <mergeCell ref="AN116:AP116"/>
    <mergeCell ref="AN112:AP112"/>
    <mergeCell ref="AM82:AP82"/>
    <mergeCell ref="AS82:AT84"/>
    <mergeCell ref="AM83:AP83"/>
    <mergeCell ref="AN85:AP85"/>
    <mergeCell ref="AN97:AP97"/>
    <mergeCell ref="AN98:AP98"/>
    <mergeCell ref="AN110:AP110"/>
    <mergeCell ref="AN113:AP113"/>
    <mergeCell ref="D116:AB116"/>
    <mergeCell ref="K101:AF101"/>
    <mergeCell ref="K100:AF100"/>
    <mergeCell ref="K102:AF102"/>
    <mergeCell ref="J103:AF103"/>
    <mergeCell ref="K104:AF104"/>
    <mergeCell ref="K105:AF105"/>
    <mergeCell ref="J107:AF107"/>
    <mergeCell ref="K108:AF108"/>
    <mergeCell ref="D107:H107"/>
    <mergeCell ref="AG118:AM118"/>
    <mergeCell ref="E109:I109"/>
    <mergeCell ref="E110:I110"/>
    <mergeCell ref="K110:AF110"/>
    <mergeCell ref="AG116:AM116"/>
    <mergeCell ref="AG113:AM113"/>
    <mergeCell ref="AG114:AM114"/>
    <mergeCell ref="AG115:AM115"/>
    <mergeCell ref="AG110:AM110"/>
    <mergeCell ref="K109:AF109"/>
    <mergeCell ref="D114:AB114"/>
    <mergeCell ref="D115:AB115"/>
    <mergeCell ref="E100:I100"/>
    <mergeCell ref="E101:I101"/>
    <mergeCell ref="E102:I102"/>
    <mergeCell ref="E89:I89"/>
    <mergeCell ref="E90:I90"/>
    <mergeCell ref="D91:H91"/>
    <mergeCell ref="E92:I92"/>
    <mergeCell ref="E108:I108"/>
    <mergeCell ref="E93:I93"/>
    <mergeCell ref="AN101:AP101"/>
    <mergeCell ref="AN102:AP102"/>
    <mergeCell ref="K92:AF92"/>
    <mergeCell ref="K93:AF93"/>
    <mergeCell ref="J94:AF94"/>
    <mergeCell ref="K95:AF95"/>
    <mergeCell ref="K96:AF96"/>
    <mergeCell ref="J97:AF97"/>
    <mergeCell ref="J98:AF98"/>
    <mergeCell ref="AG107:AM107"/>
    <mergeCell ref="AG108:AM108"/>
    <mergeCell ref="E95:I95"/>
    <mergeCell ref="E96:I96"/>
    <mergeCell ref="D97:H97"/>
    <mergeCell ref="D98:H98"/>
    <mergeCell ref="D99:H99"/>
    <mergeCell ref="E105:I105"/>
    <mergeCell ref="E106:I106"/>
    <mergeCell ref="AG109:AM109"/>
    <mergeCell ref="AN104:AP104"/>
    <mergeCell ref="AG99:AM99"/>
    <mergeCell ref="AG100:AM100"/>
    <mergeCell ref="AG101:AM101"/>
    <mergeCell ref="AG102:AM102"/>
    <mergeCell ref="AG103:AM103"/>
    <mergeCell ref="AG104:AM104"/>
    <mergeCell ref="AG105:AM105"/>
    <mergeCell ref="AG106:AM106"/>
  </mergeCells>
  <phoneticPr fontId="0" type="noConversion"/>
  <dataValidations count="2">
    <dataValidation type="list" allowBlank="1" showInputMessage="1" showErrorMessage="1" error="Povolené sú hodnoty základná, znížená, nulová." sqref="AU113:AU117">
      <formula1>"základná, znížená, nulová"</formula1>
    </dataValidation>
    <dataValidation type="list" allowBlank="1" showInputMessage="1" showErrorMessage="1" error="Povolené sú hodnoty stavebná časť, technologická časť, investičná časť." sqref="AT113:AT117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9" location="'E.1.1.1 - E.1.1.1 Archite...'!C2" display="/"/>
    <hyperlink ref="A90" location="'E.1.1.2 - E1.1.2 Zdravotn...'!C2" display="/"/>
    <hyperlink ref="A92" location="'E.1.2.1 - E.1.2.1 Archite...'!C2" display="/"/>
    <hyperlink ref="A93" location="'E.1.2.2 - E1.2.2 Zdravotn...'!C2" display="/"/>
    <hyperlink ref="A95" location="'E.1.3.1 - E.1.3.1 Archite...'!C2" display="/"/>
    <hyperlink ref="A96" location="'E.1.3.2 - E1.3.2 Zdravotn...'!C2" display="/"/>
    <hyperlink ref="A97" location="'E2.1 - E2.1 Vonkajší rozv...'!C2" display="/"/>
    <hyperlink ref="A98" location="'E2.2 - E2.2 Optická trasa'!C2" display="/"/>
    <hyperlink ref="A100" location="'G1.1 - G1.1 Strojné zaria...'!C2" display="/"/>
    <hyperlink ref="A101" location="'G1.2 - G1.2 MaR, elektroi...'!C2" display="/"/>
    <hyperlink ref="A102" location="'G1.3 - G1.3 Vnútorný rozv...'!C2" display="/"/>
    <hyperlink ref="A104" location="'G2.1 - G2.1 Strojné zaria...'!C2" display="/"/>
    <hyperlink ref="A105" location="'G2.2 - G2.2 MaR, elektroi...'!C2" display="/"/>
    <hyperlink ref="A106" location="'G2.3 - G2.3 Vnútorný rozv...'!C2" display="/"/>
    <hyperlink ref="A108" location="'G3.1 - G3.1 Strojné zaria...'!C2" display="/"/>
    <hyperlink ref="A109" location="'G3.2 - G3.2 MaR, elektroi...'!C2" display="/"/>
    <hyperlink ref="A110" location="'G3.3 - G3.3 Vnútorný rozv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66"/>
  <sheetViews>
    <sheetView showGridLines="0" workbookViewId="0">
      <pane ySplit="1" topLeftCell="A98" activePane="bottomLeft" state="frozen"/>
      <selection pane="bottomLeft" activeCell="G114" sqref="G11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66" ht="21.75" customHeight="1">
      <c r="A1" s="122"/>
      <c r="B1" s="15"/>
      <c r="C1" s="15"/>
      <c r="D1" s="16" t="s">
        <v>871</v>
      </c>
      <c r="E1" s="15"/>
      <c r="F1" s="17" t="s">
        <v>1030</v>
      </c>
      <c r="G1" s="17"/>
      <c r="H1" s="301" t="s">
        <v>1031</v>
      </c>
      <c r="I1" s="301"/>
      <c r="J1" s="301"/>
      <c r="K1" s="301"/>
      <c r="L1" s="17" t="s">
        <v>1032</v>
      </c>
      <c r="M1" s="15"/>
      <c r="N1" s="15"/>
      <c r="O1" s="16" t="s">
        <v>1033</v>
      </c>
      <c r="P1" s="15"/>
      <c r="Q1" s="15"/>
      <c r="R1" s="15"/>
      <c r="S1" s="17" t="s">
        <v>1034</v>
      </c>
      <c r="T1" s="17"/>
      <c r="U1" s="122"/>
      <c r="V1" s="122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44" t="s">
        <v>877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S2" s="246" t="s">
        <v>878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T2" s="22" t="s">
        <v>993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947</v>
      </c>
    </row>
    <row r="4" spans="1:66" ht="36.950000000000003" customHeight="1">
      <c r="B4" s="26"/>
      <c r="C4" s="231" t="s">
        <v>1035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7"/>
      <c r="T4" s="21" t="s">
        <v>882</v>
      </c>
      <c r="AT4" s="22" t="s">
        <v>876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1:66" ht="25.35" customHeight="1">
      <c r="B6" s="26"/>
      <c r="C6" s="29"/>
      <c r="D6" s="33" t="s">
        <v>887</v>
      </c>
      <c r="E6" s="29"/>
      <c r="F6" s="283" t="str">
        <f ca="1">'Rekapitulácia stavby'!K6</f>
        <v>Rekonštrukcia tepelného hospodárstva Ekonomickej univerzity v Bratislave, Dolnozemská cesta č.1, 852 35 Bratislava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9"/>
      <c r="R6" s="27"/>
    </row>
    <row r="7" spans="1:66" ht="25.35" customHeight="1">
      <c r="B7" s="26"/>
      <c r="C7" s="29"/>
      <c r="D7" s="33" t="s">
        <v>1036</v>
      </c>
      <c r="E7" s="29"/>
      <c r="F7" s="283" t="s">
        <v>543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9"/>
      <c r="R7" s="27"/>
    </row>
    <row r="8" spans="1:66" s="1" customFormat="1" ht="32.85" customHeight="1">
      <c r="B8" s="38"/>
      <c r="C8" s="39"/>
      <c r="D8" s="32" t="s">
        <v>1038</v>
      </c>
      <c r="E8" s="39"/>
      <c r="F8" s="238" t="s">
        <v>544</v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39"/>
      <c r="R8" s="40"/>
    </row>
    <row r="9" spans="1:66" s="1" customFormat="1" ht="14.45" customHeight="1">
      <c r="B9" s="38"/>
      <c r="C9" s="39"/>
      <c r="D9" s="33" t="s">
        <v>889</v>
      </c>
      <c r="E9" s="39"/>
      <c r="F9" s="31" t="s">
        <v>875</v>
      </c>
      <c r="G9" s="39"/>
      <c r="H9" s="39"/>
      <c r="I9" s="39"/>
      <c r="J9" s="39"/>
      <c r="K9" s="39"/>
      <c r="L9" s="39"/>
      <c r="M9" s="33" t="s">
        <v>890</v>
      </c>
      <c r="N9" s="39"/>
      <c r="O9" s="31" t="s">
        <v>875</v>
      </c>
      <c r="P9" s="39"/>
      <c r="Q9" s="39"/>
      <c r="R9" s="40"/>
    </row>
    <row r="10" spans="1:66" s="1" customFormat="1" ht="14.45" customHeight="1">
      <c r="B10" s="38"/>
      <c r="C10" s="39"/>
      <c r="D10" s="33" t="s">
        <v>891</v>
      </c>
      <c r="E10" s="39"/>
      <c r="F10" s="31" t="s">
        <v>892</v>
      </c>
      <c r="G10" s="39"/>
      <c r="H10" s="39"/>
      <c r="I10" s="39"/>
      <c r="J10" s="39"/>
      <c r="K10" s="39"/>
      <c r="L10" s="39"/>
      <c r="M10" s="33" t="s">
        <v>893</v>
      </c>
      <c r="N10" s="39"/>
      <c r="O10" s="302" t="str">
        <f ca="1">'Rekapitulácia stavby'!AN8</f>
        <v>7. 7. 2017</v>
      </c>
      <c r="P10" s="281"/>
      <c r="Q10" s="39"/>
      <c r="R10" s="40"/>
    </row>
    <row r="11" spans="1:66" s="1" customFormat="1" ht="10.9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1:66" s="1" customFormat="1" ht="14.45" customHeight="1">
      <c r="B12" s="38"/>
      <c r="C12" s="39"/>
      <c r="D12" s="33" t="s">
        <v>895</v>
      </c>
      <c r="E12" s="39"/>
      <c r="F12" s="39"/>
      <c r="G12" s="39"/>
      <c r="H12" s="39"/>
      <c r="I12" s="39"/>
      <c r="J12" s="39"/>
      <c r="K12" s="39"/>
      <c r="L12" s="39"/>
      <c r="M12" s="33" t="s">
        <v>896</v>
      </c>
      <c r="N12" s="39"/>
      <c r="O12" s="248" t="s">
        <v>875</v>
      </c>
      <c r="P12" s="248"/>
      <c r="Q12" s="39"/>
      <c r="R12" s="40"/>
    </row>
    <row r="13" spans="1:66" s="1" customFormat="1" ht="18" customHeight="1">
      <c r="B13" s="38"/>
      <c r="C13" s="39"/>
      <c r="D13" s="39"/>
      <c r="E13" s="31" t="s">
        <v>897</v>
      </c>
      <c r="F13" s="39"/>
      <c r="G13" s="39"/>
      <c r="H13" s="39"/>
      <c r="I13" s="39"/>
      <c r="J13" s="39"/>
      <c r="K13" s="39"/>
      <c r="L13" s="39"/>
      <c r="M13" s="33" t="s">
        <v>898</v>
      </c>
      <c r="N13" s="39"/>
      <c r="O13" s="248" t="s">
        <v>875</v>
      </c>
      <c r="P13" s="248"/>
      <c r="Q13" s="39"/>
      <c r="R13" s="40"/>
    </row>
    <row r="14" spans="1:66" s="1" customFormat="1" ht="6.95" customHeight="1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66" s="1" customFormat="1" ht="14.45" customHeight="1">
      <c r="B15" s="38"/>
      <c r="C15" s="39"/>
      <c r="D15" s="33" t="s">
        <v>899</v>
      </c>
      <c r="E15" s="39"/>
      <c r="F15" s="39"/>
      <c r="G15" s="39"/>
      <c r="H15" s="39"/>
      <c r="I15" s="39"/>
      <c r="J15" s="39"/>
      <c r="K15" s="39"/>
      <c r="L15" s="39"/>
      <c r="M15" s="33" t="s">
        <v>896</v>
      </c>
      <c r="N15" s="39"/>
      <c r="O15" s="303" t="str">
        <f ca="1">IF('Rekapitulácia stavby'!AN13="","",'Rekapitulácia stavby'!AN13)</f>
        <v>Vyplň údaj</v>
      </c>
      <c r="P15" s="248"/>
      <c r="Q15" s="39"/>
      <c r="R15" s="40"/>
    </row>
    <row r="16" spans="1:66" s="1" customFormat="1" ht="18" customHeight="1">
      <c r="B16" s="38"/>
      <c r="C16" s="39"/>
      <c r="D16" s="39"/>
      <c r="E16" s="303" t="str">
        <f ca="1">IF('Rekapitulácia stavby'!E14="","",'Rekapitulácia stavby'!E14)</f>
        <v>Vyplň údaj</v>
      </c>
      <c r="F16" s="304"/>
      <c r="G16" s="304"/>
      <c r="H16" s="304"/>
      <c r="I16" s="304"/>
      <c r="J16" s="304"/>
      <c r="K16" s="304"/>
      <c r="L16" s="304"/>
      <c r="M16" s="33" t="s">
        <v>898</v>
      </c>
      <c r="N16" s="39"/>
      <c r="O16" s="303" t="str">
        <f ca="1">IF('Rekapitulácia stavby'!AN14="","",'Rekapitulácia stavby'!AN14)</f>
        <v>Vyplň údaj</v>
      </c>
      <c r="P16" s="248"/>
      <c r="Q16" s="39"/>
      <c r="R16" s="40"/>
    </row>
    <row r="17" spans="2:18" s="1" customFormat="1" ht="6.95" customHeight="1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2:18" s="1" customFormat="1" ht="14.45" customHeight="1">
      <c r="B18" s="38"/>
      <c r="C18" s="39"/>
      <c r="D18" s="33" t="s">
        <v>901</v>
      </c>
      <c r="E18" s="39"/>
      <c r="F18" s="39"/>
      <c r="G18" s="39"/>
      <c r="H18" s="39"/>
      <c r="I18" s="39"/>
      <c r="J18" s="39"/>
      <c r="K18" s="39"/>
      <c r="L18" s="39"/>
      <c r="M18" s="33" t="s">
        <v>896</v>
      </c>
      <c r="N18" s="39"/>
      <c r="O18" s="248" t="s">
        <v>875</v>
      </c>
      <c r="P18" s="248"/>
      <c r="Q18" s="39"/>
      <c r="R18" s="40"/>
    </row>
    <row r="19" spans="2:18" s="1" customFormat="1" ht="18" customHeight="1">
      <c r="B19" s="38"/>
      <c r="C19" s="39"/>
      <c r="D19" s="39"/>
      <c r="E19" s="31" t="s">
        <v>902</v>
      </c>
      <c r="F19" s="39"/>
      <c r="G19" s="39"/>
      <c r="H19" s="39"/>
      <c r="I19" s="39"/>
      <c r="J19" s="39"/>
      <c r="K19" s="39"/>
      <c r="L19" s="39"/>
      <c r="M19" s="33" t="s">
        <v>898</v>
      </c>
      <c r="N19" s="39"/>
      <c r="O19" s="248" t="s">
        <v>875</v>
      </c>
      <c r="P19" s="248"/>
      <c r="Q19" s="39"/>
      <c r="R19" s="40"/>
    </row>
    <row r="20" spans="2:18" s="1" customFormat="1" ht="6.95" customHeight="1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2:18" s="1" customFormat="1" ht="14.45" customHeight="1">
      <c r="B21" s="38"/>
      <c r="C21" s="39"/>
      <c r="D21" s="33" t="s">
        <v>905</v>
      </c>
      <c r="E21" s="39"/>
      <c r="F21" s="39"/>
      <c r="G21" s="39"/>
      <c r="H21" s="39"/>
      <c r="I21" s="39"/>
      <c r="J21" s="39"/>
      <c r="K21" s="39"/>
      <c r="L21" s="39"/>
      <c r="M21" s="33" t="s">
        <v>896</v>
      </c>
      <c r="N21" s="39"/>
      <c r="O21" s="248" t="s">
        <v>875</v>
      </c>
      <c r="P21" s="248"/>
      <c r="Q21" s="39"/>
      <c r="R21" s="40"/>
    </row>
    <row r="22" spans="2:18" s="1" customFormat="1" ht="18" customHeight="1">
      <c r="B22" s="38"/>
      <c r="C22" s="39"/>
      <c r="D22" s="39"/>
      <c r="E22" s="31" t="s">
        <v>906</v>
      </c>
      <c r="F22" s="39"/>
      <c r="G22" s="39"/>
      <c r="H22" s="39"/>
      <c r="I22" s="39"/>
      <c r="J22" s="39"/>
      <c r="K22" s="39"/>
      <c r="L22" s="39"/>
      <c r="M22" s="33" t="s">
        <v>898</v>
      </c>
      <c r="N22" s="39"/>
      <c r="O22" s="248" t="s">
        <v>875</v>
      </c>
      <c r="P22" s="248"/>
      <c r="Q22" s="39"/>
      <c r="R22" s="40"/>
    </row>
    <row r="23" spans="2:18" s="1" customFormat="1" ht="6.95" customHeight="1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4.45" customHeight="1">
      <c r="B24" s="38"/>
      <c r="C24" s="39"/>
      <c r="D24" s="33" t="s">
        <v>907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16.5" customHeight="1">
      <c r="B25" s="38"/>
      <c r="C25" s="39"/>
      <c r="D25" s="39"/>
      <c r="E25" s="253" t="s">
        <v>875</v>
      </c>
      <c r="F25" s="253"/>
      <c r="G25" s="253"/>
      <c r="H25" s="253"/>
      <c r="I25" s="253"/>
      <c r="J25" s="253"/>
      <c r="K25" s="253"/>
      <c r="L25" s="253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2:18" s="1" customFormat="1" ht="6.95" customHeight="1">
      <c r="B27" s="38"/>
      <c r="C27" s="3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9"/>
      <c r="R27" s="40"/>
    </row>
    <row r="28" spans="2:18" s="1" customFormat="1" ht="14.45" customHeight="1">
      <c r="B28" s="38"/>
      <c r="C28" s="39"/>
      <c r="D28" s="123" t="s">
        <v>1040</v>
      </c>
      <c r="E28" s="39"/>
      <c r="F28" s="39"/>
      <c r="G28" s="39"/>
      <c r="H28" s="39"/>
      <c r="I28" s="39"/>
      <c r="J28" s="39"/>
      <c r="K28" s="39"/>
      <c r="L28" s="39"/>
      <c r="M28" s="254">
        <f>N89</f>
        <v>0</v>
      </c>
      <c r="N28" s="254"/>
      <c r="O28" s="254"/>
      <c r="P28" s="254"/>
      <c r="Q28" s="39"/>
      <c r="R28" s="40"/>
    </row>
    <row r="29" spans="2:18" s="1" customFormat="1" ht="14.45" customHeight="1">
      <c r="B29" s="38"/>
      <c r="C29" s="39"/>
      <c r="D29" s="37" t="s">
        <v>1026</v>
      </c>
      <c r="E29" s="39"/>
      <c r="F29" s="39"/>
      <c r="G29" s="39"/>
      <c r="H29" s="39"/>
      <c r="I29" s="39"/>
      <c r="J29" s="39"/>
      <c r="K29" s="39"/>
      <c r="L29" s="39"/>
      <c r="M29" s="254">
        <f>N108</f>
        <v>0</v>
      </c>
      <c r="N29" s="254"/>
      <c r="O29" s="254"/>
      <c r="P29" s="254"/>
      <c r="Q29" s="39"/>
      <c r="R29" s="40"/>
    </row>
    <row r="30" spans="2:18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2:18" s="1" customFormat="1" ht="25.35" customHeight="1">
      <c r="B31" s="38"/>
      <c r="C31" s="39"/>
      <c r="D31" s="124" t="s">
        <v>910</v>
      </c>
      <c r="E31" s="39"/>
      <c r="F31" s="39"/>
      <c r="G31" s="39"/>
      <c r="H31" s="39"/>
      <c r="I31" s="39"/>
      <c r="J31" s="39"/>
      <c r="K31" s="39"/>
      <c r="L31" s="39"/>
      <c r="M31" s="300">
        <f>ROUND(M28+M29,2)</f>
        <v>0</v>
      </c>
      <c r="N31" s="282"/>
      <c r="O31" s="282"/>
      <c r="P31" s="282"/>
      <c r="Q31" s="39"/>
      <c r="R31" s="40"/>
    </row>
    <row r="32" spans="2:18" s="1" customFormat="1" ht="6.95" customHeight="1">
      <c r="B32" s="38"/>
      <c r="C32" s="3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9"/>
      <c r="R32" s="40"/>
    </row>
    <row r="33" spans="2:18" s="1" customFormat="1" ht="14.45" customHeight="1">
      <c r="B33" s="38"/>
      <c r="C33" s="39"/>
      <c r="D33" s="45" t="s">
        <v>911</v>
      </c>
      <c r="E33" s="45" t="s">
        <v>912</v>
      </c>
      <c r="F33" s="46">
        <v>0.2</v>
      </c>
      <c r="G33" s="125" t="s">
        <v>913</v>
      </c>
      <c r="H33" s="298">
        <f>(SUM(BE108:BE115)+SUM(BE134:BE564))</f>
        <v>0</v>
      </c>
      <c r="I33" s="282"/>
      <c r="J33" s="282"/>
      <c r="K33" s="39"/>
      <c r="L33" s="39"/>
      <c r="M33" s="298">
        <f>ROUND((SUM(BE108:BE115)+SUM(BE134:BE564)), 2)*F33</f>
        <v>0</v>
      </c>
      <c r="N33" s="282"/>
      <c r="O33" s="282"/>
      <c r="P33" s="282"/>
      <c r="Q33" s="39"/>
      <c r="R33" s="40"/>
    </row>
    <row r="34" spans="2:18" s="1" customFormat="1" ht="14.45" customHeight="1">
      <c r="B34" s="38"/>
      <c r="C34" s="39"/>
      <c r="D34" s="39"/>
      <c r="E34" s="45" t="s">
        <v>914</v>
      </c>
      <c r="F34" s="46">
        <v>0.2</v>
      </c>
      <c r="G34" s="125" t="s">
        <v>913</v>
      </c>
      <c r="H34" s="298">
        <f>(SUM(BF108:BF115)+SUM(BF134:BF564))</f>
        <v>0</v>
      </c>
      <c r="I34" s="282"/>
      <c r="J34" s="282"/>
      <c r="K34" s="39"/>
      <c r="L34" s="39"/>
      <c r="M34" s="298">
        <f>ROUND((SUM(BF108:BF115)+SUM(BF134:BF564)), 2)*F34</f>
        <v>0</v>
      </c>
      <c r="N34" s="282"/>
      <c r="O34" s="282"/>
      <c r="P34" s="282"/>
      <c r="Q34" s="39"/>
      <c r="R34" s="40"/>
    </row>
    <row r="35" spans="2:18" s="1" customFormat="1" ht="14.45" hidden="1" customHeight="1">
      <c r="B35" s="38"/>
      <c r="C35" s="39"/>
      <c r="D35" s="39"/>
      <c r="E35" s="45" t="s">
        <v>915</v>
      </c>
      <c r="F35" s="46">
        <v>0.2</v>
      </c>
      <c r="G35" s="125" t="s">
        <v>913</v>
      </c>
      <c r="H35" s="298">
        <f>(SUM(BG108:BG115)+SUM(BG134:BG564))</f>
        <v>0</v>
      </c>
      <c r="I35" s="282"/>
      <c r="J35" s="282"/>
      <c r="K35" s="39"/>
      <c r="L35" s="39"/>
      <c r="M35" s="298">
        <v>0</v>
      </c>
      <c r="N35" s="282"/>
      <c r="O35" s="282"/>
      <c r="P35" s="282"/>
      <c r="Q35" s="39"/>
      <c r="R35" s="40"/>
    </row>
    <row r="36" spans="2:18" s="1" customFormat="1" ht="14.45" hidden="1" customHeight="1">
      <c r="B36" s="38"/>
      <c r="C36" s="39"/>
      <c r="D36" s="39"/>
      <c r="E36" s="45" t="s">
        <v>916</v>
      </c>
      <c r="F36" s="46">
        <v>0.2</v>
      </c>
      <c r="G36" s="125" t="s">
        <v>913</v>
      </c>
      <c r="H36" s="298">
        <f>(SUM(BH108:BH115)+SUM(BH134:BH564))</f>
        <v>0</v>
      </c>
      <c r="I36" s="282"/>
      <c r="J36" s="282"/>
      <c r="K36" s="39"/>
      <c r="L36" s="39"/>
      <c r="M36" s="298">
        <v>0</v>
      </c>
      <c r="N36" s="282"/>
      <c r="O36" s="282"/>
      <c r="P36" s="282"/>
      <c r="Q36" s="39"/>
      <c r="R36" s="40"/>
    </row>
    <row r="37" spans="2:18" s="1" customFormat="1" ht="14.45" hidden="1" customHeight="1">
      <c r="B37" s="38"/>
      <c r="C37" s="39"/>
      <c r="D37" s="39"/>
      <c r="E37" s="45" t="s">
        <v>917</v>
      </c>
      <c r="F37" s="46">
        <v>0</v>
      </c>
      <c r="G37" s="125" t="s">
        <v>913</v>
      </c>
      <c r="H37" s="298">
        <f>(SUM(BI108:BI115)+SUM(BI134:BI564))</f>
        <v>0</v>
      </c>
      <c r="I37" s="282"/>
      <c r="J37" s="282"/>
      <c r="K37" s="39"/>
      <c r="L37" s="39"/>
      <c r="M37" s="298">
        <v>0</v>
      </c>
      <c r="N37" s="282"/>
      <c r="O37" s="282"/>
      <c r="P37" s="282"/>
      <c r="Q37" s="39"/>
      <c r="R37" s="40"/>
    </row>
    <row r="38" spans="2:18" s="1" customFormat="1" ht="6.9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25.35" customHeight="1">
      <c r="B39" s="38"/>
      <c r="C39" s="49"/>
      <c r="D39" s="50" t="s">
        <v>918</v>
      </c>
      <c r="E39" s="51"/>
      <c r="F39" s="51"/>
      <c r="G39" s="126" t="s">
        <v>919</v>
      </c>
      <c r="H39" s="52" t="s">
        <v>920</v>
      </c>
      <c r="I39" s="51"/>
      <c r="J39" s="51"/>
      <c r="K39" s="51"/>
      <c r="L39" s="228">
        <f>SUM(M31:M37)</f>
        <v>0</v>
      </c>
      <c r="M39" s="228"/>
      <c r="N39" s="228"/>
      <c r="O39" s="228"/>
      <c r="P39" s="299"/>
      <c r="Q39" s="4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s="1" customFormat="1" ht="14.4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2:18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5">
      <c r="B50" s="38"/>
      <c r="C50" s="39"/>
      <c r="D50" s="53" t="s">
        <v>921</v>
      </c>
      <c r="E50" s="54"/>
      <c r="F50" s="54"/>
      <c r="G50" s="54"/>
      <c r="H50" s="55"/>
      <c r="I50" s="39"/>
      <c r="J50" s="53" t="s">
        <v>922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 ht="15">
      <c r="B59" s="38"/>
      <c r="C59" s="39"/>
      <c r="D59" s="58" t="s">
        <v>923</v>
      </c>
      <c r="E59" s="59"/>
      <c r="F59" s="59"/>
      <c r="G59" s="60" t="s">
        <v>924</v>
      </c>
      <c r="H59" s="61"/>
      <c r="I59" s="39"/>
      <c r="J59" s="58" t="s">
        <v>923</v>
      </c>
      <c r="K59" s="59"/>
      <c r="L59" s="59"/>
      <c r="M59" s="59"/>
      <c r="N59" s="60" t="s">
        <v>924</v>
      </c>
      <c r="O59" s="59"/>
      <c r="P59" s="61"/>
      <c r="Q59" s="39"/>
      <c r="R59" s="40"/>
    </row>
    <row r="60" spans="2:18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5">
      <c r="B61" s="38"/>
      <c r="C61" s="39"/>
      <c r="D61" s="53" t="s">
        <v>925</v>
      </c>
      <c r="E61" s="54"/>
      <c r="F61" s="54"/>
      <c r="G61" s="54"/>
      <c r="H61" s="55"/>
      <c r="I61" s="39"/>
      <c r="J61" s="53" t="s">
        <v>926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 ht="15">
      <c r="B70" s="38"/>
      <c r="C70" s="39"/>
      <c r="D70" s="58" t="s">
        <v>923</v>
      </c>
      <c r="E70" s="59"/>
      <c r="F70" s="59"/>
      <c r="G70" s="60" t="s">
        <v>924</v>
      </c>
      <c r="H70" s="61"/>
      <c r="I70" s="39"/>
      <c r="J70" s="58" t="s">
        <v>923</v>
      </c>
      <c r="K70" s="59"/>
      <c r="L70" s="59"/>
      <c r="M70" s="59"/>
      <c r="N70" s="60" t="s">
        <v>924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31" t="s">
        <v>1041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887</v>
      </c>
      <c r="D78" s="39"/>
      <c r="E78" s="39"/>
      <c r="F78" s="283" t="str">
        <f>F6</f>
        <v>Rekonštrukcia tepelného hospodárstva Ekonomickej univerzity v Bratislave, Dolnozemská cesta č.1, 852 35 Bratislava</v>
      </c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39"/>
      <c r="R78" s="40"/>
    </row>
    <row r="79" spans="2:18" ht="30" customHeight="1">
      <c r="B79" s="26"/>
      <c r="C79" s="33" t="s">
        <v>1036</v>
      </c>
      <c r="D79" s="29"/>
      <c r="E79" s="29"/>
      <c r="F79" s="283" t="s">
        <v>543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9"/>
      <c r="R79" s="27"/>
    </row>
    <row r="80" spans="2:18" s="1" customFormat="1" ht="36.950000000000003" customHeight="1">
      <c r="B80" s="38"/>
      <c r="C80" s="72" t="s">
        <v>1038</v>
      </c>
      <c r="D80" s="39"/>
      <c r="E80" s="39"/>
      <c r="F80" s="233" t="str">
        <f>F8</f>
        <v xml:space="preserve">G1.1 - G1.1 Strojné zariadenie kotolne </v>
      </c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39"/>
      <c r="R80" s="40"/>
    </row>
    <row r="81" spans="2:47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</row>
    <row r="82" spans="2:47" s="1" customFormat="1" ht="18" customHeight="1">
      <c r="B82" s="38"/>
      <c r="C82" s="33" t="s">
        <v>891</v>
      </c>
      <c r="D82" s="39"/>
      <c r="E82" s="39"/>
      <c r="F82" s="31" t="str">
        <f>F10</f>
        <v>Bratislava</v>
      </c>
      <c r="G82" s="39"/>
      <c r="H82" s="39"/>
      <c r="I82" s="39"/>
      <c r="J82" s="39"/>
      <c r="K82" s="33" t="s">
        <v>893</v>
      </c>
      <c r="L82" s="39"/>
      <c r="M82" s="281" t="str">
        <f>IF(O10="","",O10)</f>
        <v>7. 7. 2017</v>
      </c>
      <c r="N82" s="281"/>
      <c r="O82" s="281"/>
      <c r="P82" s="281"/>
      <c r="Q82" s="39"/>
      <c r="R82" s="40"/>
    </row>
    <row r="83" spans="2:47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</row>
    <row r="84" spans="2:47" s="1" customFormat="1" ht="15">
      <c r="B84" s="38"/>
      <c r="C84" s="33" t="s">
        <v>895</v>
      </c>
      <c r="D84" s="39"/>
      <c r="E84" s="39"/>
      <c r="F84" s="31" t="str">
        <f>E13</f>
        <v>Ekonomická univerzita v Bratislave</v>
      </c>
      <c r="G84" s="39"/>
      <c r="H84" s="39"/>
      <c r="I84" s="39"/>
      <c r="J84" s="39"/>
      <c r="K84" s="33" t="s">
        <v>901</v>
      </c>
      <c r="L84" s="39"/>
      <c r="M84" s="248" t="str">
        <f>E19</f>
        <v>Energoprojekt Bratislava, a.s.</v>
      </c>
      <c r="N84" s="248"/>
      <c r="O84" s="248"/>
      <c r="P84" s="248"/>
      <c r="Q84" s="248"/>
      <c r="R84" s="40"/>
    </row>
    <row r="85" spans="2:47" s="1" customFormat="1" ht="14.45" customHeight="1">
      <c r="B85" s="38"/>
      <c r="C85" s="33" t="s">
        <v>899</v>
      </c>
      <c r="D85" s="39"/>
      <c r="E85" s="39"/>
      <c r="F85" s="31" t="str">
        <f>IF(E16="","",E16)</f>
        <v>Vyplň údaj</v>
      </c>
      <c r="G85" s="39"/>
      <c r="H85" s="39"/>
      <c r="I85" s="39"/>
      <c r="J85" s="39"/>
      <c r="K85" s="33" t="s">
        <v>905</v>
      </c>
      <c r="L85" s="39"/>
      <c r="M85" s="248" t="str">
        <f>E22</f>
        <v>Jozef Viderňan</v>
      </c>
      <c r="N85" s="248"/>
      <c r="O85" s="248"/>
      <c r="P85" s="248"/>
      <c r="Q85" s="248"/>
      <c r="R85" s="40"/>
    </row>
    <row r="86" spans="2:47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</row>
    <row r="87" spans="2:47" s="1" customFormat="1" ht="29.25" customHeight="1">
      <c r="B87" s="38"/>
      <c r="C87" s="295" t="s">
        <v>1042</v>
      </c>
      <c r="D87" s="296"/>
      <c r="E87" s="296"/>
      <c r="F87" s="296"/>
      <c r="G87" s="296"/>
      <c r="H87" s="49"/>
      <c r="I87" s="49"/>
      <c r="J87" s="49"/>
      <c r="K87" s="49"/>
      <c r="L87" s="49"/>
      <c r="M87" s="49"/>
      <c r="N87" s="295" t="s">
        <v>1043</v>
      </c>
      <c r="O87" s="296"/>
      <c r="P87" s="296"/>
      <c r="Q87" s="296"/>
      <c r="R87" s="40"/>
    </row>
    <row r="88" spans="2:47" s="1" customFormat="1" ht="10.3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</row>
    <row r="89" spans="2:47" s="1" customFormat="1" ht="29.25" customHeight="1">
      <c r="B89" s="38"/>
      <c r="C89" s="127" t="s">
        <v>1044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236">
        <f>N134</f>
        <v>0</v>
      </c>
      <c r="O89" s="297"/>
      <c r="P89" s="297"/>
      <c r="Q89" s="297"/>
      <c r="R89" s="40"/>
      <c r="AU89" s="22" t="s">
        <v>1045</v>
      </c>
    </row>
    <row r="90" spans="2:47" s="7" customFormat="1" ht="24.95" customHeight="1">
      <c r="B90" s="128"/>
      <c r="C90" s="129"/>
      <c r="D90" s="130" t="s">
        <v>1046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91">
        <f>N135</f>
        <v>0</v>
      </c>
      <c r="O90" s="292"/>
      <c r="P90" s="292"/>
      <c r="Q90" s="292"/>
      <c r="R90" s="131"/>
    </row>
    <row r="91" spans="2:47" s="8" customFormat="1" ht="19.899999999999999" customHeight="1">
      <c r="B91" s="132"/>
      <c r="C91" s="101"/>
      <c r="D91" s="112" t="s">
        <v>89</v>
      </c>
      <c r="E91" s="101"/>
      <c r="F91" s="101"/>
      <c r="G91" s="101"/>
      <c r="H91" s="101"/>
      <c r="I91" s="101"/>
      <c r="J91" s="101"/>
      <c r="K91" s="101"/>
      <c r="L91" s="101"/>
      <c r="M91" s="101"/>
      <c r="N91" s="207">
        <f>N136</f>
        <v>0</v>
      </c>
      <c r="O91" s="208"/>
      <c r="P91" s="208"/>
      <c r="Q91" s="208"/>
      <c r="R91" s="133"/>
    </row>
    <row r="92" spans="2:47" s="7" customFormat="1" ht="24.95" customHeight="1">
      <c r="B92" s="128"/>
      <c r="C92" s="129"/>
      <c r="D92" s="130" t="s">
        <v>1052</v>
      </c>
      <c r="E92" s="129"/>
      <c r="F92" s="129"/>
      <c r="G92" s="129"/>
      <c r="H92" s="129"/>
      <c r="I92" s="129"/>
      <c r="J92" s="129"/>
      <c r="K92" s="129"/>
      <c r="L92" s="129"/>
      <c r="M92" s="129"/>
      <c r="N92" s="291">
        <f>N141</f>
        <v>0</v>
      </c>
      <c r="O92" s="292"/>
      <c r="P92" s="292"/>
      <c r="Q92" s="292"/>
      <c r="R92" s="131"/>
    </row>
    <row r="93" spans="2:47" s="8" customFormat="1" ht="19.899999999999999" customHeight="1">
      <c r="B93" s="132"/>
      <c r="C93" s="101"/>
      <c r="D93" s="112" t="s">
        <v>1055</v>
      </c>
      <c r="E93" s="101"/>
      <c r="F93" s="101"/>
      <c r="G93" s="101"/>
      <c r="H93" s="101"/>
      <c r="I93" s="101"/>
      <c r="J93" s="101"/>
      <c r="K93" s="101"/>
      <c r="L93" s="101"/>
      <c r="M93" s="101"/>
      <c r="N93" s="207">
        <f>N142</f>
        <v>0</v>
      </c>
      <c r="O93" s="208"/>
      <c r="P93" s="208"/>
      <c r="Q93" s="208"/>
      <c r="R93" s="133"/>
    </row>
    <row r="94" spans="2:47" s="8" customFormat="1" ht="19.899999999999999" customHeight="1">
      <c r="B94" s="132"/>
      <c r="C94" s="101"/>
      <c r="D94" s="112" t="s">
        <v>545</v>
      </c>
      <c r="E94" s="101"/>
      <c r="F94" s="101"/>
      <c r="G94" s="101"/>
      <c r="H94" s="101"/>
      <c r="I94" s="101"/>
      <c r="J94" s="101"/>
      <c r="K94" s="101"/>
      <c r="L94" s="101"/>
      <c r="M94" s="101"/>
      <c r="N94" s="207">
        <f>N186</f>
        <v>0</v>
      </c>
      <c r="O94" s="208"/>
      <c r="P94" s="208"/>
      <c r="Q94" s="208"/>
      <c r="R94" s="133"/>
    </row>
    <row r="95" spans="2:47" s="8" customFormat="1" ht="19.899999999999999" customHeight="1">
      <c r="B95" s="132"/>
      <c r="C95" s="101"/>
      <c r="D95" s="112" t="s">
        <v>546</v>
      </c>
      <c r="E95" s="101"/>
      <c r="F95" s="101"/>
      <c r="G95" s="101"/>
      <c r="H95" s="101"/>
      <c r="I95" s="101"/>
      <c r="J95" s="101"/>
      <c r="K95" s="101"/>
      <c r="L95" s="101"/>
      <c r="M95" s="101"/>
      <c r="N95" s="207">
        <f>N191</f>
        <v>0</v>
      </c>
      <c r="O95" s="208"/>
      <c r="P95" s="208"/>
      <c r="Q95" s="208"/>
      <c r="R95" s="133"/>
    </row>
    <row r="96" spans="2:47" s="8" customFormat="1" ht="19.899999999999999" customHeight="1">
      <c r="B96" s="132"/>
      <c r="C96" s="101"/>
      <c r="D96" s="112" t="s">
        <v>547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207">
        <f>N217</f>
        <v>0</v>
      </c>
      <c r="O96" s="208"/>
      <c r="P96" s="208"/>
      <c r="Q96" s="208"/>
      <c r="R96" s="133"/>
    </row>
    <row r="97" spans="2:65" s="8" customFormat="1" ht="19.899999999999999" customHeight="1">
      <c r="B97" s="132"/>
      <c r="C97" s="101"/>
      <c r="D97" s="112" t="s">
        <v>548</v>
      </c>
      <c r="E97" s="101"/>
      <c r="F97" s="101"/>
      <c r="G97" s="101"/>
      <c r="H97" s="101"/>
      <c r="I97" s="101"/>
      <c r="J97" s="101"/>
      <c r="K97" s="101"/>
      <c r="L97" s="101"/>
      <c r="M97" s="101"/>
      <c r="N97" s="207">
        <f>N251</f>
        <v>0</v>
      </c>
      <c r="O97" s="208"/>
      <c r="P97" s="208"/>
      <c r="Q97" s="208"/>
      <c r="R97" s="133"/>
    </row>
    <row r="98" spans="2:65" s="8" customFormat="1" ht="19.899999999999999" customHeight="1">
      <c r="B98" s="132"/>
      <c r="C98" s="101"/>
      <c r="D98" s="112" t="s">
        <v>549</v>
      </c>
      <c r="E98" s="101"/>
      <c r="F98" s="101"/>
      <c r="G98" s="101"/>
      <c r="H98" s="101"/>
      <c r="I98" s="101"/>
      <c r="J98" s="101"/>
      <c r="K98" s="101"/>
      <c r="L98" s="101"/>
      <c r="M98" s="101"/>
      <c r="N98" s="207">
        <f>N318</f>
        <v>0</v>
      </c>
      <c r="O98" s="208"/>
      <c r="P98" s="208"/>
      <c r="Q98" s="208"/>
      <c r="R98" s="133"/>
    </row>
    <row r="99" spans="2:65" s="8" customFormat="1" ht="19.899999999999999" customHeight="1">
      <c r="B99" s="132"/>
      <c r="C99" s="101"/>
      <c r="D99" s="112" t="s">
        <v>1059</v>
      </c>
      <c r="E99" s="101"/>
      <c r="F99" s="101"/>
      <c r="G99" s="101"/>
      <c r="H99" s="101"/>
      <c r="I99" s="101"/>
      <c r="J99" s="101"/>
      <c r="K99" s="101"/>
      <c r="L99" s="101"/>
      <c r="M99" s="101"/>
      <c r="N99" s="207">
        <f>N451</f>
        <v>0</v>
      </c>
      <c r="O99" s="208"/>
      <c r="P99" s="208"/>
      <c r="Q99" s="208"/>
      <c r="R99" s="133"/>
    </row>
    <row r="100" spans="2:65" s="8" customFormat="1" ht="19.899999999999999" customHeight="1">
      <c r="B100" s="132"/>
      <c r="C100" s="101"/>
      <c r="D100" s="112" t="s">
        <v>550</v>
      </c>
      <c r="E100" s="101"/>
      <c r="F100" s="101"/>
      <c r="G100" s="101"/>
      <c r="H100" s="101"/>
      <c r="I100" s="101"/>
      <c r="J100" s="101"/>
      <c r="K100" s="101"/>
      <c r="L100" s="101"/>
      <c r="M100" s="101"/>
      <c r="N100" s="207">
        <f>N463</f>
        <v>0</v>
      </c>
      <c r="O100" s="208"/>
      <c r="P100" s="208"/>
      <c r="Q100" s="208"/>
      <c r="R100" s="133"/>
    </row>
    <row r="101" spans="2:65" s="8" customFormat="1" ht="19.899999999999999" customHeight="1">
      <c r="B101" s="132"/>
      <c r="C101" s="101"/>
      <c r="D101" s="112" t="s">
        <v>1061</v>
      </c>
      <c r="E101" s="101"/>
      <c r="F101" s="101"/>
      <c r="G101" s="101"/>
      <c r="H101" s="101"/>
      <c r="I101" s="101"/>
      <c r="J101" s="101"/>
      <c r="K101" s="101"/>
      <c r="L101" s="101"/>
      <c r="M101" s="101"/>
      <c r="N101" s="207">
        <f>N528</f>
        <v>0</v>
      </c>
      <c r="O101" s="208"/>
      <c r="P101" s="208"/>
      <c r="Q101" s="208"/>
      <c r="R101" s="133"/>
    </row>
    <row r="102" spans="2:65" s="7" customFormat="1" ht="24.95" customHeight="1">
      <c r="B102" s="128"/>
      <c r="C102" s="129"/>
      <c r="D102" s="130" t="s">
        <v>1063</v>
      </c>
      <c r="E102" s="129"/>
      <c r="F102" s="129"/>
      <c r="G102" s="129"/>
      <c r="H102" s="129"/>
      <c r="I102" s="129"/>
      <c r="J102" s="129"/>
      <c r="K102" s="129"/>
      <c r="L102" s="129"/>
      <c r="M102" s="129"/>
      <c r="N102" s="291">
        <f>N546</f>
        <v>0</v>
      </c>
      <c r="O102" s="292"/>
      <c r="P102" s="292"/>
      <c r="Q102" s="292"/>
      <c r="R102" s="131"/>
    </row>
    <row r="103" spans="2:65" s="8" customFormat="1" ht="19.899999999999999" customHeight="1">
      <c r="B103" s="132"/>
      <c r="C103" s="101"/>
      <c r="D103" s="112" t="s">
        <v>1064</v>
      </c>
      <c r="E103" s="101"/>
      <c r="F103" s="101"/>
      <c r="G103" s="101"/>
      <c r="H103" s="101"/>
      <c r="I103" s="101"/>
      <c r="J103" s="101"/>
      <c r="K103" s="101"/>
      <c r="L103" s="101"/>
      <c r="M103" s="101"/>
      <c r="N103" s="207">
        <f>N547</f>
        <v>0</v>
      </c>
      <c r="O103" s="208"/>
      <c r="P103" s="208"/>
      <c r="Q103" s="208"/>
      <c r="R103" s="133"/>
    </row>
    <row r="104" spans="2:65" s="8" customFormat="1" ht="19.899999999999999" customHeight="1">
      <c r="B104" s="132"/>
      <c r="C104" s="101"/>
      <c r="D104" s="112" t="s">
        <v>551</v>
      </c>
      <c r="E104" s="101"/>
      <c r="F104" s="101"/>
      <c r="G104" s="101"/>
      <c r="H104" s="101"/>
      <c r="I104" s="101"/>
      <c r="J104" s="101"/>
      <c r="K104" s="101"/>
      <c r="L104" s="101"/>
      <c r="M104" s="101"/>
      <c r="N104" s="207">
        <f>N558</f>
        <v>0</v>
      </c>
      <c r="O104" s="208"/>
      <c r="P104" s="208"/>
      <c r="Q104" s="208"/>
      <c r="R104" s="133"/>
    </row>
    <row r="105" spans="2:65" s="7" customFormat="1" ht="24.95" customHeight="1">
      <c r="B105" s="128"/>
      <c r="C105" s="129"/>
      <c r="D105" s="130" t="s">
        <v>552</v>
      </c>
      <c r="E105" s="129"/>
      <c r="F105" s="129"/>
      <c r="G105" s="129"/>
      <c r="H105" s="129"/>
      <c r="I105" s="129"/>
      <c r="J105" s="129"/>
      <c r="K105" s="129"/>
      <c r="L105" s="129"/>
      <c r="M105" s="129"/>
      <c r="N105" s="291">
        <f>N560</f>
        <v>0</v>
      </c>
      <c r="O105" s="292"/>
      <c r="P105" s="292"/>
      <c r="Q105" s="292"/>
      <c r="R105" s="131"/>
    </row>
    <row r="106" spans="2:65" s="8" customFormat="1" ht="19.899999999999999" customHeight="1">
      <c r="B106" s="132"/>
      <c r="C106" s="101"/>
      <c r="D106" s="112" t="s">
        <v>553</v>
      </c>
      <c r="E106" s="101"/>
      <c r="F106" s="101"/>
      <c r="G106" s="101"/>
      <c r="H106" s="101"/>
      <c r="I106" s="101"/>
      <c r="J106" s="101"/>
      <c r="K106" s="101"/>
      <c r="L106" s="101"/>
      <c r="M106" s="101"/>
      <c r="N106" s="207">
        <f>N561</f>
        <v>0</v>
      </c>
      <c r="O106" s="208"/>
      <c r="P106" s="208"/>
      <c r="Q106" s="208"/>
      <c r="R106" s="133"/>
    </row>
    <row r="107" spans="2:65" s="1" customFormat="1" ht="21.75" customHeight="1"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40"/>
    </row>
    <row r="108" spans="2:65" s="1" customFormat="1" ht="29.25" customHeight="1">
      <c r="B108" s="38"/>
      <c r="C108" s="201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93"/>
      <c r="O108" s="294"/>
      <c r="P108" s="294"/>
      <c r="Q108" s="294"/>
      <c r="R108" s="40"/>
      <c r="T108" s="134"/>
      <c r="U108" s="135" t="s">
        <v>911</v>
      </c>
    </row>
    <row r="109" spans="2:65" s="1" customFormat="1" ht="18" customHeight="1">
      <c r="B109" s="136"/>
      <c r="C109" s="203"/>
      <c r="D109" s="213"/>
      <c r="E109" s="213"/>
      <c r="F109" s="213"/>
      <c r="G109" s="213"/>
      <c r="H109" s="213"/>
      <c r="I109" s="203"/>
      <c r="J109" s="203"/>
      <c r="K109" s="203"/>
      <c r="L109" s="203"/>
      <c r="M109" s="203"/>
      <c r="N109" s="216"/>
      <c r="O109" s="216"/>
      <c r="P109" s="216"/>
      <c r="Q109" s="216"/>
      <c r="R109" s="138"/>
      <c r="S109" s="139"/>
      <c r="T109" s="140"/>
      <c r="U109" s="141" t="s">
        <v>914</v>
      </c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42" t="s">
        <v>1065</v>
      </c>
      <c r="AZ109" s="139"/>
      <c r="BA109" s="139"/>
      <c r="BB109" s="139"/>
      <c r="BC109" s="139"/>
      <c r="BD109" s="139"/>
      <c r="BE109" s="143">
        <f t="shared" ref="BE109:BE114" si="0">IF(U109="základná",N109,0)</f>
        <v>0</v>
      </c>
      <c r="BF109" s="143">
        <f t="shared" ref="BF109:BF114" si="1">IF(U109="znížená",N109,0)</f>
        <v>0</v>
      </c>
      <c r="BG109" s="143">
        <f t="shared" ref="BG109:BG114" si="2">IF(U109="zákl. prenesená",N109,0)</f>
        <v>0</v>
      </c>
      <c r="BH109" s="143">
        <f t="shared" ref="BH109:BH114" si="3">IF(U109="zníž. prenesená",N109,0)</f>
        <v>0</v>
      </c>
      <c r="BI109" s="143">
        <f t="shared" ref="BI109:BI114" si="4">IF(U109="nulová",N109,0)</f>
        <v>0</v>
      </c>
      <c r="BJ109" s="142" t="s">
        <v>959</v>
      </c>
      <c r="BK109" s="139"/>
      <c r="BL109" s="139"/>
      <c r="BM109" s="139"/>
    </row>
    <row r="110" spans="2:65" s="1" customFormat="1" ht="18" customHeight="1">
      <c r="B110" s="136"/>
      <c r="C110" s="203"/>
      <c r="D110" s="213"/>
      <c r="E110" s="213"/>
      <c r="F110" s="213"/>
      <c r="G110" s="213"/>
      <c r="H110" s="213"/>
      <c r="I110" s="203"/>
      <c r="J110" s="203"/>
      <c r="K110" s="203"/>
      <c r="L110" s="203"/>
      <c r="M110" s="203"/>
      <c r="N110" s="216"/>
      <c r="O110" s="216"/>
      <c r="P110" s="216"/>
      <c r="Q110" s="216"/>
      <c r="R110" s="138"/>
      <c r="S110" s="139"/>
      <c r="T110" s="140"/>
      <c r="U110" s="141" t="s">
        <v>914</v>
      </c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42" t="s">
        <v>1065</v>
      </c>
      <c r="AZ110" s="139"/>
      <c r="BA110" s="139"/>
      <c r="BB110" s="139"/>
      <c r="BC110" s="139"/>
      <c r="BD110" s="139"/>
      <c r="BE110" s="143">
        <f t="shared" si="0"/>
        <v>0</v>
      </c>
      <c r="BF110" s="143">
        <f t="shared" si="1"/>
        <v>0</v>
      </c>
      <c r="BG110" s="143">
        <f t="shared" si="2"/>
        <v>0</v>
      </c>
      <c r="BH110" s="143">
        <f t="shared" si="3"/>
        <v>0</v>
      </c>
      <c r="BI110" s="143">
        <f t="shared" si="4"/>
        <v>0</v>
      </c>
      <c r="BJ110" s="142" t="s">
        <v>959</v>
      </c>
      <c r="BK110" s="139"/>
      <c r="BL110" s="139"/>
      <c r="BM110" s="139"/>
    </row>
    <row r="111" spans="2:65" s="1" customFormat="1" ht="18" customHeight="1">
      <c r="B111" s="136"/>
      <c r="C111" s="203"/>
      <c r="D111" s="213"/>
      <c r="E111" s="213"/>
      <c r="F111" s="213"/>
      <c r="G111" s="213"/>
      <c r="H111" s="213"/>
      <c r="I111" s="203"/>
      <c r="J111" s="203"/>
      <c r="K111" s="203"/>
      <c r="L111" s="203"/>
      <c r="M111" s="203"/>
      <c r="N111" s="216"/>
      <c r="O111" s="216"/>
      <c r="P111" s="216"/>
      <c r="Q111" s="216"/>
      <c r="R111" s="138"/>
      <c r="S111" s="139"/>
      <c r="T111" s="140"/>
      <c r="U111" s="141" t="s">
        <v>914</v>
      </c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42" t="s">
        <v>1065</v>
      </c>
      <c r="AZ111" s="139"/>
      <c r="BA111" s="139"/>
      <c r="BB111" s="139"/>
      <c r="BC111" s="139"/>
      <c r="BD111" s="139"/>
      <c r="BE111" s="143">
        <f t="shared" si="0"/>
        <v>0</v>
      </c>
      <c r="BF111" s="143">
        <f t="shared" si="1"/>
        <v>0</v>
      </c>
      <c r="BG111" s="143">
        <f t="shared" si="2"/>
        <v>0</v>
      </c>
      <c r="BH111" s="143">
        <f t="shared" si="3"/>
        <v>0</v>
      </c>
      <c r="BI111" s="143">
        <f t="shared" si="4"/>
        <v>0</v>
      </c>
      <c r="BJ111" s="142" t="s">
        <v>959</v>
      </c>
      <c r="BK111" s="139"/>
      <c r="BL111" s="139"/>
      <c r="BM111" s="139"/>
    </row>
    <row r="112" spans="2:65" s="1" customFormat="1" ht="18" customHeight="1">
      <c r="B112" s="136"/>
      <c r="C112" s="203"/>
      <c r="D112" s="213"/>
      <c r="E112" s="213"/>
      <c r="F112" s="213"/>
      <c r="G112" s="213"/>
      <c r="H112" s="213"/>
      <c r="I112" s="203"/>
      <c r="J112" s="203"/>
      <c r="K112" s="203"/>
      <c r="L112" s="203"/>
      <c r="M112" s="203"/>
      <c r="N112" s="216"/>
      <c r="O112" s="216"/>
      <c r="P112" s="216"/>
      <c r="Q112" s="216"/>
      <c r="R112" s="138"/>
      <c r="S112" s="139"/>
      <c r="T112" s="140"/>
      <c r="U112" s="141" t="s">
        <v>914</v>
      </c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42" t="s">
        <v>1065</v>
      </c>
      <c r="AZ112" s="139"/>
      <c r="BA112" s="139"/>
      <c r="BB112" s="139"/>
      <c r="BC112" s="139"/>
      <c r="BD112" s="139"/>
      <c r="BE112" s="143">
        <f t="shared" si="0"/>
        <v>0</v>
      </c>
      <c r="BF112" s="143">
        <f t="shared" si="1"/>
        <v>0</v>
      </c>
      <c r="BG112" s="143">
        <f t="shared" si="2"/>
        <v>0</v>
      </c>
      <c r="BH112" s="143">
        <f t="shared" si="3"/>
        <v>0</v>
      </c>
      <c r="BI112" s="143">
        <f t="shared" si="4"/>
        <v>0</v>
      </c>
      <c r="BJ112" s="142" t="s">
        <v>959</v>
      </c>
      <c r="BK112" s="139"/>
      <c r="BL112" s="139"/>
      <c r="BM112" s="139"/>
    </row>
    <row r="113" spans="2:65" s="1" customFormat="1" ht="18" customHeight="1">
      <c r="B113" s="136"/>
      <c r="C113" s="203"/>
      <c r="D113" s="213"/>
      <c r="E113" s="213"/>
      <c r="F113" s="213"/>
      <c r="G113" s="213"/>
      <c r="H113" s="213"/>
      <c r="I113" s="203"/>
      <c r="J113" s="203"/>
      <c r="K113" s="203"/>
      <c r="L113" s="203"/>
      <c r="M113" s="203"/>
      <c r="N113" s="216"/>
      <c r="O113" s="216"/>
      <c r="P113" s="216"/>
      <c r="Q113" s="216"/>
      <c r="R113" s="138"/>
      <c r="S113" s="139"/>
      <c r="T113" s="140"/>
      <c r="U113" s="141" t="s">
        <v>914</v>
      </c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42" t="s">
        <v>1065</v>
      </c>
      <c r="AZ113" s="139"/>
      <c r="BA113" s="139"/>
      <c r="BB113" s="139"/>
      <c r="BC113" s="139"/>
      <c r="BD113" s="139"/>
      <c r="BE113" s="143">
        <f t="shared" si="0"/>
        <v>0</v>
      </c>
      <c r="BF113" s="143">
        <f t="shared" si="1"/>
        <v>0</v>
      </c>
      <c r="BG113" s="143">
        <f t="shared" si="2"/>
        <v>0</v>
      </c>
      <c r="BH113" s="143">
        <f t="shared" si="3"/>
        <v>0</v>
      </c>
      <c r="BI113" s="143">
        <f t="shared" si="4"/>
        <v>0</v>
      </c>
      <c r="BJ113" s="142" t="s">
        <v>959</v>
      </c>
      <c r="BK113" s="139"/>
      <c r="BL113" s="139"/>
      <c r="BM113" s="139"/>
    </row>
    <row r="114" spans="2:65" s="1" customFormat="1" ht="18" customHeight="1">
      <c r="B114" s="136"/>
      <c r="C114" s="203"/>
      <c r="D114" s="204"/>
      <c r="E114" s="203"/>
      <c r="F114" s="203"/>
      <c r="G114" s="203"/>
      <c r="H114" s="203"/>
      <c r="I114" s="203"/>
      <c r="J114" s="203"/>
      <c r="K114" s="203"/>
      <c r="L114" s="203"/>
      <c r="M114" s="203"/>
      <c r="N114" s="216"/>
      <c r="O114" s="216"/>
      <c r="P114" s="216"/>
      <c r="Q114" s="216"/>
      <c r="R114" s="138"/>
      <c r="S114" s="139"/>
      <c r="T114" s="144"/>
      <c r="U114" s="145" t="s">
        <v>914</v>
      </c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42" t="s">
        <v>1066</v>
      </c>
      <c r="AZ114" s="139"/>
      <c r="BA114" s="139"/>
      <c r="BB114" s="139"/>
      <c r="BC114" s="139"/>
      <c r="BD114" s="139"/>
      <c r="BE114" s="143">
        <f t="shared" si="0"/>
        <v>0</v>
      </c>
      <c r="BF114" s="143">
        <f t="shared" si="1"/>
        <v>0</v>
      </c>
      <c r="BG114" s="143">
        <f t="shared" si="2"/>
        <v>0</v>
      </c>
      <c r="BH114" s="143">
        <f t="shared" si="3"/>
        <v>0</v>
      </c>
      <c r="BI114" s="143">
        <f t="shared" si="4"/>
        <v>0</v>
      </c>
      <c r="BJ114" s="142" t="s">
        <v>959</v>
      </c>
      <c r="BK114" s="139"/>
      <c r="BL114" s="139"/>
      <c r="BM114" s="139"/>
    </row>
    <row r="115" spans="2:65" s="1" customForma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40"/>
    </row>
    <row r="116" spans="2:65" s="1" customFormat="1" ht="29.25" customHeight="1">
      <c r="B116" s="38"/>
      <c r="C116" s="121" t="s">
        <v>490</v>
      </c>
      <c r="D116" s="49"/>
      <c r="E116" s="49"/>
      <c r="F116" s="49"/>
      <c r="G116" s="49"/>
      <c r="H116" s="49"/>
      <c r="I116" s="49"/>
      <c r="J116" s="49"/>
      <c r="K116" s="49"/>
      <c r="L116" s="215">
        <f>ROUND(SUM(N89+N108),2)</f>
        <v>0</v>
      </c>
      <c r="M116" s="215"/>
      <c r="N116" s="215"/>
      <c r="O116" s="215"/>
      <c r="P116" s="215"/>
      <c r="Q116" s="215"/>
      <c r="R116" s="40"/>
    </row>
    <row r="117" spans="2:65" s="1" customFormat="1" ht="6.95" customHeight="1">
      <c r="B117" s="62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4"/>
    </row>
    <row r="121" spans="2:65" s="1" customFormat="1" ht="6.95" customHeight="1">
      <c r="B121" s="65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7"/>
    </row>
    <row r="122" spans="2:65" s="1" customFormat="1" ht="36.950000000000003" customHeight="1">
      <c r="B122" s="38"/>
      <c r="C122" s="231" t="s">
        <v>1067</v>
      </c>
      <c r="D122" s="282"/>
      <c r="E122" s="282"/>
      <c r="F122" s="282"/>
      <c r="G122" s="282"/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  <c r="R122" s="40"/>
    </row>
    <row r="123" spans="2:65" s="1" customFormat="1" ht="6.95" customHeight="1"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40"/>
    </row>
    <row r="124" spans="2:65" s="1" customFormat="1" ht="30" customHeight="1">
      <c r="B124" s="38"/>
      <c r="C124" s="33" t="s">
        <v>887</v>
      </c>
      <c r="D124" s="39"/>
      <c r="E124" s="39"/>
      <c r="F124" s="283" t="str">
        <f>F6</f>
        <v>Rekonštrukcia tepelného hospodárstva Ekonomickej univerzity v Bratislave, Dolnozemská cesta č.1, 852 35 Bratislava</v>
      </c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39"/>
      <c r="R124" s="40"/>
    </row>
    <row r="125" spans="2:65" ht="30" customHeight="1">
      <c r="B125" s="26"/>
      <c r="C125" s="33" t="s">
        <v>1036</v>
      </c>
      <c r="D125" s="29"/>
      <c r="E125" s="29"/>
      <c r="F125" s="283" t="s">
        <v>543</v>
      </c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9"/>
      <c r="R125" s="27"/>
    </row>
    <row r="126" spans="2:65" s="1" customFormat="1" ht="36.950000000000003" customHeight="1">
      <c r="B126" s="38"/>
      <c r="C126" s="72" t="s">
        <v>1038</v>
      </c>
      <c r="D126" s="39"/>
      <c r="E126" s="39"/>
      <c r="F126" s="233" t="str">
        <f>F8</f>
        <v xml:space="preserve">G1.1 - G1.1 Strojné zariadenie kotolne </v>
      </c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39"/>
      <c r="R126" s="40"/>
    </row>
    <row r="127" spans="2:65" s="1" customFormat="1" ht="6.95" customHeight="1"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40"/>
    </row>
    <row r="128" spans="2:65" s="1" customFormat="1" ht="18" customHeight="1">
      <c r="B128" s="38"/>
      <c r="C128" s="33" t="s">
        <v>891</v>
      </c>
      <c r="D128" s="39"/>
      <c r="E128" s="39"/>
      <c r="F128" s="31" t="str">
        <f>F10</f>
        <v>Bratislava</v>
      </c>
      <c r="G128" s="39"/>
      <c r="H128" s="39"/>
      <c r="I128" s="39"/>
      <c r="J128" s="39"/>
      <c r="K128" s="33" t="s">
        <v>893</v>
      </c>
      <c r="L128" s="39"/>
      <c r="M128" s="281" t="str">
        <f>IF(O10="","",O10)</f>
        <v>7. 7. 2017</v>
      </c>
      <c r="N128" s="281"/>
      <c r="O128" s="281"/>
      <c r="P128" s="281"/>
      <c r="Q128" s="39"/>
      <c r="R128" s="40"/>
    </row>
    <row r="129" spans="2:65" s="1" customFormat="1" ht="6.95" customHeight="1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40"/>
    </row>
    <row r="130" spans="2:65" s="1" customFormat="1" ht="15">
      <c r="B130" s="38"/>
      <c r="C130" s="33" t="s">
        <v>895</v>
      </c>
      <c r="D130" s="39"/>
      <c r="E130" s="39"/>
      <c r="F130" s="31" t="str">
        <f>E13</f>
        <v>Ekonomická univerzita v Bratislave</v>
      </c>
      <c r="G130" s="39"/>
      <c r="H130" s="39"/>
      <c r="I130" s="39"/>
      <c r="J130" s="39"/>
      <c r="K130" s="33" t="s">
        <v>901</v>
      </c>
      <c r="L130" s="39"/>
      <c r="M130" s="248" t="str">
        <f>E19</f>
        <v>Energoprojekt Bratislava, a.s.</v>
      </c>
      <c r="N130" s="248"/>
      <c r="O130" s="248"/>
      <c r="P130" s="248"/>
      <c r="Q130" s="248"/>
      <c r="R130" s="40"/>
    </row>
    <row r="131" spans="2:65" s="1" customFormat="1" ht="14.45" customHeight="1">
      <c r="B131" s="38"/>
      <c r="C131" s="33" t="s">
        <v>899</v>
      </c>
      <c r="D131" s="39"/>
      <c r="E131" s="39"/>
      <c r="F131" s="31" t="str">
        <f>IF(E16="","",E16)</f>
        <v>Vyplň údaj</v>
      </c>
      <c r="G131" s="39"/>
      <c r="H131" s="39"/>
      <c r="I131" s="39"/>
      <c r="J131" s="39"/>
      <c r="K131" s="33" t="s">
        <v>905</v>
      </c>
      <c r="L131" s="39"/>
      <c r="M131" s="248" t="str">
        <f>E22</f>
        <v>Jozef Viderňan</v>
      </c>
      <c r="N131" s="248"/>
      <c r="O131" s="248"/>
      <c r="P131" s="248"/>
      <c r="Q131" s="248"/>
      <c r="R131" s="40"/>
    </row>
    <row r="132" spans="2:65" s="1" customFormat="1" ht="10.35" customHeight="1"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40"/>
    </row>
    <row r="133" spans="2:65" s="9" customFormat="1" ht="29.25" customHeight="1">
      <c r="B133" s="146"/>
      <c r="C133" s="147" t="s">
        <v>1068</v>
      </c>
      <c r="D133" s="148" t="s">
        <v>1069</v>
      </c>
      <c r="E133" s="148" t="s">
        <v>929</v>
      </c>
      <c r="F133" s="285" t="s">
        <v>1070</v>
      </c>
      <c r="G133" s="285"/>
      <c r="H133" s="285"/>
      <c r="I133" s="285"/>
      <c r="J133" s="148" t="s">
        <v>1071</v>
      </c>
      <c r="K133" s="148" t="s">
        <v>1072</v>
      </c>
      <c r="L133" s="285" t="s">
        <v>1073</v>
      </c>
      <c r="M133" s="285"/>
      <c r="N133" s="285" t="s">
        <v>1043</v>
      </c>
      <c r="O133" s="285"/>
      <c r="P133" s="285"/>
      <c r="Q133" s="286"/>
      <c r="R133" s="149"/>
      <c r="T133" s="78" t="s">
        <v>1074</v>
      </c>
      <c r="U133" s="79" t="s">
        <v>911</v>
      </c>
      <c r="V133" s="79" t="s">
        <v>1075</v>
      </c>
      <c r="W133" s="79" t="s">
        <v>1076</v>
      </c>
      <c r="X133" s="79" t="s">
        <v>1077</v>
      </c>
      <c r="Y133" s="79" t="s">
        <v>1078</v>
      </c>
      <c r="Z133" s="79" t="s">
        <v>1079</v>
      </c>
      <c r="AA133" s="80" t="s">
        <v>1080</v>
      </c>
    </row>
    <row r="134" spans="2:65" s="1" customFormat="1" ht="29.25" customHeight="1">
      <c r="B134" s="38"/>
      <c r="C134" s="82" t="s">
        <v>1040</v>
      </c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287">
        <f>BK134</f>
        <v>0</v>
      </c>
      <c r="O134" s="288"/>
      <c r="P134" s="288"/>
      <c r="Q134" s="288"/>
      <c r="R134" s="40"/>
      <c r="T134" s="81"/>
      <c r="U134" s="54"/>
      <c r="V134" s="54"/>
      <c r="W134" s="150">
        <f>W135+W141+W546+W560+W565</f>
        <v>0</v>
      </c>
      <c r="X134" s="54"/>
      <c r="Y134" s="150">
        <f>Y135+Y141+Y546+Y560+Y565</f>
        <v>53.038007433985001</v>
      </c>
      <c r="Z134" s="54"/>
      <c r="AA134" s="151">
        <f>AA135+AA141+AA546+AA560+AA565</f>
        <v>4.6050000000000004</v>
      </c>
      <c r="AT134" s="22" t="s">
        <v>946</v>
      </c>
      <c r="AU134" s="22" t="s">
        <v>1045</v>
      </c>
      <c r="BK134" s="152">
        <f>BK135+BK141+BK546+BK560+BK565</f>
        <v>0</v>
      </c>
    </row>
    <row r="135" spans="2:65" s="10" customFormat="1" ht="37.35" customHeight="1">
      <c r="B135" s="153"/>
      <c r="C135" s="154"/>
      <c r="D135" s="155" t="s">
        <v>1046</v>
      </c>
      <c r="E135" s="155"/>
      <c r="F135" s="155"/>
      <c r="G135" s="155"/>
      <c r="H135" s="155"/>
      <c r="I135" s="155"/>
      <c r="J135" s="155"/>
      <c r="K135" s="155"/>
      <c r="L135" s="155"/>
      <c r="M135" s="155"/>
      <c r="N135" s="289">
        <f>BK135</f>
        <v>0</v>
      </c>
      <c r="O135" s="290"/>
      <c r="P135" s="290"/>
      <c r="Q135" s="290"/>
      <c r="R135" s="156"/>
      <c r="T135" s="157"/>
      <c r="U135" s="154"/>
      <c r="V135" s="154"/>
      <c r="W135" s="158">
        <f>W136</f>
        <v>0</v>
      </c>
      <c r="X135" s="154"/>
      <c r="Y135" s="158">
        <f>Y136</f>
        <v>5.5999999999999999E-3</v>
      </c>
      <c r="Z135" s="154"/>
      <c r="AA135" s="159">
        <f>AA136</f>
        <v>0</v>
      </c>
      <c r="AR135" s="160" t="s">
        <v>954</v>
      </c>
      <c r="AT135" s="161" t="s">
        <v>946</v>
      </c>
      <c r="AU135" s="161" t="s">
        <v>947</v>
      </c>
      <c r="AY135" s="160" t="s">
        <v>1081</v>
      </c>
      <c r="BK135" s="162">
        <f>BK136</f>
        <v>0</v>
      </c>
    </row>
    <row r="136" spans="2:65" s="10" customFormat="1" ht="19.899999999999999" customHeight="1">
      <c r="B136" s="153"/>
      <c r="C136" s="154"/>
      <c r="D136" s="163" t="s">
        <v>89</v>
      </c>
      <c r="E136" s="163"/>
      <c r="F136" s="163"/>
      <c r="G136" s="163"/>
      <c r="H136" s="163"/>
      <c r="I136" s="163"/>
      <c r="J136" s="163"/>
      <c r="K136" s="163"/>
      <c r="L136" s="163"/>
      <c r="M136" s="163"/>
      <c r="N136" s="279">
        <f>BK136</f>
        <v>0</v>
      </c>
      <c r="O136" s="280"/>
      <c r="P136" s="280"/>
      <c r="Q136" s="280"/>
      <c r="R136" s="156"/>
      <c r="T136" s="157"/>
      <c r="U136" s="154"/>
      <c r="V136" s="154"/>
      <c r="W136" s="158">
        <f>SUM(W137:W140)</f>
        <v>0</v>
      </c>
      <c r="X136" s="154"/>
      <c r="Y136" s="158">
        <f>SUM(Y137:Y140)</f>
        <v>5.5999999999999999E-3</v>
      </c>
      <c r="Z136" s="154"/>
      <c r="AA136" s="159">
        <f>SUM(AA137:AA140)</f>
        <v>0</v>
      </c>
      <c r="AR136" s="160" t="s">
        <v>954</v>
      </c>
      <c r="AT136" s="161" t="s">
        <v>946</v>
      </c>
      <c r="AU136" s="161" t="s">
        <v>954</v>
      </c>
      <c r="AY136" s="160" t="s">
        <v>1081</v>
      </c>
      <c r="BK136" s="162">
        <f>SUM(BK137:BK140)</f>
        <v>0</v>
      </c>
    </row>
    <row r="137" spans="2:65" s="1" customFormat="1" ht="38.25" customHeight="1">
      <c r="B137" s="136"/>
      <c r="C137" s="164" t="s">
        <v>954</v>
      </c>
      <c r="D137" s="164" t="s">
        <v>1082</v>
      </c>
      <c r="E137" s="165" t="s">
        <v>554</v>
      </c>
      <c r="F137" s="270" t="s">
        <v>555</v>
      </c>
      <c r="G137" s="270"/>
      <c r="H137" s="270"/>
      <c r="I137" s="270"/>
      <c r="J137" s="166" t="s">
        <v>1182</v>
      </c>
      <c r="K137" s="167">
        <v>1</v>
      </c>
      <c r="L137" s="265">
        <v>0</v>
      </c>
      <c r="M137" s="265"/>
      <c r="N137" s="258">
        <f>ROUND(L137*K137,3)</f>
        <v>0</v>
      </c>
      <c r="O137" s="258"/>
      <c r="P137" s="258"/>
      <c r="Q137" s="258"/>
      <c r="R137" s="138"/>
      <c r="T137" s="168" t="s">
        <v>875</v>
      </c>
      <c r="U137" s="47" t="s">
        <v>914</v>
      </c>
      <c r="V137" s="39"/>
      <c r="W137" s="169">
        <f>V137*K137</f>
        <v>0</v>
      </c>
      <c r="X137" s="169">
        <v>0</v>
      </c>
      <c r="Y137" s="169">
        <f>X137*K137</f>
        <v>0</v>
      </c>
      <c r="Z137" s="169">
        <v>0</v>
      </c>
      <c r="AA137" s="170">
        <f>Z137*K137</f>
        <v>0</v>
      </c>
      <c r="AR137" s="22" t="s">
        <v>954</v>
      </c>
      <c r="AT137" s="22" t="s">
        <v>1082</v>
      </c>
      <c r="AU137" s="22" t="s">
        <v>959</v>
      </c>
      <c r="AY137" s="22" t="s">
        <v>1081</v>
      </c>
      <c r="BE137" s="116">
        <f>IF(U137="základná",N137,0)</f>
        <v>0</v>
      </c>
      <c r="BF137" s="116">
        <f>IF(U137="znížená",N137,0)</f>
        <v>0</v>
      </c>
      <c r="BG137" s="116">
        <f>IF(U137="zákl. prenesená",N137,0)</f>
        <v>0</v>
      </c>
      <c r="BH137" s="116">
        <f>IF(U137="zníž. prenesená",N137,0)</f>
        <v>0</v>
      </c>
      <c r="BI137" s="116">
        <f>IF(U137="nulová",N137,0)</f>
        <v>0</v>
      </c>
      <c r="BJ137" s="22" t="s">
        <v>959</v>
      </c>
      <c r="BK137" s="171">
        <f>ROUND(L137*K137,3)</f>
        <v>0</v>
      </c>
      <c r="BL137" s="22" t="s">
        <v>954</v>
      </c>
      <c r="BM137" s="22" t="s">
        <v>556</v>
      </c>
    </row>
    <row r="138" spans="2:65" s="1" customFormat="1" ht="25.5" customHeight="1">
      <c r="B138" s="136"/>
      <c r="C138" s="195" t="s">
        <v>959</v>
      </c>
      <c r="D138" s="195" t="s">
        <v>1187</v>
      </c>
      <c r="E138" s="196" t="s">
        <v>557</v>
      </c>
      <c r="F138" s="262" t="s">
        <v>558</v>
      </c>
      <c r="G138" s="262"/>
      <c r="H138" s="262"/>
      <c r="I138" s="262"/>
      <c r="J138" s="197" t="s">
        <v>1182</v>
      </c>
      <c r="K138" s="198">
        <v>1</v>
      </c>
      <c r="L138" s="261">
        <v>0</v>
      </c>
      <c r="M138" s="261"/>
      <c r="N138" s="257">
        <f>ROUND(L138*K138,3)</f>
        <v>0</v>
      </c>
      <c r="O138" s="258"/>
      <c r="P138" s="258"/>
      <c r="Q138" s="258"/>
      <c r="R138" s="138"/>
      <c r="T138" s="168" t="s">
        <v>875</v>
      </c>
      <c r="U138" s="47" t="s">
        <v>914</v>
      </c>
      <c r="V138" s="39"/>
      <c r="W138" s="169">
        <f>V138*K138</f>
        <v>0</v>
      </c>
      <c r="X138" s="169">
        <v>2.2000000000000001E-3</v>
      </c>
      <c r="Y138" s="169">
        <f>X138*K138</f>
        <v>2.2000000000000001E-3</v>
      </c>
      <c r="Z138" s="169">
        <v>0</v>
      </c>
      <c r="AA138" s="170">
        <f>Z138*K138</f>
        <v>0</v>
      </c>
      <c r="AR138" s="22" t="s">
        <v>959</v>
      </c>
      <c r="AT138" s="22" t="s">
        <v>1187</v>
      </c>
      <c r="AU138" s="22" t="s">
        <v>959</v>
      </c>
      <c r="AY138" s="22" t="s">
        <v>1081</v>
      </c>
      <c r="BE138" s="116">
        <f>IF(U138="základná",N138,0)</f>
        <v>0</v>
      </c>
      <c r="BF138" s="116">
        <f>IF(U138="znížená",N138,0)</f>
        <v>0</v>
      </c>
      <c r="BG138" s="116">
        <f>IF(U138="zákl. prenesená",N138,0)</f>
        <v>0</v>
      </c>
      <c r="BH138" s="116">
        <f>IF(U138="zníž. prenesená",N138,0)</f>
        <v>0</v>
      </c>
      <c r="BI138" s="116">
        <f>IF(U138="nulová",N138,0)</f>
        <v>0</v>
      </c>
      <c r="BJ138" s="22" t="s">
        <v>959</v>
      </c>
      <c r="BK138" s="171">
        <f>ROUND(L138*K138,3)</f>
        <v>0</v>
      </c>
      <c r="BL138" s="22" t="s">
        <v>954</v>
      </c>
      <c r="BM138" s="22" t="s">
        <v>559</v>
      </c>
    </row>
    <row r="139" spans="2:65" s="1" customFormat="1" ht="38.25" customHeight="1">
      <c r="B139" s="136"/>
      <c r="C139" s="164" t="s">
        <v>1100</v>
      </c>
      <c r="D139" s="164" t="s">
        <v>1082</v>
      </c>
      <c r="E139" s="165" t="s">
        <v>560</v>
      </c>
      <c r="F139" s="270" t="s">
        <v>561</v>
      </c>
      <c r="G139" s="270"/>
      <c r="H139" s="270"/>
      <c r="I139" s="270"/>
      <c r="J139" s="166" t="s">
        <v>1182</v>
      </c>
      <c r="K139" s="167">
        <v>1</v>
      </c>
      <c r="L139" s="265">
        <v>0</v>
      </c>
      <c r="M139" s="265"/>
      <c r="N139" s="258">
        <f>ROUND(L139*K139,3)</f>
        <v>0</v>
      </c>
      <c r="O139" s="258"/>
      <c r="P139" s="258"/>
      <c r="Q139" s="258"/>
      <c r="R139" s="138"/>
      <c r="T139" s="168" t="s">
        <v>875</v>
      </c>
      <c r="U139" s="47" t="s">
        <v>914</v>
      </c>
      <c r="V139" s="39"/>
      <c r="W139" s="169">
        <f>V139*K139</f>
        <v>0</v>
      </c>
      <c r="X139" s="169">
        <v>0</v>
      </c>
      <c r="Y139" s="169">
        <f>X139*K139</f>
        <v>0</v>
      </c>
      <c r="Z139" s="169">
        <v>0</v>
      </c>
      <c r="AA139" s="170">
        <f>Z139*K139</f>
        <v>0</v>
      </c>
      <c r="AR139" s="22" t="s">
        <v>954</v>
      </c>
      <c r="AT139" s="22" t="s">
        <v>1082</v>
      </c>
      <c r="AU139" s="22" t="s">
        <v>959</v>
      </c>
      <c r="AY139" s="22" t="s">
        <v>1081</v>
      </c>
      <c r="BE139" s="116">
        <f>IF(U139="základná",N139,0)</f>
        <v>0</v>
      </c>
      <c r="BF139" s="116">
        <f>IF(U139="znížená",N139,0)</f>
        <v>0</v>
      </c>
      <c r="BG139" s="116">
        <f>IF(U139="zákl. prenesená",N139,0)</f>
        <v>0</v>
      </c>
      <c r="BH139" s="116">
        <f>IF(U139="zníž. prenesená",N139,0)</f>
        <v>0</v>
      </c>
      <c r="BI139" s="116">
        <f>IF(U139="nulová",N139,0)</f>
        <v>0</v>
      </c>
      <c r="BJ139" s="22" t="s">
        <v>959</v>
      </c>
      <c r="BK139" s="171">
        <f>ROUND(L139*K139,3)</f>
        <v>0</v>
      </c>
      <c r="BL139" s="22" t="s">
        <v>954</v>
      </c>
      <c r="BM139" s="22" t="s">
        <v>562</v>
      </c>
    </row>
    <row r="140" spans="2:65" s="1" customFormat="1" ht="25.5" customHeight="1">
      <c r="B140" s="136"/>
      <c r="C140" s="195" t="s">
        <v>1086</v>
      </c>
      <c r="D140" s="195" t="s">
        <v>1187</v>
      </c>
      <c r="E140" s="196" t="s">
        <v>563</v>
      </c>
      <c r="F140" s="262" t="s">
        <v>564</v>
      </c>
      <c r="G140" s="262"/>
      <c r="H140" s="262"/>
      <c r="I140" s="262"/>
      <c r="J140" s="197" t="s">
        <v>1182</v>
      </c>
      <c r="K140" s="198">
        <v>1</v>
      </c>
      <c r="L140" s="261">
        <v>0</v>
      </c>
      <c r="M140" s="261"/>
      <c r="N140" s="257">
        <f>ROUND(L140*K140,3)</f>
        <v>0</v>
      </c>
      <c r="O140" s="258"/>
      <c r="P140" s="258"/>
      <c r="Q140" s="258"/>
      <c r="R140" s="138"/>
      <c r="T140" s="168" t="s">
        <v>875</v>
      </c>
      <c r="U140" s="47" t="s">
        <v>914</v>
      </c>
      <c r="V140" s="39"/>
      <c r="W140" s="169">
        <f>V140*K140</f>
        <v>0</v>
      </c>
      <c r="X140" s="169">
        <v>3.3999999999999998E-3</v>
      </c>
      <c r="Y140" s="169">
        <f>X140*K140</f>
        <v>3.3999999999999998E-3</v>
      </c>
      <c r="Z140" s="169">
        <v>0</v>
      </c>
      <c r="AA140" s="170">
        <f>Z140*K140</f>
        <v>0</v>
      </c>
      <c r="AR140" s="22" t="s">
        <v>959</v>
      </c>
      <c r="AT140" s="22" t="s">
        <v>1187</v>
      </c>
      <c r="AU140" s="22" t="s">
        <v>959</v>
      </c>
      <c r="AY140" s="22" t="s">
        <v>1081</v>
      </c>
      <c r="BE140" s="116">
        <f>IF(U140="základná",N140,0)</f>
        <v>0</v>
      </c>
      <c r="BF140" s="116">
        <f>IF(U140="znížená",N140,0)</f>
        <v>0</v>
      </c>
      <c r="BG140" s="116">
        <f>IF(U140="zákl. prenesená",N140,0)</f>
        <v>0</v>
      </c>
      <c r="BH140" s="116">
        <f>IF(U140="zníž. prenesená",N140,0)</f>
        <v>0</v>
      </c>
      <c r="BI140" s="116">
        <f>IF(U140="nulová",N140,0)</f>
        <v>0</v>
      </c>
      <c r="BJ140" s="22" t="s">
        <v>959</v>
      </c>
      <c r="BK140" s="171">
        <f>ROUND(L140*K140,3)</f>
        <v>0</v>
      </c>
      <c r="BL140" s="22" t="s">
        <v>954</v>
      </c>
      <c r="BM140" s="22" t="s">
        <v>565</v>
      </c>
    </row>
    <row r="141" spans="2:65" s="10" customFormat="1" ht="37.35" customHeight="1">
      <c r="B141" s="153"/>
      <c r="C141" s="154"/>
      <c r="D141" s="155" t="s">
        <v>1052</v>
      </c>
      <c r="E141" s="155"/>
      <c r="F141" s="155"/>
      <c r="G141" s="155"/>
      <c r="H141" s="155"/>
      <c r="I141" s="155"/>
      <c r="J141" s="155"/>
      <c r="K141" s="155"/>
      <c r="L141" s="155"/>
      <c r="M141" s="155"/>
      <c r="N141" s="277">
        <f>BK141</f>
        <v>0</v>
      </c>
      <c r="O141" s="278"/>
      <c r="P141" s="278"/>
      <c r="Q141" s="278"/>
      <c r="R141" s="156"/>
      <c r="T141" s="157"/>
      <c r="U141" s="154"/>
      <c r="V141" s="154"/>
      <c r="W141" s="158">
        <f>W142+W186+W191+W217+W251+W318+W451+W463+W528</f>
        <v>0</v>
      </c>
      <c r="X141" s="154"/>
      <c r="Y141" s="158">
        <f>Y142+Y186+Y191+Y217+Y251+Y318+Y451+Y463+Y528</f>
        <v>53.025827433985</v>
      </c>
      <c r="Z141" s="154"/>
      <c r="AA141" s="159">
        <f>AA142+AA186+AA191+AA217+AA251+AA318+AA451+AA463+AA528</f>
        <v>4.6050000000000004</v>
      </c>
      <c r="AR141" s="160" t="s">
        <v>959</v>
      </c>
      <c r="AT141" s="161" t="s">
        <v>946</v>
      </c>
      <c r="AU141" s="161" t="s">
        <v>947</v>
      </c>
      <c r="AY141" s="160" t="s">
        <v>1081</v>
      </c>
      <c r="BK141" s="162">
        <f>BK142+BK186+BK191+BK217+BK251+BK318+BK451+BK463+BK528</f>
        <v>0</v>
      </c>
    </row>
    <row r="142" spans="2:65" s="10" customFormat="1" ht="19.899999999999999" customHeight="1">
      <c r="B142" s="153"/>
      <c r="C142" s="154"/>
      <c r="D142" s="163" t="s">
        <v>1055</v>
      </c>
      <c r="E142" s="163"/>
      <c r="F142" s="163"/>
      <c r="G142" s="163"/>
      <c r="H142" s="163"/>
      <c r="I142" s="163"/>
      <c r="J142" s="163"/>
      <c r="K142" s="163"/>
      <c r="L142" s="163"/>
      <c r="M142" s="163"/>
      <c r="N142" s="279">
        <f>BK142</f>
        <v>0</v>
      </c>
      <c r="O142" s="280"/>
      <c r="P142" s="280"/>
      <c r="Q142" s="280"/>
      <c r="R142" s="156"/>
      <c r="T142" s="157"/>
      <c r="U142" s="154"/>
      <c r="V142" s="154"/>
      <c r="W142" s="158">
        <f>SUM(W143:W185)</f>
        <v>0</v>
      </c>
      <c r="X142" s="154"/>
      <c r="Y142" s="158">
        <f>SUM(Y143:Y185)</f>
        <v>7.8129516894250006</v>
      </c>
      <c r="Z142" s="154"/>
      <c r="AA142" s="159">
        <f>SUM(AA143:AA185)</f>
        <v>0.105</v>
      </c>
      <c r="AR142" s="160" t="s">
        <v>959</v>
      </c>
      <c r="AT142" s="161" t="s">
        <v>946</v>
      </c>
      <c r="AU142" s="161" t="s">
        <v>954</v>
      </c>
      <c r="AY142" s="160" t="s">
        <v>1081</v>
      </c>
      <c r="BK142" s="162">
        <f>SUM(BK143:BK185)</f>
        <v>0</v>
      </c>
    </row>
    <row r="143" spans="2:65" s="1" customFormat="1" ht="25.5" customHeight="1">
      <c r="B143" s="136"/>
      <c r="C143" s="164" t="s">
        <v>1107</v>
      </c>
      <c r="D143" s="164" t="s">
        <v>1082</v>
      </c>
      <c r="E143" s="165" t="s">
        <v>566</v>
      </c>
      <c r="F143" s="270" t="s">
        <v>567</v>
      </c>
      <c r="G143" s="270"/>
      <c r="H143" s="270"/>
      <c r="I143" s="270"/>
      <c r="J143" s="166" t="s">
        <v>1135</v>
      </c>
      <c r="K143" s="167">
        <v>50</v>
      </c>
      <c r="L143" s="265">
        <v>0</v>
      </c>
      <c r="M143" s="265"/>
      <c r="N143" s="258">
        <f>ROUND(L143*K143,3)</f>
        <v>0</v>
      </c>
      <c r="O143" s="258"/>
      <c r="P143" s="258"/>
      <c r="Q143" s="258"/>
      <c r="R143" s="138"/>
      <c r="T143" s="168" t="s">
        <v>875</v>
      </c>
      <c r="U143" s="47" t="s">
        <v>914</v>
      </c>
      <c r="V143" s="39"/>
      <c r="W143" s="169">
        <f>V143*K143</f>
        <v>0</v>
      </c>
      <c r="X143" s="169">
        <v>0</v>
      </c>
      <c r="Y143" s="169">
        <f>X143*K143</f>
        <v>0</v>
      </c>
      <c r="Z143" s="169">
        <v>2.0999999999999999E-3</v>
      </c>
      <c r="AA143" s="170">
        <f>Z143*K143</f>
        <v>0.105</v>
      </c>
      <c r="AR143" s="22" t="s">
        <v>954</v>
      </c>
      <c r="AT143" s="22" t="s">
        <v>1082</v>
      </c>
      <c r="AU143" s="22" t="s">
        <v>959</v>
      </c>
      <c r="AY143" s="22" t="s">
        <v>1081</v>
      </c>
      <c r="BE143" s="116">
        <f>IF(U143="základná",N143,0)</f>
        <v>0</v>
      </c>
      <c r="BF143" s="116">
        <f>IF(U143="znížená",N143,0)</f>
        <v>0</v>
      </c>
      <c r="BG143" s="116">
        <f>IF(U143="zákl. prenesená",N143,0)</f>
        <v>0</v>
      </c>
      <c r="BH143" s="116">
        <f>IF(U143="zníž. prenesená",N143,0)</f>
        <v>0</v>
      </c>
      <c r="BI143" s="116">
        <f>IF(U143="nulová",N143,0)</f>
        <v>0</v>
      </c>
      <c r="BJ143" s="22" t="s">
        <v>959</v>
      </c>
      <c r="BK143" s="171">
        <f>ROUND(L143*K143,3)</f>
        <v>0</v>
      </c>
      <c r="BL143" s="22" t="s">
        <v>954</v>
      </c>
      <c r="BM143" s="22" t="s">
        <v>568</v>
      </c>
    </row>
    <row r="144" spans="2:65" s="1" customFormat="1" ht="25.5" customHeight="1">
      <c r="B144" s="136"/>
      <c r="C144" s="164" t="s">
        <v>1113</v>
      </c>
      <c r="D144" s="164" t="s">
        <v>1082</v>
      </c>
      <c r="E144" s="165" t="s">
        <v>569</v>
      </c>
      <c r="F144" s="270" t="s">
        <v>570</v>
      </c>
      <c r="G144" s="270"/>
      <c r="H144" s="270"/>
      <c r="I144" s="270"/>
      <c r="J144" s="166" t="s">
        <v>1194</v>
      </c>
      <c r="K144" s="167">
        <v>76</v>
      </c>
      <c r="L144" s="265">
        <v>0</v>
      </c>
      <c r="M144" s="265"/>
      <c r="N144" s="258">
        <f>ROUND(L144*K144,3)</f>
        <v>0</v>
      </c>
      <c r="O144" s="258"/>
      <c r="P144" s="258"/>
      <c r="Q144" s="258"/>
      <c r="R144" s="138"/>
      <c r="T144" s="168" t="s">
        <v>875</v>
      </c>
      <c r="U144" s="47" t="s">
        <v>914</v>
      </c>
      <c r="V144" s="39"/>
      <c r="W144" s="169">
        <f>V144*K144</f>
        <v>0</v>
      </c>
      <c r="X144" s="169">
        <v>4.6E-5</v>
      </c>
      <c r="Y144" s="169">
        <f>X144*K144</f>
        <v>3.496E-3</v>
      </c>
      <c r="Z144" s="169">
        <v>0</v>
      </c>
      <c r="AA144" s="170">
        <f>Z144*K144</f>
        <v>0</v>
      </c>
      <c r="AR144" s="22" t="s">
        <v>954</v>
      </c>
      <c r="AT144" s="22" t="s">
        <v>1082</v>
      </c>
      <c r="AU144" s="22" t="s">
        <v>959</v>
      </c>
      <c r="AY144" s="22" t="s">
        <v>1081</v>
      </c>
      <c r="BE144" s="116">
        <f>IF(U144="základná",N144,0)</f>
        <v>0</v>
      </c>
      <c r="BF144" s="116">
        <f>IF(U144="znížená",N144,0)</f>
        <v>0</v>
      </c>
      <c r="BG144" s="116">
        <f>IF(U144="zákl. prenesená",N144,0)</f>
        <v>0</v>
      </c>
      <c r="BH144" s="116">
        <f>IF(U144="zníž. prenesená",N144,0)</f>
        <v>0</v>
      </c>
      <c r="BI144" s="116">
        <f>IF(U144="nulová",N144,0)</f>
        <v>0</v>
      </c>
      <c r="BJ144" s="22" t="s">
        <v>959</v>
      </c>
      <c r="BK144" s="171">
        <f>ROUND(L144*K144,3)</f>
        <v>0</v>
      </c>
      <c r="BL144" s="22" t="s">
        <v>954</v>
      </c>
      <c r="BM144" s="22" t="s">
        <v>571</v>
      </c>
    </row>
    <row r="145" spans="2:65" s="12" customFormat="1" ht="16.5" customHeight="1">
      <c r="B145" s="179"/>
      <c r="C145" s="180"/>
      <c r="D145" s="180"/>
      <c r="E145" s="181" t="s">
        <v>875</v>
      </c>
      <c r="F145" s="275" t="s">
        <v>572</v>
      </c>
      <c r="G145" s="276"/>
      <c r="H145" s="276"/>
      <c r="I145" s="276"/>
      <c r="J145" s="180"/>
      <c r="K145" s="182">
        <v>76</v>
      </c>
      <c r="L145" s="180"/>
      <c r="M145" s="180"/>
      <c r="N145" s="180"/>
      <c r="O145" s="180"/>
      <c r="P145" s="180"/>
      <c r="Q145" s="180"/>
      <c r="R145" s="183"/>
      <c r="T145" s="184"/>
      <c r="U145" s="180"/>
      <c r="V145" s="180"/>
      <c r="W145" s="180"/>
      <c r="X145" s="180"/>
      <c r="Y145" s="180"/>
      <c r="Z145" s="180"/>
      <c r="AA145" s="185"/>
      <c r="AT145" s="186" t="s">
        <v>1089</v>
      </c>
      <c r="AU145" s="186" t="s">
        <v>959</v>
      </c>
      <c r="AV145" s="12" t="s">
        <v>959</v>
      </c>
      <c r="AW145" s="12" t="s">
        <v>903</v>
      </c>
      <c r="AX145" s="12" t="s">
        <v>954</v>
      </c>
      <c r="AY145" s="186" t="s">
        <v>1081</v>
      </c>
    </row>
    <row r="146" spans="2:65" s="1" customFormat="1" ht="51" customHeight="1">
      <c r="B146" s="136"/>
      <c r="C146" s="195" t="s">
        <v>1119</v>
      </c>
      <c r="D146" s="195" t="s">
        <v>1187</v>
      </c>
      <c r="E146" s="196" t="s">
        <v>573</v>
      </c>
      <c r="F146" s="262" t="s">
        <v>574</v>
      </c>
      <c r="G146" s="262"/>
      <c r="H146" s="262"/>
      <c r="I146" s="262"/>
      <c r="J146" s="197" t="s">
        <v>1194</v>
      </c>
      <c r="K146" s="198">
        <v>17.34</v>
      </c>
      <c r="L146" s="261">
        <v>0</v>
      </c>
      <c r="M146" s="261"/>
      <c r="N146" s="257">
        <f>ROUND(L146*K146,3)</f>
        <v>0</v>
      </c>
      <c r="O146" s="258"/>
      <c r="P146" s="258"/>
      <c r="Q146" s="258"/>
      <c r="R146" s="138"/>
      <c r="T146" s="168" t="s">
        <v>875</v>
      </c>
      <c r="U146" s="47" t="s">
        <v>914</v>
      </c>
      <c r="V146" s="39"/>
      <c r="W146" s="169">
        <f>V146*K146</f>
        <v>0</v>
      </c>
      <c r="X146" s="169">
        <v>7.7999999999999999E-4</v>
      </c>
      <c r="Y146" s="169">
        <f>X146*K146</f>
        <v>1.3525199999999999E-2</v>
      </c>
      <c r="Z146" s="169">
        <v>0</v>
      </c>
      <c r="AA146" s="170">
        <f>Z146*K146</f>
        <v>0</v>
      </c>
      <c r="AR146" s="22" t="s">
        <v>959</v>
      </c>
      <c r="AT146" s="22" t="s">
        <v>1187</v>
      </c>
      <c r="AU146" s="22" t="s">
        <v>959</v>
      </c>
      <c r="AY146" s="22" t="s">
        <v>1081</v>
      </c>
      <c r="BE146" s="116">
        <f>IF(U146="základná",N146,0)</f>
        <v>0</v>
      </c>
      <c r="BF146" s="116">
        <f>IF(U146="znížená",N146,0)</f>
        <v>0</v>
      </c>
      <c r="BG146" s="116">
        <f>IF(U146="zákl. prenesená",N146,0)</f>
        <v>0</v>
      </c>
      <c r="BH146" s="116">
        <f>IF(U146="zníž. prenesená",N146,0)</f>
        <v>0</v>
      </c>
      <c r="BI146" s="116">
        <f>IF(U146="nulová",N146,0)</f>
        <v>0</v>
      </c>
      <c r="BJ146" s="22" t="s">
        <v>959</v>
      </c>
      <c r="BK146" s="171">
        <f>ROUND(L146*K146,3)</f>
        <v>0</v>
      </c>
      <c r="BL146" s="22" t="s">
        <v>954</v>
      </c>
      <c r="BM146" s="22" t="s">
        <v>575</v>
      </c>
    </row>
    <row r="147" spans="2:65" s="1" customFormat="1" ht="16.5" customHeight="1">
      <c r="B147" s="38"/>
      <c r="C147" s="39"/>
      <c r="D147" s="39"/>
      <c r="E147" s="39"/>
      <c r="F147" s="268" t="s">
        <v>576</v>
      </c>
      <c r="G147" s="269"/>
      <c r="H147" s="269"/>
      <c r="I147" s="269"/>
      <c r="J147" s="39"/>
      <c r="K147" s="39"/>
      <c r="L147" s="39"/>
      <c r="M147" s="39"/>
      <c r="N147" s="39"/>
      <c r="O147" s="39"/>
      <c r="P147" s="39"/>
      <c r="Q147" s="39"/>
      <c r="R147" s="40"/>
      <c r="T147" s="199"/>
      <c r="U147" s="39"/>
      <c r="V147" s="39"/>
      <c r="W147" s="39"/>
      <c r="X147" s="39"/>
      <c r="Y147" s="39"/>
      <c r="Z147" s="39"/>
      <c r="AA147" s="77"/>
      <c r="AT147" s="22" t="s">
        <v>1232</v>
      </c>
      <c r="AU147" s="22" t="s">
        <v>959</v>
      </c>
    </row>
    <row r="148" spans="2:65" s="1" customFormat="1" ht="51" customHeight="1">
      <c r="B148" s="136"/>
      <c r="C148" s="195" t="s">
        <v>1126</v>
      </c>
      <c r="D148" s="195" t="s">
        <v>1187</v>
      </c>
      <c r="E148" s="196" t="s">
        <v>577</v>
      </c>
      <c r="F148" s="262" t="s">
        <v>578</v>
      </c>
      <c r="G148" s="262"/>
      <c r="H148" s="262"/>
      <c r="I148" s="262"/>
      <c r="J148" s="197" t="s">
        <v>1194</v>
      </c>
      <c r="K148" s="198">
        <v>30.6</v>
      </c>
      <c r="L148" s="261">
        <v>0</v>
      </c>
      <c r="M148" s="261"/>
      <c r="N148" s="257">
        <f>ROUND(L148*K148,3)</f>
        <v>0</v>
      </c>
      <c r="O148" s="258"/>
      <c r="P148" s="258"/>
      <c r="Q148" s="258"/>
      <c r="R148" s="138"/>
      <c r="T148" s="168" t="s">
        <v>875</v>
      </c>
      <c r="U148" s="47" t="s">
        <v>914</v>
      </c>
      <c r="V148" s="39"/>
      <c r="W148" s="169">
        <f>V148*K148</f>
        <v>0</v>
      </c>
      <c r="X148" s="169">
        <v>8.4000000000000003E-4</v>
      </c>
      <c r="Y148" s="169">
        <f>X148*K148</f>
        <v>2.5704000000000001E-2</v>
      </c>
      <c r="Z148" s="169">
        <v>0</v>
      </c>
      <c r="AA148" s="170">
        <f>Z148*K148</f>
        <v>0</v>
      </c>
      <c r="AR148" s="22" t="s">
        <v>959</v>
      </c>
      <c r="AT148" s="22" t="s">
        <v>1187</v>
      </c>
      <c r="AU148" s="22" t="s">
        <v>959</v>
      </c>
      <c r="AY148" s="22" t="s">
        <v>1081</v>
      </c>
      <c r="BE148" s="116">
        <f>IF(U148="základná",N148,0)</f>
        <v>0</v>
      </c>
      <c r="BF148" s="116">
        <f>IF(U148="znížená",N148,0)</f>
        <v>0</v>
      </c>
      <c r="BG148" s="116">
        <f>IF(U148="zákl. prenesená",N148,0)</f>
        <v>0</v>
      </c>
      <c r="BH148" s="116">
        <f>IF(U148="zníž. prenesená",N148,0)</f>
        <v>0</v>
      </c>
      <c r="BI148" s="116">
        <f>IF(U148="nulová",N148,0)</f>
        <v>0</v>
      </c>
      <c r="BJ148" s="22" t="s">
        <v>959</v>
      </c>
      <c r="BK148" s="171">
        <f>ROUND(L148*K148,3)</f>
        <v>0</v>
      </c>
      <c r="BL148" s="22" t="s">
        <v>954</v>
      </c>
      <c r="BM148" s="22" t="s">
        <v>579</v>
      </c>
    </row>
    <row r="149" spans="2:65" s="1" customFormat="1" ht="16.5" customHeight="1">
      <c r="B149" s="38"/>
      <c r="C149" s="39"/>
      <c r="D149" s="39"/>
      <c r="E149" s="39"/>
      <c r="F149" s="268" t="s">
        <v>576</v>
      </c>
      <c r="G149" s="269"/>
      <c r="H149" s="269"/>
      <c r="I149" s="269"/>
      <c r="J149" s="39"/>
      <c r="K149" s="39"/>
      <c r="L149" s="39"/>
      <c r="M149" s="39"/>
      <c r="N149" s="39"/>
      <c r="O149" s="39"/>
      <c r="P149" s="39"/>
      <c r="Q149" s="39"/>
      <c r="R149" s="40"/>
      <c r="T149" s="199"/>
      <c r="U149" s="39"/>
      <c r="V149" s="39"/>
      <c r="W149" s="39"/>
      <c r="X149" s="39"/>
      <c r="Y149" s="39"/>
      <c r="Z149" s="39"/>
      <c r="AA149" s="77"/>
      <c r="AT149" s="22" t="s">
        <v>1232</v>
      </c>
      <c r="AU149" s="22" t="s">
        <v>959</v>
      </c>
    </row>
    <row r="150" spans="2:65" s="1" customFormat="1" ht="51" customHeight="1">
      <c r="B150" s="136"/>
      <c r="C150" s="195" t="s">
        <v>1132</v>
      </c>
      <c r="D150" s="195" t="s">
        <v>1187</v>
      </c>
      <c r="E150" s="196" t="s">
        <v>580</v>
      </c>
      <c r="F150" s="262" t="s">
        <v>581</v>
      </c>
      <c r="G150" s="262"/>
      <c r="H150" s="262"/>
      <c r="I150" s="262"/>
      <c r="J150" s="197" t="s">
        <v>1194</v>
      </c>
      <c r="K150" s="198">
        <v>29.58</v>
      </c>
      <c r="L150" s="261">
        <v>0</v>
      </c>
      <c r="M150" s="261"/>
      <c r="N150" s="257">
        <f>ROUND(L150*K150,3)</f>
        <v>0</v>
      </c>
      <c r="O150" s="258"/>
      <c r="P150" s="258"/>
      <c r="Q150" s="258"/>
      <c r="R150" s="138"/>
      <c r="T150" s="168" t="s">
        <v>875</v>
      </c>
      <c r="U150" s="47" t="s">
        <v>914</v>
      </c>
      <c r="V150" s="39"/>
      <c r="W150" s="169">
        <f>V150*K150</f>
        <v>0</v>
      </c>
      <c r="X150" s="169">
        <v>9.5E-4</v>
      </c>
      <c r="Y150" s="169">
        <f>X150*K150</f>
        <v>2.8100999999999998E-2</v>
      </c>
      <c r="Z150" s="169">
        <v>0</v>
      </c>
      <c r="AA150" s="170">
        <f>Z150*K150</f>
        <v>0</v>
      </c>
      <c r="AR150" s="22" t="s">
        <v>959</v>
      </c>
      <c r="AT150" s="22" t="s">
        <v>1187</v>
      </c>
      <c r="AU150" s="22" t="s">
        <v>959</v>
      </c>
      <c r="AY150" s="22" t="s">
        <v>1081</v>
      </c>
      <c r="BE150" s="116">
        <f>IF(U150="základná",N150,0)</f>
        <v>0</v>
      </c>
      <c r="BF150" s="116">
        <f>IF(U150="znížená",N150,0)</f>
        <v>0</v>
      </c>
      <c r="BG150" s="116">
        <f>IF(U150="zákl. prenesená",N150,0)</f>
        <v>0</v>
      </c>
      <c r="BH150" s="116">
        <f>IF(U150="zníž. prenesená",N150,0)</f>
        <v>0</v>
      </c>
      <c r="BI150" s="116">
        <f>IF(U150="nulová",N150,0)</f>
        <v>0</v>
      </c>
      <c r="BJ150" s="22" t="s">
        <v>959</v>
      </c>
      <c r="BK150" s="171">
        <f>ROUND(L150*K150,3)</f>
        <v>0</v>
      </c>
      <c r="BL150" s="22" t="s">
        <v>954</v>
      </c>
      <c r="BM150" s="22" t="s">
        <v>582</v>
      </c>
    </row>
    <row r="151" spans="2:65" s="1" customFormat="1" ht="16.5" customHeight="1">
      <c r="B151" s="38"/>
      <c r="C151" s="39"/>
      <c r="D151" s="39"/>
      <c r="E151" s="39"/>
      <c r="F151" s="268" t="s">
        <v>576</v>
      </c>
      <c r="G151" s="269"/>
      <c r="H151" s="269"/>
      <c r="I151" s="269"/>
      <c r="J151" s="39"/>
      <c r="K151" s="39"/>
      <c r="L151" s="39"/>
      <c r="M151" s="39"/>
      <c r="N151" s="39"/>
      <c r="O151" s="39"/>
      <c r="P151" s="39"/>
      <c r="Q151" s="39"/>
      <c r="R151" s="40"/>
      <c r="T151" s="199"/>
      <c r="U151" s="39"/>
      <c r="V151" s="39"/>
      <c r="W151" s="39"/>
      <c r="X151" s="39"/>
      <c r="Y151" s="39"/>
      <c r="Z151" s="39"/>
      <c r="AA151" s="77"/>
      <c r="AT151" s="22" t="s">
        <v>1232</v>
      </c>
      <c r="AU151" s="22" t="s">
        <v>959</v>
      </c>
    </row>
    <row r="152" spans="2:65" s="1" customFormat="1" ht="25.5" customHeight="1">
      <c r="B152" s="136"/>
      <c r="C152" s="164" t="s">
        <v>1139</v>
      </c>
      <c r="D152" s="164" t="s">
        <v>1082</v>
      </c>
      <c r="E152" s="165" t="s">
        <v>583</v>
      </c>
      <c r="F152" s="270" t="s">
        <v>584</v>
      </c>
      <c r="G152" s="270"/>
      <c r="H152" s="270"/>
      <c r="I152" s="270"/>
      <c r="J152" s="166" t="s">
        <v>1194</v>
      </c>
      <c r="K152" s="167">
        <v>195</v>
      </c>
      <c r="L152" s="265">
        <v>0</v>
      </c>
      <c r="M152" s="265"/>
      <c r="N152" s="258">
        <f>ROUND(L152*K152,3)</f>
        <v>0</v>
      </c>
      <c r="O152" s="258"/>
      <c r="P152" s="258"/>
      <c r="Q152" s="258"/>
      <c r="R152" s="138"/>
      <c r="T152" s="168" t="s">
        <v>875</v>
      </c>
      <c r="U152" s="47" t="s">
        <v>914</v>
      </c>
      <c r="V152" s="39"/>
      <c r="W152" s="169">
        <f>V152*K152</f>
        <v>0</v>
      </c>
      <c r="X152" s="169">
        <v>4.6E-5</v>
      </c>
      <c r="Y152" s="169">
        <f>X152*K152</f>
        <v>8.9700000000000005E-3</v>
      </c>
      <c r="Z152" s="169">
        <v>0</v>
      </c>
      <c r="AA152" s="170">
        <f>Z152*K152</f>
        <v>0</v>
      </c>
      <c r="AR152" s="22" t="s">
        <v>954</v>
      </c>
      <c r="AT152" s="22" t="s">
        <v>1082</v>
      </c>
      <c r="AU152" s="22" t="s">
        <v>959</v>
      </c>
      <c r="AY152" s="22" t="s">
        <v>1081</v>
      </c>
      <c r="BE152" s="116">
        <f>IF(U152="základná",N152,0)</f>
        <v>0</v>
      </c>
      <c r="BF152" s="116">
        <f>IF(U152="znížená",N152,0)</f>
        <v>0</v>
      </c>
      <c r="BG152" s="116">
        <f>IF(U152="zákl. prenesená",N152,0)</f>
        <v>0</v>
      </c>
      <c r="BH152" s="116">
        <f>IF(U152="zníž. prenesená",N152,0)</f>
        <v>0</v>
      </c>
      <c r="BI152" s="116">
        <f>IF(U152="nulová",N152,0)</f>
        <v>0</v>
      </c>
      <c r="BJ152" s="22" t="s">
        <v>959</v>
      </c>
      <c r="BK152" s="171">
        <f>ROUND(L152*K152,3)</f>
        <v>0</v>
      </c>
      <c r="BL152" s="22" t="s">
        <v>954</v>
      </c>
      <c r="BM152" s="22" t="s">
        <v>585</v>
      </c>
    </row>
    <row r="153" spans="2:65" s="12" customFormat="1" ht="16.5" customHeight="1">
      <c r="B153" s="179"/>
      <c r="C153" s="180"/>
      <c r="D153" s="180"/>
      <c r="E153" s="181" t="s">
        <v>875</v>
      </c>
      <c r="F153" s="275" t="s">
        <v>586</v>
      </c>
      <c r="G153" s="276"/>
      <c r="H153" s="276"/>
      <c r="I153" s="276"/>
      <c r="J153" s="180"/>
      <c r="K153" s="182">
        <v>195</v>
      </c>
      <c r="L153" s="180"/>
      <c r="M153" s="180"/>
      <c r="N153" s="180"/>
      <c r="O153" s="180"/>
      <c r="P153" s="180"/>
      <c r="Q153" s="180"/>
      <c r="R153" s="183"/>
      <c r="T153" s="184"/>
      <c r="U153" s="180"/>
      <c r="V153" s="180"/>
      <c r="W153" s="180"/>
      <c r="X153" s="180"/>
      <c r="Y153" s="180"/>
      <c r="Z153" s="180"/>
      <c r="AA153" s="185"/>
      <c r="AT153" s="186" t="s">
        <v>1089</v>
      </c>
      <c r="AU153" s="186" t="s">
        <v>959</v>
      </c>
      <c r="AV153" s="12" t="s">
        <v>959</v>
      </c>
      <c r="AW153" s="12" t="s">
        <v>903</v>
      </c>
      <c r="AX153" s="12" t="s">
        <v>954</v>
      </c>
      <c r="AY153" s="186" t="s">
        <v>1081</v>
      </c>
    </row>
    <row r="154" spans="2:65" s="1" customFormat="1" ht="51" customHeight="1">
      <c r="B154" s="136"/>
      <c r="C154" s="195" t="s">
        <v>1143</v>
      </c>
      <c r="D154" s="195" t="s">
        <v>1187</v>
      </c>
      <c r="E154" s="196" t="s">
        <v>587</v>
      </c>
      <c r="F154" s="262" t="s">
        <v>588</v>
      </c>
      <c r="G154" s="262"/>
      <c r="H154" s="262"/>
      <c r="I154" s="262"/>
      <c r="J154" s="197" t="s">
        <v>1194</v>
      </c>
      <c r="K154" s="198">
        <v>81.599999999999994</v>
      </c>
      <c r="L154" s="261">
        <v>0</v>
      </c>
      <c r="M154" s="261"/>
      <c r="N154" s="257">
        <f>ROUND(L154*K154,3)</f>
        <v>0</v>
      </c>
      <c r="O154" s="258"/>
      <c r="P154" s="258"/>
      <c r="Q154" s="258"/>
      <c r="R154" s="138"/>
      <c r="T154" s="168" t="s">
        <v>875</v>
      </c>
      <c r="U154" s="47" t="s">
        <v>914</v>
      </c>
      <c r="V154" s="39"/>
      <c r="W154" s="169">
        <f>V154*K154</f>
        <v>0</v>
      </c>
      <c r="X154" s="169">
        <v>1.5E-3</v>
      </c>
      <c r="Y154" s="169">
        <f>X154*K154</f>
        <v>0.12239999999999999</v>
      </c>
      <c r="Z154" s="169">
        <v>0</v>
      </c>
      <c r="AA154" s="170">
        <f>Z154*K154</f>
        <v>0</v>
      </c>
      <c r="AR154" s="22" t="s">
        <v>959</v>
      </c>
      <c r="AT154" s="22" t="s">
        <v>1187</v>
      </c>
      <c r="AU154" s="22" t="s">
        <v>959</v>
      </c>
      <c r="AY154" s="22" t="s">
        <v>1081</v>
      </c>
      <c r="BE154" s="116">
        <f>IF(U154="základná",N154,0)</f>
        <v>0</v>
      </c>
      <c r="BF154" s="116">
        <f>IF(U154="znížená",N154,0)</f>
        <v>0</v>
      </c>
      <c r="BG154" s="116">
        <f>IF(U154="zákl. prenesená",N154,0)</f>
        <v>0</v>
      </c>
      <c r="BH154" s="116">
        <f>IF(U154="zníž. prenesená",N154,0)</f>
        <v>0</v>
      </c>
      <c r="BI154" s="116">
        <f>IF(U154="nulová",N154,0)</f>
        <v>0</v>
      </c>
      <c r="BJ154" s="22" t="s">
        <v>959</v>
      </c>
      <c r="BK154" s="171">
        <f>ROUND(L154*K154,3)</f>
        <v>0</v>
      </c>
      <c r="BL154" s="22" t="s">
        <v>954</v>
      </c>
      <c r="BM154" s="22" t="s">
        <v>589</v>
      </c>
    </row>
    <row r="155" spans="2:65" s="1" customFormat="1" ht="16.5" customHeight="1">
      <c r="B155" s="38"/>
      <c r="C155" s="39"/>
      <c r="D155" s="39"/>
      <c r="E155" s="39"/>
      <c r="F155" s="268" t="s">
        <v>576</v>
      </c>
      <c r="G155" s="269"/>
      <c r="H155" s="269"/>
      <c r="I155" s="269"/>
      <c r="J155" s="39"/>
      <c r="K155" s="39"/>
      <c r="L155" s="39"/>
      <c r="M155" s="39"/>
      <c r="N155" s="39"/>
      <c r="O155" s="39"/>
      <c r="P155" s="39"/>
      <c r="Q155" s="39"/>
      <c r="R155" s="40"/>
      <c r="T155" s="199"/>
      <c r="U155" s="39"/>
      <c r="V155" s="39"/>
      <c r="W155" s="39"/>
      <c r="X155" s="39"/>
      <c r="Y155" s="39"/>
      <c r="Z155" s="39"/>
      <c r="AA155" s="77"/>
      <c r="AT155" s="22" t="s">
        <v>1232</v>
      </c>
      <c r="AU155" s="22" t="s">
        <v>959</v>
      </c>
    </row>
    <row r="156" spans="2:65" s="1" customFormat="1" ht="51" customHeight="1">
      <c r="B156" s="136"/>
      <c r="C156" s="195" t="s">
        <v>1149</v>
      </c>
      <c r="D156" s="195" t="s">
        <v>1187</v>
      </c>
      <c r="E156" s="196" t="s">
        <v>590</v>
      </c>
      <c r="F156" s="262" t="s">
        <v>591</v>
      </c>
      <c r="G156" s="262"/>
      <c r="H156" s="262"/>
      <c r="I156" s="262"/>
      <c r="J156" s="197" t="s">
        <v>1194</v>
      </c>
      <c r="K156" s="198">
        <v>117.3</v>
      </c>
      <c r="L156" s="261">
        <v>0</v>
      </c>
      <c r="M156" s="261"/>
      <c r="N156" s="257">
        <f>ROUND(L156*K156,3)</f>
        <v>0</v>
      </c>
      <c r="O156" s="258"/>
      <c r="P156" s="258"/>
      <c r="Q156" s="258"/>
      <c r="R156" s="138"/>
      <c r="T156" s="168" t="s">
        <v>875</v>
      </c>
      <c r="U156" s="47" t="s">
        <v>914</v>
      </c>
      <c r="V156" s="39"/>
      <c r="W156" s="169">
        <f>V156*K156</f>
        <v>0</v>
      </c>
      <c r="X156" s="169">
        <v>1.64E-3</v>
      </c>
      <c r="Y156" s="169">
        <f>X156*K156</f>
        <v>0.19237199999999999</v>
      </c>
      <c r="Z156" s="169">
        <v>0</v>
      </c>
      <c r="AA156" s="170">
        <f>Z156*K156</f>
        <v>0</v>
      </c>
      <c r="AR156" s="22" t="s">
        <v>959</v>
      </c>
      <c r="AT156" s="22" t="s">
        <v>1187</v>
      </c>
      <c r="AU156" s="22" t="s">
        <v>959</v>
      </c>
      <c r="AY156" s="22" t="s">
        <v>1081</v>
      </c>
      <c r="BE156" s="116">
        <f>IF(U156="základná",N156,0)</f>
        <v>0</v>
      </c>
      <c r="BF156" s="116">
        <f>IF(U156="znížená",N156,0)</f>
        <v>0</v>
      </c>
      <c r="BG156" s="116">
        <f>IF(U156="zákl. prenesená",N156,0)</f>
        <v>0</v>
      </c>
      <c r="BH156" s="116">
        <f>IF(U156="zníž. prenesená",N156,0)</f>
        <v>0</v>
      </c>
      <c r="BI156" s="116">
        <f>IF(U156="nulová",N156,0)</f>
        <v>0</v>
      </c>
      <c r="BJ156" s="22" t="s">
        <v>959</v>
      </c>
      <c r="BK156" s="171">
        <f>ROUND(L156*K156,3)</f>
        <v>0</v>
      </c>
      <c r="BL156" s="22" t="s">
        <v>954</v>
      </c>
      <c r="BM156" s="22" t="s">
        <v>592</v>
      </c>
    </row>
    <row r="157" spans="2:65" s="1" customFormat="1" ht="16.5" customHeight="1">
      <c r="B157" s="38"/>
      <c r="C157" s="39"/>
      <c r="D157" s="39"/>
      <c r="E157" s="39"/>
      <c r="F157" s="268" t="s">
        <v>576</v>
      </c>
      <c r="G157" s="269"/>
      <c r="H157" s="269"/>
      <c r="I157" s="269"/>
      <c r="J157" s="39"/>
      <c r="K157" s="39"/>
      <c r="L157" s="39"/>
      <c r="M157" s="39"/>
      <c r="N157" s="39"/>
      <c r="O157" s="39"/>
      <c r="P157" s="39"/>
      <c r="Q157" s="39"/>
      <c r="R157" s="40"/>
      <c r="T157" s="199"/>
      <c r="U157" s="39"/>
      <c r="V157" s="39"/>
      <c r="W157" s="39"/>
      <c r="X157" s="39"/>
      <c r="Y157" s="39"/>
      <c r="Z157" s="39"/>
      <c r="AA157" s="77"/>
      <c r="AT157" s="22" t="s">
        <v>1232</v>
      </c>
      <c r="AU157" s="22" t="s">
        <v>959</v>
      </c>
    </row>
    <row r="158" spans="2:65" s="1" customFormat="1" ht="25.5" customHeight="1">
      <c r="B158" s="136"/>
      <c r="C158" s="164" t="s">
        <v>1167</v>
      </c>
      <c r="D158" s="164" t="s">
        <v>1082</v>
      </c>
      <c r="E158" s="165" t="s">
        <v>593</v>
      </c>
      <c r="F158" s="270" t="s">
        <v>594</v>
      </c>
      <c r="G158" s="270"/>
      <c r="H158" s="270"/>
      <c r="I158" s="270"/>
      <c r="J158" s="166" t="s">
        <v>1194</v>
      </c>
      <c r="K158" s="167">
        <v>54</v>
      </c>
      <c r="L158" s="265">
        <v>0</v>
      </c>
      <c r="M158" s="265"/>
      <c r="N158" s="258">
        <f>ROUND(L158*K158,3)</f>
        <v>0</v>
      </c>
      <c r="O158" s="258"/>
      <c r="P158" s="258"/>
      <c r="Q158" s="258"/>
      <c r="R158" s="138"/>
      <c r="T158" s="168" t="s">
        <v>875</v>
      </c>
      <c r="U158" s="47" t="s">
        <v>914</v>
      </c>
      <c r="V158" s="39"/>
      <c r="W158" s="169">
        <f>V158*K158</f>
        <v>0</v>
      </c>
      <c r="X158" s="169">
        <v>4.6E-5</v>
      </c>
      <c r="Y158" s="169">
        <f>X158*K158</f>
        <v>2.4840000000000001E-3</v>
      </c>
      <c r="Z158" s="169">
        <v>0</v>
      </c>
      <c r="AA158" s="170">
        <f>Z158*K158</f>
        <v>0</v>
      </c>
      <c r="AR158" s="22" t="s">
        <v>954</v>
      </c>
      <c r="AT158" s="22" t="s">
        <v>1082</v>
      </c>
      <c r="AU158" s="22" t="s">
        <v>959</v>
      </c>
      <c r="AY158" s="22" t="s">
        <v>1081</v>
      </c>
      <c r="BE158" s="116">
        <f>IF(U158="základná",N158,0)</f>
        <v>0</v>
      </c>
      <c r="BF158" s="116">
        <f>IF(U158="znížená",N158,0)</f>
        <v>0</v>
      </c>
      <c r="BG158" s="116">
        <f>IF(U158="zákl. prenesená",N158,0)</f>
        <v>0</v>
      </c>
      <c r="BH158" s="116">
        <f>IF(U158="zníž. prenesená",N158,0)</f>
        <v>0</v>
      </c>
      <c r="BI158" s="116">
        <f>IF(U158="nulová",N158,0)</f>
        <v>0</v>
      </c>
      <c r="BJ158" s="22" t="s">
        <v>959</v>
      </c>
      <c r="BK158" s="171">
        <f>ROUND(L158*K158,3)</f>
        <v>0</v>
      </c>
      <c r="BL158" s="22" t="s">
        <v>954</v>
      </c>
      <c r="BM158" s="22" t="s">
        <v>595</v>
      </c>
    </row>
    <row r="159" spans="2:65" s="12" customFormat="1" ht="16.5" customHeight="1">
      <c r="B159" s="179"/>
      <c r="C159" s="180"/>
      <c r="D159" s="180"/>
      <c r="E159" s="181" t="s">
        <v>875</v>
      </c>
      <c r="F159" s="275" t="s">
        <v>1381</v>
      </c>
      <c r="G159" s="276"/>
      <c r="H159" s="276"/>
      <c r="I159" s="276"/>
      <c r="J159" s="180"/>
      <c r="K159" s="182">
        <v>54</v>
      </c>
      <c r="L159" s="180"/>
      <c r="M159" s="180"/>
      <c r="N159" s="180"/>
      <c r="O159" s="180"/>
      <c r="P159" s="180"/>
      <c r="Q159" s="180"/>
      <c r="R159" s="183"/>
      <c r="T159" s="184"/>
      <c r="U159" s="180"/>
      <c r="V159" s="180"/>
      <c r="W159" s="180"/>
      <c r="X159" s="180"/>
      <c r="Y159" s="180"/>
      <c r="Z159" s="180"/>
      <c r="AA159" s="185"/>
      <c r="AT159" s="186" t="s">
        <v>1089</v>
      </c>
      <c r="AU159" s="186" t="s">
        <v>959</v>
      </c>
      <c r="AV159" s="12" t="s">
        <v>959</v>
      </c>
      <c r="AW159" s="12" t="s">
        <v>903</v>
      </c>
      <c r="AX159" s="12" t="s">
        <v>954</v>
      </c>
      <c r="AY159" s="186" t="s">
        <v>1081</v>
      </c>
    </row>
    <row r="160" spans="2:65" s="1" customFormat="1" ht="51" customHeight="1">
      <c r="B160" s="136"/>
      <c r="C160" s="195" t="s">
        <v>1179</v>
      </c>
      <c r="D160" s="195" t="s">
        <v>1187</v>
      </c>
      <c r="E160" s="196" t="s">
        <v>596</v>
      </c>
      <c r="F160" s="262" t="s">
        <v>597</v>
      </c>
      <c r="G160" s="262"/>
      <c r="H160" s="262"/>
      <c r="I160" s="262"/>
      <c r="J160" s="197" t="s">
        <v>1194</v>
      </c>
      <c r="K160" s="198">
        <v>55.08</v>
      </c>
      <c r="L160" s="261">
        <v>0</v>
      </c>
      <c r="M160" s="261"/>
      <c r="N160" s="257">
        <f>ROUND(L160*K160,3)</f>
        <v>0</v>
      </c>
      <c r="O160" s="258"/>
      <c r="P160" s="258"/>
      <c r="Q160" s="258"/>
      <c r="R160" s="138"/>
      <c r="T160" s="168" t="s">
        <v>875</v>
      </c>
      <c r="U160" s="47" t="s">
        <v>914</v>
      </c>
      <c r="V160" s="39"/>
      <c r="W160" s="169">
        <f>V160*K160</f>
        <v>0</v>
      </c>
      <c r="X160" s="169">
        <v>1.8699999999999999E-3</v>
      </c>
      <c r="Y160" s="169">
        <f>X160*K160</f>
        <v>0.1029996</v>
      </c>
      <c r="Z160" s="169">
        <v>0</v>
      </c>
      <c r="AA160" s="170">
        <f>Z160*K160</f>
        <v>0</v>
      </c>
      <c r="AR160" s="22" t="s">
        <v>959</v>
      </c>
      <c r="AT160" s="22" t="s">
        <v>1187</v>
      </c>
      <c r="AU160" s="22" t="s">
        <v>959</v>
      </c>
      <c r="AY160" s="22" t="s">
        <v>1081</v>
      </c>
      <c r="BE160" s="116">
        <f>IF(U160="základná",N160,0)</f>
        <v>0</v>
      </c>
      <c r="BF160" s="116">
        <f>IF(U160="znížená",N160,0)</f>
        <v>0</v>
      </c>
      <c r="BG160" s="116">
        <f>IF(U160="zákl. prenesená",N160,0)</f>
        <v>0</v>
      </c>
      <c r="BH160" s="116">
        <f>IF(U160="zníž. prenesená",N160,0)</f>
        <v>0</v>
      </c>
      <c r="BI160" s="116">
        <f>IF(U160="nulová",N160,0)</f>
        <v>0</v>
      </c>
      <c r="BJ160" s="22" t="s">
        <v>959</v>
      </c>
      <c r="BK160" s="171">
        <f>ROUND(L160*K160,3)</f>
        <v>0</v>
      </c>
      <c r="BL160" s="22" t="s">
        <v>954</v>
      </c>
      <c r="BM160" s="22" t="s">
        <v>598</v>
      </c>
    </row>
    <row r="161" spans="2:65" s="1" customFormat="1" ht="16.5" customHeight="1">
      <c r="B161" s="38"/>
      <c r="C161" s="39"/>
      <c r="D161" s="39"/>
      <c r="E161" s="39"/>
      <c r="F161" s="268" t="s">
        <v>576</v>
      </c>
      <c r="G161" s="269"/>
      <c r="H161" s="269"/>
      <c r="I161" s="269"/>
      <c r="J161" s="39"/>
      <c r="K161" s="39"/>
      <c r="L161" s="39"/>
      <c r="M161" s="39"/>
      <c r="N161" s="39"/>
      <c r="O161" s="39"/>
      <c r="P161" s="39"/>
      <c r="Q161" s="39"/>
      <c r="R161" s="40"/>
      <c r="T161" s="199"/>
      <c r="U161" s="39"/>
      <c r="V161" s="39"/>
      <c r="W161" s="39"/>
      <c r="X161" s="39"/>
      <c r="Y161" s="39"/>
      <c r="Z161" s="39"/>
      <c r="AA161" s="77"/>
      <c r="AT161" s="22" t="s">
        <v>1232</v>
      </c>
      <c r="AU161" s="22" t="s">
        <v>959</v>
      </c>
    </row>
    <row r="162" spans="2:65" s="1" customFormat="1" ht="25.5" customHeight="1">
      <c r="B162" s="136"/>
      <c r="C162" s="164" t="s">
        <v>1186</v>
      </c>
      <c r="D162" s="164" t="s">
        <v>1082</v>
      </c>
      <c r="E162" s="165" t="s">
        <v>599</v>
      </c>
      <c r="F162" s="270" t="s">
        <v>600</v>
      </c>
      <c r="G162" s="270"/>
      <c r="H162" s="270"/>
      <c r="I162" s="270"/>
      <c r="J162" s="166" t="s">
        <v>1194</v>
      </c>
      <c r="K162" s="167">
        <v>294</v>
      </c>
      <c r="L162" s="265">
        <v>0</v>
      </c>
      <c r="M162" s="265"/>
      <c r="N162" s="258">
        <f>ROUND(L162*K162,3)</f>
        <v>0</v>
      </c>
      <c r="O162" s="258"/>
      <c r="P162" s="258"/>
      <c r="Q162" s="258"/>
      <c r="R162" s="138"/>
      <c r="T162" s="168" t="s">
        <v>875</v>
      </c>
      <c r="U162" s="47" t="s">
        <v>914</v>
      </c>
      <c r="V162" s="39"/>
      <c r="W162" s="169">
        <f>V162*K162</f>
        <v>0</v>
      </c>
      <c r="X162" s="169">
        <v>4.6E-5</v>
      </c>
      <c r="Y162" s="169">
        <f>X162*K162</f>
        <v>1.3524E-2</v>
      </c>
      <c r="Z162" s="169">
        <v>0</v>
      </c>
      <c r="AA162" s="170">
        <f>Z162*K162</f>
        <v>0</v>
      </c>
      <c r="AR162" s="22" t="s">
        <v>954</v>
      </c>
      <c r="AT162" s="22" t="s">
        <v>1082</v>
      </c>
      <c r="AU162" s="22" t="s">
        <v>959</v>
      </c>
      <c r="AY162" s="22" t="s">
        <v>1081</v>
      </c>
      <c r="BE162" s="116">
        <f>IF(U162="základná",N162,0)</f>
        <v>0</v>
      </c>
      <c r="BF162" s="116">
        <f>IF(U162="znížená",N162,0)</f>
        <v>0</v>
      </c>
      <c r="BG162" s="116">
        <f>IF(U162="zákl. prenesená",N162,0)</f>
        <v>0</v>
      </c>
      <c r="BH162" s="116">
        <f>IF(U162="zníž. prenesená",N162,0)</f>
        <v>0</v>
      </c>
      <c r="BI162" s="116">
        <f>IF(U162="nulová",N162,0)</f>
        <v>0</v>
      </c>
      <c r="BJ162" s="22" t="s">
        <v>959</v>
      </c>
      <c r="BK162" s="171">
        <f>ROUND(L162*K162,3)</f>
        <v>0</v>
      </c>
      <c r="BL162" s="22" t="s">
        <v>954</v>
      </c>
      <c r="BM162" s="22" t="s">
        <v>601</v>
      </c>
    </row>
    <row r="163" spans="2:65" s="12" customFormat="1" ht="16.5" customHeight="1">
      <c r="B163" s="179"/>
      <c r="C163" s="180"/>
      <c r="D163" s="180"/>
      <c r="E163" s="181" t="s">
        <v>875</v>
      </c>
      <c r="F163" s="275" t="s">
        <v>602</v>
      </c>
      <c r="G163" s="276"/>
      <c r="H163" s="276"/>
      <c r="I163" s="276"/>
      <c r="J163" s="180"/>
      <c r="K163" s="182">
        <v>294</v>
      </c>
      <c r="L163" s="180"/>
      <c r="M163" s="180"/>
      <c r="N163" s="180"/>
      <c r="O163" s="180"/>
      <c r="P163" s="180"/>
      <c r="Q163" s="180"/>
      <c r="R163" s="183"/>
      <c r="T163" s="184"/>
      <c r="U163" s="180"/>
      <c r="V163" s="180"/>
      <c r="W163" s="180"/>
      <c r="X163" s="180"/>
      <c r="Y163" s="180"/>
      <c r="Z163" s="180"/>
      <c r="AA163" s="185"/>
      <c r="AT163" s="186" t="s">
        <v>1089</v>
      </c>
      <c r="AU163" s="186" t="s">
        <v>959</v>
      </c>
      <c r="AV163" s="12" t="s">
        <v>959</v>
      </c>
      <c r="AW163" s="12" t="s">
        <v>903</v>
      </c>
      <c r="AX163" s="12" t="s">
        <v>954</v>
      </c>
      <c r="AY163" s="186" t="s">
        <v>1081</v>
      </c>
    </row>
    <row r="164" spans="2:65" s="1" customFormat="1" ht="51" customHeight="1">
      <c r="B164" s="136"/>
      <c r="C164" s="195" t="s">
        <v>1183</v>
      </c>
      <c r="D164" s="195" t="s">
        <v>1187</v>
      </c>
      <c r="E164" s="196" t="s">
        <v>603</v>
      </c>
      <c r="F164" s="262" t="s">
        <v>604</v>
      </c>
      <c r="G164" s="262"/>
      <c r="H164" s="262"/>
      <c r="I164" s="262"/>
      <c r="J164" s="197" t="s">
        <v>1194</v>
      </c>
      <c r="K164" s="198">
        <v>11.22</v>
      </c>
      <c r="L164" s="261">
        <v>0</v>
      </c>
      <c r="M164" s="261"/>
      <c r="N164" s="257">
        <f>ROUND(L164*K164,3)</f>
        <v>0</v>
      </c>
      <c r="O164" s="258"/>
      <c r="P164" s="258"/>
      <c r="Q164" s="258"/>
      <c r="R164" s="138"/>
      <c r="T164" s="168" t="s">
        <v>875</v>
      </c>
      <c r="U164" s="47" t="s">
        <v>914</v>
      </c>
      <c r="V164" s="39"/>
      <c r="W164" s="169">
        <f>V164*K164</f>
        <v>0</v>
      </c>
      <c r="X164" s="169">
        <v>2.4E-2</v>
      </c>
      <c r="Y164" s="169">
        <f>X164*K164</f>
        <v>0.26928000000000002</v>
      </c>
      <c r="Z164" s="169">
        <v>0</v>
      </c>
      <c r="AA164" s="170">
        <f>Z164*K164</f>
        <v>0</v>
      </c>
      <c r="AR164" s="22" t="s">
        <v>959</v>
      </c>
      <c r="AT164" s="22" t="s">
        <v>1187</v>
      </c>
      <c r="AU164" s="22" t="s">
        <v>959</v>
      </c>
      <c r="AY164" s="22" t="s">
        <v>1081</v>
      </c>
      <c r="BE164" s="116">
        <f>IF(U164="základná",N164,0)</f>
        <v>0</v>
      </c>
      <c r="BF164" s="116">
        <f>IF(U164="znížená",N164,0)</f>
        <v>0</v>
      </c>
      <c r="BG164" s="116">
        <f>IF(U164="zákl. prenesená",N164,0)</f>
        <v>0</v>
      </c>
      <c r="BH164" s="116">
        <f>IF(U164="zníž. prenesená",N164,0)</f>
        <v>0</v>
      </c>
      <c r="BI164" s="116">
        <f>IF(U164="nulová",N164,0)</f>
        <v>0</v>
      </c>
      <c r="BJ164" s="22" t="s">
        <v>959</v>
      </c>
      <c r="BK164" s="171">
        <f>ROUND(L164*K164,3)</f>
        <v>0</v>
      </c>
      <c r="BL164" s="22" t="s">
        <v>954</v>
      </c>
      <c r="BM164" s="22" t="s">
        <v>605</v>
      </c>
    </row>
    <row r="165" spans="2:65" s="1" customFormat="1" ht="16.5" customHeight="1">
      <c r="B165" s="38"/>
      <c r="C165" s="39"/>
      <c r="D165" s="39"/>
      <c r="E165" s="39"/>
      <c r="F165" s="268" t="s">
        <v>576</v>
      </c>
      <c r="G165" s="269"/>
      <c r="H165" s="269"/>
      <c r="I165" s="269"/>
      <c r="J165" s="39"/>
      <c r="K165" s="39"/>
      <c r="L165" s="39"/>
      <c r="M165" s="39"/>
      <c r="N165" s="39"/>
      <c r="O165" s="39"/>
      <c r="P165" s="39"/>
      <c r="Q165" s="39"/>
      <c r="R165" s="40"/>
      <c r="T165" s="199"/>
      <c r="U165" s="39"/>
      <c r="V165" s="39"/>
      <c r="W165" s="39"/>
      <c r="X165" s="39"/>
      <c r="Y165" s="39"/>
      <c r="Z165" s="39"/>
      <c r="AA165" s="77"/>
      <c r="AT165" s="22" t="s">
        <v>1232</v>
      </c>
      <c r="AU165" s="22" t="s">
        <v>959</v>
      </c>
    </row>
    <row r="166" spans="2:65" s="1" customFormat="1" ht="51" customHeight="1">
      <c r="B166" s="136"/>
      <c r="C166" s="195" t="s">
        <v>1197</v>
      </c>
      <c r="D166" s="195" t="s">
        <v>1187</v>
      </c>
      <c r="E166" s="196" t="s">
        <v>606</v>
      </c>
      <c r="F166" s="262" t="s">
        <v>607</v>
      </c>
      <c r="G166" s="262"/>
      <c r="H166" s="262"/>
      <c r="I166" s="262"/>
      <c r="J166" s="197" t="s">
        <v>1194</v>
      </c>
      <c r="K166" s="198">
        <v>286.62</v>
      </c>
      <c r="L166" s="261">
        <v>0</v>
      </c>
      <c r="M166" s="261"/>
      <c r="N166" s="257">
        <f>ROUND(L166*K166,3)</f>
        <v>0</v>
      </c>
      <c r="O166" s="258"/>
      <c r="P166" s="258"/>
      <c r="Q166" s="258"/>
      <c r="R166" s="138"/>
      <c r="T166" s="168" t="s">
        <v>875</v>
      </c>
      <c r="U166" s="47" t="s">
        <v>914</v>
      </c>
      <c r="V166" s="39"/>
      <c r="W166" s="169">
        <f>V166*K166</f>
        <v>0</v>
      </c>
      <c r="X166" s="169">
        <v>2.4E-2</v>
      </c>
      <c r="Y166" s="169">
        <f>X166*K166</f>
        <v>6.8788800000000005</v>
      </c>
      <c r="Z166" s="169">
        <v>0</v>
      </c>
      <c r="AA166" s="170">
        <f>Z166*K166</f>
        <v>0</v>
      </c>
      <c r="AR166" s="22" t="s">
        <v>959</v>
      </c>
      <c r="AT166" s="22" t="s">
        <v>1187</v>
      </c>
      <c r="AU166" s="22" t="s">
        <v>959</v>
      </c>
      <c r="AY166" s="22" t="s">
        <v>1081</v>
      </c>
      <c r="BE166" s="116">
        <f>IF(U166="základná",N166,0)</f>
        <v>0</v>
      </c>
      <c r="BF166" s="116">
        <f>IF(U166="znížená",N166,0)</f>
        <v>0</v>
      </c>
      <c r="BG166" s="116">
        <f>IF(U166="zákl. prenesená",N166,0)</f>
        <v>0</v>
      </c>
      <c r="BH166" s="116">
        <f>IF(U166="zníž. prenesená",N166,0)</f>
        <v>0</v>
      </c>
      <c r="BI166" s="116">
        <f>IF(U166="nulová",N166,0)</f>
        <v>0</v>
      </c>
      <c r="BJ166" s="22" t="s">
        <v>959</v>
      </c>
      <c r="BK166" s="171">
        <f>ROUND(L166*K166,3)</f>
        <v>0</v>
      </c>
      <c r="BL166" s="22" t="s">
        <v>954</v>
      </c>
      <c r="BM166" s="22" t="s">
        <v>608</v>
      </c>
    </row>
    <row r="167" spans="2:65" s="1" customFormat="1" ht="16.5" customHeight="1">
      <c r="B167" s="38"/>
      <c r="C167" s="39"/>
      <c r="D167" s="39"/>
      <c r="E167" s="39"/>
      <c r="F167" s="268" t="s">
        <v>576</v>
      </c>
      <c r="G167" s="269"/>
      <c r="H167" s="269"/>
      <c r="I167" s="269"/>
      <c r="J167" s="39"/>
      <c r="K167" s="39"/>
      <c r="L167" s="39"/>
      <c r="M167" s="39"/>
      <c r="N167" s="39"/>
      <c r="O167" s="39"/>
      <c r="P167" s="39"/>
      <c r="Q167" s="39"/>
      <c r="R167" s="40"/>
      <c r="T167" s="199"/>
      <c r="U167" s="39"/>
      <c r="V167" s="39"/>
      <c r="W167" s="39"/>
      <c r="X167" s="39"/>
      <c r="Y167" s="39"/>
      <c r="Z167" s="39"/>
      <c r="AA167" s="77"/>
      <c r="AT167" s="22" t="s">
        <v>1232</v>
      </c>
      <c r="AU167" s="22" t="s">
        <v>959</v>
      </c>
    </row>
    <row r="168" spans="2:65" s="1" customFormat="1" ht="51" customHeight="1">
      <c r="B168" s="136"/>
      <c r="C168" s="195" t="s">
        <v>1203</v>
      </c>
      <c r="D168" s="195" t="s">
        <v>1187</v>
      </c>
      <c r="E168" s="196" t="s">
        <v>609</v>
      </c>
      <c r="F168" s="262" t="s">
        <v>610</v>
      </c>
      <c r="G168" s="262"/>
      <c r="H168" s="262"/>
      <c r="I168" s="262"/>
      <c r="J168" s="197" t="s">
        <v>611</v>
      </c>
      <c r="K168" s="198">
        <v>2.04</v>
      </c>
      <c r="L168" s="261">
        <v>0</v>
      </c>
      <c r="M168" s="261"/>
      <c r="N168" s="257">
        <f>ROUND(L168*K168,3)</f>
        <v>0</v>
      </c>
      <c r="O168" s="258"/>
      <c r="P168" s="258"/>
      <c r="Q168" s="258"/>
      <c r="R168" s="138"/>
      <c r="T168" s="168" t="s">
        <v>875</v>
      </c>
      <c r="U168" s="47" t="s">
        <v>914</v>
      </c>
      <c r="V168" s="39"/>
      <c r="W168" s="169">
        <f>V168*K168</f>
        <v>0</v>
      </c>
      <c r="X168" s="169">
        <v>2.4E-2</v>
      </c>
      <c r="Y168" s="169">
        <f>X168*K168</f>
        <v>4.8960000000000004E-2</v>
      </c>
      <c r="Z168" s="169">
        <v>0</v>
      </c>
      <c r="AA168" s="170">
        <f>Z168*K168</f>
        <v>0</v>
      </c>
      <c r="AR168" s="22" t="s">
        <v>959</v>
      </c>
      <c r="AT168" s="22" t="s">
        <v>1187</v>
      </c>
      <c r="AU168" s="22" t="s">
        <v>959</v>
      </c>
      <c r="AY168" s="22" t="s">
        <v>1081</v>
      </c>
      <c r="BE168" s="116">
        <f>IF(U168="základná",N168,0)</f>
        <v>0</v>
      </c>
      <c r="BF168" s="116">
        <f>IF(U168="znížená",N168,0)</f>
        <v>0</v>
      </c>
      <c r="BG168" s="116">
        <f>IF(U168="zákl. prenesená",N168,0)</f>
        <v>0</v>
      </c>
      <c r="BH168" s="116">
        <f>IF(U168="zníž. prenesená",N168,0)</f>
        <v>0</v>
      </c>
      <c r="BI168" s="116">
        <f>IF(U168="nulová",N168,0)</f>
        <v>0</v>
      </c>
      <c r="BJ168" s="22" t="s">
        <v>959</v>
      </c>
      <c r="BK168" s="171">
        <f>ROUND(L168*K168,3)</f>
        <v>0</v>
      </c>
      <c r="BL168" s="22" t="s">
        <v>954</v>
      </c>
      <c r="BM168" s="22" t="s">
        <v>612</v>
      </c>
    </row>
    <row r="169" spans="2:65" s="1" customFormat="1" ht="16.5" customHeight="1">
      <c r="B169" s="38"/>
      <c r="C169" s="39"/>
      <c r="D169" s="39"/>
      <c r="E169" s="39"/>
      <c r="F169" s="268" t="s">
        <v>613</v>
      </c>
      <c r="G169" s="269"/>
      <c r="H169" s="269"/>
      <c r="I169" s="269"/>
      <c r="J169" s="39"/>
      <c r="K169" s="39"/>
      <c r="L169" s="39"/>
      <c r="M169" s="39"/>
      <c r="N169" s="39"/>
      <c r="O169" s="39"/>
      <c r="P169" s="39"/>
      <c r="Q169" s="39"/>
      <c r="R169" s="40"/>
      <c r="T169" s="199"/>
      <c r="U169" s="39"/>
      <c r="V169" s="39"/>
      <c r="W169" s="39"/>
      <c r="X169" s="39"/>
      <c r="Y169" s="39"/>
      <c r="Z169" s="39"/>
      <c r="AA169" s="77"/>
      <c r="AT169" s="22" t="s">
        <v>1232</v>
      </c>
      <c r="AU169" s="22" t="s">
        <v>959</v>
      </c>
    </row>
    <row r="170" spans="2:65" s="1" customFormat="1" ht="25.5" customHeight="1">
      <c r="B170" s="136"/>
      <c r="C170" s="164" t="s">
        <v>1207</v>
      </c>
      <c r="D170" s="164" t="s">
        <v>1082</v>
      </c>
      <c r="E170" s="165" t="s">
        <v>614</v>
      </c>
      <c r="F170" s="270" t="s">
        <v>615</v>
      </c>
      <c r="G170" s="270"/>
      <c r="H170" s="270"/>
      <c r="I170" s="270"/>
      <c r="J170" s="166" t="s">
        <v>1194</v>
      </c>
      <c r="K170" s="167">
        <v>11</v>
      </c>
      <c r="L170" s="265">
        <v>0</v>
      </c>
      <c r="M170" s="265"/>
      <c r="N170" s="258">
        <f>ROUND(L170*K170,3)</f>
        <v>0</v>
      </c>
      <c r="O170" s="258"/>
      <c r="P170" s="258"/>
      <c r="Q170" s="258"/>
      <c r="R170" s="138"/>
      <c r="T170" s="168" t="s">
        <v>875</v>
      </c>
      <c r="U170" s="47" t="s">
        <v>914</v>
      </c>
      <c r="V170" s="39"/>
      <c r="W170" s="169">
        <f>V170*K170</f>
        <v>0</v>
      </c>
      <c r="X170" s="169">
        <v>3.0000000000000001E-5</v>
      </c>
      <c r="Y170" s="169">
        <f>X170*K170</f>
        <v>3.3E-4</v>
      </c>
      <c r="Z170" s="169">
        <v>0</v>
      </c>
      <c r="AA170" s="170">
        <f>Z170*K170</f>
        <v>0</v>
      </c>
      <c r="AR170" s="22" t="s">
        <v>954</v>
      </c>
      <c r="AT170" s="22" t="s">
        <v>1082</v>
      </c>
      <c r="AU170" s="22" t="s">
        <v>959</v>
      </c>
      <c r="AY170" s="22" t="s">
        <v>1081</v>
      </c>
      <c r="BE170" s="116">
        <f>IF(U170="základná",N170,0)</f>
        <v>0</v>
      </c>
      <c r="BF170" s="116">
        <f>IF(U170="znížená",N170,0)</f>
        <v>0</v>
      </c>
      <c r="BG170" s="116">
        <f>IF(U170="zákl. prenesená",N170,0)</f>
        <v>0</v>
      </c>
      <c r="BH170" s="116">
        <f>IF(U170="zníž. prenesená",N170,0)</f>
        <v>0</v>
      </c>
      <c r="BI170" s="116">
        <f>IF(U170="nulová",N170,0)</f>
        <v>0</v>
      </c>
      <c r="BJ170" s="22" t="s">
        <v>959</v>
      </c>
      <c r="BK170" s="171">
        <f>ROUND(L170*K170,3)</f>
        <v>0</v>
      </c>
      <c r="BL170" s="22" t="s">
        <v>954</v>
      </c>
      <c r="BM170" s="22" t="s">
        <v>616</v>
      </c>
    </row>
    <row r="171" spans="2:65" s="12" customFormat="1" ht="16.5" customHeight="1">
      <c r="B171" s="179"/>
      <c r="C171" s="180"/>
      <c r="D171" s="180"/>
      <c r="E171" s="181" t="s">
        <v>875</v>
      </c>
      <c r="F171" s="275" t="s">
        <v>617</v>
      </c>
      <c r="G171" s="276"/>
      <c r="H171" s="276"/>
      <c r="I171" s="276"/>
      <c r="J171" s="180"/>
      <c r="K171" s="182">
        <v>11</v>
      </c>
      <c r="L171" s="180"/>
      <c r="M171" s="180"/>
      <c r="N171" s="180"/>
      <c r="O171" s="180"/>
      <c r="P171" s="180"/>
      <c r="Q171" s="180"/>
      <c r="R171" s="183"/>
      <c r="T171" s="184"/>
      <c r="U171" s="180"/>
      <c r="V171" s="180"/>
      <c r="W171" s="180"/>
      <c r="X171" s="180"/>
      <c r="Y171" s="180"/>
      <c r="Z171" s="180"/>
      <c r="AA171" s="185"/>
      <c r="AT171" s="186" t="s">
        <v>1089</v>
      </c>
      <c r="AU171" s="186" t="s">
        <v>959</v>
      </c>
      <c r="AV171" s="12" t="s">
        <v>959</v>
      </c>
      <c r="AW171" s="12" t="s">
        <v>903</v>
      </c>
      <c r="AX171" s="12" t="s">
        <v>954</v>
      </c>
      <c r="AY171" s="186" t="s">
        <v>1081</v>
      </c>
    </row>
    <row r="172" spans="2:65" s="1" customFormat="1" ht="16.5" customHeight="1">
      <c r="B172" s="136"/>
      <c r="C172" s="195" t="s">
        <v>880</v>
      </c>
      <c r="D172" s="195" t="s">
        <v>1187</v>
      </c>
      <c r="E172" s="196" t="s">
        <v>618</v>
      </c>
      <c r="F172" s="262" t="s">
        <v>619</v>
      </c>
      <c r="G172" s="262"/>
      <c r="H172" s="262"/>
      <c r="I172" s="262"/>
      <c r="J172" s="197" t="s">
        <v>1194</v>
      </c>
      <c r="K172" s="198">
        <v>6.12</v>
      </c>
      <c r="L172" s="261">
        <v>0</v>
      </c>
      <c r="M172" s="261"/>
      <c r="N172" s="257">
        <f t="shared" ref="N172:N178" si="5">ROUND(L172*K172,3)</f>
        <v>0</v>
      </c>
      <c r="O172" s="258"/>
      <c r="P172" s="258"/>
      <c r="Q172" s="258"/>
      <c r="R172" s="138"/>
      <c r="T172" s="168" t="s">
        <v>875</v>
      </c>
      <c r="U172" s="47" t="s">
        <v>914</v>
      </c>
      <c r="V172" s="39"/>
      <c r="W172" s="169">
        <f t="shared" ref="W172:W178" si="6">V172*K172</f>
        <v>0</v>
      </c>
      <c r="X172" s="169">
        <v>1.3999999999999999E-4</v>
      </c>
      <c r="Y172" s="169">
        <f t="shared" ref="Y172:Y178" si="7">X172*K172</f>
        <v>8.567999999999999E-4</v>
      </c>
      <c r="Z172" s="169">
        <v>0</v>
      </c>
      <c r="AA172" s="170">
        <f t="shared" ref="AA172:AA178" si="8">Z172*K172</f>
        <v>0</v>
      </c>
      <c r="AR172" s="22" t="s">
        <v>959</v>
      </c>
      <c r="AT172" s="22" t="s">
        <v>1187</v>
      </c>
      <c r="AU172" s="22" t="s">
        <v>959</v>
      </c>
      <c r="AY172" s="22" t="s">
        <v>1081</v>
      </c>
      <c r="BE172" s="116">
        <f t="shared" ref="BE172:BE178" si="9">IF(U172="základná",N172,0)</f>
        <v>0</v>
      </c>
      <c r="BF172" s="116">
        <f t="shared" ref="BF172:BF178" si="10">IF(U172="znížená",N172,0)</f>
        <v>0</v>
      </c>
      <c r="BG172" s="116">
        <f t="shared" ref="BG172:BG178" si="11">IF(U172="zákl. prenesená",N172,0)</f>
        <v>0</v>
      </c>
      <c r="BH172" s="116">
        <f t="shared" ref="BH172:BH178" si="12">IF(U172="zníž. prenesená",N172,0)</f>
        <v>0</v>
      </c>
      <c r="BI172" s="116">
        <f t="shared" ref="BI172:BI178" si="13">IF(U172="nulová",N172,0)</f>
        <v>0</v>
      </c>
      <c r="BJ172" s="22" t="s">
        <v>959</v>
      </c>
      <c r="BK172" s="171">
        <f t="shared" ref="BK172:BK178" si="14">ROUND(L172*K172,3)</f>
        <v>0</v>
      </c>
      <c r="BL172" s="22" t="s">
        <v>954</v>
      </c>
      <c r="BM172" s="22" t="s">
        <v>620</v>
      </c>
    </row>
    <row r="173" spans="2:65" s="1" customFormat="1" ht="16.5" customHeight="1">
      <c r="B173" s="136"/>
      <c r="C173" s="195" t="s">
        <v>1218</v>
      </c>
      <c r="D173" s="195" t="s">
        <v>1187</v>
      </c>
      <c r="E173" s="196" t="s">
        <v>621</v>
      </c>
      <c r="F173" s="262" t="s">
        <v>622</v>
      </c>
      <c r="G173" s="262"/>
      <c r="H173" s="262"/>
      <c r="I173" s="262"/>
      <c r="J173" s="197" t="s">
        <v>1194</v>
      </c>
      <c r="K173" s="198">
        <v>2.04</v>
      </c>
      <c r="L173" s="261">
        <v>0</v>
      </c>
      <c r="M173" s="261"/>
      <c r="N173" s="257">
        <f t="shared" si="5"/>
        <v>0</v>
      </c>
      <c r="O173" s="258"/>
      <c r="P173" s="258"/>
      <c r="Q173" s="258"/>
      <c r="R173" s="138"/>
      <c r="T173" s="168" t="s">
        <v>875</v>
      </c>
      <c r="U173" s="47" t="s">
        <v>914</v>
      </c>
      <c r="V173" s="39"/>
      <c r="W173" s="169">
        <f t="shared" si="6"/>
        <v>0</v>
      </c>
      <c r="X173" s="169">
        <v>1.9000000000000001E-4</v>
      </c>
      <c r="Y173" s="169">
        <f t="shared" si="7"/>
        <v>3.8760000000000004E-4</v>
      </c>
      <c r="Z173" s="169">
        <v>0</v>
      </c>
      <c r="AA173" s="170">
        <f t="shared" si="8"/>
        <v>0</v>
      </c>
      <c r="AR173" s="22" t="s">
        <v>959</v>
      </c>
      <c r="AT173" s="22" t="s">
        <v>1187</v>
      </c>
      <c r="AU173" s="22" t="s">
        <v>959</v>
      </c>
      <c r="AY173" s="22" t="s">
        <v>1081</v>
      </c>
      <c r="BE173" s="116">
        <f t="shared" si="9"/>
        <v>0</v>
      </c>
      <c r="BF173" s="116">
        <f t="shared" si="10"/>
        <v>0</v>
      </c>
      <c r="BG173" s="116">
        <f t="shared" si="11"/>
        <v>0</v>
      </c>
      <c r="BH173" s="116">
        <f t="shared" si="12"/>
        <v>0</v>
      </c>
      <c r="BI173" s="116">
        <f t="shared" si="13"/>
        <v>0</v>
      </c>
      <c r="BJ173" s="22" t="s">
        <v>959</v>
      </c>
      <c r="BK173" s="171">
        <f t="shared" si="14"/>
        <v>0</v>
      </c>
      <c r="BL173" s="22" t="s">
        <v>954</v>
      </c>
      <c r="BM173" s="22" t="s">
        <v>623</v>
      </c>
    </row>
    <row r="174" spans="2:65" s="1" customFormat="1" ht="16.5" customHeight="1">
      <c r="B174" s="136"/>
      <c r="C174" s="195" t="s">
        <v>1223</v>
      </c>
      <c r="D174" s="195" t="s">
        <v>1187</v>
      </c>
      <c r="E174" s="196" t="s">
        <v>624</v>
      </c>
      <c r="F174" s="262" t="s">
        <v>625</v>
      </c>
      <c r="G174" s="262"/>
      <c r="H174" s="262"/>
      <c r="I174" s="262"/>
      <c r="J174" s="197" t="s">
        <v>1194</v>
      </c>
      <c r="K174" s="198">
        <v>3.06</v>
      </c>
      <c r="L174" s="261">
        <v>0</v>
      </c>
      <c r="M174" s="261"/>
      <c r="N174" s="257">
        <f t="shared" si="5"/>
        <v>0</v>
      </c>
      <c r="O174" s="258"/>
      <c r="P174" s="258"/>
      <c r="Q174" s="258"/>
      <c r="R174" s="138"/>
      <c r="T174" s="168" t="s">
        <v>875</v>
      </c>
      <c r="U174" s="47" t="s">
        <v>914</v>
      </c>
      <c r="V174" s="39"/>
      <c r="W174" s="169">
        <f t="shared" si="6"/>
        <v>0</v>
      </c>
      <c r="X174" s="169">
        <v>2.4000000000000001E-4</v>
      </c>
      <c r="Y174" s="169">
        <f t="shared" si="7"/>
        <v>7.3440000000000007E-4</v>
      </c>
      <c r="Z174" s="169">
        <v>0</v>
      </c>
      <c r="AA174" s="170">
        <f t="shared" si="8"/>
        <v>0</v>
      </c>
      <c r="AR174" s="22" t="s">
        <v>959</v>
      </c>
      <c r="AT174" s="22" t="s">
        <v>1187</v>
      </c>
      <c r="AU174" s="22" t="s">
        <v>959</v>
      </c>
      <c r="AY174" s="22" t="s">
        <v>1081</v>
      </c>
      <c r="BE174" s="116">
        <f t="shared" si="9"/>
        <v>0</v>
      </c>
      <c r="BF174" s="116">
        <f t="shared" si="10"/>
        <v>0</v>
      </c>
      <c r="BG174" s="116">
        <f t="shared" si="11"/>
        <v>0</v>
      </c>
      <c r="BH174" s="116">
        <f t="shared" si="12"/>
        <v>0</v>
      </c>
      <c r="BI174" s="116">
        <f t="shared" si="13"/>
        <v>0</v>
      </c>
      <c r="BJ174" s="22" t="s">
        <v>959</v>
      </c>
      <c r="BK174" s="171">
        <f t="shared" si="14"/>
        <v>0</v>
      </c>
      <c r="BL174" s="22" t="s">
        <v>954</v>
      </c>
      <c r="BM174" s="22" t="s">
        <v>626</v>
      </c>
    </row>
    <row r="175" spans="2:65" s="1" customFormat="1" ht="25.5" customHeight="1">
      <c r="B175" s="136"/>
      <c r="C175" s="164" t="s">
        <v>1227</v>
      </c>
      <c r="D175" s="164" t="s">
        <v>1082</v>
      </c>
      <c r="E175" s="165" t="s">
        <v>627</v>
      </c>
      <c r="F175" s="270" t="s">
        <v>628</v>
      </c>
      <c r="G175" s="270"/>
      <c r="H175" s="270"/>
      <c r="I175" s="270"/>
      <c r="J175" s="166" t="s">
        <v>1194</v>
      </c>
      <c r="K175" s="167">
        <v>17</v>
      </c>
      <c r="L175" s="265">
        <v>0</v>
      </c>
      <c r="M175" s="265"/>
      <c r="N175" s="258">
        <f t="shared" si="5"/>
        <v>0</v>
      </c>
      <c r="O175" s="258"/>
      <c r="P175" s="258"/>
      <c r="Q175" s="258"/>
      <c r="R175" s="138"/>
      <c r="T175" s="168" t="s">
        <v>875</v>
      </c>
      <c r="U175" s="47" t="s">
        <v>914</v>
      </c>
      <c r="V175" s="39"/>
      <c r="W175" s="169">
        <f t="shared" si="6"/>
        <v>0</v>
      </c>
      <c r="X175" s="169">
        <v>3.0000000000000001E-5</v>
      </c>
      <c r="Y175" s="169">
        <f t="shared" si="7"/>
        <v>5.1000000000000004E-4</v>
      </c>
      <c r="Z175" s="169">
        <v>0</v>
      </c>
      <c r="AA175" s="170">
        <f t="shared" si="8"/>
        <v>0</v>
      </c>
      <c r="AR175" s="22" t="s">
        <v>954</v>
      </c>
      <c r="AT175" s="22" t="s">
        <v>1082</v>
      </c>
      <c r="AU175" s="22" t="s">
        <v>959</v>
      </c>
      <c r="AY175" s="22" t="s">
        <v>1081</v>
      </c>
      <c r="BE175" s="116">
        <f t="shared" si="9"/>
        <v>0</v>
      </c>
      <c r="BF175" s="116">
        <f t="shared" si="10"/>
        <v>0</v>
      </c>
      <c r="BG175" s="116">
        <f t="shared" si="11"/>
        <v>0</v>
      </c>
      <c r="BH175" s="116">
        <f t="shared" si="12"/>
        <v>0</v>
      </c>
      <c r="BI175" s="116">
        <f t="shared" si="13"/>
        <v>0</v>
      </c>
      <c r="BJ175" s="22" t="s">
        <v>959</v>
      </c>
      <c r="BK175" s="171">
        <f t="shared" si="14"/>
        <v>0</v>
      </c>
      <c r="BL175" s="22" t="s">
        <v>954</v>
      </c>
      <c r="BM175" s="22" t="s">
        <v>629</v>
      </c>
    </row>
    <row r="176" spans="2:65" s="1" customFormat="1" ht="16.5" customHeight="1">
      <c r="B176" s="136"/>
      <c r="C176" s="195" t="s">
        <v>1233</v>
      </c>
      <c r="D176" s="195" t="s">
        <v>1187</v>
      </c>
      <c r="E176" s="196" t="s">
        <v>630</v>
      </c>
      <c r="F176" s="262" t="s">
        <v>631</v>
      </c>
      <c r="G176" s="262"/>
      <c r="H176" s="262"/>
      <c r="I176" s="262"/>
      <c r="J176" s="197" t="s">
        <v>1194</v>
      </c>
      <c r="K176" s="198">
        <v>17.34</v>
      </c>
      <c r="L176" s="261">
        <v>0</v>
      </c>
      <c r="M176" s="261"/>
      <c r="N176" s="257">
        <f t="shared" si="5"/>
        <v>0</v>
      </c>
      <c r="O176" s="258"/>
      <c r="P176" s="258"/>
      <c r="Q176" s="258"/>
      <c r="R176" s="138"/>
      <c r="T176" s="168" t="s">
        <v>875</v>
      </c>
      <c r="U176" s="47" t="s">
        <v>914</v>
      </c>
      <c r="V176" s="39"/>
      <c r="W176" s="169">
        <f t="shared" si="6"/>
        <v>0</v>
      </c>
      <c r="X176" s="169">
        <v>3.6000000000000002E-4</v>
      </c>
      <c r="Y176" s="169">
        <f t="shared" si="7"/>
        <v>6.2424000000000004E-3</v>
      </c>
      <c r="Z176" s="169">
        <v>0</v>
      </c>
      <c r="AA176" s="170">
        <f t="shared" si="8"/>
        <v>0</v>
      </c>
      <c r="AR176" s="22" t="s">
        <v>959</v>
      </c>
      <c r="AT176" s="22" t="s">
        <v>1187</v>
      </c>
      <c r="AU176" s="22" t="s">
        <v>959</v>
      </c>
      <c r="AY176" s="22" t="s">
        <v>1081</v>
      </c>
      <c r="BE176" s="116">
        <f t="shared" si="9"/>
        <v>0</v>
      </c>
      <c r="BF176" s="116">
        <f t="shared" si="10"/>
        <v>0</v>
      </c>
      <c r="BG176" s="116">
        <f t="shared" si="11"/>
        <v>0</v>
      </c>
      <c r="BH176" s="116">
        <f t="shared" si="12"/>
        <v>0</v>
      </c>
      <c r="BI176" s="116">
        <f t="shared" si="13"/>
        <v>0</v>
      </c>
      <c r="BJ176" s="22" t="s">
        <v>959</v>
      </c>
      <c r="BK176" s="171">
        <f t="shared" si="14"/>
        <v>0</v>
      </c>
      <c r="BL176" s="22" t="s">
        <v>954</v>
      </c>
      <c r="BM176" s="22" t="s">
        <v>632</v>
      </c>
    </row>
    <row r="177" spans="2:65" s="1" customFormat="1" ht="38.25" customHeight="1">
      <c r="B177" s="136"/>
      <c r="C177" s="164" t="s">
        <v>1239</v>
      </c>
      <c r="D177" s="164" t="s">
        <v>1082</v>
      </c>
      <c r="E177" s="165" t="s">
        <v>633</v>
      </c>
      <c r="F177" s="270" t="s">
        <v>634</v>
      </c>
      <c r="G177" s="270"/>
      <c r="H177" s="270"/>
      <c r="I177" s="270"/>
      <c r="J177" s="166" t="s">
        <v>1135</v>
      </c>
      <c r="K177" s="167">
        <v>45</v>
      </c>
      <c r="L177" s="265">
        <v>0</v>
      </c>
      <c r="M177" s="265"/>
      <c r="N177" s="258">
        <f t="shared" si="5"/>
        <v>0</v>
      </c>
      <c r="O177" s="258"/>
      <c r="P177" s="258"/>
      <c r="Q177" s="258"/>
      <c r="R177" s="138"/>
      <c r="T177" s="168" t="s">
        <v>875</v>
      </c>
      <c r="U177" s="47" t="s">
        <v>914</v>
      </c>
      <c r="V177" s="39"/>
      <c r="W177" s="169">
        <f t="shared" si="6"/>
        <v>0</v>
      </c>
      <c r="X177" s="169">
        <v>4.1999999999999996E-6</v>
      </c>
      <c r="Y177" s="169">
        <f t="shared" si="7"/>
        <v>1.8899999999999999E-4</v>
      </c>
      <c r="Z177" s="169">
        <v>0</v>
      </c>
      <c r="AA177" s="170">
        <f t="shared" si="8"/>
        <v>0</v>
      </c>
      <c r="AR177" s="22" t="s">
        <v>954</v>
      </c>
      <c r="AT177" s="22" t="s">
        <v>1082</v>
      </c>
      <c r="AU177" s="22" t="s">
        <v>959</v>
      </c>
      <c r="AY177" s="22" t="s">
        <v>1081</v>
      </c>
      <c r="BE177" s="116">
        <f t="shared" si="9"/>
        <v>0</v>
      </c>
      <c r="BF177" s="116">
        <f t="shared" si="10"/>
        <v>0</v>
      </c>
      <c r="BG177" s="116">
        <f t="shared" si="11"/>
        <v>0</v>
      </c>
      <c r="BH177" s="116">
        <f t="shared" si="12"/>
        <v>0</v>
      </c>
      <c r="BI177" s="116">
        <f t="shared" si="13"/>
        <v>0</v>
      </c>
      <c r="BJ177" s="22" t="s">
        <v>959</v>
      </c>
      <c r="BK177" s="171">
        <f t="shared" si="14"/>
        <v>0</v>
      </c>
      <c r="BL177" s="22" t="s">
        <v>954</v>
      </c>
      <c r="BM177" s="22" t="s">
        <v>635</v>
      </c>
    </row>
    <row r="178" spans="2:65" s="1" customFormat="1" ht="25.5" customHeight="1">
      <c r="B178" s="136"/>
      <c r="C178" s="195" t="s">
        <v>1248</v>
      </c>
      <c r="D178" s="195" t="s">
        <v>1187</v>
      </c>
      <c r="E178" s="196" t="s">
        <v>636</v>
      </c>
      <c r="F178" s="262" t="s">
        <v>637</v>
      </c>
      <c r="G178" s="262"/>
      <c r="H178" s="262"/>
      <c r="I178" s="262"/>
      <c r="J178" s="197" t="s">
        <v>1135</v>
      </c>
      <c r="K178" s="198">
        <v>55.8</v>
      </c>
      <c r="L178" s="261">
        <v>0</v>
      </c>
      <c r="M178" s="261"/>
      <c r="N178" s="257">
        <f t="shared" si="5"/>
        <v>0</v>
      </c>
      <c r="O178" s="258"/>
      <c r="P178" s="258"/>
      <c r="Q178" s="258"/>
      <c r="R178" s="138"/>
      <c r="T178" s="168" t="s">
        <v>875</v>
      </c>
      <c r="U178" s="47" t="s">
        <v>914</v>
      </c>
      <c r="V178" s="39"/>
      <c r="W178" s="169">
        <f t="shared" si="6"/>
        <v>0</v>
      </c>
      <c r="X178" s="169">
        <v>0</v>
      </c>
      <c r="Y178" s="169">
        <f t="shared" si="7"/>
        <v>0</v>
      </c>
      <c r="Z178" s="169">
        <v>0</v>
      </c>
      <c r="AA178" s="170">
        <f t="shared" si="8"/>
        <v>0</v>
      </c>
      <c r="AR178" s="22" t="s">
        <v>959</v>
      </c>
      <c r="AT178" s="22" t="s">
        <v>1187</v>
      </c>
      <c r="AU178" s="22" t="s">
        <v>959</v>
      </c>
      <c r="AY178" s="22" t="s">
        <v>1081</v>
      </c>
      <c r="BE178" s="116">
        <f t="shared" si="9"/>
        <v>0</v>
      </c>
      <c r="BF178" s="116">
        <f t="shared" si="10"/>
        <v>0</v>
      </c>
      <c r="BG178" s="116">
        <f t="shared" si="11"/>
        <v>0</v>
      </c>
      <c r="BH178" s="116">
        <f t="shared" si="12"/>
        <v>0</v>
      </c>
      <c r="BI178" s="116">
        <f t="shared" si="13"/>
        <v>0</v>
      </c>
      <c r="BJ178" s="22" t="s">
        <v>959</v>
      </c>
      <c r="BK178" s="171">
        <f t="shared" si="14"/>
        <v>0</v>
      </c>
      <c r="BL178" s="22" t="s">
        <v>954</v>
      </c>
      <c r="BM178" s="22" t="s">
        <v>638</v>
      </c>
    </row>
    <row r="179" spans="2:65" s="1" customFormat="1" ht="24" customHeight="1">
      <c r="B179" s="38"/>
      <c r="C179" s="39"/>
      <c r="D179" s="39"/>
      <c r="E179" s="39"/>
      <c r="F179" s="268" t="s">
        <v>639</v>
      </c>
      <c r="G179" s="269"/>
      <c r="H179" s="269"/>
      <c r="I179" s="269"/>
      <c r="J179" s="39"/>
      <c r="K179" s="39"/>
      <c r="L179" s="39"/>
      <c r="M179" s="39"/>
      <c r="N179" s="39"/>
      <c r="O179" s="39"/>
      <c r="P179" s="39"/>
      <c r="Q179" s="39"/>
      <c r="R179" s="40"/>
      <c r="T179" s="199"/>
      <c r="U179" s="39"/>
      <c r="V179" s="39"/>
      <c r="W179" s="39"/>
      <c r="X179" s="39"/>
      <c r="Y179" s="39"/>
      <c r="Z179" s="39"/>
      <c r="AA179" s="77"/>
      <c r="AT179" s="22" t="s">
        <v>1232</v>
      </c>
      <c r="AU179" s="22" t="s">
        <v>959</v>
      </c>
    </row>
    <row r="180" spans="2:65" s="1" customFormat="1" ht="16.5" customHeight="1">
      <c r="B180" s="136"/>
      <c r="C180" s="195" t="s">
        <v>1253</v>
      </c>
      <c r="D180" s="195" t="s">
        <v>1187</v>
      </c>
      <c r="E180" s="196" t="s">
        <v>640</v>
      </c>
      <c r="F180" s="262" t="s">
        <v>641</v>
      </c>
      <c r="G180" s="262"/>
      <c r="H180" s="262"/>
      <c r="I180" s="262"/>
      <c r="J180" s="197" t="s">
        <v>1182</v>
      </c>
      <c r="K180" s="198">
        <v>15</v>
      </c>
      <c r="L180" s="261">
        <v>0</v>
      </c>
      <c r="M180" s="261"/>
      <c r="N180" s="257">
        <f>ROUND(L180*K180,3)</f>
        <v>0</v>
      </c>
      <c r="O180" s="258"/>
      <c r="P180" s="258"/>
      <c r="Q180" s="258"/>
      <c r="R180" s="138"/>
      <c r="T180" s="168" t="s">
        <v>875</v>
      </c>
      <c r="U180" s="47" t="s">
        <v>914</v>
      </c>
      <c r="V180" s="39"/>
      <c r="W180" s="169">
        <f>V180*K180</f>
        <v>0</v>
      </c>
      <c r="X180" s="169">
        <v>6.4999999999999997E-4</v>
      </c>
      <c r="Y180" s="169">
        <f>X180*K180</f>
        <v>9.75E-3</v>
      </c>
      <c r="Z180" s="169">
        <v>0</v>
      </c>
      <c r="AA180" s="170">
        <f>Z180*K180</f>
        <v>0</v>
      </c>
      <c r="AR180" s="22" t="s">
        <v>959</v>
      </c>
      <c r="AT180" s="22" t="s">
        <v>1187</v>
      </c>
      <c r="AU180" s="22" t="s">
        <v>959</v>
      </c>
      <c r="AY180" s="22" t="s">
        <v>1081</v>
      </c>
      <c r="BE180" s="116">
        <f>IF(U180="základná",N180,0)</f>
        <v>0</v>
      </c>
      <c r="BF180" s="116">
        <f>IF(U180="znížená",N180,0)</f>
        <v>0</v>
      </c>
      <c r="BG180" s="116">
        <f>IF(U180="zákl. prenesená",N180,0)</f>
        <v>0</v>
      </c>
      <c r="BH180" s="116">
        <f>IF(U180="zníž. prenesená",N180,0)</f>
        <v>0</v>
      </c>
      <c r="BI180" s="116">
        <f>IF(U180="nulová",N180,0)</f>
        <v>0</v>
      </c>
      <c r="BJ180" s="22" t="s">
        <v>959</v>
      </c>
      <c r="BK180" s="171">
        <f>ROUND(L180*K180,3)</f>
        <v>0</v>
      </c>
      <c r="BL180" s="22" t="s">
        <v>954</v>
      </c>
      <c r="BM180" s="22" t="s">
        <v>642</v>
      </c>
    </row>
    <row r="181" spans="2:65" s="1" customFormat="1" ht="25.5" customHeight="1">
      <c r="B181" s="136"/>
      <c r="C181" s="164" t="s">
        <v>1258</v>
      </c>
      <c r="D181" s="164" t="s">
        <v>1082</v>
      </c>
      <c r="E181" s="165" t="s">
        <v>643</v>
      </c>
      <c r="F181" s="270" t="s">
        <v>644</v>
      </c>
      <c r="G181" s="270"/>
      <c r="H181" s="270"/>
      <c r="I181" s="270"/>
      <c r="J181" s="166" t="s">
        <v>1135</v>
      </c>
      <c r="K181" s="167">
        <v>17.009</v>
      </c>
      <c r="L181" s="265">
        <v>0</v>
      </c>
      <c r="M181" s="265"/>
      <c r="N181" s="258">
        <f>ROUND(L181*K181,3)</f>
        <v>0</v>
      </c>
      <c r="O181" s="258"/>
      <c r="P181" s="258"/>
      <c r="Q181" s="258"/>
      <c r="R181" s="138"/>
      <c r="T181" s="168" t="s">
        <v>875</v>
      </c>
      <c r="U181" s="47" t="s">
        <v>914</v>
      </c>
      <c r="V181" s="39"/>
      <c r="W181" s="169">
        <f>V181*K181</f>
        <v>0</v>
      </c>
      <c r="X181" s="169">
        <v>7.3825000000000006E-5</v>
      </c>
      <c r="Y181" s="169">
        <f>X181*K181</f>
        <v>1.2556894250000002E-3</v>
      </c>
      <c r="Z181" s="169">
        <v>0</v>
      </c>
      <c r="AA181" s="170">
        <f>Z181*K181</f>
        <v>0</v>
      </c>
      <c r="AR181" s="22" t="s">
        <v>954</v>
      </c>
      <c r="AT181" s="22" t="s">
        <v>1082</v>
      </c>
      <c r="AU181" s="22" t="s">
        <v>959</v>
      </c>
      <c r="AY181" s="22" t="s">
        <v>1081</v>
      </c>
      <c r="BE181" s="116">
        <f>IF(U181="základná",N181,0)</f>
        <v>0</v>
      </c>
      <c r="BF181" s="116">
        <f>IF(U181="znížená",N181,0)</f>
        <v>0</v>
      </c>
      <c r="BG181" s="116">
        <f>IF(U181="zákl. prenesená",N181,0)</f>
        <v>0</v>
      </c>
      <c r="BH181" s="116">
        <f>IF(U181="zníž. prenesená",N181,0)</f>
        <v>0</v>
      </c>
      <c r="BI181" s="116">
        <f>IF(U181="nulová",N181,0)</f>
        <v>0</v>
      </c>
      <c r="BJ181" s="22" t="s">
        <v>959</v>
      </c>
      <c r="BK181" s="171">
        <f>ROUND(L181*K181,3)</f>
        <v>0</v>
      </c>
      <c r="BL181" s="22" t="s">
        <v>954</v>
      </c>
      <c r="BM181" s="22" t="s">
        <v>645</v>
      </c>
    </row>
    <row r="182" spans="2:65" s="12" customFormat="1" ht="16.5" customHeight="1">
      <c r="B182" s="179"/>
      <c r="C182" s="180"/>
      <c r="D182" s="180"/>
      <c r="E182" s="181" t="s">
        <v>875</v>
      </c>
      <c r="F182" s="275" t="s">
        <v>646</v>
      </c>
      <c r="G182" s="276"/>
      <c r="H182" s="276"/>
      <c r="I182" s="276"/>
      <c r="J182" s="180"/>
      <c r="K182" s="182">
        <v>17.009</v>
      </c>
      <c r="L182" s="180"/>
      <c r="M182" s="180"/>
      <c r="N182" s="180"/>
      <c r="O182" s="180"/>
      <c r="P182" s="180"/>
      <c r="Q182" s="180"/>
      <c r="R182" s="183"/>
      <c r="T182" s="184"/>
      <c r="U182" s="180"/>
      <c r="V182" s="180"/>
      <c r="W182" s="180"/>
      <c r="X182" s="180"/>
      <c r="Y182" s="180"/>
      <c r="Z182" s="180"/>
      <c r="AA182" s="185"/>
      <c r="AT182" s="186" t="s">
        <v>1089</v>
      </c>
      <c r="AU182" s="186" t="s">
        <v>959</v>
      </c>
      <c r="AV182" s="12" t="s">
        <v>959</v>
      </c>
      <c r="AW182" s="12" t="s">
        <v>903</v>
      </c>
      <c r="AX182" s="12" t="s">
        <v>954</v>
      </c>
      <c r="AY182" s="186" t="s">
        <v>1081</v>
      </c>
    </row>
    <row r="183" spans="2:65" s="1" customFormat="1" ht="38.25" customHeight="1">
      <c r="B183" s="136"/>
      <c r="C183" s="195" t="s">
        <v>1263</v>
      </c>
      <c r="D183" s="195" t="s">
        <v>1187</v>
      </c>
      <c r="E183" s="196" t="s">
        <v>647</v>
      </c>
      <c r="F183" s="262" t="s">
        <v>648</v>
      </c>
      <c r="G183" s="262"/>
      <c r="H183" s="262"/>
      <c r="I183" s="262"/>
      <c r="J183" s="197" t="s">
        <v>1110</v>
      </c>
      <c r="K183" s="198">
        <v>8.2000000000000003E-2</v>
      </c>
      <c r="L183" s="261">
        <v>0</v>
      </c>
      <c r="M183" s="261"/>
      <c r="N183" s="257">
        <f>ROUND(L183*K183,3)</f>
        <v>0</v>
      </c>
      <c r="O183" s="258"/>
      <c r="P183" s="258"/>
      <c r="Q183" s="258"/>
      <c r="R183" s="138"/>
      <c r="T183" s="168" t="s">
        <v>875</v>
      </c>
      <c r="U183" s="47" t="s">
        <v>914</v>
      </c>
      <c r="V183" s="39"/>
      <c r="W183" s="169">
        <f>V183*K183</f>
        <v>0</v>
      </c>
      <c r="X183" s="169">
        <v>1</v>
      </c>
      <c r="Y183" s="169">
        <f>X183*K183</f>
        <v>8.2000000000000003E-2</v>
      </c>
      <c r="Z183" s="169">
        <v>0</v>
      </c>
      <c r="AA183" s="170">
        <f>Z183*K183</f>
        <v>0</v>
      </c>
      <c r="AR183" s="22" t="s">
        <v>959</v>
      </c>
      <c r="AT183" s="22" t="s">
        <v>1187</v>
      </c>
      <c r="AU183" s="22" t="s">
        <v>959</v>
      </c>
      <c r="AY183" s="22" t="s">
        <v>1081</v>
      </c>
      <c r="BE183" s="116">
        <f>IF(U183="základná",N183,0)</f>
        <v>0</v>
      </c>
      <c r="BF183" s="116">
        <f>IF(U183="znížená",N183,0)</f>
        <v>0</v>
      </c>
      <c r="BG183" s="116">
        <f>IF(U183="zákl. prenesená",N183,0)</f>
        <v>0</v>
      </c>
      <c r="BH183" s="116">
        <f>IF(U183="zníž. prenesená",N183,0)</f>
        <v>0</v>
      </c>
      <c r="BI183" s="116">
        <f>IF(U183="nulová",N183,0)</f>
        <v>0</v>
      </c>
      <c r="BJ183" s="22" t="s">
        <v>959</v>
      </c>
      <c r="BK183" s="171">
        <f>ROUND(L183*K183,3)</f>
        <v>0</v>
      </c>
      <c r="BL183" s="22" t="s">
        <v>954</v>
      </c>
      <c r="BM183" s="22" t="s">
        <v>649</v>
      </c>
    </row>
    <row r="184" spans="2:65" s="12" customFormat="1" ht="16.5" customHeight="1">
      <c r="B184" s="179"/>
      <c r="C184" s="180"/>
      <c r="D184" s="180"/>
      <c r="E184" s="181" t="s">
        <v>875</v>
      </c>
      <c r="F184" s="275" t="s">
        <v>650</v>
      </c>
      <c r="G184" s="276"/>
      <c r="H184" s="276"/>
      <c r="I184" s="276"/>
      <c r="J184" s="180"/>
      <c r="K184" s="182">
        <v>8.2000000000000003E-2</v>
      </c>
      <c r="L184" s="180"/>
      <c r="M184" s="180"/>
      <c r="N184" s="180"/>
      <c r="O184" s="180"/>
      <c r="P184" s="180"/>
      <c r="Q184" s="180"/>
      <c r="R184" s="183"/>
      <c r="T184" s="184"/>
      <c r="U184" s="180"/>
      <c r="V184" s="180"/>
      <c r="W184" s="180"/>
      <c r="X184" s="180"/>
      <c r="Y184" s="180"/>
      <c r="Z184" s="180"/>
      <c r="AA184" s="185"/>
      <c r="AT184" s="186" t="s">
        <v>1089</v>
      </c>
      <c r="AU184" s="186" t="s">
        <v>959</v>
      </c>
      <c r="AV184" s="12" t="s">
        <v>959</v>
      </c>
      <c r="AW184" s="12" t="s">
        <v>903</v>
      </c>
      <c r="AX184" s="12" t="s">
        <v>954</v>
      </c>
      <c r="AY184" s="186" t="s">
        <v>1081</v>
      </c>
    </row>
    <row r="185" spans="2:65" s="1" customFormat="1" ht="25.5" customHeight="1">
      <c r="B185" s="136"/>
      <c r="C185" s="164" t="s">
        <v>1269</v>
      </c>
      <c r="D185" s="164" t="s">
        <v>1082</v>
      </c>
      <c r="E185" s="165" t="s">
        <v>2267</v>
      </c>
      <c r="F185" s="270" t="s">
        <v>2268</v>
      </c>
      <c r="G185" s="270"/>
      <c r="H185" s="270"/>
      <c r="I185" s="270"/>
      <c r="J185" s="166" t="s">
        <v>1346</v>
      </c>
      <c r="K185" s="167">
        <v>0</v>
      </c>
      <c r="L185" s="265">
        <v>0</v>
      </c>
      <c r="M185" s="265"/>
      <c r="N185" s="258">
        <f>ROUND(L185*K185,3)</f>
        <v>0</v>
      </c>
      <c r="O185" s="258"/>
      <c r="P185" s="258"/>
      <c r="Q185" s="258"/>
      <c r="R185" s="138"/>
      <c r="T185" s="168" t="s">
        <v>875</v>
      </c>
      <c r="U185" s="47" t="s">
        <v>914</v>
      </c>
      <c r="V185" s="39"/>
      <c r="W185" s="169">
        <f>V185*K185</f>
        <v>0</v>
      </c>
      <c r="X185" s="169">
        <v>0</v>
      </c>
      <c r="Y185" s="169">
        <f>X185*K185</f>
        <v>0</v>
      </c>
      <c r="Z185" s="169">
        <v>0</v>
      </c>
      <c r="AA185" s="170">
        <f>Z185*K185</f>
        <v>0</v>
      </c>
      <c r="AR185" s="22" t="s">
        <v>954</v>
      </c>
      <c r="AT185" s="22" t="s">
        <v>1082</v>
      </c>
      <c r="AU185" s="22" t="s">
        <v>959</v>
      </c>
      <c r="AY185" s="22" t="s">
        <v>1081</v>
      </c>
      <c r="BE185" s="116">
        <f>IF(U185="základná",N185,0)</f>
        <v>0</v>
      </c>
      <c r="BF185" s="116">
        <f>IF(U185="znížená",N185,0)</f>
        <v>0</v>
      </c>
      <c r="BG185" s="116">
        <f>IF(U185="zákl. prenesená",N185,0)</f>
        <v>0</v>
      </c>
      <c r="BH185" s="116">
        <f>IF(U185="zníž. prenesená",N185,0)</f>
        <v>0</v>
      </c>
      <c r="BI185" s="116">
        <f>IF(U185="nulová",N185,0)</f>
        <v>0</v>
      </c>
      <c r="BJ185" s="22" t="s">
        <v>959</v>
      </c>
      <c r="BK185" s="171">
        <f>ROUND(L185*K185,3)</f>
        <v>0</v>
      </c>
      <c r="BL185" s="22" t="s">
        <v>954</v>
      </c>
      <c r="BM185" s="22" t="s">
        <v>651</v>
      </c>
    </row>
    <row r="186" spans="2:65" s="10" customFormat="1" ht="29.85" customHeight="1">
      <c r="B186" s="153"/>
      <c r="C186" s="154"/>
      <c r="D186" s="163" t="s">
        <v>545</v>
      </c>
      <c r="E186" s="163"/>
      <c r="F186" s="163"/>
      <c r="G186" s="163"/>
      <c r="H186" s="163"/>
      <c r="I186" s="163"/>
      <c r="J186" s="163"/>
      <c r="K186" s="163"/>
      <c r="L186" s="163"/>
      <c r="M186" s="163"/>
      <c r="N186" s="273">
        <f>BK186</f>
        <v>0</v>
      </c>
      <c r="O186" s="274"/>
      <c r="P186" s="274"/>
      <c r="Q186" s="274"/>
      <c r="R186" s="156"/>
      <c r="T186" s="157"/>
      <c r="U186" s="154"/>
      <c r="V186" s="154"/>
      <c r="W186" s="158">
        <f>SUM(W187:W190)</f>
        <v>0</v>
      </c>
      <c r="X186" s="154"/>
      <c r="Y186" s="158">
        <f>SUM(Y187:Y190)</f>
        <v>8.4270000000000005E-3</v>
      </c>
      <c r="Z186" s="154"/>
      <c r="AA186" s="159">
        <f>SUM(AA187:AA190)</f>
        <v>0</v>
      </c>
      <c r="AR186" s="160" t="s">
        <v>959</v>
      </c>
      <c r="AT186" s="161" t="s">
        <v>946</v>
      </c>
      <c r="AU186" s="161" t="s">
        <v>954</v>
      </c>
      <c r="AY186" s="160" t="s">
        <v>1081</v>
      </c>
      <c r="BK186" s="162">
        <f>SUM(BK187:BK190)</f>
        <v>0</v>
      </c>
    </row>
    <row r="187" spans="2:65" s="1" customFormat="1" ht="38.25" customHeight="1">
      <c r="B187" s="136"/>
      <c r="C187" s="164" t="s">
        <v>1275</v>
      </c>
      <c r="D187" s="164" t="s">
        <v>1082</v>
      </c>
      <c r="E187" s="165" t="s">
        <v>652</v>
      </c>
      <c r="F187" s="270" t="s">
        <v>653</v>
      </c>
      <c r="G187" s="270"/>
      <c r="H187" s="270"/>
      <c r="I187" s="270"/>
      <c r="J187" s="166" t="s">
        <v>1194</v>
      </c>
      <c r="K187" s="167">
        <v>6</v>
      </c>
      <c r="L187" s="265">
        <v>0</v>
      </c>
      <c r="M187" s="265"/>
      <c r="N187" s="258">
        <f>ROUND(L187*K187,3)</f>
        <v>0</v>
      </c>
      <c r="O187" s="258"/>
      <c r="P187" s="258"/>
      <c r="Q187" s="258"/>
      <c r="R187" s="138"/>
      <c r="T187" s="168" t="s">
        <v>875</v>
      </c>
      <c r="U187" s="47" t="s">
        <v>914</v>
      </c>
      <c r="V187" s="39"/>
      <c r="W187" s="169">
        <f>V187*K187</f>
        <v>0</v>
      </c>
      <c r="X187" s="169">
        <v>1.5449999999999999E-4</v>
      </c>
      <c r="Y187" s="169">
        <f>X187*K187</f>
        <v>9.2699999999999987E-4</v>
      </c>
      <c r="Z187" s="169">
        <v>0</v>
      </c>
      <c r="AA187" s="170">
        <f>Z187*K187</f>
        <v>0</v>
      </c>
      <c r="AR187" s="22" t="s">
        <v>954</v>
      </c>
      <c r="AT187" s="22" t="s">
        <v>1082</v>
      </c>
      <c r="AU187" s="22" t="s">
        <v>959</v>
      </c>
      <c r="AY187" s="22" t="s">
        <v>1081</v>
      </c>
      <c r="BE187" s="116">
        <f>IF(U187="základná",N187,0)</f>
        <v>0</v>
      </c>
      <c r="BF187" s="116">
        <f>IF(U187="znížená",N187,0)</f>
        <v>0</v>
      </c>
      <c r="BG187" s="116">
        <f>IF(U187="zákl. prenesená",N187,0)</f>
        <v>0</v>
      </c>
      <c r="BH187" s="116">
        <f>IF(U187="zníž. prenesená",N187,0)</f>
        <v>0</v>
      </c>
      <c r="BI187" s="116">
        <f>IF(U187="nulová",N187,0)</f>
        <v>0</v>
      </c>
      <c r="BJ187" s="22" t="s">
        <v>959</v>
      </c>
      <c r="BK187" s="171">
        <f>ROUND(L187*K187,3)</f>
        <v>0</v>
      </c>
      <c r="BL187" s="22" t="s">
        <v>954</v>
      </c>
      <c r="BM187" s="22" t="s">
        <v>654</v>
      </c>
    </row>
    <row r="188" spans="2:65" s="1" customFormat="1" ht="38.25" customHeight="1">
      <c r="B188" s="136"/>
      <c r="C188" s="164" t="s">
        <v>1190</v>
      </c>
      <c r="D188" s="164" t="s">
        <v>1082</v>
      </c>
      <c r="E188" s="165" t="s">
        <v>655</v>
      </c>
      <c r="F188" s="270" t="s">
        <v>656</v>
      </c>
      <c r="G188" s="270"/>
      <c r="H188" s="270"/>
      <c r="I188" s="270"/>
      <c r="J188" s="166" t="s">
        <v>1182</v>
      </c>
      <c r="K188" s="167">
        <v>1</v>
      </c>
      <c r="L188" s="265">
        <v>0</v>
      </c>
      <c r="M188" s="265"/>
      <c r="N188" s="258">
        <f>ROUND(L188*K188,3)</f>
        <v>0</v>
      </c>
      <c r="O188" s="258"/>
      <c r="P188" s="258"/>
      <c r="Q188" s="258"/>
      <c r="R188" s="138"/>
      <c r="T188" s="168" t="s">
        <v>875</v>
      </c>
      <c r="U188" s="47" t="s">
        <v>914</v>
      </c>
      <c r="V188" s="39"/>
      <c r="W188" s="169">
        <f>V188*K188</f>
        <v>0</v>
      </c>
      <c r="X188" s="169">
        <v>6.7000000000000002E-3</v>
      </c>
      <c r="Y188" s="169">
        <f>X188*K188</f>
        <v>6.7000000000000002E-3</v>
      </c>
      <c r="Z188" s="169">
        <v>0</v>
      </c>
      <c r="AA188" s="170">
        <f>Z188*K188</f>
        <v>0</v>
      </c>
      <c r="AR188" s="22" t="s">
        <v>954</v>
      </c>
      <c r="AT188" s="22" t="s">
        <v>1082</v>
      </c>
      <c r="AU188" s="22" t="s">
        <v>959</v>
      </c>
      <c r="AY188" s="22" t="s">
        <v>1081</v>
      </c>
      <c r="BE188" s="116">
        <f>IF(U188="základná",N188,0)</f>
        <v>0</v>
      </c>
      <c r="BF188" s="116">
        <f>IF(U188="znížená",N188,0)</f>
        <v>0</v>
      </c>
      <c r="BG188" s="116">
        <f>IF(U188="zákl. prenesená",N188,0)</f>
        <v>0</v>
      </c>
      <c r="BH188" s="116">
        <f>IF(U188="zníž. prenesená",N188,0)</f>
        <v>0</v>
      </c>
      <c r="BI188" s="116">
        <f>IF(U188="nulová",N188,0)</f>
        <v>0</v>
      </c>
      <c r="BJ188" s="22" t="s">
        <v>959</v>
      </c>
      <c r="BK188" s="171">
        <f>ROUND(L188*K188,3)</f>
        <v>0</v>
      </c>
      <c r="BL188" s="22" t="s">
        <v>954</v>
      </c>
      <c r="BM188" s="22" t="s">
        <v>657</v>
      </c>
    </row>
    <row r="189" spans="2:65" s="1" customFormat="1" ht="16.5" customHeight="1">
      <c r="B189" s="136"/>
      <c r="C189" s="195" t="s">
        <v>1286</v>
      </c>
      <c r="D189" s="195" t="s">
        <v>1187</v>
      </c>
      <c r="E189" s="196" t="s">
        <v>658</v>
      </c>
      <c r="F189" s="262" t="s">
        <v>659</v>
      </c>
      <c r="G189" s="262"/>
      <c r="H189" s="262"/>
      <c r="I189" s="262"/>
      <c r="J189" s="197" t="s">
        <v>1182</v>
      </c>
      <c r="K189" s="198">
        <v>1</v>
      </c>
      <c r="L189" s="261">
        <v>0</v>
      </c>
      <c r="M189" s="261"/>
      <c r="N189" s="257">
        <f>ROUND(L189*K189,3)</f>
        <v>0</v>
      </c>
      <c r="O189" s="258"/>
      <c r="P189" s="258"/>
      <c r="Q189" s="258"/>
      <c r="R189" s="138"/>
      <c r="T189" s="168" t="s">
        <v>875</v>
      </c>
      <c r="U189" s="47" t="s">
        <v>914</v>
      </c>
      <c r="V189" s="39"/>
      <c r="W189" s="169">
        <f>V189*K189</f>
        <v>0</v>
      </c>
      <c r="X189" s="169">
        <v>8.0000000000000004E-4</v>
      </c>
      <c r="Y189" s="169">
        <f>X189*K189</f>
        <v>8.0000000000000004E-4</v>
      </c>
      <c r="Z189" s="169">
        <v>0</v>
      </c>
      <c r="AA189" s="170">
        <f>Z189*K189</f>
        <v>0</v>
      </c>
      <c r="AR189" s="22" t="s">
        <v>959</v>
      </c>
      <c r="AT189" s="22" t="s">
        <v>1187</v>
      </c>
      <c r="AU189" s="22" t="s">
        <v>959</v>
      </c>
      <c r="AY189" s="22" t="s">
        <v>1081</v>
      </c>
      <c r="BE189" s="116">
        <f>IF(U189="základná",N189,0)</f>
        <v>0</v>
      </c>
      <c r="BF189" s="116">
        <f>IF(U189="znížená",N189,0)</f>
        <v>0</v>
      </c>
      <c r="BG189" s="116">
        <f>IF(U189="zákl. prenesená",N189,0)</f>
        <v>0</v>
      </c>
      <c r="BH189" s="116">
        <f>IF(U189="zníž. prenesená",N189,0)</f>
        <v>0</v>
      </c>
      <c r="BI189" s="116">
        <f>IF(U189="nulová",N189,0)</f>
        <v>0</v>
      </c>
      <c r="BJ189" s="22" t="s">
        <v>959</v>
      </c>
      <c r="BK189" s="171">
        <f>ROUND(L189*K189,3)</f>
        <v>0</v>
      </c>
      <c r="BL189" s="22" t="s">
        <v>954</v>
      </c>
      <c r="BM189" s="22" t="s">
        <v>660</v>
      </c>
    </row>
    <row r="190" spans="2:65" s="1" customFormat="1" ht="25.5" customHeight="1">
      <c r="B190" s="136"/>
      <c r="C190" s="164" t="s">
        <v>1290</v>
      </c>
      <c r="D190" s="164" t="s">
        <v>1082</v>
      </c>
      <c r="E190" s="165" t="s">
        <v>661</v>
      </c>
      <c r="F190" s="270" t="s">
        <v>662</v>
      </c>
      <c r="G190" s="270"/>
      <c r="H190" s="270"/>
      <c r="I190" s="270"/>
      <c r="J190" s="166" t="s">
        <v>1346</v>
      </c>
      <c r="K190" s="167">
        <v>0</v>
      </c>
      <c r="L190" s="265">
        <v>0</v>
      </c>
      <c r="M190" s="265"/>
      <c r="N190" s="258">
        <f>ROUND(L190*K190,3)</f>
        <v>0</v>
      </c>
      <c r="O190" s="258"/>
      <c r="P190" s="258"/>
      <c r="Q190" s="258"/>
      <c r="R190" s="138"/>
      <c r="T190" s="168" t="s">
        <v>875</v>
      </c>
      <c r="U190" s="47" t="s">
        <v>914</v>
      </c>
      <c r="V190" s="39"/>
      <c r="W190" s="169">
        <f>V190*K190</f>
        <v>0</v>
      </c>
      <c r="X190" s="169">
        <v>0</v>
      </c>
      <c r="Y190" s="169">
        <f>X190*K190</f>
        <v>0</v>
      </c>
      <c r="Z190" s="169">
        <v>0</v>
      </c>
      <c r="AA190" s="170">
        <f>Z190*K190</f>
        <v>0</v>
      </c>
      <c r="AR190" s="22" t="s">
        <v>954</v>
      </c>
      <c r="AT190" s="22" t="s">
        <v>1082</v>
      </c>
      <c r="AU190" s="22" t="s">
        <v>959</v>
      </c>
      <c r="AY190" s="22" t="s">
        <v>1081</v>
      </c>
      <c r="BE190" s="116">
        <f>IF(U190="základná",N190,0)</f>
        <v>0</v>
      </c>
      <c r="BF190" s="116">
        <f>IF(U190="znížená",N190,0)</f>
        <v>0</v>
      </c>
      <c r="BG190" s="116">
        <f>IF(U190="zákl. prenesená",N190,0)</f>
        <v>0</v>
      </c>
      <c r="BH190" s="116">
        <f>IF(U190="zníž. prenesená",N190,0)</f>
        <v>0</v>
      </c>
      <c r="BI190" s="116">
        <f>IF(U190="nulová",N190,0)</f>
        <v>0</v>
      </c>
      <c r="BJ190" s="22" t="s">
        <v>959</v>
      </c>
      <c r="BK190" s="171">
        <f>ROUND(L190*K190,3)</f>
        <v>0</v>
      </c>
      <c r="BL190" s="22" t="s">
        <v>954</v>
      </c>
      <c r="BM190" s="22" t="s">
        <v>663</v>
      </c>
    </row>
    <row r="191" spans="2:65" s="10" customFormat="1" ht="29.85" customHeight="1">
      <c r="B191" s="153"/>
      <c r="C191" s="154"/>
      <c r="D191" s="163" t="s">
        <v>546</v>
      </c>
      <c r="E191" s="163"/>
      <c r="F191" s="163"/>
      <c r="G191" s="163"/>
      <c r="H191" s="163"/>
      <c r="I191" s="163"/>
      <c r="J191" s="163"/>
      <c r="K191" s="163"/>
      <c r="L191" s="163"/>
      <c r="M191" s="163"/>
      <c r="N191" s="273">
        <f>BK191</f>
        <v>0</v>
      </c>
      <c r="O191" s="274"/>
      <c r="P191" s="274"/>
      <c r="Q191" s="274"/>
      <c r="R191" s="156"/>
      <c r="T191" s="157"/>
      <c r="U191" s="154"/>
      <c r="V191" s="154"/>
      <c r="W191" s="158">
        <f>SUM(W192:W216)</f>
        <v>0</v>
      </c>
      <c r="X191" s="154"/>
      <c r="Y191" s="158">
        <f>SUM(Y192:Y216)</f>
        <v>6.4799999999999996E-3</v>
      </c>
      <c r="Z191" s="154"/>
      <c r="AA191" s="159">
        <f>SUM(AA192:AA216)</f>
        <v>0</v>
      </c>
      <c r="AR191" s="160" t="s">
        <v>959</v>
      </c>
      <c r="AT191" s="161" t="s">
        <v>946</v>
      </c>
      <c r="AU191" s="161" t="s">
        <v>954</v>
      </c>
      <c r="AY191" s="160" t="s">
        <v>1081</v>
      </c>
      <c r="BK191" s="162">
        <f>SUM(BK192:BK216)</f>
        <v>0</v>
      </c>
    </row>
    <row r="192" spans="2:65" s="1" customFormat="1" ht="16.5" customHeight="1">
      <c r="B192" s="136"/>
      <c r="C192" s="164" t="s">
        <v>1294</v>
      </c>
      <c r="D192" s="164" t="s">
        <v>1082</v>
      </c>
      <c r="E192" s="165" t="s">
        <v>664</v>
      </c>
      <c r="F192" s="270" t="s">
        <v>665</v>
      </c>
      <c r="G192" s="270"/>
      <c r="H192" s="270"/>
      <c r="I192" s="270"/>
      <c r="J192" s="166" t="s">
        <v>1194</v>
      </c>
      <c r="K192" s="167">
        <v>12</v>
      </c>
      <c r="L192" s="265">
        <v>0</v>
      </c>
      <c r="M192" s="265"/>
      <c r="N192" s="258">
        <f>ROUND(L192*K192,3)</f>
        <v>0</v>
      </c>
      <c r="O192" s="258"/>
      <c r="P192" s="258"/>
      <c r="Q192" s="258"/>
      <c r="R192" s="138"/>
      <c r="T192" s="168" t="s">
        <v>875</v>
      </c>
      <c r="U192" s="47" t="s">
        <v>914</v>
      </c>
      <c r="V192" s="39"/>
      <c r="W192" s="169">
        <f>V192*K192</f>
        <v>0</v>
      </c>
      <c r="X192" s="169">
        <v>5.4000000000000001E-4</v>
      </c>
      <c r="Y192" s="169">
        <f>X192*K192</f>
        <v>6.4799999999999996E-3</v>
      </c>
      <c r="Z192" s="169">
        <v>0</v>
      </c>
      <c r="AA192" s="170">
        <f>Z192*K192</f>
        <v>0</v>
      </c>
      <c r="AR192" s="22" t="s">
        <v>954</v>
      </c>
      <c r="AT192" s="22" t="s">
        <v>1082</v>
      </c>
      <c r="AU192" s="22" t="s">
        <v>959</v>
      </c>
      <c r="AY192" s="22" t="s">
        <v>1081</v>
      </c>
      <c r="BE192" s="116">
        <f>IF(U192="základná",N192,0)</f>
        <v>0</v>
      </c>
      <c r="BF192" s="116">
        <f>IF(U192="znížená",N192,0)</f>
        <v>0</v>
      </c>
      <c r="BG192" s="116">
        <f>IF(U192="zákl. prenesená",N192,0)</f>
        <v>0</v>
      </c>
      <c r="BH192" s="116">
        <f>IF(U192="zníž. prenesená",N192,0)</f>
        <v>0</v>
      </c>
      <c r="BI192" s="116">
        <f>IF(U192="nulová",N192,0)</f>
        <v>0</v>
      </c>
      <c r="BJ192" s="22" t="s">
        <v>959</v>
      </c>
      <c r="BK192" s="171">
        <f>ROUND(L192*K192,3)</f>
        <v>0</v>
      </c>
      <c r="BL192" s="22" t="s">
        <v>954</v>
      </c>
      <c r="BM192" s="22" t="s">
        <v>666</v>
      </c>
    </row>
    <row r="193" spans="2:65" s="1" customFormat="1" ht="25.5" customHeight="1">
      <c r="B193" s="136"/>
      <c r="C193" s="164" t="s">
        <v>1298</v>
      </c>
      <c r="D193" s="164" t="s">
        <v>1082</v>
      </c>
      <c r="E193" s="165" t="s">
        <v>667</v>
      </c>
      <c r="F193" s="270" t="s">
        <v>668</v>
      </c>
      <c r="G193" s="270"/>
      <c r="H193" s="270"/>
      <c r="I193" s="270"/>
      <c r="J193" s="166" t="s">
        <v>669</v>
      </c>
      <c r="K193" s="167">
        <v>1</v>
      </c>
      <c r="L193" s="265">
        <v>0</v>
      </c>
      <c r="M193" s="265"/>
      <c r="N193" s="258">
        <f>ROUND(L193*K193,3)</f>
        <v>0</v>
      </c>
      <c r="O193" s="258"/>
      <c r="P193" s="258"/>
      <c r="Q193" s="258"/>
      <c r="R193" s="138"/>
      <c r="T193" s="168" t="s">
        <v>875</v>
      </c>
      <c r="U193" s="47" t="s">
        <v>914</v>
      </c>
      <c r="V193" s="39"/>
      <c r="W193" s="169">
        <f>V193*K193</f>
        <v>0</v>
      </c>
      <c r="X193" s="169">
        <v>0</v>
      </c>
      <c r="Y193" s="169">
        <f>X193*K193</f>
        <v>0</v>
      </c>
      <c r="Z193" s="169">
        <v>0</v>
      </c>
      <c r="AA193" s="170">
        <f>Z193*K193</f>
        <v>0</v>
      </c>
      <c r="AR193" s="22" t="s">
        <v>954</v>
      </c>
      <c r="AT193" s="22" t="s">
        <v>1082</v>
      </c>
      <c r="AU193" s="22" t="s">
        <v>959</v>
      </c>
      <c r="AY193" s="22" t="s">
        <v>1081</v>
      </c>
      <c r="BE193" s="116">
        <f>IF(U193="základná",N193,0)</f>
        <v>0</v>
      </c>
      <c r="BF193" s="116">
        <f>IF(U193="znížená",N193,0)</f>
        <v>0</v>
      </c>
      <c r="BG193" s="116">
        <f>IF(U193="zákl. prenesená",N193,0)</f>
        <v>0</v>
      </c>
      <c r="BH193" s="116">
        <f>IF(U193="zníž. prenesená",N193,0)</f>
        <v>0</v>
      </c>
      <c r="BI193" s="116">
        <f>IF(U193="nulová",N193,0)</f>
        <v>0</v>
      </c>
      <c r="BJ193" s="22" t="s">
        <v>959</v>
      </c>
      <c r="BK193" s="171">
        <f>ROUND(L193*K193,3)</f>
        <v>0</v>
      </c>
      <c r="BL193" s="22" t="s">
        <v>954</v>
      </c>
      <c r="BM193" s="22" t="s">
        <v>670</v>
      </c>
    </row>
    <row r="194" spans="2:65" s="1" customFormat="1" ht="25.5" customHeight="1">
      <c r="B194" s="136"/>
      <c r="C194" s="195" t="s">
        <v>1302</v>
      </c>
      <c r="D194" s="195" t="s">
        <v>1187</v>
      </c>
      <c r="E194" s="196" t="s">
        <v>671</v>
      </c>
      <c r="F194" s="262" t="s">
        <v>672</v>
      </c>
      <c r="G194" s="262"/>
      <c r="H194" s="262"/>
      <c r="I194" s="262"/>
      <c r="J194" s="197" t="s">
        <v>669</v>
      </c>
      <c r="K194" s="198">
        <v>1</v>
      </c>
      <c r="L194" s="261">
        <v>0</v>
      </c>
      <c r="M194" s="261"/>
      <c r="N194" s="257">
        <f>ROUND(L194*K194,3)</f>
        <v>0</v>
      </c>
      <c r="O194" s="258"/>
      <c r="P194" s="258"/>
      <c r="Q194" s="258"/>
      <c r="R194" s="138"/>
      <c r="T194" s="168" t="s">
        <v>875</v>
      </c>
      <c r="U194" s="47" t="s">
        <v>914</v>
      </c>
      <c r="V194" s="39"/>
      <c r="W194" s="169">
        <f>V194*K194</f>
        <v>0</v>
      </c>
      <c r="X194" s="169">
        <v>0</v>
      </c>
      <c r="Y194" s="169">
        <f>X194*K194</f>
        <v>0</v>
      </c>
      <c r="Z194" s="169">
        <v>0</v>
      </c>
      <c r="AA194" s="170">
        <f>Z194*K194</f>
        <v>0</v>
      </c>
      <c r="AR194" s="22" t="s">
        <v>959</v>
      </c>
      <c r="AT194" s="22" t="s">
        <v>1187</v>
      </c>
      <c r="AU194" s="22" t="s">
        <v>959</v>
      </c>
      <c r="AY194" s="22" t="s">
        <v>1081</v>
      </c>
      <c r="BE194" s="116">
        <f>IF(U194="základná",N194,0)</f>
        <v>0</v>
      </c>
      <c r="BF194" s="116">
        <f>IF(U194="znížená",N194,0)</f>
        <v>0</v>
      </c>
      <c r="BG194" s="116">
        <f>IF(U194="zákl. prenesená",N194,0)</f>
        <v>0</v>
      </c>
      <c r="BH194" s="116">
        <f>IF(U194="zníž. prenesená",N194,0)</f>
        <v>0</v>
      </c>
      <c r="BI194" s="116">
        <f>IF(U194="nulová",N194,0)</f>
        <v>0</v>
      </c>
      <c r="BJ194" s="22" t="s">
        <v>959</v>
      </c>
      <c r="BK194" s="171">
        <f>ROUND(L194*K194,3)</f>
        <v>0</v>
      </c>
      <c r="BL194" s="22" t="s">
        <v>954</v>
      </c>
      <c r="BM194" s="22" t="s">
        <v>673</v>
      </c>
    </row>
    <row r="195" spans="2:65" s="11" customFormat="1" ht="25.5" customHeight="1">
      <c r="B195" s="172"/>
      <c r="C195" s="173"/>
      <c r="D195" s="173"/>
      <c r="E195" s="174" t="s">
        <v>875</v>
      </c>
      <c r="F195" s="263" t="s">
        <v>674</v>
      </c>
      <c r="G195" s="264"/>
      <c r="H195" s="264"/>
      <c r="I195" s="264"/>
      <c r="J195" s="173"/>
      <c r="K195" s="174" t="s">
        <v>875</v>
      </c>
      <c r="L195" s="173"/>
      <c r="M195" s="173"/>
      <c r="N195" s="173"/>
      <c r="O195" s="173"/>
      <c r="P195" s="173"/>
      <c r="Q195" s="173"/>
      <c r="R195" s="175"/>
      <c r="T195" s="176"/>
      <c r="U195" s="173"/>
      <c r="V195" s="173"/>
      <c r="W195" s="173"/>
      <c r="X195" s="173"/>
      <c r="Y195" s="173"/>
      <c r="Z195" s="173"/>
      <c r="AA195" s="177"/>
      <c r="AT195" s="178" t="s">
        <v>1089</v>
      </c>
      <c r="AU195" s="178" t="s">
        <v>959</v>
      </c>
      <c r="AV195" s="11" t="s">
        <v>954</v>
      </c>
      <c r="AW195" s="11" t="s">
        <v>903</v>
      </c>
      <c r="AX195" s="11" t="s">
        <v>947</v>
      </c>
      <c r="AY195" s="178" t="s">
        <v>1081</v>
      </c>
    </row>
    <row r="196" spans="2:65" s="12" customFormat="1" ht="51" customHeight="1">
      <c r="B196" s="179"/>
      <c r="C196" s="180"/>
      <c r="D196" s="180"/>
      <c r="E196" s="181" t="s">
        <v>875</v>
      </c>
      <c r="F196" s="259" t="s">
        <v>675</v>
      </c>
      <c r="G196" s="260"/>
      <c r="H196" s="260"/>
      <c r="I196" s="260"/>
      <c r="J196" s="180"/>
      <c r="K196" s="182">
        <v>2</v>
      </c>
      <c r="L196" s="180"/>
      <c r="M196" s="180"/>
      <c r="N196" s="180"/>
      <c r="O196" s="180"/>
      <c r="P196" s="180"/>
      <c r="Q196" s="180"/>
      <c r="R196" s="183"/>
      <c r="T196" s="184"/>
      <c r="U196" s="180"/>
      <c r="V196" s="180"/>
      <c r="W196" s="180"/>
      <c r="X196" s="180"/>
      <c r="Y196" s="180"/>
      <c r="Z196" s="180"/>
      <c r="AA196" s="185"/>
      <c r="AT196" s="186" t="s">
        <v>1089</v>
      </c>
      <c r="AU196" s="186" t="s">
        <v>959</v>
      </c>
      <c r="AV196" s="12" t="s">
        <v>959</v>
      </c>
      <c r="AW196" s="12" t="s">
        <v>903</v>
      </c>
      <c r="AX196" s="12" t="s">
        <v>947</v>
      </c>
      <c r="AY196" s="186" t="s">
        <v>1081</v>
      </c>
    </row>
    <row r="197" spans="2:65" s="12" customFormat="1" ht="16.5" customHeight="1">
      <c r="B197" s="179"/>
      <c r="C197" s="180"/>
      <c r="D197" s="180"/>
      <c r="E197" s="181" t="s">
        <v>875</v>
      </c>
      <c r="F197" s="259" t="s">
        <v>676</v>
      </c>
      <c r="G197" s="260"/>
      <c r="H197" s="260"/>
      <c r="I197" s="260"/>
      <c r="J197" s="180"/>
      <c r="K197" s="182">
        <v>2</v>
      </c>
      <c r="L197" s="180"/>
      <c r="M197" s="180"/>
      <c r="N197" s="180"/>
      <c r="O197" s="180"/>
      <c r="P197" s="180"/>
      <c r="Q197" s="180"/>
      <c r="R197" s="183"/>
      <c r="T197" s="184"/>
      <c r="U197" s="180"/>
      <c r="V197" s="180"/>
      <c r="W197" s="180"/>
      <c r="X197" s="180"/>
      <c r="Y197" s="180"/>
      <c r="Z197" s="180"/>
      <c r="AA197" s="185"/>
      <c r="AT197" s="186" t="s">
        <v>1089</v>
      </c>
      <c r="AU197" s="186" t="s">
        <v>959</v>
      </c>
      <c r="AV197" s="12" t="s">
        <v>959</v>
      </c>
      <c r="AW197" s="12" t="s">
        <v>903</v>
      </c>
      <c r="AX197" s="12" t="s">
        <v>947</v>
      </c>
      <c r="AY197" s="186" t="s">
        <v>1081</v>
      </c>
    </row>
    <row r="198" spans="2:65" s="12" customFormat="1" ht="16.5" customHeight="1">
      <c r="B198" s="179"/>
      <c r="C198" s="180"/>
      <c r="D198" s="180"/>
      <c r="E198" s="181" t="s">
        <v>875</v>
      </c>
      <c r="F198" s="259" t="s">
        <v>677</v>
      </c>
      <c r="G198" s="260"/>
      <c r="H198" s="260"/>
      <c r="I198" s="260"/>
      <c r="J198" s="180"/>
      <c r="K198" s="182">
        <v>2</v>
      </c>
      <c r="L198" s="180"/>
      <c r="M198" s="180"/>
      <c r="N198" s="180"/>
      <c r="O198" s="180"/>
      <c r="P198" s="180"/>
      <c r="Q198" s="180"/>
      <c r="R198" s="183"/>
      <c r="T198" s="184"/>
      <c r="U198" s="180"/>
      <c r="V198" s="180"/>
      <c r="W198" s="180"/>
      <c r="X198" s="180"/>
      <c r="Y198" s="180"/>
      <c r="Z198" s="180"/>
      <c r="AA198" s="185"/>
      <c r="AT198" s="186" t="s">
        <v>1089</v>
      </c>
      <c r="AU198" s="186" t="s">
        <v>959</v>
      </c>
      <c r="AV198" s="12" t="s">
        <v>959</v>
      </c>
      <c r="AW198" s="12" t="s">
        <v>903</v>
      </c>
      <c r="AX198" s="12" t="s">
        <v>947</v>
      </c>
      <c r="AY198" s="186" t="s">
        <v>1081</v>
      </c>
    </row>
    <row r="199" spans="2:65" s="12" customFormat="1" ht="16.5" customHeight="1">
      <c r="B199" s="179"/>
      <c r="C199" s="180"/>
      <c r="D199" s="180"/>
      <c r="E199" s="181" t="s">
        <v>875</v>
      </c>
      <c r="F199" s="259" t="s">
        <v>678</v>
      </c>
      <c r="G199" s="260"/>
      <c r="H199" s="260"/>
      <c r="I199" s="260"/>
      <c r="J199" s="180"/>
      <c r="K199" s="182">
        <v>2</v>
      </c>
      <c r="L199" s="180"/>
      <c r="M199" s="180"/>
      <c r="N199" s="180"/>
      <c r="O199" s="180"/>
      <c r="P199" s="180"/>
      <c r="Q199" s="180"/>
      <c r="R199" s="183"/>
      <c r="T199" s="184"/>
      <c r="U199" s="180"/>
      <c r="V199" s="180"/>
      <c r="W199" s="180"/>
      <c r="X199" s="180"/>
      <c r="Y199" s="180"/>
      <c r="Z199" s="180"/>
      <c r="AA199" s="185"/>
      <c r="AT199" s="186" t="s">
        <v>1089</v>
      </c>
      <c r="AU199" s="186" t="s">
        <v>959</v>
      </c>
      <c r="AV199" s="12" t="s">
        <v>959</v>
      </c>
      <c r="AW199" s="12" t="s">
        <v>903</v>
      </c>
      <c r="AX199" s="12" t="s">
        <v>947</v>
      </c>
      <c r="AY199" s="186" t="s">
        <v>1081</v>
      </c>
    </row>
    <row r="200" spans="2:65" s="12" customFormat="1" ht="25.5" customHeight="1">
      <c r="B200" s="179"/>
      <c r="C200" s="180"/>
      <c r="D200" s="180"/>
      <c r="E200" s="181" t="s">
        <v>875</v>
      </c>
      <c r="F200" s="259" t="s">
        <v>679</v>
      </c>
      <c r="G200" s="260"/>
      <c r="H200" s="260"/>
      <c r="I200" s="260"/>
      <c r="J200" s="180"/>
      <c r="K200" s="182">
        <v>2</v>
      </c>
      <c r="L200" s="180"/>
      <c r="M200" s="180"/>
      <c r="N200" s="180"/>
      <c r="O200" s="180"/>
      <c r="P200" s="180"/>
      <c r="Q200" s="180"/>
      <c r="R200" s="183"/>
      <c r="T200" s="184"/>
      <c r="U200" s="180"/>
      <c r="V200" s="180"/>
      <c r="W200" s="180"/>
      <c r="X200" s="180"/>
      <c r="Y200" s="180"/>
      <c r="Z200" s="180"/>
      <c r="AA200" s="185"/>
      <c r="AT200" s="186" t="s">
        <v>1089</v>
      </c>
      <c r="AU200" s="186" t="s">
        <v>959</v>
      </c>
      <c r="AV200" s="12" t="s">
        <v>959</v>
      </c>
      <c r="AW200" s="12" t="s">
        <v>903</v>
      </c>
      <c r="AX200" s="12" t="s">
        <v>947</v>
      </c>
      <c r="AY200" s="186" t="s">
        <v>1081</v>
      </c>
    </row>
    <row r="201" spans="2:65" s="12" customFormat="1" ht="25.5" customHeight="1">
      <c r="B201" s="179"/>
      <c r="C201" s="180"/>
      <c r="D201" s="180"/>
      <c r="E201" s="181" t="s">
        <v>875</v>
      </c>
      <c r="F201" s="259" t="s">
        <v>680</v>
      </c>
      <c r="G201" s="260"/>
      <c r="H201" s="260"/>
      <c r="I201" s="260"/>
      <c r="J201" s="180"/>
      <c r="K201" s="182">
        <v>2</v>
      </c>
      <c r="L201" s="180"/>
      <c r="M201" s="180"/>
      <c r="N201" s="180"/>
      <c r="O201" s="180"/>
      <c r="P201" s="180"/>
      <c r="Q201" s="180"/>
      <c r="R201" s="183"/>
      <c r="T201" s="184"/>
      <c r="U201" s="180"/>
      <c r="V201" s="180"/>
      <c r="W201" s="180"/>
      <c r="X201" s="180"/>
      <c r="Y201" s="180"/>
      <c r="Z201" s="180"/>
      <c r="AA201" s="185"/>
      <c r="AT201" s="186" t="s">
        <v>1089</v>
      </c>
      <c r="AU201" s="186" t="s">
        <v>959</v>
      </c>
      <c r="AV201" s="12" t="s">
        <v>959</v>
      </c>
      <c r="AW201" s="12" t="s">
        <v>903</v>
      </c>
      <c r="AX201" s="12" t="s">
        <v>947</v>
      </c>
      <c r="AY201" s="186" t="s">
        <v>1081</v>
      </c>
    </row>
    <row r="202" spans="2:65" s="12" customFormat="1" ht="25.5" customHeight="1">
      <c r="B202" s="179"/>
      <c r="C202" s="180"/>
      <c r="D202" s="180"/>
      <c r="E202" s="181" t="s">
        <v>875</v>
      </c>
      <c r="F202" s="259" t="s">
        <v>681</v>
      </c>
      <c r="G202" s="260"/>
      <c r="H202" s="260"/>
      <c r="I202" s="260"/>
      <c r="J202" s="180"/>
      <c r="K202" s="182">
        <v>1</v>
      </c>
      <c r="L202" s="180"/>
      <c r="M202" s="180"/>
      <c r="N202" s="180"/>
      <c r="O202" s="180"/>
      <c r="P202" s="180"/>
      <c r="Q202" s="180"/>
      <c r="R202" s="183"/>
      <c r="T202" s="184"/>
      <c r="U202" s="180"/>
      <c r="V202" s="180"/>
      <c r="W202" s="180"/>
      <c r="X202" s="180"/>
      <c r="Y202" s="180"/>
      <c r="Z202" s="180"/>
      <c r="AA202" s="185"/>
      <c r="AT202" s="186" t="s">
        <v>1089</v>
      </c>
      <c r="AU202" s="186" t="s">
        <v>959</v>
      </c>
      <c r="AV202" s="12" t="s">
        <v>959</v>
      </c>
      <c r="AW202" s="12" t="s">
        <v>903</v>
      </c>
      <c r="AX202" s="12" t="s">
        <v>947</v>
      </c>
      <c r="AY202" s="186" t="s">
        <v>1081</v>
      </c>
    </row>
    <row r="203" spans="2:65" s="12" customFormat="1" ht="25.5" customHeight="1">
      <c r="B203" s="179"/>
      <c r="C203" s="180"/>
      <c r="D203" s="180"/>
      <c r="E203" s="181" t="s">
        <v>875</v>
      </c>
      <c r="F203" s="259" t="s">
        <v>682</v>
      </c>
      <c r="G203" s="260"/>
      <c r="H203" s="260"/>
      <c r="I203" s="260"/>
      <c r="J203" s="180"/>
      <c r="K203" s="182">
        <v>2</v>
      </c>
      <c r="L203" s="180"/>
      <c r="M203" s="180"/>
      <c r="N203" s="180"/>
      <c r="O203" s="180"/>
      <c r="P203" s="180"/>
      <c r="Q203" s="180"/>
      <c r="R203" s="183"/>
      <c r="T203" s="184"/>
      <c r="U203" s="180"/>
      <c r="V203" s="180"/>
      <c r="W203" s="180"/>
      <c r="X203" s="180"/>
      <c r="Y203" s="180"/>
      <c r="Z203" s="180"/>
      <c r="AA203" s="185"/>
      <c r="AT203" s="186" t="s">
        <v>1089</v>
      </c>
      <c r="AU203" s="186" t="s">
        <v>959</v>
      </c>
      <c r="AV203" s="12" t="s">
        <v>959</v>
      </c>
      <c r="AW203" s="12" t="s">
        <v>903</v>
      </c>
      <c r="AX203" s="12" t="s">
        <v>947</v>
      </c>
      <c r="AY203" s="186" t="s">
        <v>1081</v>
      </c>
    </row>
    <row r="204" spans="2:65" s="12" customFormat="1" ht="16.5" customHeight="1">
      <c r="B204" s="179"/>
      <c r="C204" s="180"/>
      <c r="D204" s="180"/>
      <c r="E204" s="181" t="s">
        <v>875</v>
      </c>
      <c r="F204" s="259" t="s">
        <v>677</v>
      </c>
      <c r="G204" s="260"/>
      <c r="H204" s="260"/>
      <c r="I204" s="260"/>
      <c r="J204" s="180"/>
      <c r="K204" s="182">
        <v>2</v>
      </c>
      <c r="L204" s="180"/>
      <c r="M204" s="180"/>
      <c r="N204" s="180"/>
      <c r="O204" s="180"/>
      <c r="P204" s="180"/>
      <c r="Q204" s="180"/>
      <c r="R204" s="183"/>
      <c r="T204" s="184"/>
      <c r="U204" s="180"/>
      <c r="V204" s="180"/>
      <c r="W204" s="180"/>
      <c r="X204" s="180"/>
      <c r="Y204" s="180"/>
      <c r="Z204" s="180"/>
      <c r="AA204" s="185"/>
      <c r="AT204" s="186" t="s">
        <v>1089</v>
      </c>
      <c r="AU204" s="186" t="s">
        <v>959</v>
      </c>
      <c r="AV204" s="12" t="s">
        <v>959</v>
      </c>
      <c r="AW204" s="12" t="s">
        <v>903</v>
      </c>
      <c r="AX204" s="12" t="s">
        <v>947</v>
      </c>
      <c r="AY204" s="186" t="s">
        <v>1081</v>
      </c>
    </row>
    <row r="205" spans="2:65" s="12" customFormat="1" ht="16.5" customHeight="1">
      <c r="B205" s="179"/>
      <c r="C205" s="180"/>
      <c r="D205" s="180"/>
      <c r="E205" s="181" t="s">
        <v>875</v>
      </c>
      <c r="F205" s="259" t="s">
        <v>683</v>
      </c>
      <c r="G205" s="260"/>
      <c r="H205" s="260"/>
      <c r="I205" s="260"/>
      <c r="J205" s="180"/>
      <c r="K205" s="182">
        <v>2</v>
      </c>
      <c r="L205" s="180"/>
      <c r="M205" s="180"/>
      <c r="N205" s="180"/>
      <c r="O205" s="180"/>
      <c r="P205" s="180"/>
      <c r="Q205" s="180"/>
      <c r="R205" s="183"/>
      <c r="T205" s="184"/>
      <c r="U205" s="180"/>
      <c r="V205" s="180"/>
      <c r="W205" s="180"/>
      <c r="X205" s="180"/>
      <c r="Y205" s="180"/>
      <c r="Z205" s="180"/>
      <c r="AA205" s="185"/>
      <c r="AT205" s="186" t="s">
        <v>1089</v>
      </c>
      <c r="AU205" s="186" t="s">
        <v>959</v>
      </c>
      <c r="AV205" s="12" t="s">
        <v>959</v>
      </c>
      <c r="AW205" s="12" t="s">
        <v>903</v>
      </c>
      <c r="AX205" s="12" t="s">
        <v>947</v>
      </c>
      <c r="AY205" s="186" t="s">
        <v>1081</v>
      </c>
    </row>
    <row r="206" spans="2:65" s="12" customFormat="1" ht="25.5" customHeight="1">
      <c r="B206" s="179"/>
      <c r="C206" s="180"/>
      <c r="D206" s="180"/>
      <c r="E206" s="181" t="s">
        <v>875</v>
      </c>
      <c r="F206" s="259" t="s">
        <v>684</v>
      </c>
      <c r="G206" s="260"/>
      <c r="H206" s="260"/>
      <c r="I206" s="260"/>
      <c r="J206" s="180"/>
      <c r="K206" s="182">
        <v>2</v>
      </c>
      <c r="L206" s="180"/>
      <c r="M206" s="180"/>
      <c r="N206" s="180"/>
      <c r="O206" s="180"/>
      <c r="P206" s="180"/>
      <c r="Q206" s="180"/>
      <c r="R206" s="183"/>
      <c r="T206" s="184"/>
      <c r="U206" s="180"/>
      <c r="V206" s="180"/>
      <c r="W206" s="180"/>
      <c r="X206" s="180"/>
      <c r="Y206" s="180"/>
      <c r="Z206" s="180"/>
      <c r="AA206" s="185"/>
      <c r="AT206" s="186" t="s">
        <v>1089</v>
      </c>
      <c r="AU206" s="186" t="s">
        <v>959</v>
      </c>
      <c r="AV206" s="12" t="s">
        <v>959</v>
      </c>
      <c r="AW206" s="12" t="s">
        <v>903</v>
      </c>
      <c r="AX206" s="12" t="s">
        <v>947</v>
      </c>
      <c r="AY206" s="186" t="s">
        <v>1081</v>
      </c>
    </row>
    <row r="207" spans="2:65" s="12" customFormat="1" ht="51" customHeight="1">
      <c r="B207" s="179"/>
      <c r="C207" s="180"/>
      <c r="D207" s="180"/>
      <c r="E207" s="181" t="s">
        <v>875</v>
      </c>
      <c r="F207" s="259" t="s">
        <v>685</v>
      </c>
      <c r="G207" s="260"/>
      <c r="H207" s="260"/>
      <c r="I207" s="260"/>
      <c r="J207" s="180"/>
      <c r="K207" s="182">
        <v>2</v>
      </c>
      <c r="L207" s="180"/>
      <c r="M207" s="180"/>
      <c r="N207" s="180"/>
      <c r="O207" s="180"/>
      <c r="P207" s="180"/>
      <c r="Q207" s="180"/>
      <c r="R207" s="183"/>
      <c r="T207" s="184"/>
      <c r="U207" s="180"/>
      <c r="V207" s="180"/>
      <c r="W207" s="180"/>
      <c r="X207" s="180"/>
      <c r="Y207" s="180"/>
      <c r="Z207" s="180"/>
      <c r="AA207" s="185"/>
      <c r="AT207" s="186" t="s">
        <v>1089</v>
      </c>
      <c r="AU207" s="186" t="s">
        <v>959</v>
      </c>
      <c r="AV207" s="12" t="s">
        <v>959</v>
      </c>
      <c r="AW207" s="12" t="s">
        <v>903</v>
      </c>
      <c r="AX207" s="12" t="s">
        <v>947</v>
      </c>
      <c r="AY207" s="186" t="s">
        <v>1081</v>
      </c>
    </row>
    <row r="208" spans="2:65" s="12" customFormat="1" ht="16.5" customHeight="1">
      <c r="B208" s="179"/>
      <c r="C208" s="180"/>
      <c r="D208" s="180"/>
      <c r="E208" s="181" t="s">
        <v>875</v>
      </c>
      <c r="F208" s="259" t="s">
        <v>686</v>
      </c>
      <c r="G208" s="260"/>
      <c r="H208" s="260"/>
      <c r="I208" s="260"/>
      <c r="J208" s="180"/>
      <c r="K208" s="182">
        <v>1</v>
      </c>
      <c r="L208" s="180"/>
      <c r="M208" s="180"/>
      <c r="N208" s="180"/>
      <c r="O208" s="180"/>
      <c r="P208" s="180"/>
      <c r="Q208" s="180"/>
      <c r="R208" s="183"/>
      <c r="T208" s="184"/>
      <c r="U208" s="180"/>
      <c r="V208" s="180"/>
      <c r="W208" s="180"/>
      <c r="X208" s="180"/>
      <c r="Y208" s="180"/>
      <c r="Z208" s="180"/>
      <c r="AA208" s="185"/>
      <c r="AT208" s="186" t="s">
        <v>1089</v>
      </c>
      <c r="AU208" s="186" t="s">
        <v>959</v>
      </c>
      <c r="AV208" s="12" t="s">
        <v>959</v>
      </c>
      <c r="AW208" s="12" t="s">
        <v>903</v>
      </c>
      <c r="AX208" s="12" t="s">
        <v>954</v>
      </c>
      <c r="AY208" s="186" t="s">
        <v>1081</v>
      </c>
    </row>
    <row r="209" spans="2:65" s="1" customFormat="1" ht="25.5" customHeight="1">
      <c r="B209" s="136"/>
      <c r="C209" s="195" t="s">
        <v>1306</v>
      </c>
      <c r="D209" s="195" t="s">
        <v>1187</v>
      </c>
      <c r="E209" s="196" t="s">
        <v>687</v>
      </c>
      <c r="F209" s="262" t="s">
        <v>688</v>
      </c>
      <c r="G209" s="262"/>
      <c r="H209" s="262"/>
      <c r="I209" s="262"/>
      <c r="J209" s="197" t="s">
        <v>1182</v>
      </c>
      <c r="K209" s="198">
        <v>2</v>
      </c>
      <c r="L209" s="261">
        <v>0</v>
      </c>
      <c r="M209" s="261"/>
      <c r="N209" s="257">
        <f t="shared" ref="N209:N216" si="15">ROUND(L209*K209,3)</f>
        <v>0</v>
      </c>
      <c r="O209" s="258"/>
      <c r="P209" s="258"/>
      <c r="Q209" s="258"/>
      <c r="R209" s="138"/>
      <c r="T209" s="168" t="s">
        <v>875</v>
      </c>
      <c r="U209" s="47" t="s">
        <v>914</v>
      </c>
      <c r="V209" s="39"/>
      <c r="W209" s="169">
        <f t="shared" ref="W209:W216" si="16">V209*K209</f>
        <v>0</v>
      </c>
      <c r="X209" s="169">
        <v>0</v>
      </c>
      <c r="Y209" s="169">
        <f t="shared" ref="Y209:Y216" si="17">X209*K209</f>
        <v>0</v>
      </c>
      <c r="Z209" s="169">
        <v>0</v>
      </c>
      <c r="AA209" s="170">
        <f t="shared" ref="AA209:AA216" si="18">Z209*K209</f>
        <v>0</v>
      </c>
      <c r="AR209" s="22" t="s">
        <v>959</v>
      </c>
      <c r="AT209" s="22" t="s">
        <v>1187</v>
      </c>
      <c r="AU209" s="22" t="s">
        <v>959</v>
      </c>
      <c r="AY209" s="22" t="s">
        <v>1081</v>
      </c>
      <c r="BE209" s="116">
        <f t="shared" ref="BE209:BE216" si="19">IF(U209="základná",N209,0)</f>
        <v>0</v>
      </c>
      <c r="BF209" s="116">
        <f t="shared" ref="BF209:BF216" si="20">IF(U209="znížená",N209,0)</f>
        <v>0</v>
      </c>
      <c r="BG209" s="116">
        <f t="shared" ref="BG209:BG216" si="21">IF(U209="zákl. prenesená",N209,0)</f>
        <v>0</v>
      </c>
      <c r="BH209" s="116">
        <f t="shared" ref="BH209:BH216" si="22">IF(U209="zníž. prenesená",N209,0)</f>
        <v>0</v>
      </c>
      <c r="BI209" s="116">
        <f t="shared" ref="BI209:BI216" si="23">IF(U209="nulová",N209,0)</f>
        <v>0</v>
      </c>
      <c r="BJ209" s="22" t="s">
        <v>959</v>
      </c>
      <c r="BK209" s="171">
        <f t="shared" ref="BK209:BK216" si="24">ROUND(L209*K209,3)</f>
        <v>0</v>
      </c>
      <c r="BL209" s="22" t="s">
        <v>954</v>
      </c>
      <c r="BM209" s="22" t="s">
        <v>689</v>
      </c>
    </row>
    <row r="210" spans="2:65" s="1" customFormat="1" ht="25.5" customHeight="1">
      <c r="B210" s="136"/>
      <c r="C210" s="195" t="s">
        <v>1310</v>
      </c>
      <c r="D210" s="195" t="s">
        <v>1187</v>
      </c>
      <c r="E210" s="196" t="s">
        <v>690</v>
      </c>
      <c r="F210" s="262" t="s">
        <v>688</v>
      </c>
      <c r="G210" s="262"/>
      <c r="H210" s="262"/>
      <c r="I210" s="262"/>
      <c r="J210" s="197" t="s">
        <v>1182</v>
      </c>
      <c r="K210" s="198">
        <v>2</v>
      </c>
      <c r="L210" s="261">
        <v>0</v>
      </c>
      <c r="M210" s="261"/>
      <c r="N210" s="257">
        <f t="shared" si="15"/>
        <v>0</v>
      </c>
      <c r="O210" s="258"/>
      <c r="P210" s="258"/>
      <c r="Q210" s="258"/>
      <c r="R210" s="138"/>
      <c r="T210" s="168" t="s">
        <v>875</v>
      </c>
      <c r="U210" s="47" t="s">
        <v>914</v>
      </c>
      <c r="V210" s="39"/>
      <c r="W210" s="169">
        <f t="shared" si="16"/>
        <v>0</v>
      </c>
      <c r="X210" s="169">
        <v>0</v>
      </c>
      <c r="Y210" s="169">
        <f t="shared" si="17"/>
        <v>0</v>
      </c>
      <c r="Z210" s="169">
        <v>0</v>
      </c>
      <c r="AA210" s="170">
        <f t="shared" si="18"/>
        <v>0</v>
      </c>
      <c r="AR210" s="22" t="s">
        <v>959</v>
      </c>
      <c r="AT210" s="22" t="s">
        <v>1187</v>
      </c>
      <c r="AU210" s="22" t="s">
        <v>959</v>
      </c>
      <c r="AY210" s="22" t="s">
        <v>1081</v>
      </c>
      <c r="BE210" s="116">
        <f t="shared" si="19"/>
        <v>0</v>
      </c>
      <c r="BF210" s="116">
        <f t="shared" si="20"/>
        <v>0</v>
      </c>
      <c r="BG210" s="116">
        <f t="shared" si="21"/>
        <v>0</v>
      </c>
      <c r="BH210" s="116">
        <f t="shared" si="22"/>
        <v>0</v>
      </c>
      <c r="BI210" s="116">
        <f t="shared" si="23"/>
        <v>0</v>
      </c>
      <c r="BJ210" s="22" t="s">
        <v>959</v>
      </c>
      <c r="BK210" s="171">
        <f t="shared" si="24"/>
        <v>0</v>
      </c>
      <c r="BL210" s="22" t="s">
        <v>954</v>
      </c>
      <c r="BM210" s="22" t="s">
        <v>691</v>
      </c>
    </row>
    <row r="211" spans="2:65" s="1" customFormat="1" ht="25.5" customHeight="1">
      <c r="B211" s="136"/>
      <c r="C211" s="195" t="s">
        <v>1314</v>
      </c>
      <c r="D211" s="195" t="s">
        <v>1187</v>
      </c>
      <c r="E211" s="196" t="s">
        <v>692</v>
      </c>
      <c r="F211" s="262" t="s">
        <v>693</v>
      </c>
      <c r="G211" s="262"/>
      <c r="H211" s="262"/>
      <c r="I211" s="262"/>
      <c r="J211" s="197" t="s">
        <v>1182</v>
      </c>
      <c r="K211" s="198">
        <v>2</v>
      </c>
      <c r="L211" s="261">
        <v>0</v>
      </c>
      <c r="M211" s="261"/>
      <c r="N211" s="257">
        <f t="shared" si="15"/>
        <v>0</v>
      </c>
      <c r="O211" s="258"/>
      <c r="P211" s="258"/>
      <c r="Q211" s="258"/>
      <c r="R211" s="138"/>
      <c r="T211" s="168" t="s">
        <v>875</v>
      </c>
      <c r="U211" s="47" t="s">
        <v>914</v>
      </c>
      <c r="V211" s="39"/>
      <c r="W211" s="169">
        <f t="shared" si="16"/>
        <v>0</v>
      </c>
      <c r="X211" s="169">
        <v>0</v>
      </c>
      <c r="Y211" s="169">
        <f t="shared" si="17"/>
        <v>0</v>
      </c>
      <c r="Z211" s="169">
        <v>0</v>
      </c>
      <c r="AA211" s="170">
        <f t="shared" si="18"/>
        <v>0</v>
      </c>
      <c r="AR211" s="22" t="s">
        <v>959</v>
      </c>
      <c r="AT211" s="22" t="s">
        <v>1187</v>
      </c>
      <c r="AU211" s="22" t="s">
        <v>959</v>
      </c>
      <c r="AY211" s="22" t="s">
        <v>1081</v>
      </c>
      <c r="BE211" s="116">
        <f t="shared" si="19"/>
        <v>0</v>
      </c>
      <c r="BF211" s="116">
        <f t="shared" si="20"/>
        <v>0</v>
      </c>
      <c r="BG211" s="116">
        <f t="shared" si="21"/>
        <v>0</v>
      </c>
      <c r="BH211" s="116">
        <f t="shared" si="22"/>
        <v>0</v>
      </c>
      <c r="BI211" s="116">
        <f t="shared" si="23"/>
        <v>0</v>
      </c>
      <c r="BJ211" s="22" t="s">
        <v>959</v>
      </c>
      <c r="BK211" s="171">
        <f t="shared" si="24"/>
        <v>0</v>
      </c>
      <c r="BL211" s="22" t="s">
        <v>954</v>
      </c>
      <c r="BM211" s="22" t="s">
        <v>694</v>
      </c>
    </row>
    <row r="212" spans="2:65" s="1" customFormat="1" ht="16.5" customHeight="1">
      <c r="B212" s="136"/>
      <c r="C212" s="164" t="s">
        <v>1319</v>
      </c>
      <c r="D212" s="164" t="s">
        <v>1082</v>
      </c>
      <c r="E212" s="165" t="s">
        <v>695</v>
      </c>
      <c r="F212" s="270" t="s">
        <v>696</v>
      </c>
      <c r="G212" s="270"/>
      <c r="H212" s="270"/>
      <c r="I212" s="270"/>
      <c r="J212" s="166" t="s">
        <v>669</v>
      </c>
      <c r="K212" s="167">
        <v>1</v>
      </c>
      <c r="L212" s="265">
        <v>0</v>
      </c>
      <c r="M212" s="265"/>
      <c r="N212" s="258">
        <f t="shared" si="15"/>
        <v>0</v>
      </c>
      <c r="O212" s="258"/>
      <c r="P212" s="258"/>
      <c r="Q212" s="258"/>
      <c r="R212" s="138"/>
      <c r="T212" s="168" t="s">
        <v>875</v>
      </c>
      <c r="U212" s="47" t="s">
        <v>914</v>
      </c>
      <c r="V212" s="39"/>
      <c r="W212" s="169">
        <f t="shared" si="16"/>
        <v>0</v>
      </c>
      <c r="X212" s="169">
        <v>0</v>
      </c>
      <c r="Y212" s="169">
        <f t="shared" si="17"/>
        <v>0</v>
      </c>
      <c r="Z212" s="169">
        <v>0</v>
      </c>
      <c r="AA212" s="170">
        <f t="shared" si="18"/>
        <v>0</v>
      </c>
      <c r="AR212" s="22" t="s">
        <v>954</v>
      </c>
      <c r="AT212" s="22" t="s">
        <v>1082</v>
      </c>
      <c r="AU212" s="22" t="s">
        <v>959</v>
      </c>
      <c r="AY212" s="22" t="s">
        <v>1081</v>
      </c>
      <c r="BE212" s="116">
        <f t="shared" si="19"/>
        <v>0</v>
      </c>
      <c r="BF212" s="116">
        <f t="shared" si="20"/>
        <v>0</v>
      </c>
      <c r="BG212" s="116">
        <f t="shared" si="21"/>
        <v>0</v>
      </c>
      <c r="BH212" s="116">
        <f t="shared" si="22"/>
        <v>0</v>
      </c>
      <c r="BI212" s="116">
        <f t="shared" si="23"/>
        <v>0</v>
      </c>
      <c r="BJ212" s="22" t="s">
        <v>959</v>
      </c>
      <c r="BK212" s="171">
        <f t="shared" si="24"/>
        <v>0</v>
      </c>
      <c r="BL212" s="22" t="s">
        <v>954</v>
      </c>
      <c r="BM212" s="22" t="s">
        <v>697</v>
      </c>
    </row>
    <row r="213" spans="2:65" s="1" customFormat="1" ht="25.5" customHeight="1">
      <c r="B213" s="136"/>
      <c r="C213" s="195" t="s">
        <v>1323</v>
      </c>
      <c r="D213" s="195" t="s">
        <v>1187</v>
      </c>
      <c r="E213" s="196" t="s">
        <v>695</v>
      </c>
      <c r="F213" s="262" t="s">
        <v>698</v>
      </c>
      <c r="G213" s="262"/>
      <c r="H213" s="262"/>
      <c r="I213" s="262"/>
      <c r="J213" s="197" t="s">
        <v>1182</v>
      </c>
      <c r="K213" s="198">
        <v>1</v>
      </c>
      <c r="L213" s="261">
        <v>0</v>
      </c>
      <c r="M213" s="261"/>
      <c r="N213" s="257">
        <f t="shared" si="15"/>
        <v>0</v>
      </c>
      <c r="O213" s="258"/>
      <c r="P213" s="258"/>
      <c r="Q213" s="258"/>
      <c r="R213" s="138"/>
      <c r="T213" s="168" t="s">
        <v>875</v>
      </c>
      <c r="U213" s="47" t="s">
        <v>914</v>
      </c>
      <c r="V213" s="39"/>
      <c r="W213" s="169">
        <f t="shared" si="16"/>
        <v>0</v>
      </c>
      <c r="X213" s="169">
        <v>0</v>
      </c>
      <c r="Y213" s="169">
        <f t="shared" si="17"/>
        <v>0</v>
      </c>
      <c r="Z213" s="169">
        <v>0</v>
      </c>
      <c r="AA213" s="170">
        <f t="shared" si="18"/>
        <v>0</v>
      </c>
      <c r="AR213" s="22" t="s">
        <v>959</v>
      </c>
      <c r="AT213" s="22" t="s">
        <v>1187</v>
      </c>
      <c r="AU213" s="22" t="s">
        <v>959</v>
      </c>
      <c r="AY213" s="22" t="s">
        <v>1081</v>
      </c>
      <c r="BE213" s="116">
        <f t="shared" si="19"/>
        <v>0</v>
      </c>
      <c r="BF213" s="116">
        <f t="shared" si="20"/>
        <v>0</v>
      </c>
      <c r="BG213" s="116">
        <f t="shared" si="21"/>
        <v>0</v>
      </c>
      <c r="BH213" s="116">
        <f t="shared" si="22"/>
        <v>0</v>
      </c>
      <c r="BI213" s="116">
        <f t="shared" si="23"/>
        <v>0</v>
      </c>
      <c r="BJ213" s="22" t="s">
        <v>959</v>
      </c>
      <c r="BK213" s="171">
        <f t="shared" si="24"/>
        <v>0</v>
      </c>
      <c r="BL213" s="22" t="s">
        <v>954</v>
      </c>
      <c r="BM213" s="22" t="s">
        <v>699</v>
      </c>
    </row>
    <row r="214" spans="2:65" s="1" customFormat="1" ht="16.5" customHeight="1">
      <c r="B214" s="136"/>
      <c r="C214" s="164" t="s">
        <v>1327</v>
      </c>
      <c r="D214" s="164" t="s">
        <v>1082</v>
      </c>
      <c r="E214" s="165" t="s">
        <v>700</v>
      </c>
      <c r="F214" s="270" t="s">
        <v>701</v>
      </c>
      <c r="G214" s="270"/>
      <c r="H214" s="270"/>
      <c r="I214" s="270"/>
      <c r="J214" s="166" t="s">
        <v>669</v>
      </c>
      <c r="K214" s="167">
        <v>3</v>
      </c>
      <c r="L214" s="265">
        <v>0</v>
      </c>
      <c r="M214" s="265"/>
      <c r="N214" s="258">
        <f t="shared" si="15"/>
        <v>0</v>
      </c>
      <c r="O214" s="258"/>
      <c r="P214" s="258"/>
      <c r="Q214" s="258"/>
      <c r="R214" s="138"/>
      <c r="T214" s="168" t="s">
        <v>875</v>
      </c>
      <c r="U214" s="47" t="s">
        <v>914</v>
      </c>
      <c r="V214" s="39"/>
      <c r="W214" s="169">
        <f t="shared" si="16"/>
        <v>0</v>
      </c>
      <c r="X214" s="169">
        <v>0</v>
      </c>
      <c r="Y214" s="169">
        <f t="shared" si="17"/>
        <v>0</v>
      </c>
      <c r="Z214" s="169">
        <v>0</v>
      </c>
      <c r="AA214" s="170">
        <f t="shared" si="18"/>
        <v>0</v>
      </c>
      <c r="AR214" s="22" t="s">
        <v>954</v>
      </c>
      <c r="AT214" s="22" t="s">
        <v>1082</v>
      </c>
      <c r="AU214" s="22" t="s">
        <v>959</v>
      </c>
      <c r="AY214" s="22" t="s">
        <v>1081</v>
      </c>
      <c r="BE214" s="116">
        <f t="shared" si="19"/>
        <v>0</v>
      </c>
      <c r="BF214" s="116">
        <f t="shared" si="20"/>
        <v>0</v>
      </c>
      <c r="BG214" s="116">
        <f t="shared" si="21"/>
        <v>0</v>
      </c>
      <c r="BH214" s="116">
        <f t="shared" si="22"/>
        <v>0</v>
      </c>
      <c r="BI214" s="116">
        <f t="shared" si="23"/>
        <v>0</v>
      </c>
      <c r="BJ214" s="22" t="s">
        <v>959</v>
      </c>
      <c r="BK214" s="171">
        <f t="shared" si="24"/>
        <v>0</v>
      </c>
      <c r="BL214" s="22" t="s">
        <v>954</v>
      </c>
      <c r="BM214" s="22" t="s">
        <v>702</v>
      </c>
    </row>
    <row r="215" spans="2:65" s="1" customFormat="1" ht="25.5" customHeight="1">
      <c r="B215" s="136"/>
      <c r="C215" s="195" t="s">
        <v>1339</v>
      </c>
      <c r="D215" s="195" t="s">
        <v>1187</v>
      </c>
      <c r="E215" s="196" t="s">
        <v>703</v>
      </c>
      <c r="F215" s="262" t="s">
        <v>704</v>
      </c>
      <c r="G215" s="262"/>
      <c r="H215" s="262"/>
      <c r="I215" s="262"/>
      <c r="J215" s="197" t="s">
        <v>1182</v>
      </c>
      <c r="K215" s="198">
        <v>3</v>
      </c>
      <c r="L215" s="261">
        <v>0</v>
      </c>
      <c r="M215" s="261"/>
      <c r="N215" s="257">
        <f t="shared" si="15"/>
        <v>0</v>
      </c>
      <c r="O215" s="258"/>
      <c r="P215" s="258"/>
      <c r="Q215" s="258"/>
      <c r="R215" s="138"/>
      <c r="T215" s="168" t="s">
        <v>875</v>
      </c>
      <c r="U215" s="47" t="s">
        <v>914</v>
      </c>
      <c r="V215" s="39"/>
      <c r="W215" s="169">
        <f t="shared" si="16"/>
        <v>0</v>
      </c>
      <c r="X215" s="169">
        <v>0</v>
      </c>
      <c r="Y215" s="169">
        <f t="shared" si="17"/>
        <v>0</v>
      </c>
      <c r="Z215" s="169">
        <v>0</v>
      </c>
      <c r="AA215" s="170">
        <f t="shared" si="18"/>
        <v>0</v>
      </c>
      <c r="AR215" s="22" t="s">
        <v>959</v>
      </c>
      <c r="AT215" s="22" t="s">
        <v>1187</v>
      </c>
      <c r="AU215" s="22" t="s">
        <v>959</v>
      </c>
      <c r="AY215" s="22" t="s">
        <v>1081</v>
      </c>
      <c r="BE215" s="116">
        <f t="shared" si="19"/>
        <v>0</v>
      </c>
      <c r="BF215" s="116">
        <f t="shared" si="20"/>
        <v>0</v>
      </c>
      <c r="BG215" s="116">
        <f t="shared" si="21"/>
        <v>0</v>
      </c>
      <c r="BH215" s="116">
        <f t="shared" si="22"/>
        <v>0</v>
      </c>
      <c r="BI215" s="116">
        <f t="shared" si="23"/>
        <v>0</v>
      </c>
      <c r="BJ215" s="22" t="s">
        <v>959</v>
      </c>
      <c r="BK215" s="171">
        <f t="shared" si="24"/>
        <v>0</v>
      </c>
      <c r="BL215" s="22" t="s">
        <v>954</v>
      </c>
      <c r="BM215" s="22" t="s">
        <v>705</v>
      </c>
    </row>
    <row r="216" spans="2:65" s="1" customFormat="1" ht="25.5" customHeight="1">
      <c r="B216" s="136"/>
      <c r="C216" s="164" t="s">
        <v>1343</v>
      </c>
      <c r="D216" s="164" t="s">
        <v>1082</v>
      </c>
      <c r="E216" s="165" t="s">
        <v>706</v>
      </c>
      <c r="F216" s="270" t="s">
        <v>707</v>
      </c>
      <c r="G216" s="270"/>
      <c r="H216" s="270"/>
      <c r="I216" s="270"/>
      <c r="J216" s="166" t="s">
        <v>1346</v>
      </c>
      <c r="K216" s="167">
        <v>0</v>
      </c>
      <c r="L216" s="265">
        <v>0</v>
      </c>
      <c r="M216" s="265"/>
      <c r="N216" s="258">
        <f t="shared" si="15"/>
        <v>0</v>
      </c>
      <c r="O216" s="258"/>
      <c r="P216" s="258"/>
      <c r="Q216" s="258"/>
      <c r="R216" s="138"/>
      <c r="T216" s="168" t="s">
        <v>875</v>
      </c>
      <c r="U216" s="47" t="s">
        <v>914</v>
      </c>
      <c r="V216" s="39"/>
      <c r="W216" s="169">
        <f t="shared" si="16"/>
        <v>0</v>
      </c>
      <c r="X216" s="169">
        <v>0</v>
      </c>
      <c r="Y216" s="169">
        <f t="shared" si="17"/>
        <v>0</v>
      </c>
      <c r="Z216" s="169">
        <v>0</v>
      </c>
      <c r="AA216" s="170">
        <f t="shared" si="18"/>
        <v>0</v>
      </c>
      <c r="AR216" s="22" t="s">
        <v>954</v>
      </c>
      <c r="AT216" s="22" t="s">
        <v>1082</v>
      </c>
      <c r="AU216" s="22" t="s">
        <v>959</v>
      </c>
      <c r="AY216" s="22" t="s">
        <v>1081</v>
      </c>
      <c r="BE216" s="116">
        <f t="shared" si="19"/>
        <v>0</v>
      </c>
      <c r="BF216" s="116">
        <f t="shared" si="20"/>
        <v>0</v>
      </c>
      <c r="BG216" s="116">
        <f t="shared" si="21"/>
        <v>0</v>
      </c>
      <c r="BH216" s="116">
        <f t="shared" si="22"/>
        <v>0</v>
      </c>
      <c r="BI216" s="116">
        <f t="shared" si="23"/>
        <v>0</v>
      </c>
      <c r="BJ216" s="22" t="s">
        <v>959</v>
      </c>
      <c r="BK216" s="171">
        <f t="shared" si="24"/>
        <v>0</v>
      </c>
      <c r="BL216" s="22" t="s">
        <v>954</v>
      </c>
      <c r="BM216" s="22" t="s">
        <v>708</v>
      </c>
    </row>
    <row r="217" spans="2:65" s="10" customFormat="1" ht="29.85" customHeight="1">
      <c r="B217" s="153"/>
      <c r="C217" s="154"/>
      <c r="D217" s="163" t="s">
        <v>547</v>
      </c>
      <c r="E217" s="163"/>
      <c r="F217" s="163"/>
      <c r="G217" s="163"/>
      <c r="H217" s="163"/>
      <c r="I217" s="163"/>
      <c r="J217" s="163"/>
      <c r="K217" s="163"/>
      <c r="L217" s="163"/>
      <c r="M217" s="163"/>
      <c r="N217" s="273">
        <f>BK217</f>
        <v>0</v>
      </c>
      <c r="O217" s="274"/>
      <c r="P217" s="274"/>
      <c r="Q217" s="274"/>
      <c r="R217" s="156"/>
      <c r="T217" s="157"/>
      <c r="U217" s="154"/>
      <c r="V217" s="154"/>
      <c r="W217" s="158">
        <f>SUM(W218:W250)</f>
        <v>0</v>
      </c>
      <c r="X217" s="154"/>
      <c r="Y217" s="158">
        <f>SUM(Y218:Y250)</f>
        <v>0.31694</v>
      </c>
      <c r="Z217" s="154"/>
      <c r="AA217" s="159">
        <f>SUM(AA218:AA250)</f>
        <v>0</v>
      </c>
      <c r="AR217" s="160" t="s">
        <v>959</v>
      </c>
      <c r="AT217" s="161" t="s">
        <v>946</v>
      </c>
      <c r="AU217" s="161" t="s">
        <v>954</v>
      </c>
      <c r="AY217" s="160" t="s">
        <v>1081</v>
      </c>
      <c r="BK217" s="162">
        <f>SUM(BK218:BK250)</f>
        <v>0</v>
      </c>
    </row>
    <row r="218" spans="2:65" s="1" customFormat="1" ht="25.5" customHeight="1">
      <c r="B218" s="136"/>
      <c r="C218" s="164" t="s">
        <v>1348</v>
      </c>
      <c r="D218" s="164" t="s">
        <v>1082</v>
      </c>
      <c r="E218" s="165" t="s">
        <v>709</v>
      </c>
      <c r="F218" s="270" t="s">
        <v>710</v>
      </c>
      <c r="G218" s="270"/>
      <c r="H218" s="270"/>
      <c r="I218" s="270"/>
      <c r="J218" s="166" t="s">
        <v>1182</v>
      </c>
      <c r="K218" s="167">
        <v>5</v>
      </c>
      <c r="L218" s="265">
        <v>0</v>
      </c>
      <c r="M218" s="265"/>
      <c r="N218" s="258">
        <f>ROUND(L218*K218,3)</f>
        <v>0</v>
      </c>
      <c r="O218" s="258"/>
      <c r="P218" s="258"/>
      <c r="Q218" s="258"/>
      <c r="R218" s="138"/>
      <c r="T218" s="168" t="s">
        <v>875</v>
      </c>
      <c r="U218" s="47" t="s">
        <v>914</v>
      </c>
      <c r="V218" s="39"/>
      <c r="W218" s="169">
        <f>V218*K218</f>
        <v>0</v>
      </c>
      <c r="X218" s="169">
        <v>0</v>
      </c>
      <c r="Y218" s="169">
        <f>X218*K218</f>
        <v>0</v>
      </c>
      <c r="Z218" s="169">
        <v>0</v>
      </c>
      <c r="AA218" s="170">
        <f>Z218*K218</f>
        <v>0</v>
      </c>
      <c r="AR218" s="22" t="s">
        <v>954</v>
      </c>
      <c r="AT218" s="22" t="s">
        <v>1082</v>
      </c>
      <c r="AU218" s="22" t="s">
        <v>959</v>
      </c>
      <c r="AY218" s="22" t="s">
        <v>1081</v>
      </c>
      <c r="BE218" s="116">
        <f>IF(U218="základná",N218,0)</f>
        <v>0</v>
      </c>
      <c r="BF218" s="116">
        <f>IF(U218="znížená",N218,0)</f>
        <v>0</v>
      </c>
      <c r="BG218" s="116">
        <f>IF(U218="zákl. prenesená",N218,0)</f>
        <v>0</v>
      </c>
      <c r="BH218" s="116">
        <f>IF(U218="zníž. prenesená",N218,0)</f>
        <v>0</v>
      </c>
      <c r="BI218" s="116">
        <f>IF(U218="nulová",N218,0)</f>
        <v>0</v>
      </c>
      <c r="BJ218" s="22" t="s">
        <v>959</v>
      </c>
      <c r="BK218" s="171">
        <f>ROUND(L218*K218,3)</f>
        <v>0</v>
      </c>
      <c r="BL218" s="22" t="s">
        <v>954</v>
      </c>
      <c r="BM218" s="22" t="s">
        <v>711</v>
      </c>
    </row>
    <row r="219" spans="2:65" s="12" customFormat="1" ht="16.5" customHeight="1">
      <c r="B219" s="179"/>
      <c r="C219" s="180"/>
      <c r="D219" s="180"/>
      <c r="E219" s="181" t="s">
        <v>875</v>
      </c>
      <c r="F219" s="275" t="s">
        <v>712</v>
      </c>
      <c r="G219" s="276"/>
      <c r="H219" s="276"/>
      <c r="I219" s="276"/>
      <c r="J219" s="180"/>
      <c r="K219" s="182">
        <v>5</v>
      </c>
      <c r="L219" s="180"/>
      <c r="M219" s="180"/>
      <c r="N219" s="180"/>
      <c r="O219" s="180"/>
      <c r="P219" s="180"/>
      <c r="Q219" s="180"/>
      <c r="R219" s="183"/>
      <c r="T219" s="184"/>
      <c r="U219" s="180"/>
      <c r="V219" s="180"/>
      <c r="W219" s="180"/>
      <c r="X219" s="180"/>
      <c r="Y219" s="180"/>
      <c r="Z219" s="180"/>
      <c r="AA219" s="185"/>
      <c r="AT219" s="186" t="s">
        <v>1089</v>
      </c>
      <c r="AU219" s="186" t="s">
        <v>959</v>
      </c>
      <c r="AV219" s="12" t="s">
        <v>959</v>
      </c>
      <c r="AW219" s="12" t="s">
        <v>903</v>
      </c>
      <c r="AX219" s="12" t="s">
        <v>954</v>
      </c>
      <c r="AY219" s="186" t="s">
        <v>1081</v>
      </c>
    </row>
    <row r="220" spans="2:65" s="1" customFormat="1" ht="25.5" customHeight="1">
      <c r="B220" s="136"/>
      <c r="C220" s="195" t="s">
        <v>1353</v>
      </c>
      <c r="D220" s="195" t="s">
        <v>1187</v>
      </c>
      <c r="E220" s="196" t="s">
        <v>713</v>
      </c>
      <c r="F220" s="262" t="s">
        <v>714</v>
      </c>
      <c r="G220" s="262"/>
      <c r="H220" s="262"/>
      <c r="I220" s="262"/>
      <c r="J220" s="197" t="s">
        <v>1182</v>
      </c>
      <c r="K220" s="198">
        <v>1</v>
      </c>
      <c r="L220" s="261">
        <v>0</v>
      </c>
      <c r="M220" s="261"/>
      <c r="N220" s="257">
        <f>ROUND(L220*K220,3)</f>
        <v>0</v>
      </c>
      <c r="O220" s="258"/>
      <c r="P220" s="258"/>
      <c r="Q220" s="258"/>
      <c r="R220" s="138"/>
      <c r="T220" s="168" t="s">
        <v>875</v>
      </c>
      <c r="U220" s="47" t="s">
        <v>914</v>
      </c>
      <c r="V220" s="39"/>
      <c r="W220" s="169">
        <f>V220*K220</f>
        <v>0</v>
      </c>
      <c r="X220" s="169">
        <v>1.6140000000000002E-2</v>
      </c>
      <c r="Y220" s="169">
        <f>X220*K220</f>
        <v>1.6140000000000002E-2</v>
      </c>
      <c r="Z220" s="169">
        <v>0</v>
      </c>
      <c r="AA220" s="170">
        <f>Z220*K220</f>
        <v>0</v>
      </c>
      <c r="AR220" s="22" t="s">
        <v>959</v>
      </c>
      <c r="AT220" s="22" t="s">
        <v>1187</v>
      </c>
      <c r="AU220" s="22" t="s">
        <v>959</v>
      </c>
      <c r="AY220" s="22" t="s">
        <v>1081</v>
      </c>
      <c r="BE220" s="116">
        <f>IF(U220="základná",N220,0)</f>
        <v>0</v>
      </c>
      <c r="BF220" s="116">
        <f>IF(U220="znížená",N220,0)</f>
        <v>0</v>
      </c>
      <c r="BG220" s="116">
        <f>IF(U220="zákl. prenesená",N220,0)</f>
        <v>0</v>
      </c>
      <c r="BH220" s="116">
        <f>IF(U220="zníž. prenesená",N220,0)</f>
        <v>0</v>
      </c>
      <c r="BI220" s="116">
        <f>IF(U220="nulová",N220,0)</f>
        <v>0</v>
      </c>
      <c r="BJ220" s="22" t="s">
        <v>959</v>
      </c>
      <c r="BK220" s="171">
        <f>ROUND(L220*K220,3)</f>
        <v>0</v>
      </c>
      <c r="BL220" s="22" t="s">
        <v>954</v>
      </c>
      <c r="BM220" s="22" t="s">
        <v>715</v>
      </c>
    </row>
    <row r="221" spans="2:65" s="1" customFormat="1" ht="25.5" customHeight="1">
      <c r="B221" s="136"/>
      <c r="C221" s="195" t="s">
        <v>1280</v>
      </c>
      <c r="D221" s="195" t="s">
        <v>1187</v>
      </c>
      <c r="E221" s="196" t="s">
        <v>716</v>
      </c>
      <c r="F221" s="262" t="s">
        <v>714</v>
      </c>
      <c r="G221" s="262"/>
      <c r="H221" s="262"/>
      <c r="I221" s="262"/>
      <c r="J221" s="197" t="s">
        <v>1182</v>
      </c>
      <c r="K221" s="198">
        <v>1</v>
      </c>
      <c r="L221" s="261">
        <v>0</v>
      </c>
      <c r="M221" s="261"/>
      <c r="N221" s="257">
        <f>ROUND(L221*K221,3)</f>
        <v>0</v>
      </c>
      <c r="O221" s="258"/>
      <c r="P221" s="258"/>
      <c r="Q221" s="258"/>
      <c r="R221" s="138"/>
      <c r="T221" s="168" t="s">
        <v>875</v>
      </c>
      <c r="U221" s="47" t="s">
        <v>914</v>
      </c>
      <c r="V221" s="39"/>
      <c r="W221" s="169">
        <f>V221*K221</f>
        <v>0</v>
      </c>
      <c r="X221" s="169">
        <v>1.6140000000000002E-2</v>
      </c>
      <c r="Y221" s="169">
        <f>X221*K221</f>
        <v>1.6140000000000002E-2</v>
      </c>
      <c r="Z221" s="169">
        <v>0</v>
      </c>
      <c r="AA221" s="170">
        <f>Z221*K221</f>
        <v>0</v>
      </c>
      <c r="AR221" s="22" t="s">
        <v>959</v>
      </c>
      <c r="AT221" s="22" t="s">
        <v>1187</v>
      </c>
      <c r="AU221" s="22" t="s">
        <v>959</v>
      </c>
      <c r="AY221" s="22" t="s">
        <v>1081</v>
      </c>
      <c r="BE221" s="116">
        <f>IF(U221="základná",N221,0)</f>
        <v>0</v>
      </c>
      <c r="BF221" s="116">
        <f>IF(U221="znížená",N221,0)</f>
        <v>0</v>
      </c>
      <c r="BG221" s="116">
        <f>IF(U221="zákl. prenesená",N221,0)</f>
        <v>0</v>
      </c>
      <c r="BH221" s="116">
        <f>IF(U221="zníž. prenesená",N221,0)</f>
        <v>0</v>
      </c>
      <c r="BI221" s="116">
        <f>IF(U221="nulová",N221,0)</f>
        <v>0</v>
      </c>
      <c r="BJ221" s="22" t="s">
        <v>959</v>
      </c>
      <c r="BK221" s="171">
        <f>ROUND(L221*K221,3)</f>
        <v>0</v>
      </c>
      <c r="BL221" s="22" t="s">
        <v>954</v>
      </c>
      <c r="BM221" s="22" t="s">
        <v>717</v>
      </c>
    </row>
    <row r="222" spans="2:65" s="1" customFormat="1" ht="25.5" customHeight="1">
      <c r="B222" s="136"/>
      <c r="C222" s="195" t="s">
        <v>1361</v>
      </c>
      <c r="D222" s="195" t="s">
        <v>1187</v>
      </c>
      <c r="E222" s="196" t="s">
        <v>718</v>
      </c>
      <c r="F222" s="262" t="s">
        <v>714</v>
      </c>
      <c r="G222" s="262"/>
      <c r="H222" s="262"/>
      <c r="I222" s="262"/>
      <c r="J222" s="197" t="s">
        <v>1182</v>
      </c>
      <c r="K222" s="198">
        <v>1</v>
      </c>
      <c r="L222" s="261">
        <v>0</v>
      </c>
      <c r="M222" s="261"/>
      <c r="N222" s="257">
        <f>ROUND(L222*K222,3)</f>
        <v>0</v>
      </c>
      <c r="O222" s="258"/>
      <c r="P222" s="258"/>
      <c r="Q222" s="258"/>
      <c r="R222" s="138"/>
      <c r="T222" s="168" t="s">
        <v>875</v>
      </c>
      <c r="U222" s="47" t="s">
        <v>914</v>
      </c>
      <c r="V222" s="39"/>
      <c r="W222" s="169">
        <f>V222*K222</f>
        <v>0</v>
      </c>
      <c r="X222" s="169">
        <v>1.6140000000000002E-2</v>
      </c>
      <c r="Y222" s="169">
        <f>X222*K222</f>
        <v>1.6140000000000002E-2</v>
      </c>
      <c r="Z222" s="169">
        <v>0</v>
      </c>
      <c r="AA222" s="170">
        <f>Z222*K222</f>
        <v>0</v>
      </c>
      <c r="AR222" s="22" t="s">
        <v>959</v>
      </c>
      <c r="AT222" s="22" t="s">
        <v>1187</v>
      </c>
      <c r="AU222" s="22" t="s">
        <v>959</v>
      </c>
      <c r="AY222" s="22" t="s">
        <v>1081</v>
      </c>
      <c r="BE222" s="116">
        <f>IF(U222="základná",N222,0)</f>
        <v>0</v>
      </c>
      <c r="BF222" s="116">
        <f>IF(U222="znížená",N222,0)</f>
        <v>0</v>
      </c>
      <c r="BG222" s="116">
        <f>IF(U222="zákl. prenesená",N222,0)</f>
        <v>0</v>
      </c>
      <c r="BH222" s="116">
        <f>IF(U222="zníž. prenesená",N222,0)</f>
        <v>0</v>
      </c>
      <c r="BI222" s="116">
        <f>IF(U222="nulová",N222,0)</f>
        <v>0</v>
      </c>
      <c r="BJ222" s="22" t="s">
        <v>959</v>
      </c>
      <c r="BK222" s="171">
        <f>ROUND(L222*K222,3)</f>
        <v>0</v>
      </c>
      <c r="BL222" s="22" t="s">
        <v>954</v>
      </c>
      <c r="BM222" s="22" t="s">
        <v>719</v>
      </c>
    </row>
    <row r="223" spans="2:65" s="1" customFormat="1" ht="25.5" customHeight="1">
      <c r="B223" s="136"/>
      <c r="C223" s="195" t="s">
        <v>1365</v>
      </c>
      <c r="D223" s="195" t="s">
        <v>1187</v>
      </c>
      <c r="E223" s="196" t="s">
        <v>720</v>
      </c>
      <c r="F223" s="262" t="s">
        <v>721</v>
      </c>
      <c r="G223" s="262"/>
      <c r="H223" s="262"/>
      <c r="I223" s="262"/>
      <c r="J223" s="197" t="s">
        <v>1182</v>
      </c>
      <c r="K223" s="198">
        <v>2</v>
      </c>
      <c r="L223" s="261">
        <v>0</v>
      </c>
      <c r="M223" s="261"/>
      <c r="N223" s="257">
        <f>ROUND(L223*K223,3)</f>
        <v>0</v>
      </c>
      <c r="O223" s="258"/>
      <c r="P223" s="258"/>
      <c r="Q223" s="258"/>
      <c r="R223" s="138"/>
      <c r="T223" s="168" t="s">
        <v>875</v>
      </c>
      <c r="U223" s="47" t="s">
        <v>914</v>
      </c>
      <c r="V223" s="39"/>
      <c r="W223" s="169">
        <f>V223*K223</f>
        <v>0</v>
      </c>
      <c r="X223" s="169">
        <v>1.6140000000000002E-2</v>
      </c>
      <c r="Y223" s="169">
        <f>X223*K223</f>
        <v>3.2280000000000003E-2</v>
      </c>
      <c r="Z223" s="169">
        <v>0</v>
      </c>
      <c r="AA223" s="170">
        <f>Z223*K223</f>
        <v>0</v>
      </c>
      <c r="AR223" s="22" t="s">
        <v>959</v>
      </c>
      <c r="AT223" s="22" t="s">
        <v>1187</v>
      </c>
      <c r="AU223" s="22" t="s">
        <v>959</v>
      </c>
      <c r="AY223" s="22" t="s">
        <v>1081</v>
      </c>
      <c r="BE223" s="116">
        <f>IF(U223="základná",N223,0)</f>
        <v>0</v>
      </c>
      <c r="BF223" s="116">
        <f>IF(U223="znížená",N223,0)</f>
        <v>0</v>
      </c>
      <c r="BG223" s="116">
        <f>IF(U223="zákl. prenesená",N223,0)</f>
        <v>0</v>
      </c>
      <c r="BH223" s="116">
        <f>IF(U223="zníž. prenesená",N223,0)</f>
        <v>0</v>
      </c>
      <c r="BI223" s="116">
        <f>IF(U223="nulová",N223,0)</f>
        <v>0</v>
      </c>
      <c r="BJ223" s="22" t="s">
        <v>959</v>
      </c>
      <c r="BK223" s="171">
        <f>ROUND(L223*K223,3)</f>
        <v>0</v>
      </c>
      <c r="BL223" s="22" t="s">
        <v>954</v>
      </c>
      <c r="BM223" s="22" t="s">
        <v>722</v>
      </c>
    </row>
    <row r="224" spans="2:65" s="1" customFormat="1" ht="25.5" customHeight="1">
      <c r="B224" s="136"/>
      <c r="C224" s="164" t="s">
        <v>1369</v>
      </c>
      <c r="D224" s="164" t="s">
        <v>1082</v>
      </c>
      <c r="E224" s="165" t="s">
        <v>723</v>
      </c>
      <c r="F224" s="270" t="s">
        <v>724</v>
      </c>
      <c r="G224" s="270"/>
      <c r="H224" s="270"/>
      <c r="I224" s="270"/>
      <c r="J224" s="166" t="s">
        <v>1182</v>
      </c>
      <c r="K224" s="167">
        <v>5</v>
      </c>
      <c r="L224" s="265">
        <v>0</v>
      </c>
      <c r="M224" s="265"/>
      <c r="N224" s="258">
        <f>ROUND(L224*K224,3)</f>
        <v>0</v>
      </c>
      <c r="O224" s="258"/>
      <c r="P224" s="258"/>
      <c r="Q224" s="258"/>
      <c r="R224" s="138"/>
      <c r="T224" s="168" t="s">
        <v>875</v>
      </c>
      <c r="U224" s="47" t="s">
        <v>914</v>
      </c>
      <c r="V224" s="39"/>
      <c r="W224" s="169">
        <f>V224*K224</f>
        <v>0</v>
      </c>
      <c r="X224" s="169">
        <v>0</v>
      </c>
      <c r="Y224" s="169">
        <f>X224*K224</f>
        <v>0</v>
      </c>
      <c r="Z224" s="169">
        <v>0</v>
      </c>
      <c r="AA224" s="170">
        <f>Z224*K224</f>
        <v>0</v>
      </c>
      <c r="AR224" s="22" t="s">
        <v>954</v>
      </c>
      <c r="AT224" s="22" t="s">
        <v>1082</v>
      </c>
      <c r="AU224" s="22" t="s">
        <v>959</v>
      </c>
      <c r="AY224" s="22" t="s">
        <v>1081</v>
      </c>
      <c r="BE224" s="116">
        <f>IF(U224="základná",N224,0)</f>
        <v>0</v>
      </c>
      <c r="BF224" s="116">
        <f>IF(U224="znížená",N224,0)</f>
        <v>0</v>
      </c>
      <c r="BG224" s="116">
        <f>IF(U224="zákl. prenesená",N224,0)</f>
        <v>0</v>
      </c>
      <c r="BH224" s="116">
        <f>IF(U224="zníž. prenesená",N224,0)</f>
        <v>0</v>
      </c>
      <c r="BI224" s="116">
        <f>IF(U224="nulová",N224,0)</f>
        <v>0</v>
      </c>
      <c r="BJ224" s="22" t="s">
        <v>959</v>
      </c>
      <c r="BK224" s="171">
        <f>ROUND(L224*K224,3)</f>
        <v>0</v>
      </c>
      <c r="BL224" s="22" t="s">
        <v>954</v>
      </c>
      <c r="BM224" s="22" t="s">
        <v>725</v>
      </c>
    </row>
    <row r="225" spans="2:65" s="12" customFormat="1" ht="16.5" customHeight="1">
      <c r="B225" s="179"/>
      <c r="C225" s="180"/>
      <c r="D225" s="180"/>
      <c r="E225" s="181" t="s">
        <v>875</v>
      </c>
      <c r="F225" s="275" t="s">
        <v>726</v>
      </c>
      <c r="G225" s="276"/>
      <c r="H225" s="276"/>
      <c r="I225" s="276"/>
      <c r="J225" s="180"/>
      <c r="K225" s="182">
        <v>5</v>
      </c>
      <c r="L225" s="180"/>
      <c r="M225" s="180"/>
      <c r="N225" s="180"/>
      <c r="O225" s="180"/>
      <c r="P225" s="180"/>
      <c r="Q225" s="180"/>
      <c r="R225" s="183"/>
      <c r="T225" s="184"/>
      <c r="U225" s="180"/>
      <c r="V225" s="180"/>
      <c r="W225" s="180"/>
      <c r="X225" s="180"/>
      <c r="Y225" s="180"/>
      <c r="Z225" s="180"/>
      <c r="AA225" s="185"/>
      <c r="AT225" s="186" t="s">
        <v>1089</v>
      </c>
      <c r="AU225" s="186" t="s">
        <v>959</v>
      </c>
      <c r="AV225" s="12" t="s">
        <v>959</v>
      </c>
      <c r="AW225" s="12" t="s">
        <v>903</v>
      </c>
      <c r="AX225" s="12" t="s">
        <v>954</v>
      </c>
      <c r="AY225" s="186" t="s">
        <v>1081</v>
      </c>
    </row>
    <row r="226" spans="2:65" s="1" customFormat="1" ht="25.5" customHeight="1">
      <c r="B226" s="136"/>
      <c r="C226" s="195" t="s">
        <v>1373</v>
      </c>
      <c r="D226" s="195" t="s">
        <v>1187</v>
      </c>
      <c r="E226" s="196" t="s">
        <v>727</v>
      </c>
      <c r="F226" s="262" t="s">
        <v>728</v>
      </c>
      <c r="G226" s="262"/>
      <c r="H226" s="262"/>
      <c r="I226" s="262"/>
      <c r="J226" s="197" t="s">
        <v>1182</v>
      </c>
      <c r="K226" s="198">
        <v>1</v>
      </c>
      <c r="L226" s="261">
        <v>0</v>
      </c>
      <c r="M226" s="261"/>
      <c r="N226" s="257">
        <f t="shared" ref="N226:N240" si="25">ROUND(L226*K226,3)</f>
        <v>0</v>
      </c>
      <c r="O226" s="258"/>
      <c r="P226" s="258"/>
      <c r="Q226" s="258"/>
      <c r="R226" s="138"/>
      <c r="T226" s="168" t="s">
        <v>875</v>
      </c>
      <c r="U226" s="47" t="s">
        <v>914</v>
      </c>
      <c r="V226" s="39"/>
      <c r="W226" s="169">
        <f t="shared" ref="W226:W240" si="26">V226*K226</f>
        <v>0</v>
      </c>
      <c r="X226" s="169">
        <v>1.8149999999999999E-2</v>
      </c>
      <c r="Y226" s="169">
        <f t="shared" ref="Y226:Y240" si="27">X226*K226</f>
        <v>1.8149999999999999E-2</v>
      </c>
      <c r="Z226" s="169">
        <v>0</v>
      </c>
      <c r="AA226" s="170">
        <f t="shared" ref="AA226:AA240" si="28">Z226*K226</f>
        <v>0</v>
      </c>
      <c r="AR226" s="22" t="s">
        <v>959</v>
      </c>
      <c r="AT226" s="22" t="s">
        <v>1187</v>
      </c>
      <c r="AU226" s="22" t="s">
        <v>959</v>
      </c>
      <c r="AY226" s="22" t="s">
        <v>1081</v>
      </c>
      <c r="BE226" s="116">
        <f t="shared" ref="BE226:BE240" si="29">IF(U226="základná",N226,0)</f>
        <v>0</v>
      </c>
      <c r="BF226" s="116">
        <f t="shared" ref="BF226:BF240" si="30">IF(U226="znížená",N226,0)</f>
        <v>0</v>
      </c>
      <c r="BG226" s="116">
        <f t="shared" ref="BG226:BG240" si="31">IF(U226="zákl. prenesená",N226,0)</f>
        <v>0</v>
      </c>
      <c r="BH226" s="116">
        <f t="shared" ref="BH226:BH240" si="32">IF(U226="zníž. prenesená",N226,0)</f>
        <v>0</v>
      </c>
      <c r="BI226" s="116">
        <f t="shared" ref="BI226:BI240" si="33">IF(U226="nulová",N226,0)</f>
        <v>0</v>
      </c>
      <c r="BJ226" s="22" t="s">
        <v>959</v>
      </c>
      <c r="BK226" s="171">
        <f t="shared" ref="BK226:BK240" si="34">ROUND(L226*K226,3)</f>
        <v>0</v>
      </c>
      <c r="BL226" s="22" t="s">
        <v>954</v>
      </c>
      <c r="BM226" s="22" t="s">
        <v>729</v>
      </c>
    </row>
    <row r="227" spans="2:65" s="1" customFormat="1" ht="25.5" customHeight="1">
      <c r="B227" s="136"/>
      <c r="C227" s="195" t="s">
        <v>1377</v>
      </c>
      <c r="D227" s="195" t="s">
        <v>1187</v>
      </c>
      <c r="E227" s="196" t="s">
        <v>730</v>
      </c>
      <c r="F227" s="262" t="s">
        <v>731</v>
      </c>
      <c r="G227" s="262"/>
      <c r="H227" s="262"/>
      <c r="I227" s="262"/>
      <c r="J227" s="197" t="s">
        <v>1182</v>
      </c>
      <c r="K227" s="198">
        <v>1</v>
      </c>
      <c r="L227" s="261">
        <v>0</v>
      </c>
      <c r="M227" s="261"/>
      <c r="N227" s="257">
        <f t="shared" si="25"/>
        <v>0</v>
      </c>
      <c r="O227" s="258"/>
      <c r="P227" s="258"/>
      <c r="Q227" s="258"/>
      <c r="R227" s="138"/>
      <c r="T227" s="168" t="s">
        <v>875</v>
      </c>
      <c r="U227" s="47" t="s">
        <v>914</v>
      </c>
      <c r="V227" s="39"/>
      <c r="W227" s="169">
        <f t="shared" si="26"/>
        <v>0</v>
      </c>
      <c r="X227" s="169">
        <v>1.8149999999999999E-2</v>
      </c>
      <c r="Y227" s="169">
        <f t="shared" si="27"/>
        <v>1.8149999999999999E-2</v>
      </c>
      <c r="Z227" s="169">
        <v>0</v>
      </c>
      <c r="AA227" s="170">
        <f t="shared" si="28"/>
        <v>0</v>
      </c>
      <c r="AR227" s="22" t="s">
        <v>959</v>
      </c>
      <c r="AT227" s="22" t="s">
        <v>1187</v>
      </c>
      <c r="AU227" s="22" t="s">
        <v>959</v>
      </c>
      <c r="AY227" s="22" t="s">
        <v>1081</v>
      </c>
      <c r="BE227" s="116">
        <f t="shared" si="29"/>
        <v>0</v>
      </c>
      <c r="BF227" s="116">
        <f t="shared" si="30"/>
        <v>0</v>
      </c>
      <c r="BG227" s="116">
        <f t="shared" si="31"/>
        <v>0</v>
      </c>
      <c r="BH227" s="116">
        <f t="shared" si="32"/>
        <v>0</v>
      </c>
      <c r="BI227" s="116">
        <f t="shared" si="33"/>
        <v>0</v>
      </c>
      <c r="BJ227" s="22" t="s">
        <v>959</v>
      </c>
      <c r="BK227" s="171">
        <f t="shared" si="34"/>
        <v>0</v>
      </c>
      <c r="BL227" s="22" t="s">
        <v>954</v>
      </c>
      <c r="BM227" s="22" t="s">
        <v>732</v>
      </c>
    </row>
    <row r="228" spans="2:65" s="1" customFormat="1" ht="25.5" customHeight="1">
      <c r="B228" s="136"/>
      <c r="C228" s="195" t="s">
        <v>1381</v>
      </c>
      <c r="D228" s="195" t="s">
        <v>1187</v>
      </c>
      <c r="E228" s="196" t="s">
        <v>733</v>
      </c>
      <c r="F228" s="262" t="s">
        <v>731</v>
      </c>
      <c r="G228" s="262"/>
      <c r="H228" s="262"/>
      <c r="I228" s="262"/>
      <c r="J228" s="197" t="s">
        <v>1182</v>
      </c>
      <c r="K228" s="198">
        <v>1</v>
      </c>
      <c r="L228" s="261">
        <v>0</v>
      </c>
      <c r="M228" s="261"/>
      <c r="N228" s="257">
        <f t="shared" si="25"/>
        <v>0</v>
      </c>
      <c r="O228" s="258"/>
      <c r="P228" s="258"/>
      <c r="Q228" s="258"/>
      <c r="R228" s="138"/>
      <c r="T228" s="168" t="s">
        <v>875</v>
      </c>
      <c r="U228" s="47" t="s">
        <v>914</v>
      </c>
      <c r="V228" s="39"/>
      <c r="W228" s="169">
        <f t="shared" si="26"/>
        <v>0</v>
      </c>
      <c r="X228" s="169">
        <v>1.8149999999999999E-2</v>
      </c>
      <c r="Y228" s="169">
        <f t="shared" si="27"/>
        <v>1.8149999999999999E-2</v>
      </c>
      <c r="Z228" s="169">
        <v>0</v>
      </c>
      <c r="AA228" s="170">
        <f t="shared" si="28"/>
        <v>0</v>
      </c>
      <c r="AR228" s="22" t="s">
        <v>959</v>
      </c>
      <c r="AT228" s="22" t="s">
        <v>1187</v>
      </c>
      <c r="AU228" s="22" t="s">
        <v>959</v>
      </c>
      <c r="AY228" s="22" t="s">
        <v>1081</v>
      </c>
      <c r="BE228" s="116">
        <f t="shared" si="29"/>
        <v>0</v>
      </c>
      <c r="BF228" s="116">
        <f t="shared" si="30"/>
        <v>0</v>
      </c>
      <c r="BG228" s="116">
        <f t="shared" si="31"/>
        <v>0</v>
      </c>
      <c r="BH228" s="116">
        <f t="shared" si="32"/>
        <v>0</v>
      </c>
      <c r="BI228" s="116">
        <f t="shared" si="33"/>
        <v>0</v>
      </c>
      <c r="BJ228" s="22" t="s">
        <v>959</v>
      </c>
      <c r="BK228" s="171">
        <f t="shared" si="34"/>
        <v>0</v>
      </c>
      <c r="BL228" s="22" t="s">
        <v>954</v>
      </c>
      <c r="BM228" s="22" t="s">
        <v>734</v>
      </c>
    </row>
    <row r="229" spans="2:65" s="1" customFormat="1" ht="25.5" customHeight="1">
      <c r="B229" s="136"/>
      <c r="C229" s="195" t="s">
        <v>1385</v>
      </c>
      <c r="D229" s="195" t="s">
        <v>1187</v>
      </c>
      <c r="E229" s="196" t="s">
        <v>735</v>
      </c>
      <c r="F229" s="262" t="s">
        <v>731</v>
      </c>
      <c r="G229" s="262"/>
      <c r="H229" s="262"/>
      <c r="I229" s="262"/>
      <c r="J229" s="197" t="s">
        <v>1182</v>
      </c>
      <c r="K229" s="198">
        <v>1</v>
      </c>
      <c r="L229" s="261">
        <v>0</v>
      </c>
      <c r="M229" s="261"/>
      <c r="N229" s="257">
        <f t="shared" si="25"/>
        <v>0</v>
      </c>
      <c r="O229" s="258"/>
      <c r="P229" s="258"/>
      <c r="Q229" s="258"/>
      <c r="R229" s="138"/>
      <c r="T229" s="168" t="s">
        <v>875</v>
      </c>
      <c r="U229" s="47" t="s">
        <v>914</v>
      </c>
      <c r="V229" s="39"/>
      <c r="W229" s="169">
        <f t="shared" si="26"/>
        <v>0</v>
      </c>
      <c r="X229" s="169">
        <v>1.8149999999999999E-2</v>
      </c>
      <c r="Y229" s="169">
        <f t="shared" si="27"/>
        <v>1.8149999999999999E-2</v>
      </c>
      <c r="Z229" s="169">
        <v>0</v>
      </c>
      <c r="AA229" s="170">
        <f t="shared" si="28"/>
        <v>0</v>
      </c>
      <c r="AR229" s="22" t="s">
        <v>959</v>
      </c>
      <c r="AT229" s="22" t="s">
        <v>1187</v>
      </c>
      <c r="AU229" s="22" t="s">
        <v>959</v>
      </c>
      <c r="AY229" s="22" t="s">
        <v>1081</v>
      </c>
      <c r="BE229" s="116">
        <f t="shared" si="29"/>
        <v>0</v>
      </c>
      <c r="BF229" s="116">
        <f t="shared" si="30"/>
        <v>0</v>
      </c>
      <c r="BG229" s="116">
        <f t="shared" si="31"/>
        <v>0</v>
      </c>
      <c r="BH229" s="116">
        <f t="shared" si="32"/>
        <v>0</v>
      </c>
      <c r="BI229" s="116">
        <f t="shared" si="33"/>
        <v>0</v>
      </c>
      <c r="BJ229" s="22" t="s">
        <v>959</v>
      </c>
      <c r="BK229" s="171">
        <f t="shared" si="34"/>
        <v>0</v>
      </c>
      <c r="BL229" s="22" t="s">
        <v>954</v>
      </c>
      <c r="BM229" s="22" t="s">
        <v>736</v>
      </c>
    </row>
    <row r="230" spans="2:65" s="1" customFormat="1" ht="25.5" customHeight="1">
      <c r="B230" s="136"/>
      <c r="C230" s="195" t="s">
        <v>1389</v>
      </c>
      <c r="D230" s="195" t="s">
        <v>1187</v>
      </c>
      <c r="E230" s="196" t="s">
        <v>737</v>
      </c>
      <c r="F230" s="262" t="s">
        <v>731</v>
      </c>
      <c r="G230" s="262"/>
      <c r="H230" s="262"/>
      <c r="I230" s="262"/>
      <c r="J230" s="197" t="s">
        <v>1182</v>
      </c>
      <c r="K230" s="198">
        <v>1</v>
      </c>
      <c r="L230" s="261">
        <v>0</v>
      </c>
      <c r="M230" s="261"/>
      <c r="N230" s="257">
        <f t="shared" si="25"/>
        <v>0</v>
      </c>
      <c r="O230" s="258"/>
      <c r="P230" s="258"/>
      <c r="Q230" s="258"/>
      <c r="R230" s="138"/>
      <c r="T230" s="168" t="s">
        <v>875</v>
      </c>
      <c r="U230" s="47" t="s">
        <v>914</v>
      </c>
      <c r="V230" s="39"/>
      <c r="W230" s="169">
        <f t="shared" si="26"/>
        <v>0</v>
      </c>
      <c r="X230" s="169">
        <v>1.8149999999999999E-2</v>
      </c>
      <c r="Y230" s="169">
        <f t="shared" si="27"/>
        <v>1.8149999999999999E-2</v>
      </c>
      <c r="Z230" s="169">
        <v>0</v>
      </c>
      <c r="AA230" s="170">
        <f t="shared" si="28"/>
        <v>0</v>
      </c>
      <c r="AR230" s="22" t="s">
        <v>959</v>
      </c>
      <c r="AT230" s="22" t="s">
        <v>1187</v>
      </c>
      <c r="AU230" s="22" t="s">
        <v>959</v>
      </c>
      <c r="AY230" s="22" t="s">
        <v>1081</v>
      </c>
      <c r="BE230" s="116">
        <f t="shared" si="29"/>
        <v>0</v>
      </c>
      <c r="BF230" s="116">
        <f t="shared" si="30"/>
        <v>0</v>
      </c>
      <c r="BG230" s="116">
        <f t="shared" si="31"/>
        <v>0</v>
      </c>
      <c r="BH230" s="116">
        <f t="shared" si="32"/>
        <v>0</v>
      </c>
      <c r="BI230" s="116">
        <f t="shared" si="33"/>
        <v>0</v>
      </c>
      <c r="BJ230" s="22" t="s">
        <v>959</v>
      </c>
      <c r="BK230" s="171">
        <f t="shared" si="34"/>
        <v>0</v>
      </c>
      <c r="BL230" s="22" t="s">
        <v>954</v>
      </c>
      <c r="BM230" s="22" t="s">
        <v>738</v>
      </c>
    </row>
    <row r="231" spans="2:65" s="1" customFormat="1" ht="25.5" customHeight="1">
      <c r="B231" s="136"/>
      <c r="C231" s="164" t="s">
        <v>1394</v>
      </c>
      <c r="D231" s="164" t="s">
        <v>1082</v>
      </c>
      <c r="E231" s="165" t="s">
        <v>739</v>
      </c>
      <c r="F231" s="270" t="s">
        <v>740</v>
      </c>
      <c r="G231" s="270"/>
      <c r="H231" s="270"/>
      <c r="I231" s="270"/>
      <c r="J231" s="166" t="s">
        <v>1182</v>
      </c>
      <c r="K231" s="167">
        <v>1</v>
      </c>
      <c r="L231" s="265">
        <v>0</v>
      </c>
      <c r="M231" s="265"/>
      <c r="N231" s="258">
        <f t="shared" si="25"/>
        <v>0</v>
      </c>
      <c r="O231" s="258"/>
      <c r="P231" s="258"/>
      <c r="Q231" s="258"/>
      <c r="R231" s="138"/>
      <c r="T231" s="168" t="s">
        <v>875</v>
      </c>
      <c r="U231" s="47" t="s">
        <v>914</v>
      </c>
      <c r="V231" s="39"/>
      <c r="W231" s="169">
        <f t="shared" si="26"/>
        <v>0</v>
      </c>
      <c r="X231" s="169">
        <v>0</v>
      </c>
      <c r="Y231" s="169">
        <f t="shared" si="27"/>
        <v>0</v>
      </c>
      <c r="Z231" s="169">
        <v>0</v>
      </c>
      <c r="AA231" s="170">
        <f t="shared" si="28"/>
        <v>0</v>
      </c>
      <c r="AR231" s="22" t="s">
        <v>954</v>
      </c>
      <c r="AT231" s="22" t="s">
        <v>1082</v>
      </c>
      <c r="AU231" s="22" t="s">
        <v>959</v>
      </c>
      <c r="AY231" s="22" t="s">
        <v>1081</v>
      </c>
      <c r="BE231" s="116">
        <f t="shared" si="29"/>
        <v>0</v>
      </c>
      <c r="BF231" s="116">
        <f t="shared" si="30"/>
        <v>0</v>
      </c>
      <c r="BG231" s="116">
        <f t="shared" si="31"/>
        <v>0</v>
      </c>
      <c r="BH231" s="116">
        <f t="shared" si="32"/>
        <v>0</v>
      </c>
      <c r="BI231" s="116">
        <f t="shared" si="33"/>
        <v>0</v>
      </c>
      <c r="BJ231" s="22" t="s">
        <v>959</v>
      </c>
      <c r="BK231" s="171">
        <f t="shared" si="34"/>
        <v>0</v>
      </c>
      <c r="BL231" s="22" t="s">
        <v>954</v>
      </c>
      <c r="BM231" s="22" t="s">
        <v>741</v>
      </c>
    </row>
    <row r="232" spans="2:65" s="1" customFormat="1" ht="25.5" customHeight="1">
      <c r="B232" s="136"/>
      <c r="C232" s="195" t="s">
        <v>1399</v>
      </c>
      <c r="D232" s="195" t="s">
        <v>1187</v>
      </c>
      <c r="E232" s="196" t="s">
        <v>742</v>
      </c>
      <c r="F232" s="262" t="s">
        <v>743</v>
      </c>
      <c r="G232" s="262"/>
      <c r="H232" s="262"/>
      <c r="I232" s="262"/>
      <c r="J232" s="197" t="s">
        <v>1182</v>
      </c>
      <c r="K232" s="198">
        <v>1</v>
      </c>
      <c r="L232" s="261">
        <v>0</v>
      </c>
      <c r="M232" s="261"/>
      <c r="N232" s="257">
        <f t="shared" si="25"/>
        <v>0</v>
      </c>
      <c r="O232" s="258"/>
      <c r="P232" s="258"/>
      <c r="Q232" s="258"/>
      <c r="R232" s="138"/>
      <c r="T232" s="168" t="s">
        <v>875</v>
      </c>
      <c r="U232" s="47" t="s">
        <v>914</v>
      </c>
      <c r="V232" s="39"/>
      <c r="W232" s="169">
        <f t="shared" si="26"/>
        <v>0</v>
      </c>
      <c r="X232" s="169">
        <v>2.1499999999999998E-2</v>
      </c>
      <c r="Y232" s="169">
        <f t="shared" si="27"/>
        <v>2.1499999999999998E-2</v>
      </c>
      <c r="Z232" s="169">
        <v>0</v>
      </c>
      <c r="AA232" s="170">
        <f t="shared" si="28"/>
        <v>0</v>
      </c>
      <c r="AR232" s="22" t="s">
        <v>959</v>
      </c>
      <c r="AT232" s="22" t="s">
        <v>1187</v>
      </c>
      <c r="AU232" s="22" t="s">
        <v>959</v>
      </c>
      <c r="AY232" s="22" t="s">
        <v>1081</v>
      </c>
      <c r="BE232" s="116">
        <f t="shared" si="29"/>
        <v>0</v>
      </c>
      <c r="BF232" s="116">
        <f t="shared" si="30"/>
        <v>0</v>
      </c>
      <c r="BG232" s="116">
        <f t="shared" si="31"/>
        <v>0</v>
      </c>
      <c r="BH232" s="116">
        <f t="shared" si="32"/>
        <v>0</v>
      </c>
      <c r="BI232" s="116">
        <f t="shared" si="33"/>
        <v>0</v>
      </c>
      <c r="BJ232" s="22" t="s">
        <v>959</v>
      </c>
      <c r="BK232" s="171">
        <f t="shared" si="34"/>
        <v>0</v>
      </c>
      <c r="BL232" s="22" t="s">
        <v>954</v>
      </c>
      <c r="BM232" s="22" t="s">
        <v>744</v>
      </c>
    </row>
    <row r="233" spans="2:65" s="1" customFormat="1" ht="25.5" customHeight="1">
      <c r="B233" s="136"/>
      <c r="C233" s="164" t="s">
        <v>1403</v>
      </c>
      <c r="D233" s="164" t="s">
        <v>1082</v>
      </c>
      <c r="E233" s="165" t="s">
        <v>745</v>
      </c>
      <c r="F233" s="270" t="s">
        <v>746</v>
      </c>
      <c r="G233" s="270"/>
      <c r="H233" s="270"/>
      <c r="I233" s="270"/>
      <c r="J233" s="166" t="s">
        <v>1182</v>
      </c>
      <c r="K233" s="167">
        <v>1</v>
      </c>
      <c r="L233" s="265">
        <v>0</v>
      </c>
      <c r="M233" s="265"/>
      <c r="N233" s="258">
        <f t="shared" si="25"/>
        <v>0</v>
      </c>
      <c r="O233" s="258"/>
      <c r="P233" s="258"/>
      <c r="Q233" s="258"/>
      <c r="R233" s="138"/>
      <c r="T233" s="168" t="s">
        <v>875</v>
      </c>
      <c r="U233" s="47" t="s">
        <v>914</v>
      </c>
      <c r="V233" s="39"/>
      <c r="W233" s="169">
        <f t="shared" si="26"/>
        <v>0</v>
      </c>
      <c r="X233" s="169">
        <v>0</v>
      </c>
      <c r="Y233" s="169">
        <f t="shared" si="27"/>
        <v>0</v>
      </c>
      <c r="Z233" s="169">
        <v>0</v>
      </c>
      <c r="AA233" s="170">
        <f t="shared" si="28"/>
        <v>0</v>
      </c>
      <c r="AR233" s="22" t="s">
        <v>954</v>
      </c>
      <c r="AT233" s="22" t="s">
        <v>1082</v>
      </c>
      <c r="AU233" s="22" t="s">
        <v>959</v>
      </c>
      <c r="AY233" s="22" t="s">
        <v>1081</v>
      </c>
      <c r="BE233" s="116">
        <f t="shared" si="29"/>
        <v>0</v>
      </c>
      <c r="BF233" s="116">
        <f t="shared" si="30"/>
        <v>0</v>
      </c>
      <c r="BG233" s="116">
        <f t="shared" si="31"/>
        <v>0</v>
      </c>
      <c r="BH233" s="116">
        <f t="shared" si="32"/>
        <v>0</v>
      </c>
      <c r="BI233" s="116">
        <f t="shared" si="33"/>
        <v>0</v>
      </c>
      <c r="BJ233" s="22" t="s">
        <v>959</v>
      </c>
      <c r="BK233" s="171">
        <f t="shared" si="34"/>
        <v>0</v>
      </c>
      <c r="BL233" s="22" t="s">
        <v>954</v>
      </c>
      <c r="BM233" s="22" t="s">
        <v>747</v>
      </c>
    </row>
    <row r="234" spans="2:65" s="1" customFormat="1" ht="25.5" customHeight="1">
      <c r="B234" s="136"/>
      <c r="C234" s="195" t="s">
        <v>1412</v>
      </c>
      <c r="D234" s="195" t="s">
        <v>1187</v>
      </c>
      <c r="E234" s="196" t="s">
        <v>748</v>
      </c>
      <c r="F234" s="262" t="s">
        <v>749</v>
      </c>
      <c r="G234" s="262"/>
      <c r="H234" s="262"/>
      <c r="I234" s="262"/>
      <c r="J234" s="197" t="s">
        <v>1182</v>
      </c>
      <c r="K234" s="198">
        <v>1</v>
      </c>
      <c r="L234" s="261">
        <v>0</v>
      </c>
      <c r="M234" s="261"/>
      <c r="N234" s="257">
        <f t="shared" si="25"/>
        <v>0</v>
      </c>
      <c r="O234" s="258"/>
      <c r="P234" s="258"/>
      <c r="Q234" s="258"/>
      <c r="R234" s="138"/>
      <c r="T234" s="168" t="s">
        <v>875</v>
      </c>
      <c r="U234" s="47" t="s">
        <v>914</v>
      </c>
      <c r="V234" s="39"/>
      <c r="W234" s="169">
        <f t="shared" si="26"/>
        <v>0</v>
      </c>
      <c r="X234" s="169">
        <v>3.5090000000000003E-2</v>
      </c>
      <c r="Y234" s="169">
        <f t="shared" si="27"/>
        <v>3.5090000000000003E-2</v>
      </c>
      <c r="Z234" s="169">
        <v>0</v>
      </c>
      <c r="AA234" s="170">
        <f t="shared" si="28"/>
        <v>0</v>
      </c>
      <c r="AR234" s="22" t="s">
        <v>959</v>
      </c>
      <c r="AT234" s="22" t="s">
        <v>1187</v>
      </c>
      <c r="AU234" s="22" t="s">
        <v>959</v>
      </c>
      <c r="AY234" s="22" t="s">
        <v>1081</v>
      </c>
      <c r="BE234" s="116">
        <f t="shared" si="29"/>
        <v>0</v>
      </c>
      <c r="BF234" s="116">
        <f t="shared" si="30"/>
        <v>0</v>
      </c>
      <c r="BG234" s="116">
        <f t="shared" si="31"/>
        <v>0</v>
      </c>
      <c r="BH234" s="116">
        <f t="shared" si="32"/>
        <v>0</v>
      </c>
      <c r="BI234" s="116">
        <f t="shared" si="33"/>
        <v>0</v>
      </c>
      <c r="BJ234" s="22" t="s">
        <v>959</v>
      </c>
      <c r="BK234" s="171">
        <f t="shared" si="34"/>
        <v>0</v>
      </c>
      <c r="BL234" s="22" t="s">
        <v>954</v>
      </c>
      <c r="BM234" s="22" t="s">
        <v>750</v>
      </c>
    </row>
    <row r="235" spans="2:65" s="1" customFormat="1" ht="25.5" customHeight="1">
      <c r="B235" s="136"/>
      <c r="C235" s="164" t="s">
        <v>1416</v>
      </c>
      <c r="D235" s="164" t="s">
        <v>1082</v>
      </c>
      <c r="E235" s="165" t="s">
        <v>751</v>
      </c>
      <c r="F235" s="270" t="s">
        <v>752</v>
      </c>
      <c r="G235" s="270"/>
      <c r="H235" s="270"/>
      <c r="I235" s="270"/>
      <c r="J235" s="166" t="s">
        <v>1182</v>
      </c>
      <c r="K235" s="167">
        <v>1</v>
      </c>
      <c r="L235" s="265">
        <v>0</v>
      </c>
      <c r="M235" s="265"/>
      <c r="N235" s="258">
        <f t="shared" si="25"/>
        <v>0</v>
      </c>
      <c r="O235" s="258"/>
      <c r="P235" s="258"/>
      <c r="Q235" s="258"/>
      <c r="R235" s="138"/>
      <c r="T235" s="168" t="s">
        <v>875</v>
      </c>
      <c r="U235" s="47" t="s">
        <v>914</v>
      </c>
      <c r="V235" s="39"/>
      <c r="W235" s="169">
        <f t="shared" si="26"/>
        <v>0</v>
      </c>
      <c r="X235" s="169">
        <v>0</v>
      </c>
      <c r="Y235" s="169">
        <f t="shared" si="27"/>
        <v>0</v>
      </c>
      <c r="Z235" s="169">
        <v>0</v>
      </c>
      <c r="AA235" s="170">
        <f t="shared" si="28"/>
        <v>0</v>
      </c>
      <c r="AR235" s="22" t="s">
        <v>954</v>
      </c>
      <c r="AT235" s="22" t="s">
        <v>1082</v>
      </c>
      <c r="AU235" s="22" t="s">
        <v>959</v>
      </c>
      <c r="AY235" s="22" t="s">
        <v>1081</v>
      </c>
      <c r="BE235" s="116">
        <f t="shared" si="29"/>
        <v>0</v>
      </c>
      <c r="BF235" s="116">
        <f t="shared" si="30"/>
        <v>0</v>
      </c>
      <c r="BG235" s="116">
        <f t="shared" si="31"/>
        <v>0</v>
      </c>
      <c r="BH235" s="116">
        <f t="shared" si="32"/>
        <v>0</v>
      </c>
      <c r="BI235" s="116">
        <f t="shared" si="33"/>
        <v>0</v>
      </c>
      <c r="BJ235" s="22" t="s">
        <v>959</v>
      </c>
      <c r="BK235" s="171">
        <f t="shared" si="34"/>
        <v>0</v>
      </c>
      <c r="BL235" s="22" t="s">
        <v>954</v>
      </c>
      <c r="BM235" s="22" t="s">
        <v>753</v>
      </c>
    </row>
    <row r="236" spans="2:65" s="1" customFormat="1" ht="25.5" customHeight="1">
      <c r="B236" s="136"/>
      <c r="C236" s="164" t="s">
        <v>1424</v>
      </c>
      <c r="D236" s="164" t="s">
        <v>1082</v>
      </c>
      <c r="E236" s="165" t="s">
        <v>754</v>
      </c>
      <c r="F236" s="270" t="s">
        <v>755</v>
      </c>
      <c r="G236" s="270"/>
      <c r="H236" s="270"/>
      <c r="I236" s="270"/>
      <c r="J236" s="166" t="s">
        <v>1182</v>
      </c>
      <c r="K236" s="167">
        <v>1</v>
      </c>
      <c r="L236" s="265">
        <v>0</v>
      </c>
      <c r="M236" s="265"/>
      <c r="N236" s="258">
        <f t="shared" si="25"/>
        <v>0</v>
      </c>
      <c r="O236" s="258"/>
      <c r="P236" s="258"/>
      <c r="Q236" s="258"/>
      <c r="R236" s="138"/>
      <c r="T236" s="168" t="s">
        <v>875</v>
      </c>
      <c r="U236" s="47" t="s">
        <v>914</v>
      </c>
      <c r="V236" s="39"/>
      <c r="W236" s="169">
        <f t="shared" si="26"/>
        <v>0</v>
      </c>
      <c r="X236" s="169">
        <v>0</v>
      </c>
      <c r="Y236" s="169">
        <f t="shared" si="27"/>
        <v>0</v>
      </c>
      <c r="Z236" s="169">
        <v>0</v>
      </c>
      <c r="AA236" s="170">
        <f t="shared" si="28"/>
        <v>0</v>
      </c>
      <c r="AR236" s="22" t="s">
        <v>954</v>
      </c>
      <c r="AT236" s="22" t="s">
        <v>1082</v>
      </c>
      <c r="AU236" s="22" t="s">
        <v>959</v>
      </c>
      <c r="AY236" s="22" t="s">
        <v>1081</v>
      </c>
      <c r="BE236" s="116">
        <f t="shared" si="29"/>
        <v>0</v>
      </c>
      <c r="BF236" s="116">
        <f t="shared" si="30"/>
        <v>0</v>
      </c>
      <c r="BG236" s="116">
        <f t="shared" si="31"/>
        <v>0</v>
      </c>
      <c r="BH236" s="116">
        <f t="shared" si="32"/>
        <v>0</v>
      </c>
      <c r="BI236" s="116">
        <f t="shared" si="33"/>
        <v>0</v>
      </c>
      <c r="BJ236" s="22" t="s">
        <v>959</v>
      </c>
      <c r="BK236" s="171">
        <f t="shared" si="34"/>
        <v>0</v>
      </c>
      <c r="BL236" s="22" t="s">
        <v>954</v>
      </c>
      <c r="BM236" s="22" t="s">
        <v>756</v>
      </c>
    </row>
    <row r="237" spans="2:65" s="1" customFormat="1" ht="25.5" customHeight="1">
      <c r="B237" s="136"/>
      <c r="C237" s="164" t="s">
        <v>1429</v>
      </c>
      <c r="D237" s="164" t="s">
        <v>1082</v>
      </c>
      <c r="E237" s="165" t="s">
        <v>757</v>
      </c>
      <c r="F237" s="270" t="s">
        <v>758</v>
      </c>
      <c r="G237" s="270"/>
      <c r="H237" s="270"/>
      <c r="I237" s="270"/>
      <c r="J237" s="166" t="s">
        <v>1182</v>
      </c>
      <c r="K237" s="167">
        <v>1</v>
      </c>
      <c r="L237" s="265">
        <v>0</v>
      </c>
      <c r="M237" s="265"/>
      <c r="N237" s="258">
        <f t="shared" si="25"/>
        <v>0</v>
      </c>
      <c r="O237" s="258"/>
      <c r="P237" s="258"/>
      <c r="Q237" s="258"/>
      <c r="R237" s="138"/>
      <c r="T237" s="168" t="s">
        <v>875</v>
      </c>
      <c r="U237" s="47" t="s">
        <v>914</v>
      </c>
      <c r="V237" s="39"/>
      <c r="W237" s="169">
        <f t="shared" si="26"/>
        <v>0</v>
      </c>
      <c r="X237" s="169">
        <v>0</v>
      </c>
      <c r="Y237" s="169">
        <f t="shared" si="27"/>
        <v>0</v>
      </c>
      <c r="Z237" s="169">
        <v>0</v>
      </c>
      <c r="AA237" s="170">
        <f t="shared" si="28"/>
        <v>0</v>
      </c>
      <c r="AR237" s="22" t="s">
        <v>954</v>
      </c>
      <c r="AT237" s="22" t="s">
        <v>1082</v>
      </c>
      <c r="AU237" s="22" t="s">
        <v>959</v>
      </c>
      <c r="AY237" s="22" t="s">
        <v>1081</v>
      </c>
      <c r="BE237" s="116">
        <f t="shared" si="29"/>
        <v>0</v>
      </c>
      <c r="BF237" s="116">
        <f t="shared" si="30"/>
        <v>0</v>
      </c>
      <c r="BG237" s="116">
        <f t="shared" si="31"/>
        <v>0</v>
      </c>
      <c r="BH237" s="116">
        <f t="shared" si="32"/>
        <v>0</v>
      </c>
      <c r="BI237" s="116">
        <f t="shared" si="33"/>
        <v>0</v>
      </c>
      <c r="BJ237" s="22" t="s">
        <v>959</v>
      </c>
      <c r="BK237" s="171">
        <f t="shared" si="34"/>
        <v>0</v>
      </c>
      <c r="BL237" s="22" t="s">
        <v>954</v>
      </c>
      <c r="BM237" s="22" t="s">
        <v>759</v>
      </c>
    </row>
    <row r="238" spans="2:65" s="1" customFormat="1" ht="25.5" customHeight="1">
      <c r="B238" s="136"/>
      <c r="C238" s="164" t="s">
        <v>1434</v>
      </c>
      <c r="D238" s="164" t="s">
        <v>1082</v>
      </c>
      <c r="E238" s="165" t="s">
        <v>760</v>
      </c>
      <c r="F238" s="270" t="s">
        <v>761</v>
      </c>
      <c r="G238" s="270"/>
      <c r="H238" s="270"/>
      <c r="I238" s="270"/>
      <c r="J238" s="166" t="s">
        <v>1182</v>
      </c>
      <c r="K238" s="167">
        <v>1</v>
      </c>
      <c r="L238" s="265">
        <v>0</v>
      </c>
      <c r="M238" s="265"/>
      <c r="N238" s="258">
        <f t="shared" si="25"/>
        <v>0</v>
      </c>
      <c r="O238" s="258"/>
      <c r="P238" s="258"/>
      <c r="Q238" s="258"/>
      <c r="R238" s="138"/>
      <c r="T238" s="168" t="s">
        <v>875</v>
      </c>
      <c r="U238" s="47" t="s">
        <v>914</v>
      </c>
      <c r="V238" s="39"/>
      <c r="W238" s="169">
        <f t="shared" si="26"/>
        <v>0</v>
      </c>
      <c r="X238" s="169">
        <v>0</v>
      </c>
      <c r="Y238" s="169">
        <f t="shared" si="27"/>
        <v>0</v>
      </c>
      <c r="Z238" s="169">
        <v>0</v>
      </c>
      <c r="AA238" s="170">
        <f t="shared" si="28"/>
        <v>0</v>
      </c>
      <c r="AR238" s="22" t="s">
        <v>954</v>
      </c>
      <c r="AT238" s="22" t="s">
        <v>1082</v>
      </c>
      <c r="AU238" s="22" t="s">
        <v>959</v>
      </c>
      <c r="AY238" s="22" t="s">
        <v>1081</v>
      </c>
      <c r="BE238" s="116">
        <f t="shared" si="29"/>
        <v>0</v>
      </c>
      <c r="BF238" s="116">
        <f t="shared" si="30"/>
        <v>0</v>
      </c>
      <c r="BG238" s="116">
        <f t="shared" si="31"/>
        <v>0</v>
      </c>
      <c r="BH238" s="116">
        <f t="shared" si="32"/>
        <v>0</v>
      </c>
      <c r="BI238" s="116">
        <f t="shared" si="33"/>
        <v>0</v>
      </c>
      <c r="BJ238" s="22" t="s">
        <v>959</v>
      </c>
      <c r="BK238" s="171">
        <f t="shared" si="34"/>
        <v>0</v>
      </c>
      <c r="BL238" s="22" t="s">
        <v>954</v>
      </c>
      <c r="BM238" s="22" t="s">
        <v>762</v>
      </c>
    </row>
    <row r="239" spans="2:65" s="1" customFormat="1" ht="16.5" customHeight="1">
      <c r="B239" s="136"/>
      <c r="C239" s="164" t="s">
        <v>1438</v>
      </c>
      <c r="D239" s="164" t="s">
        <v>1082</v>
      </c>
      <c r="E239" s="165" t="s">
        <v>763</v>
      </c>
      <c r="F239" s="270" t="s">
        <v>764</v>
      </c>
      <c r="G239" s="270"/>
      <c r="H239" s="270"/>
      <c r="I239" s="270"/>
      <c r="J239" s="166" t="s">
        <v>1182</v>
      </c>
      <c r="K239" s="167">
        <v>1</v>
      </c>
      <c r="L239" s="265">
        <v>0</v>
      </c>
      <c r="M239" s="265"/>
      <c r="N239" s="258">
        <f t="shared" si="25"/>
        <v>0</v>
      </c>
      <c r="O239" s="258"/>
      <c r="P239" s="258"/>
      <c r="Q239" s="258"/>
      <c r="R239" s="138"/>
      <c r="T239" s="168" t="s">
        <v>875</v>
      </c>
      <c r="U239" s="47" t="s">
        <v>914</v>
      </c>
      <c r="V239" s="39"/>
      <c r="W239" s="169">
        <f t="shared" si="26"/>
        <v>0</v>
      </c>
      <c r="X239" s="169">
        <v>0</v>
      </c>
      <c r="Y239" s="169">
        <f t="shared" si="27"/>
        <v>0</v>
      </c>
      <c r="Z239" s="169">
        <v>0</v>
      </c>
      <c r="AA239" s="170">
        <f t="shared" si="28"/>
        <v>0</v>
      </c>
      <c r="AR239" s="22" t="s">
        <v>954</v>
      </c>
      <c r="AT239" s="22" t="s">
        <v>1082</v>
      </c>
      <c r="AU239" s="22" t="s">
        <v>959</v>
      </c>
      <c r="AY239" s="22" t="s">
        <v>1081</v>
      </c>
      <c r="BE239" s="116">
        <f t="shared" si="29"/>
        <v>0</v>
      </c>
      <c r="BF239" s="116">
        <f t="shared" si="30"/>
        <v>0</v>
      </c>
      <c r="BG239" s="116">
        <f t="shared" si="31"/>
        <v>0</v>
      </c>
      <c r="BH239" s="116">
        <f t="shared" si="32"/>
        <v>0</v>
      </c>
      <c r="BI239" s="116">
        <f t="shared" si="33"/>
        <v>0</v>
      </c>
      <c r="BJ239" s="22" t="s">
        <v>959</v>
      </c>
      <c r="BK239" s="171">
        <f t="shared" si="34"/>
        <v>0</v>
      </c>
      <c r="BL239" s="22" t="s">
        <v>954</v>
      </c>
      <c r="BM239" s="22" t="s">
        <v>765</v>
      </c>
    </row>
    <row r="240" spans="2:65" s="1" customFormat="1" ht="16.5" customHeight="1">
      <c r="B240" s="136"/>
      <c r="C240" s="164" t="s">
        <v>1443</v>
      </c>
      <c r="D240" s="164" t="s">
        <v>1082</v>
      </c>
      <c r="E240" s="165" t="s">
        <v>766</v>
      </c>
      <c r="F240" s="270" t="s">
        <v>767</v>
      </c>
      <c r="G240" s="270"/>
      <c r="H240" s="270"/>
      <c r="I240" s="270"/>
      <c r="J240" s="166" t="s">
        <v>669</v>
      </c>
      <c r="K240" s="167">
        <v>70</v>
      </c>
      <c r="L240" s="265">
        <v>0</v>
      </c>
      <c r="M240" s="265"/>
      <c r="N240" s="258">
        <f t="shared" si="25"/>
        <v>0</v>
      </c>
      <c r="O240" s="258"/>
      <c r="P240" s="258"/>
      <c r="Q240" s="258"/>
      <c r="R240" s="138"/>
      <c r="T240" s="168" t="s">
        <v>875</v>
      </c>
      <c r="U240" s="47" t="s">
        <v>914</v>
      </c>
      <c r="V240" s="39"/>
      <c r="W240" s="169">
        <f t="shared" si="26"/>
        <v>0</v>
      </c>
      <c r="X240" s="169">
        <v>1.1199999999999999E-3</v>
      </c>
      <c r="Y240" s="169">
        <f t="shared" si="27"/>
        <v>7.8399999999999997E-2</v>
      </c>
      <c r="Z240" s="169">
        <v>0</v>
      </c>
      <c r="AA240" s="170">
        <f t="shared" si="28"/>
        <v>0</v>
      </c>
      <c r="AR240" s="22" t="s">
        <v>954</v>
      </c>
      <c r="AT240" s="22" t="s">
        <v>1082</v>
      </c>
      <c r="AU240" s="22" t="s">
        <v>959</v>
      </c>
      <c r="AY240" s="22" t="s">
        <v>1081</v>
      </c>
      <c r="BE240" s="116">
        <f t="shared" si="29"/>
        <v>0</v>
      </c>
      <c r="BF240" s="116">
        <f t="shared" si="30"/>
        <v>0</v>
      </c>
      <c r="BG240" s="116">
        <f t="shared" si="31"/>
        <v>0</v>
      </c>
      <c r="BH240" s="116">
        <f t="shared" si="32"/>
        <v>0</v>
      </c>
      <c r="BI240" s="116">
        <f t="shared" si="33"/>
        <v>0</v>
      </c>
      <c r="BJ240" s="22" t="s">
        <v>959</v>
      </c>
      <c r="BK240" s="171">
        <f t="shared" si="34"/>
        <v>0</v>
      </c>
      <c r="BL240" s="22" t="s">
        <v>954</v>
      </c>
      <c r="BM240" s="22" t="s">
        <v>768</v>
      </c>
    </row>
    <row r="241" spans="2:65" s="12" customFormat="1" ht="16.5" customHeight="1">
      <c r="B241" s="179"/>
      <c r="C241" s="180"/>
      <c r="D241" s="180"/>
      <c r="E241" s="181" t="s">
        <v>875</v>
      </c>
      <c r="F241" s="275" t="s">
        <v>1467</v>
      </c>
      <c r="G241" s="276"/>
      <c r="H241" s="276"/>
      <c r="I241" s="276"/>
      <c r="J241" s="180"/>
      <c r="K241" s="182">
        <v>70</v>
      </c>
      <c r="L241" s="180"/>
      <c r="M241" s="180"/>
      <c r="N241" s="180"/>
      <c r="O241" s="180"/>
      <c r="P241" s="180"/>
      <c r="Q241" s="180"/>
      <c r="R241" s="183"/>
      <c r="T241" s="184"/>
      <c r="U241" s="180"/>
      <c r="V241" s="180"/>
      <c r="W241" s="180"/>
      <c r="X241" s="180"/>
      <c r="Y241" s="180"/>
      <c r="Z241" s="180"/>
      <c r="AA241" s="185"/>
      <c r="AT241" s="186" t="s">
        <v>1089</v>
      </c>
      <c r="AU241" s="186" t="s">
        <v>959</v>
      </c>
      <c r="AV241" s="12" t="s">
        <v>959</v>
      </c>
      <c r="AW241" s="12" t="s">
        <v>903</v>
      </c>
      <c r="AX241" s="12" t="s">
        <v>954</v>
      </c>
      <c r="AY241" s="186" t="s">
        <v>1081</v>
      </c>
    </row>
    <row r="242" spans="2:65" s="1" customFormat="1" ht="16.5" customHeight="1">
      <c r="B242" s="136"/>
      <c r="C242" s="195" t="s">
        <v>1447</v>
      </c>
      <c r="D242" s="195" t="s">
        <v>1187</v>
      </c>
      <c r="E242" s="196" t="s">
        <v>769</v>
      </c>
      <c r="F242" s="262" t="s">
        <v>770</v>
      </c>
      <c r="G242" s="262"/>
      <c r="H242" s="262"/>
      <c r="I242" s="262"/>
      <c r="J242" s="197" t="s">
        <v>1182</v>
      </c>
      <c r="K242" s="198">
        <v>70</v>
      </c>
      <c r="L242" s="261">
        <v>0</v>
      </c>
      <c r="M242" s="261"/>
      <c r="N242" s="257">
        <f t="shared" ref="N242:N250" si="35">ROUND(L242*K242,3)</f>
        <v>0</v>
      </c>
      <c r="O242" s="258"/>
      <c r="P242" s="258"/>
      <c r="Q242" s="258"/>
      <c r="R242" s="138"/>
      <c r="T242" s="168" t="s">
        <v>875</v>
      </c>
      <c r="U242" s="47" t="s">
        <v>914</v>
      </c>
      <c r="V242" s="39"/>
      <c r="W242" s="169">
        <f t="shared" ref="W242:W250" si="36">V242*K242</f>
        <v>0</v>
      </c>
      <c r="X242" s="169">
        <v>1.4999999999999999E-4</v>
      </c>
      <c r="Y242" s="169">
        <f t="shared" ref="Y242:Y250" si="37">X242*K242</f>
        <v>1.0499999999999999E-2</v>
      </c>
      <c r="Z242" s="169">
        <v>0</v>
      </c>
      <c r="AA242" s="170">
        <f t="shared" ref="AA242:AA250" si="38">Z242*K242</f>
        <v>0</v>
      </c>
      <c r="AR242" s="22" t="s">
        <v>959</v>
      </c>
      <c r="AT242" s="22" t="s">
        <v>1187</v>
      </c>
      <c r="AU242" s="22" t="s">
        <v>959</v>
      </c>
      <c r="AY242" s="22" t="s">
        <v>1081</v>
      </c>
      <c r="BE242" s="116">
        <f t="shared" ref="BE242:BE250" si="39">IF(U242="základná",N242,0)</f>
        <v>0</v>
      </c>
      <c r="BF242" s="116">
        <f t="shared" ref="BF242:BF250" si="40">IF(U242="znížená",N242,0)</f>
        <v>0</v>
      </c>
      <c r="BG242" s="116">
        <f t="shared" ref="BG242:BG250" si="41">IF(U242="zákl. prenesená",N242,0)</f>
        <v>0</v>
      </c>
      <c r="BH242" s="116">
        <f t="shared" ref="BH242:BH250" si="42">IF(U242="zníž. prenesená",N242,0)</f>
        <v>0</v>
      </c>
      <c r="BI242" s="116">
        <f t="shared" ref="BI242:BI250" si="43">IF(U242="nulová",N242,0)</f>
        <v>0</v>
      </c>
      <c r="BJ242" s="22" t="s">
        <v>959</v>
      </c>
      <c r="BK242" s="171">
        <f t="shared" ref="BK242:BK250" si="44">ROUND(L242*K242,3)</f>
        <v>0</v>
      </c>
      <c r="BL242" s="22" t="s">
        <v>954</v>
      </c>
      <c r="BM242" s="22" t="s">
        <v>771</v>
      </c>
    </row>
    <row r="243" spans="2:65" s="1" customFormat="1" ht="51" customHeight="1">
      <c r="B243" s="136"/>
      <c r="C243" s="164" t="s">
        <v>1456</v>
      </c>
      <c r="D243" s="164" t="s">
        <v>1082</v>
      </c>
      <c r="E243" s="165" t="s">
        <v>772</v>
      </c>
      <c r="F243" s="270" t="s">
        <v>773</v>
      </c>
      <c r="G243" s="270"/>
      <c r="H243" s="270"/>
      <c r="I243" s="270"/>
      <c r="J243" s="166" t="s">
        <v>774</v>
      </c>
      <c r="K243" s="167">
        <v>1</v>
      </c>
      <c r="L243" s="265">
        <v>0</v>
      </c>
      <c r="M243" s="265"/>
      <c r="N243" s="258">
        <f t="shared" si="35"/>
        <v>0</v>
      </c>
      <c r="O243" s="258"/>
      <c r="P243" s="258"/>
      <c r="Q243" s="258"/>
      <c r="R243" s="138"/>
      <c r="T243" s="168" t="s">
        <v>875</v>
      </c>
      <c r="U243" s="47" t="s">
        <v>914</v>
      </c>
      <c r="V243" s="39"/>
      <c r="W243" s="169">
        <f t="shared" si="36"/>
        <v>0</v>
      </c>
      <c r="X243" s="169">
        <v>0</v>
      </c>
      <c r="Y243" s="169">
        <f t="shared" si="37"/>
        <v>0</v>
      </c>
      <c r="Z243" s="169">
        <v>0</v>
      </c>
      <c r="AA243" s="170">
        <f t="shared" si="38"/>
        <v>0</v>
      </c>
      <c r="AR243" s="22" t="s">
        <v>954</v>
      </c>
      <c r="AT243" s="22" t="s">
        <v>1082</v>
      </c>
      <c r="AU243" s="22" t="s">
        <v>959</v>
      </c>
      <c r="AY243" s="22" t="s">
        <v>1081</v>
      </c>
      <c r="BE243" s="116">
        <f t="shared" si="39"/>
        <v>0</v>
      </c>
      <c r="BF243" s="116">
        <f t="shared" si="40"/>
        <v>0</v>
      </c>
      <c r="BG243" s="116">
        <f t="shared" si="41"/>
        <v>0</v>
      </c>
      <c r="BH243" s="116">
        <f t="shared" si="42"/>
        <v>0</v>
      </c>
      <c r="BI243" s="116">
        <f t="shared" si="43"/>
        <v>0</v>
      </c>
      <c r="BJ243" s="22" t="s">
        <v>959</v>
      </c>
      <c r="BK243" s="171">
        <f t="shared" si="44"/>
        <v>0</v>
      </c>
      <c r="BL243" s="22" t="s">
        <v>954</v>
      </c>
      <c r="BM243" s="22" t="s">
        <v>775</v>
      </c>
    </row>
    <row r="244" spans="2:65" s="1" customFormat="1" ht="51" customHeight="1">
      <c r="B244" s="136"/>
      <c r="C244" s="164" t="s">
        <v>1461</v>
      </c>
      <c r="D244" s="164" t="s">
        <v>1082</v>
      </c>
      <c r="E244" s="165" t="s">
        <v>776</v>
      </c>
      <c r="F244" s="270" t="s">
        <v>777</v>
      </c>
      <c r="G244" s="270"/>
      <c r="H244" s="270"/>
      <c r="I244" s="270"/>
      <c r="J244" s="166" t="s">
        <v>1182</v>
      </c>
      <c r="K244" s="167">
        <v>1</v>
      </c>
      <c r="L244" s="265">
        <v>0</v>
      </c>
      <c r="M244" s="265"/>
      <c r="N244" s="258">
        <f t="shared" si="35"/>
        <v>0</v>
      </c>
      <c r="O244" s="258"/>
      <c r="P244" s="258"/>
      <c r="Q244" s="258"/>
      <c r="R244" s="138"/>
      <c r="T244" s="168" t="s">
        <v>875</v>
      </c>
      <c r="U244" s="47" t="s">
        <v>914</v>
      </c>
      <c r="V244" s="39"/>
      <c r="W244" s="169">
        <f t="shared" si="36"/>
        <v>0</v>
      </c>
      <c r="X244" s="169">
        <v>0</v>
      </c>
      <c r="Y244" s="169">
        <f t="shared" si="37"/>
        <v>0</v>
      </c>
      <c r="Z244" s="169">
        <v>0</v>
      </c>
      <c r="AA244" s="170">
        <f t="shared" si="38"/>
        <v>0</v>
      </c>
      <c r="AR244" s="22" t="s">
        <v>954</v>
      </c>
      <c r="AT244" s="22" t="s">
        <v>1082</v>
      </c>
      <c r="AU244" s="22" t="s">
        <v>959</v>
      </c>
      <c r="AY244" s="22" t="s">
        <v>1081</v>
      </c>
      <c r="BE244" s="116">
        <f t="shared" si="39"/>
        <v>0</v>
      </c>
      <c r="BF244" s="116">
        <f t="shared" si="40"/>
        <v>0</v>
      </c>
      <c r="BG244" s="116">
        <f t="shared" si="41"/>
        <v>0</v>
      </c>
      <c r="BH244" s="116">
        <f t="shared" si="42"/>
        <v>0</v>
      </c>
      <c r="BI244" s="116">
        <f t="shared" si="43"/>
        <v>0</v>
      </c>
      <c r="BJ244" s="22" t="s">
        <v>959</v>
      </c>
      <c r="BK244" s="171">
        <f t="shared" si="44"/>
        <v>0</v>
      </c>
      <c r="BL244" s="22" t="s">
        <v>954</v>
      </c>
      <c r="BM244" s="22" t="s">
        <v>778</v>
      </c>
    </row>
    <row r="245" spans="2:65" s="1" customFormat="1" ht="25.5" customHeight="1">
      <c r="B245" s="136"/>
      <c r="C245" s="164" t="s">
        <v>1467</v>
      </c>
      <c r="D245" s="164" t="s">
        <v>1082</v>
      </c>
      <c r="E245" s="165" t="s">
        <v>779</v>
      </c>
      <c r="F245" s="270" t="s">
        <v>780</v>
      </c>
      <c r="G245" s="270"/>
      <c r="H245" s="270"/>
      <c r="I245" s="270"/>
      <c r="J245" s="166" t="s">
        <v>1182</v>
      </c>
      <c r="K245" s="167">
        <v>1</v>
      </c>
      <c r="L245" s="265">
        <v>0</v>
      </c>
      <c r="M245" s="265"/>
      <c r="N245" s="258">
        <f t="shared" si="35"/>
        <v>0</v>
      </c>
      <c r="O245" s="258"/>
      <c r="P245" s="258"/>
      <c r="Q245" s="258"/>
      <c r="R245" s="138"/>
      <c r="T245" s="168" t="s">
        <v>875</v>
      </c>
      <c r="U245" s="47" t="s">
        <v>914</v>
      </c>
      <c r="V245" s="39"/>
      <c r="W245" s="169">
        <f t="shared" si="36"/>
        <v>0</v>
      </c>
      <c r="X245" s="169">
        <v>0</v>
      </c>
      <c r="Y245" s="169">
        <f t="shared" si="37"/>
        <v>0</v>
      </c>
      <c r="Z245" s="169">
        <v>0</v>
      </c>
      <c r="AA245" s="170">
        <f t="shared" si="38"/>
        <v>0</v>
      </c>
      <c r="AR245" s="22" t="s">
        <v>954</v>
      </c>
      <c r="AT245" s="22" t="s">
        <v>1082</v>
      </c>
      <c r="AU245" s="22" t="s">
        <v>959</v>
      </c>
      <c r="AY245" s="22" t="s">
        <v>1081</v>
      </c>
      <c r="BE245" s="116">
        <f t="shared" si="39"/>
        <v>0</v>
      </c>
      <c r="BF245" s="116">
        <f t="shared" si="40"/>
        <v>0</v>
      </c>
      <c r="BG245" s="116">
        <f t="shared" si="41"/>
        <v>0</v>
      </c>
      <c r="BH245" s="116">
        <f t="shared" si="42"/>
        <v>0</v>
      </c>
      <c r="BI245" s="116">
        <f t="shared" si="43"/>
        <v>0</v>
      </c>
      <c r="BJ245" s="22" t="s">
        <v>959</v>
      </c>
      <c r="BK245" s="171">
        <f t="shared" si="44"/>
        <v>0</v>
      </c>
      <c r="BL245" s="22" t="s">
        <v>954</v>
      </c>
      <c r="BM245" s="22" t="s">
        <v>781</v>
      </c>
    </row>
    <row r="246" spans="2:65" s="1" customFormat="1" ht="38.25" customHeight="1">
      <c r="B246" s="136"/>
      <c r="C246" s="164" t="s">
        <v>1474</v>
      </c>
      <c r="D246" s="164" t="s">
        <v>1082</v>
      </c>
      <c r="E246" s="165" t="s">
        <v>782</v>
      </c>
      <c r="F246" s="270" t="s">
        <v>783</v>
      </c>
      <c r="G246" s="270"/>
      <c r="H246" s="270"/>
      <c r="I246" s="270"/>
      <c r="J246" s="166" t="s">
        <v>1182</v>
      </c>
      <c r="K246" s="167">
        <v>1</v>
      </c>
      <c r="L246" s="265">
        <v>0</v>
      </c>
      <c r="M246" s="265"/>
      <c r="N246" s="258">
        <f t="shared" si="35"/>
        <v>0</v>
      </c>
      <c r="O246" s="258"/>
      <c r="P246" s="258"/>
      <c r="Q246" s="258"/>
      <c r="R246" s="138"/>
      <c r="T246" s="168" t="s">
        <v>875</v>
      </c>
      <c r="U246" s="47" t="s">
        <v>914</v>
      </c>
      <c r="V246" s="39"/>
      <c r="W246" s="169">
        <f t="shared" si="36"/>
        <v>0</v>
      </c>
      <c r="X246" s="169">
        <v>0</v>
      </c>
      <c r="Y246" s="169">
        <f t="shared" si="37"/>
        <v>0</v>
      </c>
      <c r="Z246" s="169">
        <v>0</v>
      </c>
      <c r="AA246" s="170">
        <f t="shared" si="38"/>
        <v>0</v>
      </c>
      <c r="AR246" s="22" t="s">
        <v>954</v>
      </c>
      <c r="AT246" s="22" t="s">
        <v>1082</v>
      </c>
      <c r="AU246" s="22" t="s">
        <v>959</v>
      </c>
      <c r="AY246" s="22" t="s">
        <v>1081</v>
      </c>
      <c r="BE246" s="116">
        <f t="shared" si="39"/>
        <v>0</v>
      </c>
      <c r="BF246" s="116">
        <f t="shared" si="40"/>
        <v>0</v>
      </c>
      <c r="BG246" s="116">
        <f t="shared" si="41"/>
        <v>0</v>
      </c>
      <c r="BH246" s="116">
        <f t="shared" si="42"/>
        <v>0</v>
      </c>
      <c r="BI246" s="116">
        <f t="shared" si="43"/>
        <v>0</v>
      </c>
      <c r="BJ246" s="22" t="s">
        <v>959</v>
      </c>
      <c r="BK246" s="171">
        <f t="shared" si="44"/>
        <v>0</v>
      </c>
      <c r="BL246" s="22" t="s">
        <v>954</v>
      </c>
      <c r="BM246" s="22" t="s">
        <v>784</v>
      </c>
    </row>
    <row r="247" spans="2:65" s="1" customFormat="1" ht="38.25" customHeight="1">
      <c r="B247" s="136"/>
      <c r="C247" s="164" t="s">
        <v>1478</v>
      </c>
      <c r="D247" s="164" t="s">
        <v>1082</v>
      </c>
      <c r="E247" s="165" t="s">
        <v>785</v>
      </c>
      <c r="F247" s="270" t="s">
        <v>786</v>
      </c>
      <c r="G247" s="270"/>
      <c r="H247" s="270"/>
      <c r="I247" s="270"/>
      <c r="J247" s="166" t="s">
        <v>1182</v>
      </c>
      <c r="K247" s="167">
        <v>1</v>
      </c>
      <c r="L247" s="265">
        <v>0</v>
      </c>
      <c r="M247" s="265"/>
      <c r="N247" s="258">
        <f t="shared" si="35"/>
        <v>0</v>
      </c>
      <c r="O247" s="258"/>
      <c r="P247" s="258"/>
      <c r="Q247" s="258"/>
      <c r="R247" s="138"/>
      <c r="T247" s="168" t="s">
        <v>875</v>
      </c>
      <c r="U247" s="47" t="s">
        <v>914</v>
      </c>
      <c r="V247" s="39"/>
      <c r="W247" s="169">
        <f t="shared" si="36"/>
        <v>0</v>
      </c>
      <c r="X247" s="169">
        <v>0</v>
      </c>
      <c r="Y247" s="169">
        <f t="shared" si="37"/>
        <v>0</v>
      </c>
      <c r="Z247" s="169">
        <v>0</v>
      </c>
      <c r="AA247" s="170">
        <f t="shared" si="38"/>
        <v>0</v>
      </c>
      <c r="AR247" s="22" t="s">
        <v>954</v>
      </c>
      <c r="AT247" s="22" t="s">
        <v>1082</v>
      </c>
      <c r="AU247" s="22" t="s">
        <v>959</v>
      </c>
      <c r="AY247" s="22" t="s">
        <v>1081</v>
      </c>
      <c r="BE247" s="116">
        <f t="shared" si="39"/>
        <v>0</v>
      </c>
      <c r="BF247" s="116">
        <f t="shared" si="40"/>
        <v>0</v>
      </c>
      <c r="BG247" s="116">
        <f t="shared" si="41"/>
        <v>0</v>
      </c>
      <c r="BH247" s="116">
        <f t="shared" si="42"/>
        <v>0</v>
      </c>
      <c r="BI247" s="116">
        <f t="shared" si="43"/>
        <v>0</v>
      </c>
      <c r="BJ247" s="22" t="s">
        <v>959</v>
      </c>
      <c r="BK247" s="171">
        <f t="shared" si="44"/>
        <v>0</v>
      </c>
      <c r="BL247" s="22" t="s">
        <v>954</v>
      </c>
      <c r="BM247" s="22" t="s">
        <v>787</v>
      </c>
    </row>
    <row r="248" spans="2:65" s="1" customFormat="1" ht="25.5" customHeight="1">
      <c r="B248" s="136"/>
      <c r="C248" s="164" t="s">
        <v>1484</v>
      </c>
      <c r="D248" s="164" t="s">
        <v>1082</v>
      </c>
      <c r="E248" s="165" t="s">
        <v>788</v>
      </c>
      <c r="F248" s="270" t="s">
        <v>789</v>
      </c>
      <c r="G248" s="270"/>
      <c r="H248" s="270"/>
      <c r="I248" s="270"/>
      <c r="J248" s="166" t="s">
        <v>1182</v>
      </c>
      <c r="K248" s="167">
        <v>0</v>
      </c>
      <c r="L248" s="265">
        <v>0</v>
      </c>
      <c r="M248" s="265"/>
      <c r="N248" s="258">
        <f t="shared" si="35"/>
        <v>0</v>
      </c>
      <c r="O248" s="258"/>
      <c r="P248" s="258"/>
      <c r="Q248" s="258"/>
      <c r="R248" s="138"/>
      <c r="T248" s="168" t="s">
        <v>875</v>
      </c>
      <c r="U248" s="47" t="s">
        <v>914</v>
      </c>
      <c r="V248" s="39"/>
      <c r="W248" s="169">
        <f t="shared" si="36"/>
        <v>0</v>
      </c>
      <c r="X248" s="169">
        <v>0</v>
      </c>
      <c r="Y248" s="169">
        <f t="shared" si="37"/>
        <v>0</v>
      </c>
      <c r="Z248" s="169">
        <v>0</v>
      </c>
      <c r="AA248" s="170">
        <f t="shared" si="38"/>
        <v>0</v>
      </c>
      <c r="AR248" s="22" t="s">
        <v>954</v>
      </c>
      <c r="AT248" s="22" t="s">
        <v>1082</v>
      </c>
      <c r="AU248" s="22" t="s">
        <v>959</v>
      </c>
      <c r="AY248" s="22" t="s">
        <v>1081</v>
      </c>
      <c r="BE248" s="116">
        <f t="shared" si="39"/>
        <v>0</v>
      </c>
      <c r="BF248" s="116">
        <f t="shared" si="40"/>
        <v>0</v>
      </c>
      <c r="BG248" s="116">
        <f t="shared" si="41"/>
        <v>0</v>
      </c>
      <c r="BH248" s="116">
        <f t="shared" si="42"/>
        <v>0</v>
      </c>
      <c r="BI248" s="116">
        <f t="shared" si="43"/>
        <v>0</v>
      </c>
      <c r="BJ248" s="22" t="s">
        <v>959</v>
      </c>
      <c r="BK248" s="171">
        <f t="shared" si="44"/>
        <v>0</v>
      </c>
      <c r="BL248" s="22" t="s">
        <v>954</v>
      </c>
      <c r="BM248" s="22" t="s">
        <v>790</v>
      </c>
    </row>
    <row r="249" spans="2:65" s="1" customFormat="1" ht="25.5" customHeight="1">
      <c r="B249" s="136"/>
      <c r="C249" s="164" t="s">
        <v>1491</v>
      </c>
      <c r="D249" s="164" t="s">
        <v>1082</v>
      </c>
      <c r="E249" s="165" t="s">
        <v>791</v>
      </c>
      <c r="F249" s="270" t="s">
        <v>792</v>
      </c>
      <c r="G249" s="270"/>
      <c r="H249" s="270"/>
      <c r="I249" s="270"/>
      <c r="J249" s="166" t="s">
        <v>1182</v>
      </c>
      <c r="K249" s="167">
        <v>1</v>
      </c>
      <c r="L249" s="265">
        <v>0</v>
      </c>
      <c r="M249" s="265"/>
      <c r="N249" s="258">
        <f t="shared" si="35"/>
        <v>0</v>
      </c>
      <c r="O249" s="258"/>
      <c r="P249" s="258"/>
      <c r="Q249" s="258"/>
      <c r="R249" s="138"/>
      <c r="T249" s="168" t="s">
        <v>875</v>
      </c>
      <c r="U249" s="47" t="s">
        <v>914</v>
      </c>
      <c r="V249" s="39"/>
      <c r="W249" s="169">
        <f t="shared" si="36"/>
        <v>0</v>
      </c>
      <c r="X249" s="169">
        <v>0</v>
      </c>
      <c r="Y249" s="169">
        <f t="shared" si="37"/>
        <v>0</v>
      </c>
      <c r="Z249" s="169">
        <v>0</v>
      </c>
      <c r="AA249" s="170">
        <f t="shared" si="38"/>
        <v>0</v>
      </c>
      <c r="AR249" s="22" t="s">
        <v>954</v>
      </c>
      <c r="AT249" s="22" t="s">
        <v>1082</v>
      </c>
      <c r="AU249" s="22" t="s">
        <v>959</v>
      </c>
      <c r="AY249" s="22" t="s">
        <v>1081</v>
      </c>
      <c r="BE249" s="116">
        <f t="shared" si="39"/>
        <v>0</v>
      </c>
      <c r="BF249" s="116">
        <f t="shared" si="40"/>
        <v>0</v>
      </c>
      <c r="BG249" s="116">
        <f t="shared" si="41"/>
        <v>0</v>
      </c>
      <c r="BH249" s="116">
        <f t="shared" si="42"/>
        <v>0</v>
      </c>
      <c r="BI249" s="116">
        <f t="shared" si="43"/>
        <v>0</v>
      </c>
      <c r="BJ249" s="22" t="s">
        <v>959</v>
      </c>
      <c r="BK249" s="171">
        <f t="shared" si="44"/>
        <v>0</v>
      </c>
      <c r="BL249" s="22" t="s">
        <v>954</v>
      </c>
      <c r="BM249" s="22" t="s">
        <v>793</v>
      </c>
    </row>
    <row r="250" spans="2:65" s="1" customFormat="1" ht="25.5" customHeight="1">
      <c r="B250" s="136"/>
      <c r="C250" s="164" t="s">
        <v>1495</v>
      </c>
      <c r="D250" s="164" t="s">
        <v>1082</v>
      </c>
      <c r="E250" s="165" t="s">
        <v>794</v>
      </c>
      <c r="F250" s="270" t="s">
        <v>795</v>
      </c>
      <c r="G250" s="270"/>
      <c r="H250" s="270"/>
      <c r="I250" s="270"/>
      <c r="J250" s="166" t="s">
        <v>1346</v>
      </c>
      <c r="K250" s="167">
        <v>0</v>
      </c>
      <c r="L250" s="265">
        <v>0</v>
      </c>
      <c r="M250" s="265"/>
      <c r="N250" s="258">
        <f t="shared" si="35"/>
        <v>0</v>
      </c>
      <c r="O250" s="258"/>
      <c r="P250" s="258"/>
      <c r="Q250" s="258"/>
      <c r="R250" s="138"/>
      <c r="T250" s="168" t="s">
        <v>875</v>
      </c>
      <c r="U250" s="47" t="s">
        <v>914</v>
      </c>
      <c r="V250" s="39"/>
      <c r="W250" s="169">
        <f t="shared" si="36"/>
        <v>0</v>
      </c>
      <c r="X250" s="169">
        <v>0</v>
      </c>
      <c r="Y250" s="169">
        <f t="shared" si="37"/>
        <v>0</v>
      </c>
      <c r="Z250" s="169">
        <v>0</v>
      </c>
      <c r="AA250" s="170">
        <f t="shared" si="38"/>
        <v>0</v>
      </c>
      <c r="AR250" s="22" t="s">
        <v>954</v>
      </c>
      <c r="AT250" s="22" t="s">
        <v>1082</v>
      </c>
      <c r="AU250" s="22" t="s">
        <v>959</v>
      </c>
      <c r="AY250" s="22" t="s">
        <v>1081</v>
      </c>
      <c r="BE250" s="116">
        <f t="shared" si="39"/>
        <v>0</v>
      </c>
      <c r="BF250" s="116">
        <f t="shared" si="40"/>
        <v>0</v>
      </c>
      <c r="BG250" s="116">
        <f t="shared" si="41"/>
        <v>0</v>
      </c>
      <c r="BH250" s="116">
        <f t="shared" si="42"/>
        <v>0</v>
      </c>
      <c r="BI250" s="116">
        <f t="shared" si="43"/>
        <v>0</v>
      </c>
      <c r="BJ250" s="22" t="s">
        <v>959</v>
      </c>
      <c r="BK250" s="171">
        <f t="shared" si="44"/>
        <v>0</v>
      </c>
      <c r="BL250" s="22" t="s">
        <v>954</v>
      </c>
      <c r="BM250" s="22" t="s">
        <v>796</v>
      </c>
    </row>
    <row r="251" spans="2:65" s="10" customFormat="1" ht="29.85" customHeight="1">
      <c r="B251" s="153"/>
      <c r="C251" s="154"/>
      <c r="D251" s="163" t="s">
        <v>548</v>
      </c>
      <c r="E251" s="163"/>
      <c r="F251" s="163"/>
      <c r="G251" s="163"/>
      <c r="H251" s="163"/>
      <c r="I251" s="163"/>
      <c r="J251" s="163"/>
      <c r="K251" s="163"/>
      <c r="L251" s="163"/>
      <c r="M251" s="163"/>
      <c r="N251" s="273">
        <f>BK251</f>
        <v>0</v>
      </c>
      <c r="O251" s="274"/>
      <c r="P251" s="274"/>
      <c r="Q251" s="274"/>
      <c r="R251" s="156"/>
      <c r="T251" s="157"/>
      <c r="U251" s="154"/>
      <c r="V251" s="154"/>
      <c r="W251" s="158">
        <f>SUM(W252:W317)</f>
        <v>0</v>
      </c>
      <c r="X251" s="154"/>
      <c r="Y251" s="158">
        <f>SUM(Y252:Y317)</f>
        <v>39.744037999999996</v>
      </c>
      <c r="Z251" s="154"/>
      <c r="AA251" s="159">
        <f>SUM(AA252:AA317)</f>
        <v>0</v>
      </c>
      <c r="AR251" s="160" t="s">
        <v>959</v>
      </c>
      <c r="AT251" s="161" t="s">
        <v>946</v>
      </c>
      <c r="AU251" s="161" t="s">
        <v>954</v>
      </c>
      <c r="AY251" s="160" t="s">
        <v>1081</v>
      </c>
      <c r="BK251" s="162">
        <f>SUM(BK252:BK317)</f>
        <v>0</v>
      </c>
    </row>
    <row r="252" spans="2:65" s="1" customFormat="1" ht="25.5" customHeight="1">
      <c r="B252" s="136"/>
      <c r="C252" s="164" t="s">
        <v>1499</v>
      </c>
      <c r="D252" s="164" t="s">
        <v>1082</v>
      </c>
      <c r="E252" s="165" t="s">
        <v>797</v>
      </c>
      <c r="F252" s="270" t="s">
        <v>798</v>
      </c>
      <c r="G252" s="270"/>
      <c r="H252" s="270"/>
      <c r="I252" s="270"/>
      <c r="J252" s="166" t="s">
        <v>1194</v>
      </c>
      <c r="K252" s="167">
        <v>11</v>
      </c>
      <c r="L252" s="265">
        <v>0</v>
      </c>
      <c r="M252" s="265"/>
      <c r="N252" s="258">
        <f t="shared" ref="N252:N284" si="45">ROUND(L252*K252,3)</f>
        <v>0</v>
      </c>
      <c r="O252" s="258"/>
      <c r="P252" s="258"/>
      <c r="Q252" s="258"/>
      <c r="R252" s="138"/>
      <c r="T252" s="168" t="s">
        <v>875</v>
      </c>
      <c r="U252" s="47" t="s">
        <v>914</v>
      </c>
      <c r="V252" s="39"/>
      <c r="W252" s="169">
        <f t="shared" ref="W252:W284" si="46">V252*K252</f>
        <v>0</v>
      </c>
      <c r="X252" s="169">
        <v>1.82E-3</v>
      </c>
      <c r="Y252" s="169">
        <f t="shared" ref="Y252:Y284" si="47">X252*K252</f>
        <v>2.002E-2</v>
      </c>
      <c r="Z252" s="169">
        <v>0</v>
      </c>
      <c r="AA252" s="170">
        <f t="shared" ref="AA252:AA284" si="48">Z252*K252</f>
        <v>0</v>
      </c>
      <c r="AR252" s="22" t="s">
        <v>954</v>
      </c>
      <c r="AT252" s="22" t="s">
        <v>1082</v>
      </c>
      <c r="AU252" s="22" t="s">
        <v>959</v>
      </c>
      <c r="AY252" s="22" t="s">
        <v>1081</v>
      </c>
      <c r="BE252" s="116">
        <f t="shared" ref="BE252:BE284" si="49">IF(U252="základná",N252,0)</f>
        <v>0</v>
      </c>
      <c r="BF252" s="116">
        <f t="shared" ref="BF252:BF284" si="50">IF(U252="znížená",N252,0)</f>
        <v>0</v>
      </c>
      <c r="BG252" s="116">
        <f t="shared" ref="BG252:BG284" si="51">IF(U252="zákl. prenesená",N252,0)</f>
        <v>0</v>
      </c>
      <c r="BH252" s="116">
        <f t="shared" ref="BH252:BH284" si="52">IF(U252="zníž. prenesená",N252,0)</f>
        <v>0</v>
      </c>
      <c r="BI252" s="116">
        <f t="shared" ref="BI252:BI284" si="53">IF(U252="nulová",N252,0)</f>
        <v>0</v>
      </c>
      <c r="BJ252" s="22" t="s">
        <v>959</v>
      </c>
      <c r="BK252" s="171">
        <f t="shared" ref="BK252:BK284" si="54">ROUND(L252*K252,3)</f>
        <v>0</v>
      </c>
      <c r="BL252" s="22" t="s">
        <v>954</v>
      </c>
      <c r="BM252" s="22" t="s">
        <v>799</v>
      </c>
    </row>
    <row r="253" spans="2:65" s="1" customFormat="1" ht="25.5" customHeight="1">
      <c r="B253" s="136"/>
      <c r="C253" s="164" t="s">
        <v>1505</v>
      </c>
      <c r="D253" s="164" t="s">
        <v>1082</v>
      </c>
      <c r="E253" s="165" t="s">
        <v>800</v>
      </c>
      <c r="F253" s="270" t="s">
        <v>801</v>
      </c>
      <c r="G253" s="270"/>
      <c r="H253" s="270"/>
      <c r="I253" s="270"/>
      <c r="J253" s="166" t="s">
        <v>1194</v>
      </c>
      <c r="K253" s="167">
        <v>8</v>
      </c>
      <c r="L253" s="265">
        <v>0</v>
      </c>
      <c r="M253" s="265"/>
      <c r="N253" s="258">
        <f t="shared" si="45"/>
        <v>0</v>
      </c>
      <c r="O253" s="258"/>
      <c r="P253" s="258"/>
      <c r="Q253" s="258"/>
      <c r="R253" s="138"/>
      <c r="T253" s="168" t="s">
        <v>875</v>
      </c>
      <c r="U253" s="47" t="s">
        <v>914</v>
      </c>
      <c r="V253" s="39"/>
      <c r="W253" s="169">
        <f t="shared" si="46"/>
        <v>0</v>
      </c>
      <c r="X253" s="169">
        <v>3.5500000000000002E-3</v>
      </c>
      <c r="Y253" s="169">
        <f t="shared" si="47"/>
        <v>2.8400000000000002E-2</v>
      </c>
      <c r="Z253" s="169">
        <v>0</v>
      </c>
      <c r="AA253" s="170">
        <f t="shared" si="48"/>
        <v>0</v>
      </c>
      <c r="AR253" s="22" t="s">
        <v>954</v>
      </c>
      <c r="AT253" s="22" t="s">
        <v>1082</v>
      </c>
      <c r="AU253" s="22" t="s">
        <v>959</v>
      </c>
      <c r="AY253" s="22" t="s">
        <v>1081</v>
      </c>
      <c r="BE253" s="116">
        <f t="shared" si="49"/>
        <v>0</v>
      </c>
      <c r="BF253" s="116">
        <f t="shared" si="50"/>
        <v>0</v>
      </c>
      <c r="BG253" s="116">
        <f t="shared" si="51"/>
        <v>0</v>
      </c>
      <c r="BH253" s="116">
        <f t="shared" si="52"/>
        <v>0</v>
      </c>
      <c r="BI253" s="116">
        <f t="shared" si="53"/>
        <v>0</v>
      </c>
      <c r="BJ253" s="22" t="s">
        <v>959</v>
      </c>
      <c r="BK253" s="171">
        <f t="shared" si="54"/>
        <v>0</v>
      </c>
      <c r="BL253" s="22" t="s">
        <v>954</v>
      </c>
      <c r="BM253" s="22" t="s">
        <v>802</v>
      </c>
    </row>
    <row r="254" spans="2:65" s="1" customFormat="1" ht="25.5" customHeight="1">
      <c r="B254" s="136"/>
      <c r="C254" s="164" t="s">
        <v>1510</v>
      </c>
      <c r="D254" s="164" t="s">
        <v>1082</v>
      </c>
      <c r="E254" s="165" t="s">
        <v>803</v>
      </c>
      <c r="F254" s="270" t="s">
        <v>804</v>
      </c>
      <c r="G254" s="270"/>
      <c r="H254" s="270"/>
      <c r="I254" s="270"/>
      <c r="J254" s="166" t="s">
        <v>1194</v>
      </c>
      <c r="K254" s="167">
        <v>18</v>
      </c>
      <c r="L254" s="265">
        <v>0</v>
      </c>
      <c r="M254" s="265"/>
      <c r="N254" s="258">
        <f t="shared" si="45"/>
        <v>0</v>
      </c>
      <c r="O254" s="258"/>
      <c r="P254" s="258"/>
      <c r="Q254" s="258"/>
      <c r="R254" s="138"/>
      <c r="T254" s="168" t="s">
        <v>875</v>
      </c>
      <c r="U254" s="47" t="s">
        <v>914</v>
      </c>
      <c r="V254" s="39"/>
      <c r="W254" s="169">
        <f t="shared" si="46"/>
        <v>0</v>
      </c>
      <c r="X254" s="169">
        <v>4.64E-3</v>
      </c>
      <c r="Y254" s="169">
        <f t="shared" si="47"/>
        <v>8.3519999999999997E-2</v>
      </c>
      <c r="Z254" s="169">
        <v>0</v>
      </c>
      <c r="AA254" s="170">
        <f t="shared" si="48"/>
        <v>0</v>
      </c>
      <c r="AR254" s="22" t="s">
        <v>954</v>
      </c>
      <c r="AT254" s="22" t="s">
        <v>1082</v>
      </c>
      <c r="AU254" s="22" t="s">
        <v>959</v>
      </c>
      <c r="AY254" s="22" t="s">
        <v>1081</v>
      </c>
      <c r="BE254" s="116">
        <f t="shared" si="49"/>
        <v>0</v>
      </c>
      <c r="BF254" s="116">
        <f t="shared" si="50"/>
        <v>0</v>
      </c>
      <c r="BG254" s="116">
        <f t="shared" si="51"/>
        <v>0</v>
      </c>
      <c r="BH254" s="116">
        <f t="shared" si="52"/>
        <v>0</v>
      </c>
      <c r="BI254" s="116">
        <f t="shared" si="53"/>
        <v>0</v>
      </c>
      <c r="BJ254" s="22" t="s">
        <v>959</v>
      </c>
      <c r="BK254" s="171">
        <f t="shared" si="54"/>
        <v>0</v>
      </c>
      <c r="BL254" s="22" t="s">
        <v>954</v>
      </c>
      <c r="BM254" s="22" t="s">
        <v>805</v>
      </c>
    </row>
    <row r="255" spans="2:65" s="1" customFormat="1" ht="25.5" customHeight="1">
      <c r="B255" s="136"/>
      <c r="C255" s="164" t="s">
        <v>1515</v>
      </c>
      <c r="D255" s="164" t="s">
        <v>1082</v>
      </c>
      <c r="E255" s="165" t="s">
        <v>806</v>
      </c>
      <c r="F255" s="270" t="s">
        <v>807</v>
      </c>
      <c r="G255" s="270"/>
      <c r="H255" s="270"/>
      <c r="I255" s="270"/>
      <c r="J255" s="166" t="s">
        <v>1194</v>
      </c>
      <c r="K255" s="167">
        <v>30</v>
      </c>
      <c r="L255" s="265">
        <v>0</v>
      </c>
      <c r="M255" s="265"/>
      <c r="N255" s="258">
        <f t="shared" si="45"/>
        <v>0</v>
      </c>
      <c r="O255" s="258"/>
      <c r="P255" s="258"/>
      <c r="Q255" s="258"/>
      <c r="R255" s="138"/>
      <c r="T255" s="168" t="s">
        <v>875</v>
      </c>
      <c r="U255" s="47" t="s">
        <v>914</v>
      </c>
      <c r="V255" s="39"/>
      <c r="W255" s="169">
        <f t="shared" si="46"/>
        <v>0</v>
      </c>
      <c r="X255" s="169">
        <v>5.5100000000000001E-3</v>
      </c>
      <c r="Y255" s="169">
        <f t="shared" si="47"/>
        <v>0.1653</v>
      </c>
      <c r="Z255" s="169">
        <v>0</v>
      </c>
      <c r="AA255" s="170">
        <f t="shared" si="48"/>
        <v>0</v>
      </c>
      <c r="AR255" s="22" t="s">
        <v>954</v>
      </c>
      <c r="AT255" s="22" t="s">
        <v>1082</v>
      </c>
      <c r="AU255" s="22" t="s">
        <v>959</v>
      </c>
      <c r="AY255" s="22" t="s">
        <v>1081</v>
      </c>
      <c r="BE255" s="116">
        <f t="shared" si="49"/>
        <v>0</v>
      </c>
      <c r="BF255" s="116">
        <f t="shared" si="50"/>
        <v>0</v>
      </c>
      <c r="BG255" s="116">
        <f t="shared" si="51"/>
        <v>0</v>
      </c>
      <c r="BH255" s="116">
        <f t="shared" si="52"/>
        <v>0</v>
      </c>
      <c r="BI255" s="116">
        <f t="shared" si="53"/>
        <v>0</v>
      </c>
      <c r="BJ255" s="22" t="s">
        <v>959</v>
      </c>
      <c r="BK255" s="171">
        <f t="shared" si="54"/>
        <v>0</v>
      </c>
      <c r="BL255" s="22" t="s">
        <v>954</v>
      </c>
      <c r="BM255" s="22" t="s">
        <v>808</v>
      </c>
    </row>
    <row r="256" spans="2:65" s="1" customFormat="1" ht="25.5" customHeight="1">
      <c r="B256" s="136"/>
      <c r="C256" s="164" t="s">
        <v>1520</v>
      </c>
      <c r="D256" s="164" t="s">
        <v>1082</v>
      </c>
      <c r="E256" s="165" t="s">
        <v>809</v>
      </c>
      <c r="F256" s="270" t="s">
        <v>810</v>
      </c>
      <c r="G256" s="270"/>
      <c r="H256" s="270"/>
      <c r="I256" s="270"/>
      <c r="J256" s="166" t="s">
        <v>1194</v>
      </c>
      <c r="K256" s="167">
        <v>39</v>
      </c>
      <c r="L256" s="265">
        <v>0</v>
      </c>
      <c r="M256" s="265"/>
      <c r="N256" s="258">
        <f t="shared" si="45"/>
        <v>0</v>
      </c>
      <c r="O256" s="258"/>
      <c r="P256" s="258"/>
      <c r="Q256" s="258"/>
      <c r="R256" s="138"/>
      <c r="T256" s="168" t="s">
        <v>875</v>
      </c>
      <c r="U256" s="47" t="s">
        <v>914</v>
      </c>
      <c r="V256" s="39"/>
      <c r="W256" s="169">
        <f t="shared" si="46"/>
        <v>0</v>
      </c>
      <c r="X256" s="169">
        <v>7.5599999999999999E-3</v>
      </c>
      <c r="Y256" s="169">
        <f t="shared" si="47"/>
        <v>0.29483999999999999</v>
      </c>
      <c r="Z256" s="169">
        <v>0</v>
      </c>
      <c r="AA256" s="170">
        <f t="shared" si="48"/>
        <v>0</v>
      </c>
      <c r="AR256" s="22" t="s">
        <v>954</v>
      </c>
      <c r="AT256" s="22" t="s">
        <v>1082</v>
      </c>
      <c r="AU256" s="22" t="s">
        <v>959</v>
      </c>
      <c r="AY256" s="22" t="s">
        <v>1081</v>
      </c>
      <c r="BE256" s="116">
        <f t="shared" si="49"/>
        <v>0</v>
      </c>
      <c r="BF256" s="116">
        <f t="shared" si="50"/>
        <v>0</v>
      </c>
      <c r="BG256" s="116">
        <f t="shared" si="51"/>
        <v>0</v>
      </c>
      <c r="BH256" s="116">
        <f t="shared" si="52"/>
        <v>0</v>
      </c>
      <c r="BI256" s="116">
        <f t="shared" si="53"/>
        <v>0</v>
      </c>
      <c r="BJ256" s="22" t="s">
        <v>959</v>
      </c>
      <c r="BK256" s="171">
        <f t="shared" si="54"/>
        <v>0</v>
      </c>
      <c r="BL256" s="22" t="s">
        <v>954</v>
      </c>
      <c r="BM256" s="22" t="s">
        <v>811</v>
      </c>
    </row>
    <row r="257" spans="2:65" s="1" customFormat="1" ht="25.5" customHeight="1">
      <c r="B257" s="136"/>
      <c r="C257" s="164" t="s">
        <v>1525</v>
      </c>
      <c r="D257" s="164" t="s">
        <v>1082</v>
      </c>
      <c r="E257" s="165" t="s">
        <v>812</v>
      </c>
      <c r="F257" s="270" t="s">
        <v>813</v>
      </c>
      <c r="G257" s="270"/>
      <c r="H257" s="270"/>
      <c r="I257" s="270"/>
      <c r="J257" s="166" t="s">
        <v>1194</v>
      </c>
      <c r="K257" s="167">
        <v>83</v>
      </c>
      <c r="L257" s="265">
        <v>0</v>
      </c>
      <c r="M257" s="265"/>
      <c r="N257" s="258">
        <f t="shared" si="45"/>
        <v>0</v>
      </c>
      <c r="O257" s="258"/>
      <c r="P257" s="258"/>
      <c r="Q257" s="258"/>
      <c r="R257" s="138"/>
      <c r="T257" s="168" t="s">
        <v>875</v>
      </c>
      <c r="U257" s="47" t="s">
        <v>914</v>
      </c>
      <c r="V257" s="39"/>
      <c r="W257" s="169">
        <f t="shared" si="46"/>
        <v>0</v>
      </c>
      <c r="X257" s="169">
        <v>7.5500000000000003E-3</v>
      </c>
      <c r="Y257" s="169">
        <f t="shared" si="47"/>
        <v>0.62665000000000004</v>
      </c>
      <c r="Z257" s="169">
        <v>0</v>
      </c>
      <c r="AA257" s="170">
        <f t="shared" si="48"/>
        <v>0</v>
      </c>
      <c r="AR257" s="22" t="s">
        <v>954</v>
      </c>
      <c r="AT257" s="22" t="s">
        <v>1082</v>
      </c>
      <c r="AU257" s="22" t="s">
        <v>959</v>
      </c>
      <c r="AY257" s="22" t="s">
        <v>1081</v>
      </c>
      <c r="BE257" s="116">
        <f t="shared" si="49"/>
        <v>0</v>
      </c>
      <c r="BF257" s="116">
        <f t="shared" si="50"/>
        <v>0</v>
      </c>
      <c r="BG257" s="116">
        <f t="shared" si="51"/>
        <v>0</v>
      </c>
      <c r="BH257" s="116">
        <f t="shared" si="52"/>
        <v>0</v>
      </c>
      <c r="BI257" s="116">
        <f t="shared" si="53"/>
        <v>0</v>
      </c>
      <c r="BJ257" s="22" t="s">
        <v>959</v>
      </c>
      <c r="BK257" s="171">
        <f t="shared" si="54"/>
        <v>0</v>
      </c>
      <c r="BL257" s="22" t="s">
        <v>954</v>
      </c>
      <c r="BM257" s="22" t="s">
        <v>814</v>
      </c>
    </row>
    <row r="258" spans="2:65" s="1" customFormat="1" ht="25.5" customHeight="1">
      <c r="B258" s="136"/>
      <c r="C258" s="164" t="s">
        <v>1</v>
      </c>
      <c r="D258" s="164" t="s">
        <v>1082</v>
      </c>
      <c r="E258" s="165" t="s">
        <v>815</v>
      </c>
      <c r="F258" s="270" t="s">
        <v>816</v>
      </c>
      <c r="G258" s="270"/>
      <c r="H258" s="270"/>
      <c r="I258" s="270"/>
      <c r="J258" s="166" t="s">
        <v>1194</v>
      </c>
      <c r="K258" s="167">
        <v>66</v>
      </c>
      <c r="L258" s="265">
        <v>0</v>
      </c>
      <c r="M258" s="265"/>
      <c r="N258" s="258">
        <f t="shared" si="45"/>
        <v>0</v>
      </c>
      <c r="O258" s="258"/>
      <c r="P258" s="258"/>
      <c r="Q258" s="258"/>
      <c r="R258" s="138"/>
      <c r="T258" s="168" t="s">
        <v>875</v>
      </c>
      <c r="U258" s="47" t="s">
        <v>914</v>
      </c>
      <c r="V258" s="39"/>
      <c r="W258" s="169">
        <f t="shared" si="46"/>
        <v>0</v>
      </c>
      <c r="X258" s="169">
        <v>1.0319999999999999E-2</v>
      </c>
      <c r="Y258" s="169">
        <f t="shared" si="47"/>
        <v>0.68111999999999995</v>
      </c>
      <c r="Z258" s="169">
        <v>0</v>
      </c>
      <c r="AA258" s="170">
        <f t="shared" si="48"/>
        <v>0</v>
      </c>
      <c r="AR258" s="22" t="s">
        <v>954</v>
      </c>
      <c r="AT258" s="22" t="s">
        <v>1082</v>
      </c>
      <c r="AU258" s="22" t="s">
        <v>959</v>
      </c>
      <c r="AY258" s="22" t="s">
        <v>1081</v>
      </c>
      <c r="BE258" s="116">
        <f t="shared" si="49"/>
        <v>0</v>
      </c>
      <c r="BF258" s="116">
        <f t="shared" si="50"/>
        <v>0</v>
      </c>
      <c r="BG258" s="116">
        <f t="shared" si="51"/>
        <v>0</v>
      </c>
      <c r="BH258" s="116">
        <f t="shared" si="52"/>
        <v>0</v>
      </c>
      <c r="BI258" s="116">
        <f t="shared" si="53"/>
        <v>0</v>
      </c>
      <c r="BJ258" s="22" t="s">
        <v>959</v>
      </c>
      <c r="BK258" s="171">
        <f t="shared" si="54"/>
        <v>0</v>
      </c>
      <c r="BL258" s="22" t="s">
        <v>954</v>
      </c>
      <c r="BM258" s="22" t="s">
        <v>817</v>
      </c>
    </row>
    <row r="259" spans="2:65" s="1" customFormat="1" ht="25.5" customHeight="1">
      <c r="B259" s="136"/>
      <c r="C259" s="164" t="s">
        <v>6</v>
      </c>
      <c r="D259" s="164" t="s">
        <v>1082</v>
      </c>
      <c r="E259" s="165" t="s">
        <v>818</v>
      </c>
      <c r="F259" s="270" t="s">
        <v>819</v>
      </c>
      <c r="G259" s="270"/>
      <c r="H259" s="270"/>
      <c r="I259" s="270"/>
      <c r="J259" s="166" t="s">
        <v>1194</v>
      </c>
      <c r="K259" s="167">
        <v>37</v>
      </c>
      <c r="L259" s="265">
        <v>0</v>
      </c>
      <c r="M259" s="265"/>
      <c r="N259" s="258">
        <f t="shared" si="45"/>
        <v>0</v>
      </c>
      <c r="O259" s="258"/>
      <c r="P259" s="258"/>
      <c r="Q259" s="258"/>
      <c r="R259" s="138"/>
      <c r="T259" s="168" t="s">
        <v>875</v>
      </c>
      <c r="U259" s="47" t="s">
        <v>914</v>
      </c>
      <c r="V259" s="39"/>
      <c r="W259" s="169">
        <f t="shared" si="46"/>
        <v>0</v>
      </c>
      <c r="X259" s="169">
        <v>1.374E-2</v>
      </c>
      <c r="Y259" s="169">
        <f t="shared" si="47"/>
        <v>0.50838000000000005</v>
      </c>
      <c r="Z259" s="169">
        <v>0</v>
      </c>
      <c r="AA259" s="170">
        <f t="shared" si="48"/>
        <v>0</v>
      </c>
      <c r="AR259" s="22" t="s">
        <v>954</v>
      </c>
      <c r="AT259" s="22" t="s">
        <v>1082</v>
      </c>
      <c r="AU259" s="22" t="s">
        <v>959</v>
      </c>
      <c r="AY259" s="22" t="s">
        <v>1081</v>
      </c>
      <c r="BE259" s="116">
        <f t="shared" si="49"/>
        <v>0</v>
      </c>
      <c r="BF259" s="116">
        <f t="shared" si="50"/>
        <v>0</v>
      </c>
      <c r="BG259" s="116">
        <f t="shared" si="51"/>
        <v>0</v>
      </c>
      <c r="BH259" s="116">
        <f t="shared" si="52"/>
        <v>0</v>
      </c>
      <c r="BI259" s="116">
        <f t="shared" si="53"/>
        <v>0</v>
      </c>
      <c r="BJ259" s="22" t="s">
        <v>959</v>
      </c>
      <c r="BK259" s="171">
        <f t="shared" si="54"/>
        <v>0</v>
      </c>
      <c r="BL259" s="22" t="s">
        <v>954</v>
      </c>
      <c r="BM259" s="22" t="s">
        <v>820</v>
      </c>
    </row>
    <row r="260" spans="2:65" s="1" customFormat="1" ht="25.5" customHeight="1">
      <c r="B260" s="136"/>
      <c r="C260" s="164" t="s">
        <v>10</v>
      </c>
      <c r="D260" s="164" t="s">
        <v>1082</v>
      </c>
      <c r="E260" s="165" t="s">
        <v>821</v>
      </c>
      <c r="F260" s="270" t="s">
        <v>822</v>
      </c>
      <c r="G260" s="270"/>
      <c r="H260" s="270"/>
      <c r="I260" s="270"/>
      <c r="J260" s="166" t="s">
        <v>1194</v>
      </c>
      <c r="K260" s="167">
        <v>11</v>
      </c>
      <c r="L260" s="265">
        <v>0</v>
      </c>
      <c r="M260" s="265"/>
      <c r="N260" s="258">
        <f t="shared" si="45"/>
        <v>0</v>
      </c>
      <c r="O260" s="258"/>
      <c r="P260" s="258"/>
      <c r="Q260" s="258"/>
      <c r="R260" s="138"/>
      <c r="T260" s="168" t="s">
        <v>875</v>
      </c>
      <c r="U260" s="47" t="s">
        <v>914</v>
      </c>
      <c r="V260" s="39"/>
      <c r="W260" s="169">
        <f t="shared" si="46"/>
        <v>0</v>
      </c>
      <c r="X260" s="169">
        <v>1.823E-2</v>
      </c>
      <c r="Y260" s="169">
        <f t="shared" si="47"/>
        <v>0.20052999999999999</v>
      </c>
      <c r="Z260" s="169">
        <v>0</v>
      </c>
      <c r="AA260" s="170">
        <f t="shared" si="48"/>
        <v>0</v>
      </c>
      <c r="AR260" s="22" t="s">
        <v>954</v>
      </c>
      <c r="AT260" s="22" t="s">
        <v>1082</v>
      </c>
      <c r="AU260" s="22" t="s">
        <v>959</v>
      </c>
      <c r="AY260" s="22" t="s">
        <v>1081</v>
      </c>
      <c r="BE260" s="116">
        <f t="shared" si="49"/>
        <v>0</v>
      </c>
      <c r="BF260" s="116">
        <f t="shared" si="50"/>
        <v>0</v>
      </c>
      <c r="BG260" s="116">
        <f t="shared" si="51"/>
        <v>0</v>
      </c>
      <c r="BH260" s="116">
        <f t="shared" si="52"/>
        <v>0</v>
      </c>
      <c r="BI260" s="116">
        <f t="shared" si="53"/>
        <v>0</v>
      </c>
      <c r="BJ260" s="22" t="s">
        <v>959</v>
      </c>
      <c r="BK260" s="171">
        <f t="shared" si="54"/>
        <v>0</v>
      </c>
      <c r="BL260" s="22" t="s">
        <v>954</v>
      </c>
      <c r="BM260" s="22" t="s">
        <v>823</v>
      </c>
    </row>
    <row r="261" spans="2:65" s="1" customFormat="1" ht="25.5" customHeight="1">
      <c r="B261" s="136"/>
      <c r="C261" s="164" t="s">
        <v>17</v>
      </c>
      <c r="D261" s="164" t="s">
        <v>1082</v>
      </c>
      <c r="E261" s="165" t="s">
        <v>824</v>
      </c>
      <c r="F261" s="270" t="s">
        <v>825</v>
      </c>
      <c r="G261" s="270"/>
      <c r="H261" s="270"/>
      <c r="I261" s="270"/>
      <c r="J261" s="166" t="s">
        <v>1194</v>
      </c>
      <c r="K261" s="167">
        <v>281</v>
      </c>
      <c r="L261" s="265">
        <v>0</v>
      </c>
      <c r="M261" s="265"/>
      <c r="N261" s="258">
        <f t="shared" si="45"/>
        <v>0</v>
      </c>
      <c r="O261" s="258"/>
      <c r="P261" s="258"/>
      <c r="Q261" s="258"/>
      <c r="R261" s="138"/>
      <c r="T261" s="168" t="s">
        <v>875</v>
      </c>
      <c r="U261" s="47" t="s">
        <v>914</v>
      </c>
      <c r="V261" s="39"/>
      <c r="W261" s="169">
        <f t="shared" si="46"/>
        <v>0</v>
      </c>
      <c r="X261" s="169">
        <v>2.1250000000000002E-2</v>
      </c>
      <c r="Y261" s="169">
        <f t="shared" si="47"/>
        <v>5.9712500000000004</v>
      </c>
      <c r="Z261" s="169">
        <v>0</v>
      </c>
      <c r="AA261" s="170">
        <f t="shared" si="48"/>
        <v>0</v>
      </c>
      <c r="AR261" s="22" t="s">
        <v>954</v>
      </c>
      <c r="AT261" s="22" t="s">
        <v>1082</v>
      </c>
      <c r="AU261" s="22" t="s">
        <v>959</v>
      </c>
      <c r="AY261" s="22" t="s">
        <v>1081</v>
      </c>
      <c r="BE261" s="116">
        <f t="shared" si="49"/>
        <v>0</v>
      </c>
      <c r="BF261" s="116">
        <f t="shared" si="50"/>
        <v>0</v>
      </c>
      <c r="BG261" s="116">
        <f t="shared" si="51"/>
        <v>0</v>
      </c>
      <c r="BH261" s="116">
        <f t="shared" si="52"/>
        <v>0</v>
      </c>
      <c r="BI261" s="116">
        <f t="shared" si="53"/>
        <v>0</v>
      </c>
      <c r="BJ261" s="22" t="s">
        <v>959</v>
      </c>
      <c r="BK261" s="171">
        <f t="shared" si="54"/>
        <v>0</v>
      </c>
      <c r="BL261" s="22" t="s">
        <v>954</v>
      </c>
      <c r="BM261" s="22" t="s">
        <v>826</v>
      </c>
    </row>
    <row r="262" spans="2:65" s="1" customFormat="1" ht="25.5" customHeight="1">
      <c r="B262" s="136"/>
      <c r="C262" s="164" t="s">
        <v>21</v>
      </c>
      <c r="D262" s="164" t="s">
        <v>1082</v>
      </c>
      <c r="E262" s="165" t="s">
        <v>827</v>
      </c>
      <c r="F262" s="270" t="s">
        <v>828</v>
      </c>
      <c r="G262" s="270"/>
      <c r="H262" s="270"/>
      <c r="I262" s="270"/>
      <c r="J262" s="166" t="s">
        <v>1194</v>
      </c>
      <c r="K262" s="167">
        <v>2</v>
      </c>
      <c r="L262" s="265">
        <v>0</v>
      </c>
      <c r="M262" s="265"/>
      <c r="N262" s="258">
        <f t="shared" si="45"/>
        <v>0</v>
      </c>
      <c r="O262" s="258"/>
      <c r="P262" s="258"/>
      <c r="Q262" s="258"/>
      <c r="R262" s="138"/>
      <c r="T262" s="168" t="s">
        <v>875</v>
      </c>
      <c r="U262" s="47" t="s">
        <v>914</v>
      </c>
      <c r="V262" s="39"/>
      <c r="W262" s="169">
        <f t="shared" si="46"/>
        <v>0</v>
      </c>
      <c r="X262" s="169">
        <v>3.8629999999999998E-2</v>
      </c>
      <c r="Y262" s="169">
        <f t="shared" si="47"/>
        <v>7.7259999999999995E-2</v>
      </c>
      <c r="Z262" s="169">
        <v>0</v>
      </c>
      <c r="AA262" s="170">
        <f t="shared" si="48"/>
        <v>0</v>
      </c>
      <c r="AR262" s="22" t="s">
        <v>954</v>
      </c>
      <c r="AT262" s="22" t="s">
        <v>1082</v>
      </c>
      <c r="AU262" s="22" t="s">
        <v>959</v>
      </c>
      <c r="AY262" s="22" t="s">
        <v>1081</v>
      </c>
      <c r="BE262" s="116">
        <f t="shared" si="49"/>
        <v>0</v>
      </c>
      <c r="BF262" s="116">
        <f t="shared" si="50"/>
        <v>0</v>
      </c>
      <c r="BG262" s="116">
        <f t="shared" si="51"/>
        <v>0</v>
      </c>
      <c r="BH262" s="116">
        <f t="shared" si="52"/>
        <v>0</v>
      </c>
      <c r="BI262" s="116">
        <f t="shared" si="53"/>
        <v>0</v>
      </c>
      <c r="BJ262" s="22" t="s">
        <v>959</v>
      </c>
      <c r="BK262" s="171">
        <f t="shared" si="54"/>
        <v>0</v>
      </c>
      <c r="BL262" s="22" t="s">
        <v>954</v>
      </c>
      <c r="BM262" s="22" t="s">
        <v>829</v>
      </c>
    </row>
    <row r="263" spans="2:65" s="1" customFormat="1" ht="25.5" customHeight="1">
      <c r="B263" s="136"/>
      <c r="C263" s="164" t="s">
        <v>26</v>
      </c>
      <c r="D263" s="164" t="s">
        <v>1082</v>
      </c>
      <c r="E263" s="165" t="s">
        <v>830</v>
      </c>
      <c r="F263" s="270" t="s">
        <v>831</v>
      </c>
      <c r="G263" s="270"/>
      <c r="H263" s="270"/>
      <c r="I263" s="270"/>
      <c r="J263" s="166" t="s">
        <v>1182</v>
      </c>
      <c r="K263" s="167">
        <v>1</v>
      </c>
      <c r="L263" s="265">
        <v>0</v>
      </c>
      <c r="M263" s="265"/>
      <c r="N263" s="258">
        <f t="shared" si="45"/>
        <v>0</v>
      </c>
      <c r="O263" s="258"/>
      <c r="P263" s="258"/>
      <c r="Q263" s="258"/>
      <c r="R263" s="138"/>
      <c r="T263" s="168" t="s">
        <v>875</v>
      </c>
      <c r="U263" s="47" t="s">
        <v>914</v>
      </c>
      <c r="V263" s="39"/>
      <c r="W263" s="169">
        <f t="shared" si="46"/>
        <v>0</v>
      </c>
      <c r="X263" s="169">
        <v>8.5999999999999998E-4</v>
      </c>
      <c r="Y263" s="169">
        <f t="shared" si="47"/>
        <v>8.5999999999999998E-4</v>
      </c>
      <c r="Z263" s="169">
        <v>0</v>
      </c>
      <c r="AA263" s="170">
        <f t="shared" si="48"/>
        <v>0</v>
      </c>
      <c r="AR263" s="22" t="s">
        <v>954</v>
      </c>
      <c r="AT263" s="22" t="s">
        <v>1082</v>
      </c>
      <c r="AU263" s="22" t="s">
        <v>959</v>
      </c>
      <c r="AY263" s="22" t="s">
        <v>1081</v>
      </c>
      <c r="BE263" s="116">
        <f t="shared" si="49"/>
        <v>0</v>
      </c>
      <c r="BF263" s="116">
        <f t="shared" si="50"/>
        <v>0</v>
      </c>
      <c r="BG263" s="116">
        <f t="shared" si="51"/>
        <v>0</v>
      </c>
      <c r="BH263" s="116">
        <f t="shared" si="52"/>
        <v>0</v>
      </c>
      <c r="BI263" s="116">
        <f t="shared" si="53"/>
        <v>0</v>
      </c>
      <c r="BJ263" s="22" t="s">
        <v>959</v>
      </c>
      <c r="BK263" s="171">
        <f t="shared" si="54"/>
        <v>0</v>
      </c>
      <c r="BL263" s="22" t="s">
        <v>954</v>
      </c>
      <c r="BM263" s="22" t="s">
        <v>832</v>
      </c>
    </row>
    <row r="264" spans="2:65" s="1" customFormat="1" ht="25.5" customHeight="1">
      <c r="B264" s="136"/>
      <c r="C264" s="164" t="s">
        <v>31</v>
      </c>
      <c r="D264" s="164" t="s">
        <v>1082</v>
      </c>
      <c r="E264" s="165" t="s">
        <v>833</v>
      </c>
      <c r="F264" s="270" t="s">
        <v>834</v>
      </c>
      <c r="G264" s="270"/>
      <c r="H264" s="270"/>
      <c r="I264" s="270"/>
      <c r="J264" s="166" t="s">
        <v>1182</v>
      </c>
      <c r="K264" s="167">
        <v>2</v>
      </c>
      <c r="L264" s="265">
        <v>0</v>
      </c>
      <c r="M264" s="265"/>
      <c r="N264" s="258">
        <f t="shared" si="45"/>
        <v>0</v>
      </c>
      <c r="O264" s="258"/>
      <c r="P264" s="258"/>
      <c r="Q264" s="258"/>
      <c r="R264" s="138"/>
      <c r="T264" s="168" t="s">
        <v>875</v>
      </c>
      <c r="U264" s="47" t="s">
        <v>914</v>
      </c>
      <c r="V264" s="39"/>
      <c r="W264" s="169">
        <f t="shared" si="46"/>
        <v>0</v>
      </c>
      <c r="X264" s="169">
        <v>1.2700000000000001E-3</v>
      </c>
      <c r="Y264" s="169">
        <f t="shared" si="47"/>
        <v>2.5400000000000002E-3</v>
      </c>
      <c r="Z264" s="169">
        <v>0</v>
      </c>
      <c r="AA264" s="170">
        <f t="shared" si="48"/>
        <v>0</v>
      </c>
      <c r="AR264" s="22" t="s">
        <v>954</v>
      </c>
      <c r="AT264" s="22" t="s">
        <v>1082</v>
      </c>
      <c r="AU264" s="22" t="s">
        <v>959</v>
      </c>
      <c r="AY264" s="22" t="s">
        <v>1081</v>
      </c>
      <c r="BE264" s="116">
        <f t="shared" si="49"/>
        <v>0</v>
      </c>
      <c r="BF264" s="116">
        <f t="shared" si="50"/>
        <v>0</v>
      </c>
      <c r="BG264" s="116">
        <f t="shared" si="51"/>
        <v>0</v>
      </c>
      <c r="BH264" s="116">
        <f t="shared" si="52"/>
        <v>0</v>
      </c>
      <c r="BI264" s="116">
        <f t="shared" si="53"/>
        <v>0</v>
      </c>
      <c r="BJ264" s="22" t="s">
        <v>959</v>
      </c>
      <c r="BK264" s="171">
        <f t="shared" si="54"/>
        <v>0</v>
      </c>
      <c r="BL264" s="22" t="s">
        <v>954</v>
      </c>
      <c r="BM264" s="22" t="s">
        <v>835</v>
      </c>
    </row>
    <row r="265" spans="2:65" s="1" customFormat="1" ht="25.5" customHeight="1">
      <c r="B265" s="136"/>
      <c r="C265" s="164" t="s">
        <v>36</v>
      </c>
      <c r="D265" s="164" t="s">
        <v>1082</v>
      </c>
      <c r="E265" s="165" t="s">
        <v>836</v>
      </c>
      <c r="F265" s="270" t="s">
        <v>837</v>
      </c>
      <c r="G265" s="270"/>
      <c r="H265" s="270"/>
      <c r="I265" s="270"/>
      <c r="J265" s="166" t="s">
        <v>1182</v>
      </c>
      <c r="K265" s="167">
        <v>5</v>
      </c>
      <c r="L265" s="265">
        <v>0</v>
      </c>
      <c r="M265" s="265"/>
      <c r="N265" s="258">
        <f t="shared" si="45"/>
        <v>0</v>
      </c>
      <c r="O265" s="258"/>
      <c r="P265" s="258"/>
      <c r="Q265" s="258"/>
      <c r="R265" s="138"/>
      <c r="T265" s="168" t="s">
        <v>875</v>
      </c>
      <c r="U265" s="47" t="s">
        <v>914</v>
      </c>
      <c r="V265" s="39"/>
      <c r="W265" s="169">
        <f t="shared" si="46"/>
        <v>0</v>
      </c>
      <c r="X265" s="169">
        <v>1.1538799999999999E-3</v>
      </c>
      <c r="Y265" s="169">
        <f t="shared" si="47"/>
        <v>5.7693999999999992E-3</v>
      </c>
      <c r="Z265" s="169">
        <v>0</v>
      </c>
      <c r="AA265" s="170">
        <f t="shared" si="48"/>
        <v>0</v>
      </c>
      <c r="AR265" s="22" t="s">
        <v>954</v>
      </c>
      <c r="AT265" s="22" t="s">
        <v>1082</v>
      </c>
      <c r="AU265" s="22" t="s">
        <v>959</v>
      </c>
      <c r="AY265" s="22" t="s">
        <v>1081</v>
      </c>
      <c r="BE265" s="116">
        <f t="shared" si="49"/>
        <v>0</v>
      </c>
      <c r="BF265" s="116">
        <f t="shared" si="50"/>
        <v>0</v>
      </c>
      <c r="BG265" s="116">
        <f t="shared" si="51"/>
        <v>0</v>
      </c>
      <c r="BH265" s="116">
        <f t="shared" si="52"/>
        <v>0</v>
      </c>
      <c r="BI265" s="116">
        <f t="shared" si="53"/>
        <v>0</v>
      </c>
      <c r="BJ265" s="22" t="s">
        <v>959</v>
      </c>
      <c r="BK265" s="171">
        <f t="shared" si="54"/>
        <v>0</v>
      </c>
      <c r="BL265" s="22" t="s">
        <v>954</v>
      </c>
      <c r="BM265" s="22" t="s">
        <v>838</v>
      </c>
    </row>
    <row r="266" spans="2:65" s="1" customFormat="1" ht="25.5" customHeight="1">
      <c r="B266" s="136"/>
      <c r="C266" s="164" t="s">
        <v>40</v>
      </c>
      <c r="D266" s="164" t="s">
        <v>1082</v>
      </c>
      <c r="E266" s="165" t="s">
        <v>839</v>
      </c>
      <c r="F266" s="270" t="s">
        <v>840</v>
      </c>
      <c r="G266" s="270"/>
      <c r="H266" s="270"/>
      <c r="I266" s="270"/>
      <c r="J266" s="166" t="s">
        <v>1182</v>
      </c>
      <c r="K266" s="167">
        <v>1</v>
      </c>
      <c r="L266" s="265">
        <v>0</v>
      </c>
      <c r="M266" s="265"/>
      <c r="N266" s="258">
        <f t="shared" si="45"/>
        <v>0</v>
      </c>
      <c r="O266" s="258"/>
      <c r="P266" s="258"/>
      <c r="Q266" s="258"/>
      <c r="R266" s="138"/>
      <c r="T266" s="168" t="s">
        <v>875</v>
      </c>
      <c r="U266" s="47" t="s">
        <v>914</v>
      </c>
      <c r="V266" s="39"/>
      <c r="W266" s="169">
        <f t="shared" si="46"/>
        <v>0</v>
      </c>
      <c r="X266" s="169">
        <v>1.5100000000000001E-3</v>
      </c>
      <c r="Y266" s="169">
        <f t="shared" si="47"/>
        <v>1.5100000000000001E-3</v>
      </c>
      <c r="Z266" s="169">
        <v>0</v>
      </c>
      <c r="AA266" s="170">
        <f t="shared" si="48"/>
        <v>0</v>
      </c>
      <c r="AR266" s="22" t="s">
        <v>954</v>
      </c>
      <c r="AT266" s="22" t="s">
        <v>1082</v>
      </c>
      <c r="AU266" s="22" t="s">
        <v>959</v>
      </c>
      <c r="AY266" s="22" t="s">
        <v>1081</v>
      </c>
      <c r="BE266" s="116">
        <f t="shared" si="49"/>
        <v>0</v>
      </c>
      <c r="BF266" s="116">
        <f t="shared" si="50"/>
        <v>0</v>
      </c>
      <c r="BG266" s="116">
        <f t="shared" si="51"/>
        <v>0</v>
      </c>
      <c r="BH266" s="116">
        <f t="shared" si="52"/>
        <v>0</v>
      </c>
      <c r="BI266" s="116">
        <f t="shared" si="53"/>
        <v>0</v>
      </c>
      <c r="BJ266" s="22" t="s">
        <v>959</v>
      </c>
      <c r="BK266" s="171">
        <f t="shared" si="54"/>
        <v>0</v>
      </c>
      <c r="BL266" s="22" t="s">
        <v>954</v>
      </c>
      <c r="BM266" s="22" t="s">
        <v>841</v>
      </c>
    </row>
    <row r="267" spans="2:65" s="1" customFormat="1" ht="25.5" customHeight="1">
      <c r="B267" s="136"/>
      <c r="C267" s="164" t="s">
        <v>48</v>
      </c>
      <c r="D267" s="164" t="s">
        <v>1082</v>
      </c>
      <c r="E267" s="165" t="s">
        <v>842</v>
      </c>
      <c r="F267" s="270" t="s">
        <v>843</v>
      </c>
      <c r="G267" s="270"/>
      <c r="H267" s="270"/>
      <c r="I267" s="270"/>
      <c r="J267" s="166" t="s">
        <v>1182</v>
      </c>
      <c r="K267" s="167">
        <v>2</v>
      </c>
      <c r="L267" s="265">
        <v>0</v>
      </c>
      <c r="M267" s="265"/>
      <c r="N267" s="258">
        <f t="shared" si="45"/>
        <v>0</v>
      </c>
      <c r="O267" s="258"/>
      <c r="P267" s="258"/>
      <c r="Q267" s="258"/>
      <c r="R267" s="138"/>
      <c r="T267" s="168" t="s">
        <v>875</v>
      </c>
      <c r="U267" s="47" t="s">
        <v>914</v>
      </c>
      <c r="V267" s="39"/>
      <c r="W267" s="169">
        <f t="shared" si="46"/>
        <v>0</v>
      </c>
      <c r="X267" s="169">
        <v>1.5020000000000001E-3</v>
      </c>
      <c r="Y267" s="169">
        <f t="shared" si="47"/>
        <v>3.0040000000000002E-3</v>
      </c>
      <c r="Z267" s="169">
        <v>0</v>
      </c>
      <c r="AA267" s="170">
        <f t="shared" si="48"/>
        <v>0</v>
      </c>
      <c r="AR267" s="22" t="s">
        <v>954</v>
      </c>
      <c r="AT267" s="22" t="s">
        <v>1082</v>
      </c>
      <c r="AU267" s="22" t="s">
        <v>959</v>
      </c>
      <c r="AY267" s="22" t="s">
        <v>1081</v>
      </c>
      <c r="BE267" s="116">
        <f t="shared" si="49"/>
        <v>0</v>
      </c>
      <c r="BF267" s="116">
        <f t="shared" si="50"/>
        <v>0</v>
      </c>
      <c r="BG267" s="116">
        <f t="shared" si="51"/>
        <v>0</v>
      </c>
      <c r="BH267" s="116">
        <f t="shared" si="52"/>
        <v>0</v>
      </c>
      <c r="BI267" s="116">
        <f t="shared" si="53"/>
        <v>0</v>
      </c>
      <c r="BJ267" s="22" t="s">
        <v>959</v>
      </c>
      <c r="BK267" s="171">
        <f t="shared" si="54"/>
        <v>0</v>
      </c>
      <c r="BL267" s="22" t="s">
        <v>954</v>
      </c>
      <c r="BM267" s="22" t="s">
        <v>844</v>
      </c>
    </row>
    <row r="268" spans="2:65" s="1" customFormat="1" ht="25.5" customHeight="1">
      <c r="B268" s="136"/>
      <c r="C268" s="164" t="s">
        <v>52</v>
      </c>
      <c r="D268" s="164" t="s">
        <v>1082</v>
      </c>
      <c r="E268" s="165" t="s">
        <v>845</v>
      </c>
      <c r="F268" s="270" t="s">
        <v>846</v>
      </c>
      <c r="G268" s="270"/>
      <c r="H268" s="270"/>
      <c r="I268" s="270"/>
      <c r="J268" s="166" t="s">
        <v>1182</v>
      </c>
      <c r="K268" s="167">
        <v>1</v>
      </c>
      <c r="L268" s="265">
        <v>0</v>
      </c>
      <c r="M268" s="265"/>
      <c r="N268" s="258">
        <f t="shared" si="45"/>
        <v>0</v>
      </c>
      <c r="O268" s="258"/>
      <c r="P268" s="258"/>
      <c r="Q268" s="258"/>
      <c r="R268" s="138"/>
      <c r="T268" s="168" t="s">
        <v>875</v>
      </c>
      <c r="U268" s="47" t="s">
        <v>914</v>
      </c>
      <c r="V268" s="39"/>
      <c r="W268" s="169">
        <f t="shared" si="46"/>
        <v>0</v>
      </c>
      <c r="X268" s="169">
        <v>1.5100000000000001E-3</v>
      </c>
      <c r="Y268" s="169">
        <f t="shared" si="47"/>
        <v>1.5100000000000001E-3</v>
      </c>
      <c r="Z268" s="169">
        <v>0</v>
      </c>
      <c r="AA268" s="170">
        <f t="shared" si="48"/>
        <v>0</v>
      </c>
      <c r="AR268" s="22" t="s">
        <v>954</v>
      </c>
      <c r="AT268" s="22" t="s">
        <v>1082</v>
      </c>
      <c r="AU268" s="22" t="s">
        <v>959</v>
      </c>
      <c r="AY268" s="22" t="s">
        <v>1081</v>
      </c>
      <c r="BE268" s="116">
        <f t="shared" si="49"/>
        <v>0</v>
      </c>
      <c r="BF268" s="116">
        <f t="shared" si="50"/>
        <v>0</v>
      </c>
      <c r="BG268" s="116">
        <f t="shared" si="51"/>
        <v>0</v>
      </c>
      <c r="BH268" s="116">
        <f t="shared" si="52"/>
        <v>0</v>
      </c>
      <c r="BI268" s="116">
        <f t="shared" si="53"/>
        <v>0</v>
      </c>
      <c r="BJ268" s="22" t="s">
        <v>959</v>
      </c>
      <c r="BK268" s="171">
        <f t="shared" si="54"/>
        <v>0</v>
      </c>
      <c r="BL268" s="22" t="s">
        <v>954</v>
      </c>
      <c r="BM268" s="22" t="s">
        <v>847</v>
      </c>
    </row>
    <row r="269" spans="2:65" s="1" customFormat="1" ht="25.5" customHeight="1">
      <c r="B269" s="136"/>
      <c r="C269" s="164" t="s">
        <v>60</v>
      </c>
      <c r="D269" s="164" t="s">
        <v>1082</v>
      </c>
      <c r="E269" s="165" t="s">
        <v>848</v>
      </c>
      <c r="F269" s="270" t="s">
        <v>849</v>
      </c>
      <c r="G269" s="270"/>
      <c r="H269" s="270"/>
      <c r="I269" s="270"/>
      <c r="J269" s="166" t="s">
        <v>1182</v>
      </c>
      <c r="K269" s="167">
        <v>10</v>
      </c>
      <c r="L269" s="265">
        <v>0</v>
      </c>
      <c r="M269" s="265"/>
      <c r="N269" s="258">
        <f t="shared" si="45"/>
        <v>0</v>
      </c>
      <c r="O269" s="258"/>
      <c r="P269" s="258"/>
      <c r="Q269" s="258"/>
      <c r="R269" s="138"/>
      <c r="T269" s="168" t="s">
        <v>875</v>
      </c>
      <c r="U269" s="47" t="s">
        <v>914</v>
      </c>
      <c r="V269" s="39"/>
      <c r="W269" s="169">
        <f t="shared" si="46"/>
        <v>0</v>
      </c>
      <c r="X269" s="169">
        <v>1.89E-3</v>
      </c>
      <c r="Y269" s="169">
        <f t="shared" si="47"/>
        <v>1.89E-2</v>
      </c>
      <c r="Z269" s="169">
        <v>0</v>
      </c>
      <c r="AA269" s="170">
        <f t="shared" si="48"/>
        <v>0</v>
      </c>
      <c r="AR269" s="22" t="s">
        <v>954</v>
      </c>
      <c r="AT269" s="22" t="s">
        <v>1082</v>
      </c>
      <c r="AU269" s="22" t="s">
        <v>959</v>
      </c>
      <c r="AY269" s="22" t="s">
        <v>1081</v>
      </c>
      <c r="BE269" s="116">
        <f t="shared" si="49"/>
        <v>0</v>
      </c>
      <c r="BF269" s="116">
        <f t="shared" si="50"/>
        <v>0</v>
      </c>
      <c r="BG269" s="116">
        <f t="shared" si="51"/>
        <v>0</v>
      </c>
      <c r="BH269" s="116">
        <f t="shared" si="52"/>
        <v>0</v>
      </c>
      <c r="BI269" s="116">
        <f t="shared" si="53"/>
        <v>0</v>
      </c>
      <c r="BJ269" s="22" t="s">
        <v>959</v>
      </c>
      <c r="BK269" s="171">
        <f t="shared" si="54"/>
        <v>0</v>
      </c>
      <c r="BL269" s="22" t="s">
        <v>954</v>
      </c>
      <c r="BM269" s="22" t="s">
        <v>850</v>
      </c>
    </row>
    <row r="270" spans="2:65" s="1" customFormat="1" ht="25.5" customHeight="1">
      <c r="B270" s="136"/>
      <c r="C270" s="164" t="s">
        <v>64</v>
      </c>
      <c r="D270" s="164" t="s">
        <v>1082</v>
      </c>
      <c r="E270" s="165" t="s">
        <v>851</v>
      </c>
      <c r="F270" s="270" t="s">
        <v>852</v>
      </c>
      <c r="G270" s="270"/>
      <c r="H270" s="270"/>
      <c r="I270" s="270"/>
      <c r="J270" s="166" t="s">
        <v>1182</v>
      </c>
      <c r="K270" s="167">
        <v>4</v>
      </c>
      <c r="L270" s="265">
        <v>0</v>
      </c>
      <c r="M270" s="265"/>
      <c r="N270" s="258">
        <f t="shared" si="45"/>
        <v>0</v>
      </c>
      <c r="O270" s="258"/>
      <c r="P270" s="258"/>
      <c r="Q270" s="258"/>
      <c r="R270" s="138"/>
      <c r="T270" s="168" t="s">
        <v>875</v>
      </c>
      <c r="U270" s="47" t="s">
        <v>914</v>
      </c>
      <c r="V270" s="39"/>
      <c r="W270" s="169">
        <f t="shared" si="46"/>
        <v>0</v>
      </c>
      <c r="X270" s="169">
        <v>1.89E-3</v>
      </c>
      <c r="Y270" s="169">
        <f t="shared" si="47"/>
        <v>7.5599999999999999E-3</v>
      </c>
      <c r="Z270" s="169">
        <v>0</v>
      </c>
      <c r="AA270" s="170">
        <f t="shared" si="48"/>
        <v>0</v>
      </c>
      <c r="AR270" s="22" t="s">
        <v>954</v>
      </c>
      <c r="AT270" s="22" t="s">
        <v>1082</v>
      </c>
      <c r="AU270" s="22" t="s">
        <v>959</v>
      </c>
      <c r="AY270" s="22" t="s">
        <v>1081</v>
      </c>
      <c r="BE270" s="116">
        <f t="shared" si="49"/>
        <v>0</v>
      </c>
      <c r="BF270" s="116">
        <f t="shared" si="50"/>
        <v>0</v>
      </c>
      <c r="BG270" s="116">
        <f t="shared" si="51"/>
        <v>0</v>
      </c>
      <c r="BH270" s="116">
        <f t="shared" si="52"/>
        <v>0</v>
      </c>
      <c r="BI270" s="116">
        <f t="shared" si="53"/>
        <v>0</v>
      </c>
      <c r="BJ270" s="22" t="s">
        <v>959</v>
      </c>
      <c r="BK270" s="171">
        <f t="shared" si="54"/>
        <v>0</v>
      </c>
      <c r="BL270" s="22" t="s">
        <v>954</v>
      </c>
      <c r="BM270" s="22" t="s">
        <v>853</v>
      </c>
    </row>
    <row r="271" spans="2:65" s="1" customFormat="1" ht="25.5" customHeight="1">
      <c r="B271" s="136"/>
      <c r="C271" s="164" t="s">
        <v>68</v>
      </c>
      <c r="D271" s="164" t="s">
        <v>1082</v>
      </c>
      <c r="E271" s="165" t="s">
        <v>854</v>
      </c>
      <c r="F271" s="270" t="s">
        <v>855</v>
      </c>
      <c r="G271" s="270"/>
      <c r="H271" s="270"/>
      <c r="I271" s="270"/>
      <c r="J271" s="166" t="s">
        <v>1182</v>
      </c>
      <c r="K271" s="167">
        <v>13</v>
      </c>
      <c r="L271" s="265">
        <v>0</v>
      </c>
      <c r="M271" s="265"/>
      <c r="N271" s="258">
        <f t="shared" si="45"/>
        <v>0</v>
      </c>
      <c r="O271" s="258"/>
      <c r="P271" s="258"/>
      <c r="Q271" s="258"/>
      <c r="R271" s="138"/>
      <c r="T271" s="168" t="s">
        <v>875</v>
      </c>
      <c r="U271" s="47" t="s">
        <v>914</v>
      </c>
      <c r="V271" s="39"/>
      <c r="W271" s="169">
        <f t="shared" si="46"/>
        <v>0</v>
      </c>
      <c r="X271" s="169">
        <v>1.7763200000000001E-3</v>
      </c>
      <c r="Y271" s="169">
        <f t="shared" si="47"/>
        <v>2.309216E-2</v>
      </c>
      <c r="Z271" s="169">
        <v>0</v>
      </c>
      <c r="AA271" s="170">
        <f t="shared" si="48"/>
        <v>0</v>
      </c>
      <c r="AR271" s="22" t="s">
        <v>954</v>
      </c>
      <c r="AT271" s="22" t="s">
        <v>1082</v>
      </c>
      <c r="AU271" s="22" t="s">
        <v>959</v>
      </c>
      <c r="AY271" s="22" t="s">
        <v>1081</v>
      </c>
      <c r="BE271" s="116">
        <f t="shared" si="49"/>
        <v>0</v>
      </c>
      <c r="BF271" s="116">
        <f t="shared" si="50"/>
        <v>0</v>
      </c>
      <c r="BG271" s="116">
        <f t="shared" si="51"/>
        <v>0</v>
      </c>
      <c r="BH271" s="116">
        <f t="shared" si="52"/>
        <v>0</v>
      </c>
      <c r="BI271" s="116">
        <f t="shared" si="53"/>
        <v>0</v>
      </c>
      <c r="BJ271" s="22" t="s">
        <v>959</v>
      </c>
      <c r="BK271" s="171">
        <f t="shared" si="54"/>
        <v>0</v>
      </c>
      <c r="BL271" s="22" t="s">
        <v>954</v>
      </c>
      <c r="BM271" s="22" t="s">
        <v>856</v>
      </c>
    </row>
    <row r="272" spans="2:65" s="1" customFormat="1" ht="25.5" customHeight="1">
      <c r="B272" s="136"/>
      <c r="C272" s="164" t="s">
        <v>73</v>
      </c>
      <c r="D272" s="164" t="s">
        <v>1082</v>
      </c>
      <c r="E272" s="165" t="s">
        <v>857</v>
      </c>
      <c r="F272" s="270" t="s">
        <v>858</v>
      </c>
      <c r="G272" s="270"/>
      <c r="H272" s="270"/>
      <c r="I272" s="270"/>
      <c r="J272" s="166" t="s">
        <v>1182</v>
      </c>
      <c r="K272" s="167">
        <v>1</v>
      </c>
      <c r="L272" s="265">
        <v>0</v>
      </c>
      <c r="M272" s="265"/>
      <c r="N272" s="258">
        <f t="shared" si="45"/>
        <v>0</v>
      </c>
      <c r="O272" s="258"/>
      <c r="P272" s="258"/>
      <c r="Q272" s="258"/>
      <c r="R272" s="138"/>
      <c r="T272" s="168" t="s">
        <v>875</v>
      </c>
      <c r="U272" s="47" t="s">
        <v>914</v>
      </c>
      <c r="V272" s="39"/>
      <c r="W272" s="169">
        <f t="shared" si="46"/>
        <v>0</v>
      </c>
      <c r="X272" s="169">
        <v>1.7700000000000001E-3</v>
      </c>
      <c r="Y272" s="169">
        <f t="shared" si="47"/>
        <v>1.7700000000000001E-3</v>
      </c>
      <c r="Z272" s="169">
        <v>0</v>
      </c>
      <c r="AA272" s="170">
        <f t="shared" si="48"/>
        <v>0</v>
      </c>
      <c r="AR272" s="22" t="s">
        <v>954</v>
      </c>
      <c r="AT272" s="22" t="s">
        <v>1082</v>
      </c>
      <c r="AU272" s="22" t="s">
        <v>959</v>
      </c>
      <c r="AY272" s="22" t="s">
        <v>1081</v>
      </c>
      <c r="BE272" s="116">
        <f t="shared" si="49"/>
        <v>0</v>
      </c>
      <c r="BF272" s="116">
        <f t="shared" si="50"/>
        <v>0</v>
      </c>
      <c r="BG272" s="116">
        <f t="shared" si="51"/>
        <v>0</v>
      </c>
      <c r="BH272" s="116">
        <f t="shared" si="52"/>
        <v>0</v>
      </c>
      <c r="BI272" s="116">
        <f t="shared" si="53"/>
        <v>0</v>
      </c>
      <c r="BJ272" s="22" t="s">
        <v>959</v>
      </c>
      <c r="BK272" s="171">
        <f t="shared" si="54"/>
        <v>0</v>
      </c>
      <c r="BL272" s="22" t="s">
        <v>954</v>
      </c>
      <c r="BM272" s="22" t="s">
        <v>859</v>
      </c>
    </row>
    <row r="273" spans="2:65" s="1" customFormat="1" ht="25.5" customHeight="1">
      <c r="B273" s="136"/>
      <c r="C273" s="164" t="s">
        <v>77</v>
      </c>
      <c r="D273" s="164" t="s">
        <v>1082</v>
      </c>
      <c r="E273" s="165" t="s">
        <v>860</v>
      </c>
      <c r="F273" s="270" t="s">
        <v>861</v>
      </c>
      <c r="G273" s="270"/>
      <c r="H273" s="270"/>
      <c r="I273" s="270"/>
      <c r="J273" s="166" t="s">
        <v>1182</v>
      </c>
      <c r="K273" s="167">
        <v>1</v>
      </c>
      <c r="L273" s="265">
        <v>0</v>
      </c>
      <c r="M273" s="265"/>
      <c r="N273" s="258">
        <f t="shared" si="45"/>
        <v>0</v>
      </c>
      <c r="O273" s="258"/>
      <c r="P273" s="258"/>
      <c r="Q273" s="258"/>
      <c r="R273" s="138"/>
      <c r="T273" s="168" t="s">
        <v>875</v>
      </c>
      <c r="U273" s="47" t="s">
        <v>914</v>
      </c>
      <c r="V273" s="39"/>
      <c r="W273" s="169">
        <f t="shared" si="46"/>
        <v>0</v>
      </c>
      <c r="X273" s="169">
        <v>1.7700000000000001E-3</v>
      </c>
      <c r="Y273" s="169">
        <f t="shared" si="47"/>
        <v>1.7700000000000001E-3</v>
      </c>
      <c r="Z273" s="169">
        <v>0</v>
      </c>
      <c r="AA273" s="170">
        <f t="shared" si="48"/>
        <v>0</v>
      </c>
      <c r="AR273" s="22" t="s">
        <v>954</v>
      </c>
      <c r="AT273" s="22" t="s">
        <v>1082</v>
      </c>
      <c r="AU273" s="22" t="s">
        <v>959</v>
      </c>
      <c r="AY273" s="22" t="s">
        <v>1081</v>
      </c>
      <c r="BE273" s="116">
        <f t="shared" si="49"/>
        <v>0</v>
      </c>
      <c r="BF273" s="116">
        <f t="shared" si="50"/>
        <v>0</v>
      </c>
      <c r="BG273" s="116">
        <f t="shared" si="51"/>
        <v>0</v>
      </c>
      <c r="BH273" s="116">
        <f t="shared" si="52"/>
        <v>0</v>
      </c>
      <c r="BI273" s="116">
        <f t="shared" si="53"/>
        <v>0</v>
      </c>
      <c r="BJ273" s="22" t="s">
        <v>959</v>
      </c>
      <c r="BK273" s="171">
        <f t="shared" si="54"/>
        <v>0</v>
      </c>
      <c r="BL273" s="22" t="s">
        <v>954</v>
      </c>
      <c r="BM273" s="22" t="s">
        <v>862</v>
      </c>
    </row>
    <row r="274" spans="2:65" s="1" customFormat="1" ht="25.5" customHeight="1">
      <c r="B274" s="136"/>
      <c r="C274" s="164" t="s">
        <v>81</v>
      </c>
      <c r="D274" s="164" t="s">
        <v>1082</v>
      </c>
      <c r="E274" s="165" t="s">
        <v>863</v>
      </c>
      <c r="F274" s="270" t="s">
        <v>864</v>
      </c>
      <c r="G274" s="270"/>
      <c r="H274" s="270"/>
      <c r="I274" s="270"/>
      <c r="J274" s="166" t="s">
        <v>1182</v>
      </c>
      <c r="K274" s="167">
        <v>2</v>
      </c>
      <c r="L274" s="265">
        <v>0</v>
      </c>
      <c r="M274" s="265"/>
      <c r="N274" s="258">
        <f t="shared" si="45"/>
        <v>0</v>
      </c>
      <c r="O274" s="258"/>
      <c r="P274" s="258"/>
      <c r="Q274" s="258"/>
      <c r="R274" s="138"/>
      <c r="T274" s="168" t="s">
        <v>875</v>
      </c>
      <c r="U274" s="47" t="s">
        <v>914</v>
      </c>
      <c r="V274" s="39"/>
      <c r="W274" s="169">
        <f t="shared" si="46"/>
        <v>0</v>
      </c>
      <c r="X274" s="169">
        <v>1.7700000000000001E-3</v>
      </c>
      <c r="Y274" s="169">
        <f t="shared" si="47"/>
        <v>3.5400000000000002E-3</v>
      </c>
      <c r="Z274" s="169">
        <v>0</v>
      </c>
      <c r="AA274" s="170">
        <f t="shared" si="48"/>
        <v>0</v>
      </c>
      <c r="AR274" s="22" t="s">
        <v>954</v>
      </c>
      <c r="AT274" s="22" t="s">
        <v>1082</v>
      </c>
      <c r="AU274" s="22" t="s">
        <v>959</v>
      </c>
      <c r="AY274" s="22" t="s">
        <v>1081</v>
      </c>
      <c r="BE274" s="116">
        <f t="shared" si="49"/>
        <v>0</v>
      </c>
      <c r="BF274" s="116">
        <f t="shared" si="50"/>
        <v>0</v>
      </c>
      <c r="BG274" s="116">
        <f t="shared" si="51"/>
        <v>0</v>
      </c>
      <c r="BH274" s="116">
        <f t="shared" si="52"/>
        <v>0</v>
      </c>
      <c r="BI274" s="116">
        <f t="shared" si="53"/>
        <v>0</v>
      </c>
      <c r="BJ274" s="22" t="s">
        <v>959</v>
      </c>
      <c r="BK274" s="171">
        <f t="shared" si="54"/>
        <v>0</v>
      </c>
      <c r="BL274" s="22" t="s">
        <v>954</v>
      </c>
      <c r="BM274" s="22" t="s">
        <v>865</v>
      </c>
    </row>
    <row r="275" spans="2:65" s="1" customFormat="1" ht="25.5" customHeight="1">
      <c r="B275" s="136"/>
      <c r="C275" s="164" t="s">
        <v>2292</v>
      </c>
      <c r="D275" s="164" t="s">
        <v>1082</v>
      </c>
      <c r="E275" s="165" t="s">
        <v>866</v>
      </c>
      <c r="F275" s="270" t="s">
        <v>867</v>
      </c>
      <c r="G275" s="270"/>
      <c r="H275" s="270"/>
      <c r="I275" s="270"/>
      <c r="J275" s="166" t="s">
        <v>1182</v>
      </c>
      <c r="K275" s="167">
        <v>12</v>
      </c>
      <c r="L275" s="265">
        <v>0</v>
      </c>
      <c r="M275" s="265"/>
      <c r="N275" s="258">
        <f t="shared" si="45"/>
        <v>0</v>
      </c>
      <c r="O275" s="258"/>
      <c r="P275" s="258"/>
      <c r="Q275" s="258"/>
      <c r="R275" s="138"/>
      <c r="T275" s="168" t="s">
        <v>875</v>
      </c>
      <c r="U275" s="47" t="s">
        <v>914</v>
      </c>
      <c r="V275" s="39"/>
      <c r="W275" s="169">
        <f t="shared" si="46"/>
        <v>0</v>
      </c>
      <c r="X275" s="169">
        <v>2.3983400000000001E-3</v>
      </c>
      <c r="Y275" s="169">
        <f t="shared" si="47"/>
        <v>2.878008E-2</v>
      </c>
      <c r="Z275" s="169">
        <v>0</v>
      </c>
      <c r="AA275" s="170">
        <f t="shared" si="48"/>
        <v>0</v>
      </c>
      <c r="AR275" s="22" t="s">
        <v>954</v>
      </c>
      <c r="AT275" s="22" t="s">
        <v>1082</v>
      </c>
      <c r="AU275" s="22" t="s">
        <v>959</v>
      </c>
      <c r="AY275" s="22" t="s">
        <v>1081</v>
      </c>
      <c r="BE275" s="116">
        <f t="shared" si="49"/>
        <v>0</v>
      </c>
      <c r="BF275" s="116">
        <f t="shared" si="50"/>
        <v>0</v>
      </c>
      <c r="BG275" s="116">
        <f t="shared" si="51"/>
        <v>0</v>
      </c>
      <c r="BH275" s="116">
        <f t="shared" si="52"/>
        <v>0</v>
      </c>
      <c r="BI275" s="116">
        <f t="shared" si="53"/>
        <v>0</v>
      </c>
      <c r="BJ275" s="22" t="s">
        <v>959</v>
      </c>
      <c r="BK275" s="171">
        <f t="shared" si="54"/>
        <v>0</v>
      </c>
      <c r="BL275" s="22" t="s">
        <v>954</v>
      </c>
      <c r="BM275" s="22" t="s">
        <v>868</v>
      </c>
    </row>
    <row r="276" spans="2:65" s="1" customFormat="1" ht="25.5" customHeight="1">
      <c r="B276" s="136"/>
      <c r="C276" s="164" t="s">
        <v>2296</v>
      </c>
      <c r="D276" s="164" t="s">
        <v>1082</v>
      </c>
      <c r="E276" s="165" t="s">
        <v>869</v>
      </c>
      <c r="F276" s="270" t="s">
        <v>3157</v>
      </c>
      <c r="G276" s="270"/>
      <c r="H276" s="270"/>
      <c r="I276" s="270"/>
      <c r="J276" s="166" t="s">
        <v>1182</v>
      </c>
      <c r="K276" s="167">
        <v>6</v>
      </c>
      <c r="L276" s="265">
        <v>0</v>
      </c>
      <c r="M276" s="265"/>
      <c r="N276" s="258">
        <f t="shared" si="45"/>
        <v>0</v>
      </c>
      <c r="O276" s="258"/>
      <c r="P276" s="258"/>
      <c r="Q276" s="258"/>
      <c r="R276" s="138"/>
      <c r="T276" s="168" t="s">
        <v>875</v>
      </c>
      <c r="U276" s="47" t="s">
        <v>914</v>
      </c>
      <c r="V276" s="39"/>
      <c r="W276" s="169">
        <f t="shared" si="46"/>
        <v>0</v>
      </c>
      <c r="X276" s="169">
        <v>2.3900000000000002E-3</v>
      </c>
      <c r="Y276" s="169">
        <f t="shared" si="47"/>
        <v>1.4340000000000002E-2</v>
      </c>
      <c r="Z276" s="169">
        <v>0</v>
      </c>
      <c r="AA276" s="170">
        <f t="shared" si="48"/>
        <v>0</v>
      </c>
      <c r="AR276" s="22" t="s">
        <v>954</v>
      </c>
      <c r="AT276" s="22" t="s">
        <v>1082</v>
      </c>
      <c r="AU276" s="22" t="s">
        <v>959</v>
      </c>
      <c r="AY276" s="22" t="s">
        <v>1081</v>
      </c>
      <c r="BE276" s="116">
        <f t="shared" si="49"/>
        <v>0</v>
      </c>
      <c r="BF276" s="116">
        <f t="shared" si="50"/>
        <v>0</v>
      </c>
      <c r="BG276" s="116">
        <f t="shared" si="51"/>
        <v>0</v>
      </c>
      <c r="BH276" s="116">
        <f t="shared" si="52"/>
        <v>0</v>
      </c>
      <c r="BI276" s="116">
        <f t="shared" si="53"/>
        <v>0</v>
      </c>
      <c r="BJ276" s="22" t="s">
        <v>959</v>
      </c>
      <c r="BK276" s="171">
        <f t="shared" si="54"/>
        <v>0</v>
      </c>
      <c r="BL276" s="22" t="s">
        <v>954</v>
      </c>
      <c r="BM276" s="22" t="s">
        <v>3158</v>
      </c>
    </row>
    <row r="277" spans="2:65" s="1" customFormat="1" ht="25.5" customHeight="1">
      <c r="B277" s="136"/>
      <c r="C277" s="164" t="s">
        <v>2298</v>
      </c>
      <c r="D277" s="164" t="s">
        <v>1082</v>
      </c>
      <c r="E277" s="165" t="s">
        <v>3159</v>
      </c>
      <c r="F277" s="270" t="s">
        <v>3160</v>
      </c>
      <c r="G277" s="270"/>
      <c r="H277" s="270"/>
      <c r="I277" s="270"/>
      <c r="J277" s="166" t="s">
        <v>1182</v>
      </c>
      <c r="K277" s="167">
        <v>4</v>
      </c>
      <c r="L277" s="265">
        <v>0</v>
      </c>
      <c r="M277" s="265"/>
      <c r="N277" s="258">
        <f t="shared" si="45"/>
        <v>0</v>
      </c>
      <c r="O277" s="258"/>
      <c r="P277" s="258"/>
      <c r="Q277" s="258"/>
      <c r="R277" s="138"/>
      <c r="T277" s="168" t="s">
        <v>875</v>
      </c>
      <c r="U277" s="47" t="s">
        <v>914</v>
      </c>
      <c r="V277" s="39"/>
      <c r="W277" s="169">
        <f t="shared" si="46"/>
        <v>0</v>
      </c>
      <c r="X277" s="169">
        <v>2.9499999999999999E-3</v>
      </c>
      <c r="Y277" s="169">
        <f t="shared" si="47"/>
        <v>1.18E-2</v>
      </c>
      <c r="Z277" s="169">
        <v>0</v>
      </c>
      <c r="AA277" s="170">
        <f t="shared" si="48"/>
        <v>0</v>
      </c>
      <c r="AR277" s="22" t="s">
        <v>954</v>
      </c>
      <c r="AT277" s="22" t="s">
        <v>1082</v>
      </c>
      <c r="AU277" s="22" t="s">
        <v>959</v>
      </c>
      <c r="AY277" s="22" t="s">
        <v>1081</v>
      </c>
      <c r="BE277" s="116">
        <f t="shared" si="49"/>
        <v>0</v>
      </c>
      <c r="BF277" s="116">
        <f t="shared" si="50"/>
        <v>0</v>
      </c>
      <c r="BG277" s="116">
        <f t="shared" si="51"/>
        <v>0</v>
      </c>
      <c r="BH277" s="116">
        <f t="shared" si="52"/>
        <v>0</v>
      </c>
      <c r="BI277" s="116">
        <f t="shared" si="53"/>
        <v>0</v>
      </c>
      <c r="BJ277" s="22" t="s">
        <v>959</v>
      </c>
      <c r="BK277" s="171">
        <f t="shared" si="54"/>
        <v>0</v>
      </c>
      <c r="BL277" s="22" t="s">
        <v>954</v>
      </c>
      <c r="BM277" s="22" t="s">
        <v>3161</v>
      </c>
    </row>
    <row r="278" spans="2:65" s="1" customFormat="1" ht="25.5" customHeight="1">
      <c r="B278" s="136"/>
      <c r="C278" s="164" t="s">
        <v>2300</v>
      </c>
      <c r="D278" s="164" t="s">
        <v>1082</v>
      </c>
      <c r="E278" s="165" t="s">
        <v>3162</v>
      </c>
      <c r="F278" s="270" t="s">
        <v>3163</v>
      </c>
      <c r="G278" s="270"/>
      <c r="H278" s="270"/>
      <c r="I278" s="270"/>
      <c r="J278" s="166" t="s">
        <v>1182</v>
      </c>
      <c r="K278" s="167">
        <v>3</v>
      </c>
      <c r="L278" s="265">
        <v>0</v>
      </c>
      <c r="M278" s="265"/>
      <c r="N278" s="258">
        <f t="shared" si="45"/>
        <v>0</v>
      </c>
      <c r="O278" s="258"/>
      <c r="P278" s="258"/>
      <c r="Q278" s="258"/>
      <c r="R278" s="138"/>
      <c r="T278" s="168" t="s">
        <v>875</v>
      </c>
      <c r="U278" s="47" t="s">
        <v>914</v>
      </c>
      <c r="V278" s="39"/>
      <c r="W278" s="169">
        <f t="shared" si="46"/>
        <v>0</v>
      </c>
      <c r="X278" s="169">
        <v>3.82E-3</v>
      </c>
      <c r="Y278" s="169">
        <f t="shared" si="47"/>
        <v>1.146E-2</v>
      </c>
      <c r="Z278" s="169">
        <v>0</v>
      </c>
      <c r="AA278" s="170">
        <f t="shared" si="48"/>
        <v>0</v>
      </c>
      <c r="AR278" s="22" t="s">
        <v>954</v>
      </c>
      <c r="AT278" s="22" t="s">
        <v>1082</v>
      </c>
      <c r="AU278" s="22" t="s">
        <v>959</v>
      </c>
      <c r="AY278" s="22" t="s">
        <v>1081</v>
      </c>
      <c r="BE278" s="116">
        <f t="shared" si="49"/>
        <v>0</v>
      </c>
      <c r="BF278" s="116">
        <f t="shared" si="50"/>
        <v>0</v>
      </c>
      <c r="BG278" s="116">
        <f t="shared" si="51"/>
        <v>0</v>
      </c>
      <c r="BH278" s="116">
        <f t="shared" si="52"/>
        <v>0</v>
      </c>
      <c r="BI278" s="116">
        <f t="shared" si="53"/>
        <v>0</v>
      </c>
      <c r="BJ278" s="22" t="s">
        <v>959</v>
      </c>
      <c r="BK278" s="171">
        <f t="shared" si="54"/>
        <v>0</v>
      </c>
      <c r="BL278" s="22" t="s">
        <v>954</v>
      </c>
      <c r="BM278" s="22" t="s">
        <v>3164</v>
      </c>
    </row>
    <row r="279" spans="2:65" s="1" customFormat="1" ht="25.5" customHeight="1">
      <c r="B279" s="136"/>
      <c r="C279" s="164" t="s">
        <v>2304</v>
      </c>
      <c r="D279" s="164" t="s">
        <v>1082</v>
      </c>
      <c r="E279" s="165" t="s">
        <v>3165</v>
      </c>
      <c r="F279" s="270" t="s">
        <v>3166</v>
      </c>
      <c r="G279" s="270"/>
      <c r="H279" s="270"/>
      <c r="I279" s="270"/>
      <c r="J279" s="166" t="s">
        <v>1182</v>
      </c>
      <c r="K279" s="167">
        <v>1</v>
      </c>
      <c r="L279" s="265">
        <v>0</v>
      </c>
      <c r="M279" s="265"/>
      <c r="N279" s="258">
        <f t="shared" si="45"/>
        <v>0</v>
      </c>
      <c r="O279" s="258"/>
      <c r="P279" s="258"/>
      <c r="Q279" s="258"/>
      <c r="R279" s="138"/>
      <c r="T279" s="168" t="s">
        <v>875</v>
      </c>
      <c r="U279" s="47" t="s">
        <v>914</v>
      </c>
      <c r="V279" s="39"/>
      <c r="W279" s="169">
        <f t="shared" si="46"/>
        <v>0</v>
      </c>
      <c r="X279" s="169">
        <v>3.82E-3</v>
      </c>
      <c r="Y279" s="169">
        <f t="shared" si="47"/>
        <v>3.82E-3</v>
      </c>
      <c r="Z279" s="169">
        <v>0</v>
      </c>
      <c r="AA279" s="170">
        <f t="shared" si="48"/>
        <v>0</v>
      </c>
      <c r="AR279" s="22" t="s">
        <v>954</v>
      </c>
      <c r="AT279" s="22" t="s">
        <v>1082</v>
      </c>
      <c r="AU279" s="22" t="s">
        <v>959</v>
      </c>
      <c r="AY279" s="22" t="s">
        <v>1081</v>
      </c>
      <c r="BE279" s="116">
        <f t="shared" si="49"/>
        <v>0</v>
      </c>
      <c r="BF279" s="116">
        <f t="shared" si="50"/>
        <v>0</v>
      </c>
      <c r="BG279" s="116">
        <f t="shared" si="51"/>
        <v>0</v>
      </c>
      <c r="BH279" s="116">
        <f t="shared" si="52"/>
        <v>0</v>
      </c>
      <c r="BI279" s="116">
        <f t="shared" si="53"/>
        <v>0</v>
      </c>
      <c r="BJ279" s="22" t="s">
        <v>959</v>
      </c>
      <c r="BK279" s="171">
        <f t="shared" si="54"/>
        <v>0</v>
      </c>
      <c r="BL279" s="22" t="s">
        <v>954</v>
      </c>
      <c r="BM279" s="22" t="s">
        <v>3167</v>
      </c>
    </row>
    <row r="280" spans="2:65" s="1" customFormat="1" ht="25.5" customHeight="1">
      <c r="B280" s="136"/>
      <c r="C280" s="164" t="s">
        <v>2310</v>
      </c>
      <c r="D280" s="164" t="s">
        <v>1082</v>
      </c>
      <c r="E280" s="165" t="s">
        <v>3168</v>
      </c>
      <c r="F280" s="270" t="s">
        <v>3169</v>
      </c>
      <c r="G280" s="270"/>
      <c r="H280" s="270"/>
      <c r="I280" s="270"/>
      <c r="J280" s="166" t="s">
        <v>1182</v>
      </c>
      <c r="K280" s="167">
        <v>2</v>
      </c>
      <c r="L280" s="265">
        <v>0</v>
      </c>
      <c r="M280" s="265"/>
      <c r="N280" s="258">
        <f t="shared" si="45"/>
        <v>0</v>
      </c>
      <c r="O280" s="258"/>
      <c r="P280" s="258"/>
      <c r="Q280" s="258"/>
      <c r="R280" s="138"/>
      <c r="T280" s="168" t="s">
        <v>875</v>
      </c>
      <c r="U280" s="47" t="s">
        <v>914</v>
      </c>
      <c r="V280" s="39"/>
      <c r="W280" s="169">
        <f t="shared" si="46"/>
        <v>0</v>
      </c>
      <c r="X280" s="169">
        <v>3.82E-3</v>
      </c>
      <c r="Y280" s="169">
        <f t="shared" si="47"/>
        <v>7.6400000000000001E-3</v>
      </c>
      <c r="Z280" s="169">
        <v>0</v>
      </c>
      <c r="AA280" s="170">
        <f t="shared" si="48"/>
        <v>0</v>
      </c>
      <c r="AR280" s="22" t="s">
        <v>954</v>
      </c>
      <c r="AT280" s="22" t="s">
        <v>1082</v>
      </c>
      <c r="AU280" s="22" t="s">
        <v>959</v>
      </c>
      <c r="AY280" s="22" t="s">
        <v>1081</v>
      </c>
      <c r="BE280" s="116">
        <f t="shared" si="49"/>
        <v>0</v>
      </c>
      <c r="BF280" s="116">
        <f t="shared" si="50"/>
        <v>0</v>
      </c>
      <c r="BG280" s="116">
        <f t="shared" si="51"/>
        <v>0</v>
      </c>
      <c r="BH280" s="116">
        <f t="shared" si="52"/>
        <v>0</v>
      </c>
      <c r="BI280" s="116">
        <f t="shared" si="53"/>
        <v>0</v>
      </c>
      <c r="BJ280" s="22" t="s">
        <v>959</v>
      </c>
      <c r="BK280" s="171">
        <f t="shared" si="54"/>
        <v>0</v>
      </c>
      <c r="BL280" s="22" t="s">
        <v>954</v>
      </c>
      <c r="BM280" s="22" t="s">
        <v>3170</v>
      </c>
    </row>
    <row r="281" spans="2:65" s="1" customFormat="1" ht="25.5" customHeight="1">
      <c r="B281" s="136"/>
      <c r="C281" s="164" t="s">
        <v>2312</v>
      </c>
      <c r="D281" s="164" t="s">
        <v>1082</v>
      </c>
      <c r="E281" s="165" t="s">
        <v>3171</v>
      </c>
      <c r="F281" s="270" t="s">
        <v>3172</v>
      </c>
      <c r="G281" s="270"/>
      <c r="H281" s="270"/>
      <c r="I281" s="270"/>
      <c r="J281" s="166" t="s">
        <v>1182</v>
      </c>
      <c r="K281" s="167">
        <v>3</v>
      </c>
      <c r="L281" s="265">
        <v>0</v>
      </c>
      <c r="M281" s="265"/>
      <c r="N281" s="258">
        <f t="shared" si="45"/>
        <v>0</v>
      </c>
      <c r="O281" s="258"/>
      <c r="P281" s="258"/>
      <c r="Q281" s="258"/>
      <c r="R281" s="138"/>
      <c r="T281" s="168" t="s">
        <v>875</v>
      </c>
      <c r="U281" s="47" t="s">
        <v>914</v>
      </c>
      <c r="V281" s="39"/>
      <c r="W281" s="169">
        <f t="shared" si="46"/>
        <v>0</v>
      </c>
      <c r="X281" s="169">
        <v>4.8350800000000003E-3</v>
      </c>
      <c r="Y281" s="169">
        <f t="shared" si="47"/>
        <v>1.4505240000000001E-2</v>
      </c>
      <c r="Z281" s="169">
        <v>0</v>
      </c>
      <c r="AA281" s="170">
        <f t="shared" si="48"/>
        <v>0</v>
      </c>
      <c r="AR281" s="22" t="s">
        <v>954</v>
      </c>
      <c r="AT281" s="22" t="s">
        <v>1082</v>
      </c>
      <c r="AU281" s="22" t="s">
        <v>959</v>
      </c>
      <c r="AY281" s="22" t="s">
        <v>1081</v>
      </c>
      <c r="BE281" s="116">
        <f t="shared" si="49"/>
        <v>0</v>
      </c>
      <c r="BF281" s="116">
        <f t="shared" si="50"/>
        <v>0</v>
      </c>
      <c r="BG281" s="116">
        <f t="shared" si="51"/>
        <v>0</v>
      </c>
      <c r="BH281" s="116">
        <f t="shared" si="52"/>
        <v>0</v>
      </c>
      <c r="BI281" s="116">
        <f t="shared" si="53"/>
        <v>0</v>
      </c>
      <c r="BJ281" s="22" t="s">
        <v>959</v>
      </c>
      <c r="BK281" s="171">
        <f t="shared" si="54"/>
        <v>0</v>
      </c>
      <c r="BL281" s="22" t="s">
        <v>954</v>
      </c>
      <c r="BM281" s="22" t="s">
        <v>3173</v>
      </c>
    </row>
    <row r="282" spans="2:65" s="1" customFormat="1" ht="25.5" customHeight="1">
      <c r="B282" s="136"/>
      <c r="C282" s="164" t="s">
        <v>2314</v>
      </c>
      <c r="D282" s="164" t="s">
        <v>1082</v>
      </c>
      <c r="E282" s="165" t="s">
        <v>3174</v>
      </c>
      <c r="F282" s="270" t="s">
        <v>3175</v>
      </c>
      <c r="G282" s="270"/>
      <c r="H282" s="270"/>
      <c r="I282" s="270"/>
      <c r="J282" s="166" t="s">
        <v>1182</v>
      </c>
      <c r="K282" s="167">
        <v>5</v>
      </c>
      <c r="L282" s="265">
        <v>0</v>
      </c>
      <c r="M282" s="265"/>
      <c r="N282" s="258">
        <f t="shared" si="45"/>
        <v>0</v>
      </c>
      <c r="O282" s="258"/>
      <c r="P282" s="258"/>
      <c r="Q282" s="258"/>
      <c r="R282" s="138"/>
      <c r="T282" s="168" t="s">
        <v>875</v>
      </c>
      <c r="U282" s="47" t="s">
        <v>914</v>
      </c>
      <c r="V282" s="39"/>
      <c r="W282" s="169">
        <f t="shared" si="46"/>
        <v>0</v>
      </c>
      <c r="X282" s="169">
        <v>4.8399999999999997E-3</v>
      </c>
      <c r="Y282" s="169">
        <f t="shared" si="47"/>
        <v>2.4199999999999999E-2</v>
      </c>
      <c r="Z282" s="169">
        <v>0</v>
      </c>
      <c r="AA282" s="170">
        <f t="shared" si="48"/>
        <v>0</v>
      </c>
      <c r="AR282" s="22" t="s">
        <v>954</v>
      </c>
      <c r="AT282" s="22" t="s">
        <v>1082</v>
      </c>
      <c r="AU282" s="22" t="s">
        <v>959</v>
      </c>
      <c r="AY282" s="22" t="s">
        <v>1081</v>
      </c>
      <c r="BE282" s="116">
        <f t="shared" si="49"/>
        <v>0</v>
      </c>
      <c r="BF282" s="116">
        <f t="shared" si="50"/>
        <v>0</v>
      </c>
      <c r="BG282" s="116">
        <f t="shared" si="51"/>
        <v>0</v>
      </c>
      <c r="BH282" s="116">
        <f t="shared" si="52"/>
        <v>0</v>
      </c>
      <c r="BI282" s="116">
        <f t="shared" si="53"/>
        <v>0</v>
      </c>
      <c r="BJ282" s="22" t="s">
        <v>959</v>
      </c>
      <c r="BK282" s="171">
        <f t="shared" si="54"/>
        <v>0</v>
      </c>
      <c r="BL282" s="22" t="s">
        <v>954</v>
      </c>
      <c r="BM282" s="22" t="s">
        <v>3176</v>
      </c>
    </row>
    <row r="283" spans="2:65" s="1" customFormat="1" ht="25.5" customHeight="1">
      <c r="B283" s="136"/>
      <c r="C283" s="164" t="s">
        <v>2317</v>
      </c>
      <c r="D283" s="164" t="s">
        <v>1082</v>
      </c>
      <c r="E283" s="165" t="s">
        <v>3177</v>
      </c>
      <c r="F283" s="270" t="s">
        <v>3178</v>
      </c>
      <c r="G283" s="270"/>
      <c r="H283" s="270"/>
      <c r="I283" s="270"/>
      <c r="J283" s="166" t="s">
        <v>1182</v>
      </c>
      <c r="K283" s="167">
        <v>2</v>
      </c>
      <c r="L283" s="265">
        <v>0</v>
      </c>
      <c r="M283" s="265"/>
      <c r="N283" s="258">
        <f t="shared" si="45"/>
        <v>0</v>
      </c>
      <c r="O283" s="258"/>
      <c r="P283" s="258"/>
      <c r="Q283" s="258"/>
      <c r="R283" s="138"/>
      <c r="T283" s="168" t="s">
        <v>875</v>
      </c>
      <c r="U283" s="47" t="s">
        <v>914</v>
      </c>
      <c r="V283" s="39"/>
      <c r="W283" s="169">
        <f t="shared" si="46"/>
        <v>0</v>
      </c>
      <c r="X283" s="169">
        <v>1.2148559999999999E-2</v>
      </c>
      <c r="Y283" s="169">
        <f t="shared" si="47"/>
        <v>2.4297119999999998E-2</v>
      </c>
      <c r="Z283" s="169">
        <v>0</v>
      </c>
      <c r="AA283" s="170">
        <f t="shared" si="48"/>
        <v>0</v>
      </c>
      <c r="AR283" s="22" t="s">
        <v>954</v>
      </c>
      <c r="AT283" s="22" t="s">
        <v>1082</v>
      </c>
      <c r="AU283" s="22" t="s">
        <v>959</v>
      </c>
      <c r="AY283" s="22" t="s">
        <v>1081</v>
      </c>
      <c r="BE283" s="116">
        <f t="shared" si="49"/>
        <v>0</v>
      </c>
      <c r="BF283" s="116">
        <f t="shared" si="50"/>
        <v>0</v>
      </c>
      <c r="BG283" s="116">
        <f t="shared" si="51"/>
        <v>0</v>
      </c>
      <c r="BH283" s="116">
        <f t="shared" si="52"/>
        <v>0</v>
      </c>
      <c r="BI283" s="116">
        <f t="shared" si="53"/>
        <v>0</v>
      </c>
      <c r="BJ283" s="22" t="s">
        <v>959</v>
      </c>
      <c r="BK283" s="171">
        <f t="shared" si="54"/>
        <v>0</v>
      </c>
      <c r="BL283" s="22" t="s">
        <v>954</v>
      </c>
      <c r="BM283" s="22" t="s">
        <v>3179</v>
      </c>
    </row>
    <row r="284" spans="2:65" s="1" customFormat="1" ht="25.5" customHeight="1">
      <c r="B284" s="136"/>
      <c r="C284" s="164" t="s">
        <v>2320</v>
      </c>
      <c r="D284" s="164" t="s">
        <v>1082</v>
      </c>
      <c r="E284" s="165" t="s">
        <v>3180</v>
      </c>
      <c r="F284" s="270" t="s">
        <v>3181</v>
      </c>
      <c r="G284" s="270"/>
      <c r="H284" s="270"/>
      <c r="I284" s="270"/>
      <c r="J284" s="166" t="s">
        <v>1182</v>
      </c>
      <c r="K284" s="167">
        <v>2</v>
      </c>
      <c r="L284" s="265">
        <v>0</v>
      </c>
      <c r="M284" s="265"/>
      <c r="N284" s="258">
        <f t="shared" si="45"/>
        <v>0</v>
      </c>
      <c r="O284" s="258"/>
      <c r="P284" s="258"/>
      <c r="Q284" s="258"/>
      <c r="R284" s="138"/>
      <c r="T284" s="168" t="s">
        <v>875</v>
      </c>
      <c r="U284" s="47" t="s">
        <v>914</v>
      </c>
      <c r="V284" s="39"/>
      <c r="W284" s="169">
        <f t="shared" si="46"/>
        <v>0</v>
      </c>
      <c r="X284" s="169">
        <v>6.7000000000000002E-4</v>
      </c>
      <c r="Y284" s="169">
        <f t="shared" si="47"/>
        <v>1.34E-3</v>
      </c>
      <c r="Z284" s="169">
        <v>0</v>
      </c>
      <c r="AA284" s="170">
        <f t="shared" si="48"/>
        <v>0</v>
      </c>
      <c r="AR284" s="22" t="s">
        <v>954</v>
      </c>
      <c r="AT284" s="22" t="s">
        <v>1082</v>
      </c>
      <c r="AU284" s="22" t="s">
        <v>959</v>
      </c>
      <c r="AY284" s="22" t="s">
        <v>1081</v>
      </c>
      <c r="BE284" s="116">
        <f t="shared" si="49"/>
        <v>0</v>
      </c>
      <c r="BF284" s="116">
        <f t="shared" si="50"/>
        <v>0</v>
      </c>
      <c r="BG284" s="116">
        <f t="shared" si="51"/>
        <v>0</v>
      </c>
      <c r="BH284" s="116">
        <f t="shared" si="52"/>
        <v>0</v>
      </c>
      <c r="BI284" s="116">
        <f t="shared" si="53"/>
        <v>0</v>
      </c>
      <c r="BJ284" s="22" t="s">
        <v>959</v>
      </c>
      <c r="BK284" s="171">
        <f t="shared" si="54"/>
        <v>0</v>
      </c>
      <c r="BL284" s="22" t="s">
        <v>954</v>
      </c>
      <c r="BM284" s="22" t="s">
        <v>3182</v>
      </c>
    </row>
    <row r="285" spans="2:65" s="12" customFormat="1" ht="16.5" customHeight="1">
      <c r="B285" s="179"/>
      <c r="C285" s="180"/>
      <c r="D285" s="180"/>
      <c r="E285" s="181" t="s">
        <v>875</v>
      </c>
      <c r="F285" s="275" t="s">
        <v>959</v>
      </c>
      <c r="G285" s="276"/>
      <c r="H285" s="276"/>
      <c r="I285" s="276"/>
      <c r="J285" s="180"/>
      <c r="K285" s="182">
        <v>2</v>
      </c>
      <c r="L285" s="180"/>
      <c r="M285" s="180"/>
      <c r="N285" s="180"/>
      <c r="O285" s="180"/>
      <c r="P285" s="180"/>
      <c r="Q285" s="180"/>
      <c r="R285" s="183"/>
      <c r="T285" s="184"/>
      <c r="U285" s="180"/>
      <c r="V285" s="180"/>
      <c r="W285" s="180"/>
      <c r="X285" s="180"/>
      <c r="Y285" s="180"/>
      <c r="Z285" s="180"/>
      <c r="AA285" s="185"/>
      <c r="AT285" s="186" t="s">
        <v>1089</v>
      </c>
      <c r="AU285" s="186" t="s">
        <v>959</v>
      </c>
      <c r="AV285" s="12" t="s">
        <v>959</v>
      </c>
      <c r="AW285" s="12" t="s">
        <v>903</v>
      </c>
      <c r="AX285" s="12" t="s">
        <v>954</v>
      </c>
      <c r="AY285" s="186" t="s">
        <v>1081</v>
      </c>
    </row>
    <row r="286" spans="2:65" s="1" customFormat="1" ht="25.5" customHeight="1">
      <c r="B286" s="136"/>
      <c r="C286" s="195" t="s">
        <v>2322</v>
      </c>
      <c r="D286" s="195" t="s">
        <v>1187</v>
      </c>
      <c r="E286" s="196" t="s">
        <v>3183</v>
      </c>
      <c r="F286" s="262" t="s">
        <v>3184</v>
      </c>
      <c r="G286" s="262"/>
      <c r="H286" s="262"/>
      <c r="I286" s="262"/>
      <c r="J286" s="197" t="s">
        <v>1182</v>
      </c>
      <c r="K286" s="198">
        <v>2</v>
      </c>
      <c r="L286" s="261">
        <v>0</v>
      </c>
      <c r="M286" s="261"/>
      <c r="N286" s="257">
        <f t="shared" ref="N286:N295" si="55">ROUND(L286*K286,3)</f>
        <v>0</v>
      </c>
      <c r="O286" s="258"/>
      <c r="P286" s="258"/>
      <c r="Q286" s="258"/>
      <c r="R286" s="138"/>
      <c r="T286" s="168" t="s">
        <v>875</v>
      </c>
      <c r="U286" s="47" t="s">
        <v>914</v>
      </c>
      <c r="V286" s="39"/>
      <c r="W286" s="169">
        <f t="shared" ref="W286:W295" si="56">V286*K286</f>
        <v>0</v>
      </c>
      <c r="X286" s="169">
        <v>7.4999999999999997E-3</v>
      </c>
      <c r="Y286" s="169">
        <f t="shared" ref="Y286:Y295" si="57">X286*K286</f>
        <v>1.4999999999999999E-2</v>
      </c>
      <c r="Z286" s="169">
        <v>0</v>
      </c>
      <c r="AA286" s="170">
        <f t="shared" ref="AA286:AA295" si="58">Z286*K286</f>
        <v>0</v>
      </c>
      <c r="AR286" s="22" t="s">
        <v>959</v>
      </c>
      <c r="AT286" s="22" t="s">
        <v>1187</v>
      </c>
      <c r="AU286" s="22" t="s">
        <v>959</v>
      </c>
      <c r="AY286" s="22" t="s">
        <v>1081</v>
      </c>
      <c r="BE286" s="116">
        <f t="shared" ref="BE286:BE295" si="59">IF(U286="základná",N286,0)</f>
        <v>0</v>
      </c>
      <c r="BF286" s="116">
        <f t="shared" ref="BF286:BF295" si="60">IF(U286="znížená",N286,0)</f>
        <v>0</v>
      </c>
      <c r="BG286" s="116">
        <f t="shared" ref="BG286:BG295" si="61">IF(U286="zákl. prenesená",N286,0)</f>
        <v>0</v>
      </c>
      <c r="BH286" s="116">
        <f t="shared" ref="BH286:BH295" si="62">IF(U286="zníž. prenesená",N286,0)</f>
        <v>0</v>
      </c>
      <c r="BI286" s="116">
        <f t="shared" ref="BI286:BI295" si="63">IF(U286="nulová",N286,0)</f>
        <v>0</v>
      </c>
      <c r="BJ286" s="22" t="s">
        <v>959</v>
      </c>
      <c r="BK286" s="171">
        <f t="shared" ref="BK286:BK295" si="64">ROUND(L286*K286,3)</f>
        <v>0</v>
      </c>
      <c r="BL286" s="22" t="s">
        <v>954</v>
      </c>
      <c r="BM286" s="22" t="s">
        <v>3185</v>
      </c>
    </row>
    <row r="287" spans="2:65" s="1" customFormat="1" ht="25.5" customHeight="1">
      <c r="B287" s="136"/>
      <c r="C287" s="164" t="s">
        <v>2324</v>
      </c>
      <c r="D287" s="164" t="s">
        <v>1082</v>
      </c>
      <c r="E287" s="165" t="s">
        <v>3186</v>
      </c>
      <c r="F287" s="270" t="s">
        <v>3187</v>
      </c>
      <c r="G287" s="270"/>
      <c r="H287" s="270"/>
      <c r="I287" s="270"/>
      <c r="J287" s="166" t="s">
        <v>1194</v>
      </c>
      <c r="K287" s="167">
        <v>1</v>
      </c>
      <c r="L287" s="265">
        <v>0</v>
      </c>
      <c r="M287" s="265"/>
      <c r="N287" s="258">
        <f t="shared" si="55"/>
        <v>0</v>
      </c>
      <c r="O287" s="258"/>
      <c r="P287" s="258"/>
      <c r="Q287" s="258"/>
      <c r="R287" s="138"/>
      <c r="T287" s="168" t="s">
        <v>875</v>
      </c>
      <c r="U287" s="47" t="s">
        <v>914</v>
      </c>
      <c r="V287" s="39"/>
      <c r="W287" s="169">
        <f t="shared" si="56"/>
        <v>0</v>
      </c>
      <c r="X287" s="169">
        <v>6.4000000000000005E-4</v>
      </c>
      <c r="Y287" s="169">
        <f t="shared" si="57"/>
        <v>6.4000000000000005E-4</v>
      </c>
      <c r="Z287" s="169">
        <v>0</v>
      </c>
      <c r="AA287" s="170">
        <f t="shared" si="58"/>
        <v>0</v>
      </c>
      <c r="AR287" s="22" t="s">
        <v>954</v>
      </c>
      <c r="AT287" s="22" t="s">
        <v>1082</v>
      </c>
      <c r="AU287" s="22" t="s">
        <v>959</v>
      </c>
      <c r="AY287" s="22" t="s">
        <v>1081</v>
      </c>
      <c r="BE287" s="116">
        <f t="shared" si="59"/>
        <v>0</v>
      </c>
      <c r="BF287" s="116">
        <f t="shared" si="60"/>
        <v>0</v>
      </c>
      <c r="BG287" s="116">
        <f t="shared" si="61"/>
        <v>0</v>
      </c>
      <c r="BH287" s="116">
        <f t="shared" si="62"/>
        <v>0</v>
      </c>
      <c r="BI287" s="116">
        <f t="shared" si="63"/>
        <v>0</v>
      </c>
      <c r="BJ287" s="22" t="s">
        <v>959</v>
      </c>
      <c r="BK287" s="171">
        <f t="shared" si="64"/>
        <v>0</v>
      </c>
      <c r="BL287" s="22" t="s">
        <v>954</v>
      </c>
      <c r="BM287" s="22" t="s">
        <v>3188</v>
      </c>
    </row>
    <row r="288" spans="2:65" s="1" customFormat="1" ht="25.5" customHeight="1">
      <c r="B288" s="136"/>
      <c r="C288" s="164" t="s">
        <v>2326</v>
      </c>
      <c r="D288" s="164" t="s">
        <v>1082</v>
      </c>
      <c r="E288" s="165" t="s">
        <v>3189</v>
      </c>
      <c r="F288" s="270" t="s">
        <v>3190</v>
      </c>
      <c r="G288" s="270"/>
      <c r="H288" s="270"/>
      <c r="I288" s="270"/>
      <c r="J288" s="166" t="s">
        <v>1194</v>
      </c>
      <c r="K288" s="167">
        <v>6</v>
      </c>
      <c r="L288" s="265">
        <v>0</v>
      </c>
      <c r="M288" s="265"/>
      <c r="N288" s="258">
        <f t="shared" si="55"/>
        <v>0</v>
      </c>
      <c r="O288" s="258"/>
      <c r="P288" s="258"/>
      <c r="Q288" s="258"/>
      <c r="R288" s="138"/>
      <c r="T288" s="168" t="s">
        <v>875</v>
      </c>
      <c r="U288" s="47" t="s">
        <v>914</v>
      </c>
      <c r="V288" s="39"/>
      <c r="W288" s="169">
        <f t="shared" si="56"/>
        <v>0</v>
      </c>
      <c r="X288" s="169">
        <v>9.2000000000000003E-4</v>
      </c>
      <c r="Y288" s="169">
        <f t="shared" si="57"/>
        <v>5.5200000000000006E-3</v>
      </c>
      <c r="Z288" s="169">
        <v>0</v>
      </c>
      <c r="AA288" s="170">
        <f t="shared" si="58"/>
        <v>0</v>
      </c>
      <c r="AR288" s="22" t="s">
        <v>954</v>
      </c>
      <c r="AT288" s="22" t="s">
        <v>1082</v>
      </c>
      <c r="AU288" s="22" t="s">
        <v>959</v>
      </c>
      <c r="AY288" s="22" t="s">
        <v>1081</v>
      </c>
      <c r="BE288" s="116">
        <f t="shared" si="59"/>
        <v>0</v>
      </c>
      <c r="BF288" s="116">
        <f t="shared" si="60"/>
        <v>0</v>
      </c>
      <c r="BG288" s="116">
        <f t="shared" si="61"/>
        <v>0</v>
      </c>
      <c r="BH288" s="116">
        <f t="shared" si="62"/>
        <v>0</v>
      </c>
      <c r="BI288" s="116">
        <f t="shared" si="63"/>
        <v>0</v>
      </c>
      <c r="BJ288" s="22" t="s">
        <v>959</v>
      </c>
      <c r="BK288" s="171">
        <f t="shared" si="64"/>
        <v>0</v>
      </c>
      <c r="BL288" s="22" t="s">
        <v>954</v>
      </c>
      <c r="BM288" s="22" t="s">
        <v>3191</v>
      </c>
    </row>
    <row r="289" spans="2:65" s="1" customFormat="1" ht="25.5" customHeight="1">
      <c r="B289" s="136"/>
      <c r="C289" s="164" t="s">
        <v>3192</v>
      </c>
      <c r="D289" s="164" t="s">
        <v>1082</v>
      </c>
      <c r="E289" s="165" t="s">
        <v>3193</v>
      </c>
      <c r="F289" s="270" t="s">
        <v>3194</v>
      </c>
      <c r="G289" s="270"/>
      <c r="H289" s="270"/>
      <c r="I289" s="270"/>
      <c r="J289" s="166" t="s">
        <v>1194</v>
      </c>
      <c r="K289" s="167">
        <v>3</v>
      </c>
      <c r="L289" s="265">
        <v>0</v>
      </c>
      <c r="M289" s="265"/>
      <c r="N289" s="258">
        <f t="shared" si="55"/>
        <v>0</v>
      </c>
      <c r="O289" s="258"/>
      <c r="P289" s="258"/>
      <c r="Q289" s="258"/>
      <c r="R289" s="138"/>
      <c r="T289" s="168" t="s">
        <v>875</v>
      </c>
      <c r="U289" s="47" t="s">
        <v>914</v>
      </c>
      <c r="V289" s="39"/>
      <c r="W289" s="169">
        <f t="shared" si="56"/>
        <v>0</v>
      </c>
      <c r="X289" s="169">
        <v>1.08E-3</v>
      </c>
      <c r="Y289" s="169">
        <f t="shared" si="57"/>
        <v>3.2399999999999998E-3</v>
      </c>
      <c r="Z289" s="169">
        <v>0</v>
      </c>
      <c r="AA289" s="170">
        <f t="shared" si="58"/>
        <v>0</v>
      </c>
      <c r="AR289" s="22" t="s">
        <v>954</v>
      </c>
      <c r="AT289" s="22" t="s">
        <v>1082</v>
      </c>
      <c r="AU289" s="22" t="s">
        <v>959</v>
      </c>
      <c r="AY289" s="22" t="s">
        <v>1081</v>
      </c>
      <c r="BE289" s="116">
        <f t="shared" si="59"/>
        <v>0</v>
      </c>
      <c r="BF289" s="116">
        <f t="shared" si="60"/>
        <v>0</v>
      </c>
      <c r="BG289" s="116">
        <f t="shared" si="61"/>
        <v>0</v>
      </c>
      <c r="BH289" s="116">
        <f t="shared" si="62"/>
        <v>0</v>
      </c>
      <c r="BI289" s="116">
        <f t="shared" si="63"/>
        <v>0</v>
      </c>
      <c r="BJ289" s="22" t="s">
        <v>959</v>
      </c>
      <c r="BK289" s="171">
        <f t="shared" si="64"/>
        <v>0</v>
      </c>
      <c r="BL289" s="22" t="s">
        <v>954</v>
      </c>
      <c r="BM289" s="22" t="s">
        <v>3195</v>
      </c>
    </row>
    <row r="290" spans="2:65" s="1" customFormat="1" ht="25.5" customHeight="1">
      <c r="B290" s="136"/>
      <c r="C290" s="164" t="s">
        <v>3196</v>
      </c>
      <c r="D290" s="164" t="s">
        <v>1082</v>
      </c>
      <c r="E290" s="165" t="s">
        <v>3197</v>
      </c>
      <c r="F290" s="270" t="s">
        <v>3198</v>
      </c>
      <c r="G290" s="270"/>
      <c r="H290" s="270"/>
      <c r="I290" s="270"/>
      <c r="J290" s="166" t="s">
        <v>1194</v>
      </c>
      <c r="K290" s="167">
        <v>3</v>
      </c>
      <c r="L290" s="265">
        <v>0</v>
      </c>
      <c r="M290" s="265"/>
      <c r="N290" s="258">
        <f t="shared" si="55"/>
        <v>0</v>
      </c>
      <c r="O290" s="258"/>
      <c r="P290" s="258"/>
      <c r="Q290" s="258"/>
      <c r="R290" s="138"/>
      <c r="T290" s="168" t="s">
        <v>875</v>
      </c>
      <c r="U290" s="47" t="s">
        <v>914</v>
      </c>
      <c r="V290" s="39"/>
      <c r="W290" s="169">
        <f t="shared" si="56"/>
        <v>0</v>
      </c>
      <c r="X290" s="169">
        <v>1.2800000000000001E-3</v>
      </c>
      <c r="Y290" s="169">
        <f t="shared" si="57"/>
        <v>3.8400000000000005E-3</v>
      </c>
      <c r="Z290" s="169">
        <v>0</v>
      </c>
      <c r="AA290" s="170">
        <f t="shared" si="58"/>
        <v>0</v>
      </c>
      <c r="AR290" s="22" t="s">
        <v>954</v>
      </c>
      <c r="AT290" s="22" t="s">
        <v>1082</v>
      </c>
      <c r="AU290" s="22" t="s">
        <v>959</v>
      </c>
      <c r="AY290" s="22" t="s">
        <v>1081</v>
      </c>
      <c r="BE290" s="116">
        <f t="shared" si="59"/>
        <v>0</v>
      </c>
      <c r="BF290" s="116">
        <f t="shared" si="60"/>
        <v>0</v>
      </c>
      <c r="BG290" s="116">
        <f t="shared" si="61"/>
        <v>0</v>
      </c>
      <c r="BH290" s="116">
        <f t="shared" si="62"/>
        <v>0</v>
      </c>
      <c r="BI290" s="116">
        <f t="shared" si="63"/>
        <v>0</v>
      </c>
      <c r="BJ290" s="22" t="s">
        <v>959</v>
      </c>
      <c r="BK290" s="171">
        <f t="shared" si="64"/>
        <v>0</v>
      </c>
      <c r="BL290" s="22" t="s">
        <v>954</v>
      </c>
      <c r="BM290" s="22" t="s">
        <v>3199</v>
      </c>
    </row>
    <row r="291" spans="2:65" s="1" customFormat="1" ht="25.5" customHeight="1">
      <c r="B291" s="136"/>
      <c r="C291" s="164" t="s">
        <v>3200</v>
      </c>
      <c r="D291" s="164" t="s">
        <v>1082</v>
      </c>
      <c r="E291" s="165" t="s">
        <v>3201</v>
      </c>
      <c r="F291" s="270" t="s">
        <v>3202</v>
      </c>
      <c r="G291" s="270"/>
      <c r="H291" s="270"/>
      <c r="I291" s="270"/>
      <c r="J291" s="166" t="s">
        <v>1194</v>
      </c>
      <c r="K291" s="167">
        <v>21</v>
      </c>
      <c r="L291" s="265">
        <v>0</v>
      </c>
      <c r="M291" s="265"/>
      <c r="N291" s="258">
        <f t="shared" si="55"/>
        <v>0</v>
      </c>
      <c r="O291" s="258"/>
      <c r="P291" s="258"/>
      <c r="Q291" s="258"/>
      <c r="R291" s="138"/>
      <c r="T291" s="168" t="s">
        <v>875</v>
      </c>
      <c r="U291" s="47" t="s">
        <v>914</v>
      </c>
      <c r="V291" s="39"/>
      <c r="W291" s="169">
        <f t="shared" si="56"/>
        <v>0</v>
      </c>
      <c r="X291" s="169">
        <v>1.1299999999999999E-3</v>
      </c>
      <c r="Y291" s="169">
        <f t="shared" si="57"/>
        <v>2.3729999999999998E-2</v>
      </c>
      <c r="Z291" s="169">
        <v>0</v>
      </c>
      <c r="AA291" s="170">
        <f t="shared" si="58"/>
        <v>0</v>
      </c>
      <c r="AR291" s="22" t="s">
        <v>954</v>
      </c>
      <c r="AT291" s="22" t="s">
        <v>1082</v>
      </c>
      <c r="AU291" s="22" t="s">
        <v>959</v>
      </c>
      <c r="AY291" s="22" t="s">
        <v>1081</v>
      </c>
      <c r="BE291" s="116">
        <f t="shared" si="59"/>
        <v>0</v>
      </c>
      <c r="BF291" s="116">
        <f t="shared" si="60"/>
        <v>0</v>
      </c>
      <c r="BG291" s="116">
        <f t="shared" si="61"/>
        <v>0</v>
      </c>
      <c r="BH291" s="116">
        <f t="shared" si="62"/>
        <v>0</v>
      </c>
      <c r="BI291" s="116">
        <f t="shared" si="63"/>
        <v>0</v>
      </c>
      <c r="BJ291" s="22" t="s">
        <v>959</v>
      </c>
      <c r="BK291" s="171">
        <f t="shared" si="64"/>
        <v>0</v>
      </c>
      <c r="BL291" s="22" t="s">
        <v>954</v>
      </c>
      <c r="BM291" s="22" t="s">
        <v>3203</v>
      </c>
    </row>
    <row r="292" spans="2:65" s="1" customFormat="1" ht="25.5" customHeight="1">
      <c r="B292" s="136"/>
      <c r="C292" s="164" t="s">
        <v>3204</v>
      </c>
      <c r="D292" s="164" t="s">
        <v>1082</v>
      </c>
      <c r="E292" s="165" t="s">
        <v>3205</v>
      </c>
      <c r="F292" s="270" t="s">
        <v>3206</v>
      </c>
      <c r="G292" s="270"/>
      <c r="H292" s="270"/>
      <c r="I292" s="270"/>
      <c r="J292" s="166" t="s">
        <v>1194</v>
      </c>
      <c r="K292" s="167">
        <v>5</v>
      </c>
      <c r="L292" s="265">
        <v>0</v>
      </c>
      <c r="M292" s="265"/>
      <c r="N292" s="258">
        <f t="shared" si="55"/>
        <v>0</v>
      </c>
      <c r="O292" s="258"/>
      <c r="P292" s="258"/>
      <c r="Q292" s="258"/>
      <c r="R292" s="138"/>
      <c r="T292" s="168" t="s">
        <v>875</v>
      </c>
      <c r="U292" s="47" t="s">
        <v>914</v>
      </c>
      <c r="V292" s="39"/>
      <c r="W292" s="169">
        <f t="shared" si="56"/>
        <v>0</v>
      </c>
      <c r="X292" s="169">
        <v>1.4499999999999999E-3</v>
      </c>
      <c r="Y292" s="169">
        <f t="shared" si="57"/>
        <v>7.2499999999999995E-3</v>
      </c>
      <c r="Z292" s="169">
        <v>0</v>
      </c>
      <c r="AA292" s="170">
        <f t="shared" si="58"/>
        <v>0</v>
      </c>
      <c r="AR292" s="22" t="s">
        <v>954</v>
      </c>
      <c r="AT292" s="22" t="s">
        <v>1082</v>
      </c>
      <c r="AU292" s="22" t="s">
        <v>959</v>
      </c>
      <c r="AY292" s="22" t="s">
        <v>1081</v>
      </c>
      <c r="BE292" s="116">
        <f t="shared" si="59"/>
        <v>0</v>
      </c>
      <c r="BF292" s="116">
        <f t="shared" si="60"/>
        <v>0</v>
      </c>
      <c r="BG292" s="116">
        <f t="shared" si="61"/>
        <v>0</v>
      </c>
      <c r="BH292" s="116">
        <f t="shared" si="62"/>
        <v>0</v>
      </c>
      <c r="BI292" s="116">
        <f t="shared" si="63"/>
        <v>0</v>
      </c>
      <c r="BJ292" s="22" t="s">
        <v>959</v>
      </c>
      <c r="BK292" s="171">
        <f t="shared" si="64"/>
        <v>0</v>
      </c>
      <c r="BL292" s="22" t="s">
        <v>954</v>
      </c>
      <c r="BM292" s="22" t="s">
        <v>3207</v>
      </c>
    </row>
    <row r="293" spans="2:65" s="1" customFormat="1" ht="25.5" customHeight="1">
      <c r="B293" s="136"/>
      <c r="C293" s="164" t="s">
        <v>3208</v>
      </c>
      <c r="D293" s="164" t="s">
        <v>1082</v>
      </c>
      <c r="E293" s="165" t="s">
        <v>3209</v>
      </c>
      <c r="F293" s="270" t="s">
        <v>3210</v>
      </c>
      <c r="G293" s="270"/>
      <c r="H293" s="270"/>
      <c r="I293" s="270"/>
      <c r="J293" s="166" t="s">
        <v>1194</v>
      </c>
      <c r="K293" s="167">
        <v>43</v>
      </c>
      <c r="L293" s="265">
        <v>0</v>
      </c>
      <c r="M293" s="265"/>
      <c r="N293" s="258">
        <f t="shared" si="55"/>
        <v>0</v>
      </c>
      <c r="O293" s="258"/>
      <c r="P293" s="258"/>
      <c r="Q293" s="258"/>
      <c r="R293" s="138"/>
      <c r="T293" s="168" t="s">
        <v>875</v>
      </c>
      <c r="U293" s="47" t="s">
        <v>914</v>
      </c>
      <c r="V293" s="39"/>
      <c r="W293" s="169">
        <f t="shared" si="56"/>
        <v>0</v>
      </c>
      <c r="X293" s="169">
        <v>1.8600000000000001E-3</v>
      </c>
      <c r="Y293" s="169">
        <f t="shared" si="57"/>
        <v>7.9980000000000009E-2</v>
      </c>
      <c r="Z293" s="169">
        <v>0</v>
      </c>
      <c r="AA293" s="170">
        <f t="shared" si="58"/>
        <v>0</v>
      </c>
      <c r="AR293" s="22" t="s">
        <v>954</v>
      </c>
      <c r="AT293" s="22" t="s">
        <v>1082</v>
      </c>
      <c r="AU293" s="22" t="s">
        <v>959</v>
      </c>
      <c r="AY293" s="22" t="s">
        <v>1081</v>
      </c>
      <c r="BE293" s="116">
        <f t="shared" si="59"/>
        <v>0</v>
      </c>
      <c r="BF293" s="116">
        <f t="shared" si="60"/>
        <v>0</v>
      </c>
      <c r="BG293" s="116">
        <f t="shared" si="61"/>
        <v>0</v>
      </c>
      <c r="BH293" s="116">
        <f t="shared" si="62"/>
        <v>0</v>
      </c>
      <c r="BI293" s="116">
        <f t="shared" si="63"/>
        <v>0</v>
      </c>
      <c r="BJ293" s="22" t="s">
        <v>959</v>
      </c>
      <c r="BK293" s="171">
        <f t="shared" si="64"/>
        <v>0</v>
      </c>
      <c r="BL293" s="22" t="s">
        <v>954</v>
      </c>
      <c r="BM293" s="22" t="s">
        <v>3211</v>
      </c>
    </row>
    <row r="294" spans="2:65" s="1" customFormat="1" ht="25.5" customHeight="1">
      <c r="B294" s="136"/>
      <c r="C294" s="164" t="s">
        <v>3212</v>
      </c>
      <c r="D294" s="164" t="s">
        <v>1082</v>
      </c>
      <c r="E294" s="165" t="s">
        <v>3213</v>
      </c>
      <c r="F294" s="270" t="s">
        <v>3214</v>
      </c>
      <c r="G294" s="270"/>
      <c r="H294" s="270"/>
      <c r="I294" s="270"/>
      <c r="J294" s="166" t="s">
        <v>1194</v>
      </c>
      <c r="K294" s="167">
        <v>11</v>
      </c>
      <c r="L294" s="265">
        <v>0</v>
      </c>
      <c r="M294" s="265"/>
      <c r="N294" s="258">
        <f t="shared" si="55"/>
        <v>0</v>
      </c>
      <c r="O294" s="258"/>
      <c r="P294" s="258"/>
      <c r="Q294" s="258"/>
      <c r="R294" s="138"/>
      <c r="T294" s="168" t="s">
        <v>875</v>
      </c>
      <c r="U294" s="47" t="s">
        <v>914</v>
      </c>
      <c r="V294" s="39"/>
      <c r="W294" s="169">
        <f t="shared" si="56"/>
        <v>0</v>
      </c>
      <c r="X294" s="169">
        <v>2.2200000000000002E-3</v>
      </c>
      <c r="Y294" s="169">
        <f t="shared" si="57"/>
        <v>2.4420000000000001E-2</v>
      </c>
      <c r="Z294" s="169">
        <v>0</v>
      </c>
      <c r="AA294" s="170">
        <f t="shared" si="58"/>
        <v>0</v>
      </c>
      <c r="AR294" s="22" t="s">
        <v>954</v>
      </c>
      <c r="AT294" s="22" t="s">
        <v>1082</v>
      </c>
      <c r="AU294" s="22" t="s">
        <v>959</v>
      </c>
      <c r="AY294" s="22" t="s">
        <v>1081</v>
      </c>
      <c r="BE294" s="116">
        <f t="shared" si="59"/>
        <v>0</v>
      </c>
      <c r="BF294" s="116">
        <f t="shared" si="60"/>
        <v>0</v>
      </c>
      <c r="BG294" s="116">
        <f t="shared" si="61"/>
        <v>0</v>
      </c>
      <c r="BH294" s="116">
        <f t="shared" si="62"/>
        <v>0</v>
      </c>
      <c r="BI294" s="116">
        <f t="shared" si="63"/>
        <v>0</v>
      </c>
      <c r="BJ294" s="22" t="s">
        <v>959</v>
      </c>
      <c r="BK294" s="171">
        <f t="shared" si="64"/>
        <v>0</v>
      </c>
      <c r="BL294" s="22" t="s">
        <v>954</v>
      </c>
      <c r="BM294" s="22" t="s">
        <v>3215</v>
      </c>
    </row>
    <row r="295" spans="2:65" s="1" customFormat="1" ht="25.5" customHeight="1">
      <c r="B295" s="136"/>
      <c r="C295" s="164" t="s">
        <v>3216</v>
      </c>
      <c r="D295" s="164" t="s">
        <v>1082</v>
      </c>
      <c r="E295" s="165" t="s">
        <v>3217</v>
      </c>
      <c r="F295" s="270" t="s">
        <v>3218</v>
      </c>
      <c r="G295" s="270"/>
      <c r="H295" s="270"/>
      <c r="I295" s="270"/>
      <c r="J295" s="166" t="s">
        <v>1194</v>
      </c>
      <c r="K295" s="167">
        <v>106</v>
      </c>
      <c r="L295" s="265">
        <v>0</v>
      </c>
      <c r="M295" s="265"/>
      <c r="N295" s="258">
        <f t="shared" si="55"/>
        <v>0</v>
      </c>
      <c r="O295" s="258"/>
      <c r="P295" s="258"/>
      <c r="Q295" s="258"/>
      <c r="R295" s="138"/>
      <c r="T295" s="168" t="s">
        <v>875</v>
      </c>
      <c r="U295" s="47" t="s">
        <v>914</v>
      </c>
      <c r="V295" s="39"/>
      <c r="W295" s="169">
        <f t="shared" si="56"/>
        <v>0</v>
      </c>
      <c r="X295" s="169">
        <v>7.7400000000000004E-3</v>
      </c>
      <c r="Y295" s="169">
        <f t="shared" si="57"/>
        <v>0.82044000000000006</v>
      </c>
      <c r="Z295" s="169">
        <v>0</v>
      </c>
      <c r="AA295" s="170">
        <f t="shared" si="58"/>
        <v>0</v>
      </c>
      <c r="AR295" s="22" t="s">
        <v>954</v>
      </c>
      <c r="AT295" s="22" t="s">
        <v>1082</v>
      </c>
      <c r="AU295" s="22" t="s">
        <v>959</v>
      </c>
      <c r="AY295" s="22" t="s">
        <v>1081</v>
      </c>
      <c r="BE295" s="116">
        <f t="shared" si="59"/>
        <v>0</v>
      </c>
      <c r="BF295" s="116">
        <f t="shared" si="60"/>
        <v>0</v>
      </c>
      <c r="BG295" s="116">
        <f t="shared" si="61"/>
        <v>0</v>
      </c>
      <c r="BH295" s="116">
        <f t="shared" si="62"/>
        <v>0</v>
      </c>
      <c r="BI295" s="116">
        <f t="shared" si="63"/>
        <v>0</v>
      </c>
      <c r="BJ295" s="22" t="s">
        <v>959</v>
      </c>
      <c r="BK295" s="171">
        <f t="shared" si="64"/>
        <v>0</v>
      </c>
      <c r="BL295" s="22" t="s">
        <v>954</v>
      </c>
      <c r="BM295" s="22" t="s">
        <v>3219</v>
      </c>
    </row>
    <row r="296" spans="2:65" s="11" customFormat="1" ht="16.5" customHeight="1">
      <c r="B296" s="172"/>
      <c r="C296" s="173"/>
      <c r="D296" s="173"/>
      <c r="E296" s="174" t="s">
        <v>875</v>
      </c>
      <c r="F296" s="263" t="s">
        <v>3220</v>
      </c>
      <c r="G296" s="264"/>
      <c r="H296" s="264"/>
      <c r="I296" s="264"/>
      <c r="J296" s="173"/>
      <c r="K296" s="174" t="s">
        <v>875</v>
      </c>
      <c r="L296" s="173"/>
      <c r="M296" s="173"/>
      <c r="N296" s="173"/>
      <c r="O296" s="173"/>
      <c r="P296" s="173"/>
      <c r="Q296" s="173"/>
      <c r="R296" s="175"/>
      <c r="T296" s="176"/>
      <c r="U296" s="173"/>
      <c r="V296" s="173"/>
      <c r="W296" s="173"/>
      <c r="X296" s="173"/>
      <c r="Y296" s="173"/>
      <c r="Z296" s="173"/>
      <c r="AA296" s="177"/>
      <c r="AT296" s="178" t="s">
        <v>1089</v>
      </c>
      <c r="AU296" s="178" t="s">
        <v>959</v>
      </c>
      <c r="AV296" s="11" t="s">
        <v>954</v>
      </c>
      <c r="AW296" s="11" t="s">
        <v>903</v>
      </c>
      <c r="AX296" s="11" t="s">
        <v>947</v>
      </c>
      <c r="AY296" s="178" t="s">
        <v>1081</v>
      </c>
    </row>
    <row r="297" spans="2:65" s="12" customFormat="1" ht="16.5" customHeight="1">
      <c r="B297" s="179"/>
      <c r="C297" s="180"/>
      <c r="D297" s="180"/>
      <c r="E297" s="181" t="s">
        <v>875</v>
      </c>
      <c r="F297" s="259" t="s">
        <v>3221</v>
      </c>
      <c r="G297" s="260"/>
      <c r="H297" s="260"/>
      <c r="I297" s="260"/>
      <c r="J297" s="180"/>
      <c r="K297" s="182">
        <v>106</v>
      </c>
      <c r="L297" s="180"/>
      <c r="M297" s="180"/>
      <c r="N297" s="180"/>
      <c r="O297" s="180"/>
      <c r="P297" s="180"/>
      <c r="Q297" s="180"/>
      <c r="R297" s="183"/>
      <c r="T297" s="184"/>
      <c r="U297" s="180"/>
      <c r="V297" s="180"/>
      <c r="W297" s="180"/>
      <c r="X297" s="180"/>
      <c r="Y297" s="180"/>
      <c r="Z297" s="180"/>
      <c r="AA297" s="185"/>
      <c r="AT297" s="186" t="s">
        <v>1089</v>
      </c>
      <c r="AU297" s="186" t="s">
        <v>959</v>
      </c>
      <c r="AV297" s="12" t="s">
        <v>959</v>
      </c>
      <c r="AW297" s="12" t="s">
        <v>903</v>
      </c>
      <c r="AX297" s="12" t="s">
        <v>947</v>
      </c>
      <c r="AY297" s="186" t="s">
        <v>1081</v>
      </c>
    </row>
    <row r="298" spans="2:65" s="13" customFormat="1" ht="16.5" customHeight="1">
      <c r="B298" s="187"/>
      <c r="C298" s="188"/>
      <c r="D298" s="188"/>
      <c r="E298" s="189" t="s">
        <v>875</v>
      </c>
      <c r="F298" s="271" t="s">
        <v>1096</v>
      </c>
      <c r="G298" s="272"/>
      <c r="H298" s="272"/>
      <c r="I298" s="272"/>
      <c r="J298" s="188"/>
      <c r="K298" s="190">
        <v>106</v>
      </c>
      <c r="L298" s="188"/>
      <c r="M298" s="188"/>
      <c r="N298" s="188"/>
      <c r="O298" s="188"/>
      <c r="P298" s="188"/>
      <c r="Q298" s="188"/>
      <c r="R298" s="191"/>
      <c r="T298" s="192"/>
      <c r="U298" s="188"/>
      <c r="V298" s="188"/>
      <c r="W298" s="188"/>
      <c r="X298" s="188"/>
      <c r="Y298" s="188"/>
      <c r="Z298" s="188"/>
      <c r="AA298" s="193"/>
      <c r="AT298" s="194" t="s">
        <v>1089</v>
      </c>
      <c r="AU298" s="194" t="s">
        <v>959</v>
      </c>
      <c r="AV298" s="13" t="s">
        <v>1086</v>
      </c>
      <c r="AW298" s="13" t="s">
        <v>903</v>
      </c>
      <c r="AX298" s="13" t="s">
        <v>954</v>
      </c>
      <c r="AY298" s="194" t="s">
        <v>1081</v>
      </c>
    </row>
    <row r="299" spans="2:65" s="1" customFormat="1" ht="25.5" customHeight="1">
      <c r="B299" s="136"/>
      <c r="C299" s="164" t="s">
        <v>3222</v>
      </c>
      <c r="D299" s="164" t="s">
        <v>1082</v>
      </c>
      <c r="E299" s="165" t="s">
        <v>3223</v>
      </c>
      <c r="F299" s="270" t="s">
        <v>3224</v>
      </c>
      <c r="G299" s="270"/>
      <c r="H299" s="270"/>
      <c r="I299" s="270"/>
      <c r="J299" s="166" t="s">
        <v>1194</v>
      </c>
      <c r="K299" s="167">
        <v>231</v>
      </c>
      <c r="L299" s="265">
        <v>0</v>
      </c>
      <c r="M299" s="265"/>
      <c r="N299" s="258">
        <f>ROUND(L299*K299,3)</f>
        <v>0</v>
      </c>
      <c r="O299" s="258"/>
      <c r="P299" s="258"/>
      <c r="Q299" s="258"/>
      <c r="R299" s="138"/>
      <c r="T299" s="168" t="s">
        <v>875</v>
      </c>
      <c r="U299" s="47" t="s">
        <v>914</v>
      </c>
      <c r="V299" s="39"/>
      <c r="W299" s="169">
        <f>V299*K299</f>
        <v>0</v>
      </c>
      <c r="X299" s="169">
        <v>1.5140000000000001E-2</v>
      </c>
      <c r="Y299" s="169">
        <f>X299*K299</f>
        <v>3.4973400000000003</v>
      </c>
      <c r="Z299" s="169">
        <v>0</v>
      </c>
      <c r="AA299" s="170">
        <f>Z299*K299</f>
        <v>0</v>
      </c>
      <c r="AR299" s="22" t="s">
        <v>954</v>
      </c>
      <c r="AT299" s="22" t="s">
        <v>1082</v>
      </c>
      <c r="AU299" s="22" t="s">
        <v>959</v>
      </c>
      <c r="AY299" s="22" t="s">
        <v>1081</v>
      </c>
      <c r="BE299" s="116">
        <f>IF(U299="základná",N299,0)</f>
        <v>0</v>
      </c>
      <c r="BF299" s="116">
        <f>IF(U299="znížená",N299,0)</f>
        <v>0</v>
      </c>
      <c r="BG299" s="116">
        <f>IF(U299="zákl. prenesená",N299,0)</f>
        <v>0</v>
      </c>
      <c r="BH299" s="116">
        <f>IF(U299="zníž. prenesená",N299,0)</f>
        <v>0</v>
      </c>
      <c r="BI299" s="116">
        <f>IF(U299="nulová",N299,0)</f>
        <v>0</v>
      </c>
      <c r="BJ299" s="22" t="s">
        <v>959</v>
      </c>
      <c r="BK299" s="171">
        <f>ROUND(L299*K299,3)</f>
        <v>0</v>
      </c>
      <c r="BL299" s="22" t="s">
        <v>954</v>
      </c>
      <c r="BM299" s="22" t="s">
        <v>3225</v>
      </c>
    </row>
    <row r="300" spans="2:65" s="11" customFormat="1" ht="16.5" customHeight="1">
      <c r="B300" s="172"/>
      <c r="C300" s="173"/>
      <c r="D300" s="173"/>
      <c r="E300" s="174" t="s">
        <v>875</v>
      </c>
      <c r="F300" s="263" t="s">
        <v>3220</v>
      </c>
      <c r="G300" s="264"/>
      <c r="H300" s="264"/>
      <c r="I300" s="264"/>
      <c r="J300" s="173"/>
      <c r="K300" s="174" t="s">
        <v>875</v>
      </c>
      <c r="L300" s="173"/>
      <c r="M300" s="173"/>
      <c r="N300" s="173"/>
      <c r="O300" s="173"/>
      <c r="P300" s="173"/>
      <c r="Q300" s="173"/>
      <c r="R300" s="175"/>
      <c r="T300" s="176"/>
      <c r="U300" s="173"/>
      <c r="V300" s="173"/>
      <c r="W300" s="173"/>
      <c r="X300" s="173"/>
      <c r="Y300" s="173"/>
      <c r="Z300" s="173"/>
      <c r="AA300" s="177"/>
      <c r="AT300" s="178" t="s">
        <v>1089</v>
      </c>
      <c r="AU300" s="178" t="s">
        <v>959</v>
      </c>
      <c r="AV300" s="11" t="s">
        <v>954</v>
      </c>
      <c r="AW300" s="11" t="s">
        <v>903</v>
      </c>
      <c r="AX300" s="11" t="s">
        <v>947</v>
      </c>
      <c r="AY300" s="178" t="s">
        <v>1081</v>
      </c>
    </row>
    <row r="301" spans="2:65" s="12" customFormat="1" ht="16.5" customHeight="1">
      <c r="B301" s="179"/>
      <c r="C301" s="180"/>
      <c r="D301" s="180"/>
      <c r="E301" s="181" t="s">
        <v>875</v>
      </c>
      <c r="F301" s="259" t="s">
        <v>3226</v>
      </c>
      <c r="G301" s="260"/>
      <c r="H301" s="260"/>
      <c r="I301" s="260"/>
      <c r="J301" s="180"/>
      <c r="K301" s="182">
        <v>149</v>
      </c>
      <c r="L301" s="180"/>
      <c r="M301" s="180"/>
      <c r="N301" s="180"/>
      <c r="O301" s="180"/>
      <c r="P301" s="180"/>
      <c r="Q301" s="180"/>
      <c r="R301" s="183"/>
      <c r="T301" s="184"/>
      <c r="U301" s="180"/>
      <c r="V301" s="180"/>
      <c r="W301" s="180"/>
      <c r="X301" s="180"/>
      <c r="Y301" s="180"/>
      <c r="Z301" s="180"/>
      <c r="AA301" s="185"/>
      <c r="AT301" s="186" t="s">
        <v>1089</v>
      </c>
      <c r="AU301" s="186" t="s">
        <v>959</v>
      </c>
      <c r="AV301" s="12" t="s">
        <v>959</v>
      </c>
      <c r="AW301" s="12" t="s">
        <v>903</v>
      </c>
      <c r="AX301" s="12" t="s">
        <v>947</v>
      </c>
      <c r="AY301" s="186" t="s">
        <v>1081</v>
      </c>
    </row>
    <row r="302" spans="2:65" s="11" customFormat="1" ht="16.5" customHeight="1">
      <c r="B302" s="172"/>
      <c r="C302" s="173"/>
      <c r="D302" s="173"/>
      <c r="E302" s="174" t="s">
        <v>875</v>
      </c>
      <c r="F302" s="266" t="s">
        <v>3227</v>
      </c>
      <c r="G302" s="267"/>
      <c r="H302" s="267"/>
      <c r="I302" s="267"/>
      <c r="J302" s="173"/>
      <c r="K302" s="174" t="s">
        <v>875</v>
      </c>
      <c r="L302" s="173"/>
      <c r="M302" s="173"/>
      <c r="N302" s="173"/>
      <c r="O302" s="173"/>
      <c r="P302" s="173"/>
      <c r="Q302" s="173"/>
      <c r="R302" s="175"/>
      <c r="T302" s="176"/>
      <c r="U302" s="173"/>
      <c r="V302" s="173"/>
      <c r="W302" s="173"/>
      <c r="X302" s="173"/>
      <c r="Y302" s="173"/>
      <c r="Z302" s="173"/>
      <c r="AA302" s="177"/>
      <c r="AT302" s="178" t="s">
        <v>1089</v>
      </c>
      <c r="AU302" s="178" t="s">
        <v>959</v>
      </c>
      <c r="AV302" s="11" t="s">
        <v>954</v>
      </c>
      <c r="AW302" s="11" t="s">
        <v>903</v>
      </c>
      <c r="AX302" s="11" t="s">
        <v>947</v>
      </c>
      <c r="AY302" s="178" t="s">
        <v>1081</v>
      </c>
    </row>
    <row r="303" spans="2:65" s="12" customFormat="1" ht="16.5" customHeight="1">
      <c r="B303" s="179"/>
      <c r="C303" s="180"/>
      <c r="D303" s="180"/>
      <c r="E303" s="181" t="s">
        <v>875</v>
      </c>
      <c r="F303" s="259" t="s">
        <v>3228</v>
      </c>
      <c r="G303" s="260"/>
      <c r="H303" s="260"/>
      <c r="I303" s="260"/>
      <c r="J303" s="180"/>
      <c r="K303" s="182">
        <v>82</v>
      </c>
      <c r="L303" s="180"/>
      <c r="M303" s="180"/>
      <c r="N303" s="180"/>
      <c r="O303" s="180"/>
      <c r="P303" s="180"/>
      <c r="Q303" s="180"/>
      <c r="R303" s="183"/>
      <c r="T303" s="184"/>
      <c r="U303" s="180"/>
      <c r="V303" s="180"/>
      <c r="W303" s="180"/>
      <c r="X303" s="180"/>
      <c r="Y303" s="180"/>
      <c r="Z303" s="180"/>
      <c r="AA303" s="185"/>
      <c r="AT303" s="186" t="s">
        <v>1089</v>
      </c>
      <c r="AU303" s="186" t="s">
        <v>959</v>
      </c>
      <c r="AV303" s="12" t="s">
        <v>959</v>
      </c>
      <c r="AW303" s="12" t="s">
        <v>903</v>
      </c>
      <c r="AX303" s="12" t="s">
        <v>947</v>
      </c>
      <c r="AY303" s="186" t="s">
        <v>1081</v>
      </c>
    </row>
    <row r="304" spans="2:65" s="13" customFormat="1" ht="16.5" customHeight="1">
      <c r="B304" s="187"/>
      <c r="C304" s="188"/>
      <c r="D304" s="188"/>
      <c r="E304" s="189" t="s">
        <v>875</v>
      </c>
      <c r="F304" s="271" t="s">
        <v>1096</v>
      </c>
      <c r="G304" s="272"/>
      <c r="H304" s="272"/>
      <c r="I304" s="272"/>
      <c r="J304" s="188"/>
      <c r="K304" s="190">
        <v>231</v>
      </c>
      <c r="L304" s="188"/>
      <c r="M304" s="188"/>
      <c r="N304" s="188"/>
      <c r="O304" s="188"/>
      <c r="P304" s="188"/>
      <c r="Q304" s="188"/>
      <c r="R304" s="191"/>
      <c r="T304" s="192"/>
      <c r="U304" s="188"/>
      <c r="V304" s="188"/>
      <c r="W304" s="188"/>
      <c r="X304" s="188"/>
      <c r="Y304" s="188"/>
      <c r="Z304" s="188"/>
      <c r="AA304" s="193"/>
      <c r="AT304" s="194" t="s">
        <v>1089</v>
      </c>
      <c r="AU304" s="194" t="s">
        <v>959</v>
      </c>
      <c r="AV304" s="13" t="s">
        <v>1086</v>
      </c>
      <c r="AW304" s="13" t="s">
        <v>903</v>
      </c>
      <c r="AX304" s="13" t="s">
        <v>954</v>
      </c>
      <c r="AY304" s="194" t="s">
        <v>1081</v>
      </c>
    </row>
    <row r="305" spans="2:65" s="1" customFormat="1" ht="25.5" customHeight="1">
      <c r="B305" s="136"/>
      <c r="C305" s="164" t="s">
        <v>3229</v>
      </c>
      <c r="D305" s="164" t="s">
        <v>1082</v>
      </c>
      <c r="E305" s="165" t="s">
        <v>3230</v>
      </c>
      <c r="F305" s="270" t="s">
        <v>3231</v>
      </c>
      <c r="G305" s="270"/>
      <c r="H305" s="270"/>
      <c r="I305" s="270"/>
      <c r="J305" s="166" t="s">
        <v>1194</v>
      </c>
      <c r="K305" s="167">
        <v>59</v>
      </c>
      <c r="L305" s="265">
        <v>0</v>
      </c>
      <c r="M305" s="265"/>
      <c r="N305" s="258">
        <f>ROUND(L305*K305,3)</f>
        <v>0</v>
      </c>
      <c r="O305" s="258"/>
      <c r="P305" s="258"/>
      <c r="Q305" s="258"/>
      <c r="R305" s="138"/>
      <c r="T305" s="168" t="s">
        <v>875</v>
      </c>
      <c r="U305" s="47" t="s">
        <v>914</v>
      </c>
      <c r="V305" s="39"/>
      <c r="W305" s="169">
        <f>V305*K305</f>
        <v>0</v>
      </c>
      <c r="X305" s="169">
        <v>5.704E-2</v>
      </c>
      <c r="Y305" s="169">
        <f>X305*K305</f>
        <v>3.3653599999999999</v>
      </c>
      <c r="Z305" s="169">
        <v>0</v>
      </c>
      <c r="AA305" s="170">
        <f>Z305*K305</f>
        <v>0</v>
      </c>
      <c r="AR305" s="22" t="s">
        <v>954</v>
      </c>
      <c r="AT305" s="22" t="s">
        <v>1082</v>
      </c>
      <c r="AU305" s="22" t="s">
        <v>959</v>
      </c>
      <c r="AY305" s="22" t="s">
        <v>1081</v>
      </c>
      <c r="BE305" s="116">
        <f>IF(U305="základná",N305,0)</f>
        <v>0</v>
      </c>
      <c r="BF305" s="116">
        <f>IF(U305="znížená",N305,0)</f>
        <v>0</v>
      </c>
      <c r="BG305" s="116">
        <f>IF(U305="zákl. prenesená",N305,0)</f>
        <v>0</v>
      </c>
      <c r="BH305" s="116">
        <f>IF(U305="zníž. prenesená",N305,0)</f>
        <v>0</v>
      </c>
      <c r="BI305" s="116">
        <f>IF(U305="nulová",N305,0)</f>
        <v>0</v>
      </c>
      <c r="BJ305" s="22" t="s">
        <v>959</v>
      </c>
      <c r="BK305" s="171">
        <f>ROUND(L305*K305,3)</f>
        <v>0</v>
      </c>
      <c r="BL305" s="22" t="s">
        <v>954</v>
      </c>
      <c r="BM305" s="22" t="s">
        <v>3232</v>
      </c>
    </row>
    <row r="306" spans="2:65" s="11" customFormat="1" ht="16.5" customHeight="1">
      <c r="B306" s="172"/>
      <c r="C306" s="173"/>
      <c r="D306" s="173"/>
      <c r="E306" s="174" t="s">
        <v>875</v>
      </c>
      <c r="F306" s="263" t="s">
        <v>3220</v>
      </c>
      <c r="G306" s="264"/>
      <c r="H306" s="264"/>
      <c r="I306" s="264"/>
      <c r="J306" s="173"/>
      <c r="K306" s="174" t="s">
        <v>875</v>
      </c>
      <c r="L306" s="173"/>
      <c r="M306" s="173"/>
      <c r="N306" s="173"/>
      <c r="O306" s="173"/>
      <c r="P306" s="173"/>
      <c r="Q306" s="173"/>
      <c r="R306" s="175"/>
      <c r="T306" s="176"/>
      <c r="U306" s="173"/>
      <c r="V306" s="173"/>
      <c r="W306" s="173"/>
      <c r="X306" s="173"/>
      <c r="Y306" s="173"/>
      <c r="Z306" s="173"/>
      <c r="AA306" s="177"/>
      <c r="AT306" s="178" t="s">
        <v>1089</v>
      </c>
      <c r="AU306" s="178" t="s">
        <v>959</v>
      </c>
      <c r="AV306" s="11" t="s">
        <v>954</v>
      </c>
      <c r="AW306" s="11" t="s">
        <v>903</v>
      </c>
      <c r="AX306" s="11" t="s">
        <v>947</v>
      </c>
      <c r="AY306" s="178" t="s">
        <v>1081</v>
      </c>
    </row>
    <row r="307" spans="2:65" s="12" customFormat="1" ht="16.5" customHeight="1">
      <c r="B307" s="179"/>
      <c r="C307" s="180"/>
      <c r="D307" s="180"/>
      <c r="E307" s="181" t="s">
        <v>875</v>
      </c>
      <c r="F307" s="259" t="s">
        <v>3233</v>
      </c>
      <c r="G307" s="260"/>
      <c r="H307" s="260"/>
      <c r="I307" s="260"/>
      <c r="J307" s="180"/>
      <c r="K307" s="182">
        <v>48</v>
      </c>
      <c r="L307" s="180"/>
      <c r="M307" s="180"/>
      <c r="N307" s="180"/>
      <c r="O307" s="180"/>
      <c r="P307" s="180"/>
      <c r="Q307" s="180"/>
      <c r="R307" s="183"/>
      <c r="T307" s="184"/>
      <c r="U307" s="180"/>
      <c r="V307" s="180"/>
      <c r="W307" s="180"/>
      <c r="X307" s="180"/>
      <c r="Y307" s="180"/>
      <c r="Z307" s="180"/>
      <c r="AA307" s="185"/>
      <c r="AT307" s="186" t="s">
        <v>1089</v>
      </c>
      <c r="AU307" s="186" t="s">
        <v>959</v>
      </c>
      <c r="AV307" s="12" t="s">
        <v>959</v>
      </c>
      <c r="AW307" s="12" t="s">
        <v>903</v>
      </c>
      <c r="AX307" s="12" t="s">
        <v>947</v>
      </c>
      <c r="AY307" s="186" t="s">
        <v>1081</v>
      </c>
    </row>
    <row r="308" spans="2:65" s="11" customFormat="1" ht="16.5" customHeight="1">
      <c r="B308" s="172"/>
      <c r="C308" s="173"/>
      <c r="D308" s="173"/>
      <c r="E308" s="174" t="s">
        <v>875</v>
      </c>
      <c r="F308" s="266" t="s">
        <v>3227</v>
      </c>
      <c r="G308" s="267"/>
      <c r="H308" s="267"/>
      <c r="I308" s="267"/>
      <c r="J308" s="173"/>
      <c r="K308" s="174" t="s">
        <v>875</v>
      </c>
      <c r="L308" s="173"/>
      <c r="M308" s="173"/>
      <c r="N308" s="173"/>
      <c r="O308" s="173"/>
      <c r="P308" s="173"/>
      <c r="Q308" s="173"/>
      <c r="R308" s="175"/>
      <c r="T308" s="176"/>
      <c r="U308" s="173"/>
      <c r="V308" s="173"/>
      <c r="W308" s="173"/>
      <c r="X308" s="173"/>
      <c r="Y308" s="173"/>
      <c r="Z308" s="173"/>
      <c r="AA308" s="177"/>
      <c r="AT308" s="178" t="s">
        <v>1089</v>
      </c>
      <c r="AU308" s="178" t="s">
        <v>959</v>
      </c>
      <c r="AV308" s="11" t="s">
        <v>954</v>
      </c>
      <c r="AW308" s="11" t="s">
        <v>903</v>
      </c>
      <c r="AX308" s="11" t="s">
        <v>947</v>
      </c>
      <c r="AY308" s="178" t="s">
        <v>1081</v>
      </c>
    </row>
    <row r="309" spans="2:65" s="12" customFormat="1" ht="16.5" customHeight="1">
      <c r="B309" s="179"/>
      <c r="C309" s="180"/>
      <c r="D309" s="180"/>
      <c r="E309" s="181" t="s">
        <v>875</v>
      </c>
      <c r="F309" s="259" t="s">
        <v>1143</v>
      </c>
      <c r="G309" s="260"/>
      <c r="H309" s="260"/>
      <c r="I309" s="260"/>
      <c r="J309" s="180"/>
      <c r="K309" s="182">
        <v>11</v>
      </c>
      <c r="L309" s="180"/>
      <c r="M309" s="180"/>
      <c r="N309" s="180"/>
      <c r="O309" s="180"/>
      <c r="P309" s="180"/>
      <c r="Q309" s="180"/>
      <c r="R309" s="183"/>
      <c r="T309" s="184"/>
      <c r="U309" s="180"/>
      <c r="V309" s="180"/>
      <c r="W309" s="180"/>
      <c r="X309" s="180"/>
      <c r="Y309" s="180"/>
      <c r="Z309" s="180"/>
      <c r="AA309" s="185"/>
      <c r="AT309" s="186" t="s">
        <v>1089</v>
      </c>
      <c r="AU309" s="186" t="s">
        <v>959</v>
      </c>
      <c r="AV309" s="12" t="s">
        <v>959</v>
      </c>
      <c r="AW309" s="12" t="s">
        <v>903</v>
      </c>
      <c r="AX309" s="12" t="s">
        <v>947</v>
      </c>
      <c r="AY309" s="186" t="s">
        <v>1081</v>
      </c>
    </row>
    <row r="310" spans="2:65" s="13" customFormat="1" ht="16.5" customHeight="1">
      <c r="B310" s="187"/>
      <c r="C310" s="188"/>
      <c r="D310" s="188"/>
      <c r="E310" s="189" t="s">
        <v>875</v>
      </c>
      <c r="F310" s="271" t="s">
        <v>1096</v>
      </c>
      <c r="G310" s="272"/>
      <c r="H310" s="272"/>
      <c r="I310" s="272"/>
      <c r="J310" s="188"/>
      <c r="K310" s="190">
        <v>59</v>
      </c>
      <c r="L310" s="188"/>
      <c r="M310" s="188"/>
      <c r="N310" s="188"/>
      <c r="O310" s="188"/>
      <c r="P310" s="188"/>
      <c r="Q310" s="188"/>
      <c r="R310" s="191"/>
      <c r="T310" s="192"/>
      <c r="U310" s="188"/>
      <c r="V310" s="188"/>
      <c r="W310" s="188"/>
      <c r="X310" s="188"/>
      <c r="Y310" s="188"/>
      <c r="Z310" s="188"/>
      <c r="AA310" s="193"/>
      <c r="AT310" s="194" t="s">
        <v>1089</v>
      </c>
      <c r="AU310" s="194" t="s">
        <v>959</v>
      </c>
      <c r="AV310" s="13" t="s">
        <v>1086</v>
      </c>
      <c r="AW310" s="13" t="s">
        <v>903</v>
      </c>
      <c r="AX310" s="13" t="s">
        <v>954</v>
      </c>
      <c r="AY310" s="194" t="s">
        <v>1081</v>
      </c>
    </row>
    <row r="311" spans="2:65" s="1" customFormat="1" ht="25.5" customHeight="1">
      <c r="B311" s="136"/>
      <c r="C311" s="164" t="s">
        <v>3234</v>
      </c>
      <c r="D311" s="164" t="s">
        <v>1082</v>
      </c>
      <c r="E311" s="165" t="s">
        <v>3235</v>
      </c>
      <c r="F311" s="270" t="s">
        <v>3236</v>
      </c>
      <c r="G311" s="270"/>
      <c r="H311" s="270"/>
      <c r="I311" s="270"/>
      <c r="J311" s="166" t="s">
        <v>1194</v>
      </c>
      <c r="K311" s="167">
        <v>281</v>
      </c>
      <c r="L311" s="265">
        <v>0</v>
      </c>
      <c r="M311" s="265"/>
      <c r="N311" s="258">
        <f>ROUND(L311*K311,3)</f>
        <v>0</v>
      </c>
      <c r="O311" s="258"/>
      <c r="P311" s="258"/>
      <c r="Q311" s="258"/>
      <c r="R311" s="138"/>
      <c r="T311" s="168" t="s">
        <v>875</v>
      </c>
      <c r="U311" s="47" t="s">
        <v>914</v>
      </c>
      <c r="V311" s="39"/>
      <c r="W311" s="169">
        <f>V311*K311</f>
        <v>0</v>
      </c>
      <c r="X311" s="169">
        <v>8.0799999999999997E-2</v>
      </c>
      <c r="Y311" s="169">
        <f>X311*K311</f>
        <v>22.704799999999999</v>
      </c>
      <c r="Z311" s="169">
        <v>0</v>
      </c>
      <c r="AA311" s="170">
        <f>Z311*K311</f>
        <v>0</v>
      </c>
      <c r="AR311" s="22" t="s">
        <v>954</v>
      </c>
      <c r="AT311" s="22" t="s">
        <v>1082</v>
      </c>
      <c r="AU311" s="22" t="s">
        <v>959</v>
      </c>
      <c r="AY311" s="22" t="s">
        <v>1081</v>
      </c>
      <c r="BE311" s="116">
        <f>IF(U311="základná",N311,0)</f>
        <v>0</v>
      </c>
      <c r="BF311" s="116">
        <f>IF(U311="znížená",N311,0)</f>
        <v>0</v>
      </c>
      <c r="BG311" s="116">
        <f>IF(U311="zákl. prenesená",N311,0)</f>
        <v>0</v>
      </c>
      <c r="BH311" s="116">
        <f>IF(U311="zníž. prenesená",N311,0)</f>
        <v>0</v>
      </c>
      <c r="BI311" s="116">
        <f>IF(U311="nulová",N311,0)</f>
        <v>0</v>
      </c>
      <c r="BJ311" s="22" t="s">
        <v>959</v>
      </c>
      <c r="BK311" s="171">
        <f>ROUND(L311*K311,3)</f>
        <v>0</v>
      </c>
      <c r="BL311" s="22" t="s">
        <v>954</v>
      </c>
      <c r="BM311" s="22" t="s">
        <v>3237</v>
      </c>
    </row>
    <row r="312" spans="2:65" s="11" customFormat="1" ht="16.5" customHeight="1">
      <c r="B312" s="172"/>
      <c r="C312" s="173"/>
      <c r="D312" s="173"/>
      <c r="E312" s="174" t="s">
        <v>875</v>
      </c>
      <c r="F312" s="263" t="s">
        <v>3220</v>
      </c>
      <c r="G312" s="264"/>
      <c r="H312" s="264"/>
      <c r="I312" s="264"/>
      <c r="J312" s="173"/>
      <c r="K312" s="174" t="s">
        <v>875</v>
      </c>
      <c r="L312" s="173"/>
      <c r="M312" s="173"/>
      <c r="N312" s="173"/>
      <c r="O312" s="173"/>
      <c r="P312" s="173"/>
      <c r="Q312" s="173"/>
      <c r="R312" s="175"/>
      <c r="T312" s="176"/>
      <c r="U312" s="173"/>
      <c r="V312" s="173"/>
      <c r="W312" s="173"/>
      <c r="X312" s="173"/>
      <c r="Y312" s="173"/>
      <c r="Z312" s="173"/>
      <c r="AA312" s="177"/>
      <c r="AT312" s="178" t="s">
        <v>1089</v>
      </c>
      <c r="AU312" s="178" t="s">
        <v>959</v>
      </c>
      <c r="AV312" s="11" t="s">
        <v>954</v>
      </c>
      <c r="AW312" s="11" t="s">
        <v>903</v>
      </c>
      <c r="AX312" s="11" t="s">
        <v>947</v>
      </c>
      <c r="AY312" s="178" t="s">
        <v>1081</v>
      </c>
    </row>
    <row r="313" spans="2:65" s="12" customFormat="1" ht="16.5" customHeight="1">
      <c r="B313" s="179"/>
      <c r="C313" s="180"/>
      <c r="D313" s="180"/>
      <c r="E313" s="181" t="s">
        <v>875</v>
      </c>
      <c r="F313" s="259" t="s">
        <v>3238</v>
      </c>
      <c r="G313" s="260"/>
      <c r="H313" s="260"/>
      <c r="I313" s="260"/>
      <c r="J313" s="180"/>
      <c r="K313" s="182">
        <v>281</v>
      </c>
      <c r="L313" s="180"/>
      <c r="M313" s="180"/>
      <c r="N313" s="180"/>
      <c r="O313" s="180"/>
      <c r="P313" s="180"/>
      <c r="Q313" s="180"/>
      <c r="R313" s="183"/>
      <c r="T313" s="184"/>
      <c r="U313" s="180"/>
      <c r="V313" s="180"/>
      <c r="W313" s="180"/>
      <c r="X313" s="180"/>
      <c r="Y313" s="180"/>
      <c r="Z313" s="180"/>
      <c r="AA313" s="185"/>
      <c r="AT313" s="186" t="s">
        <v>1089</v>
      </c>
      <c r="AU313" s="186" t="s">
        <v>959</v>
      </c>
      <c r="AV313" s="12" t="s">
        <v>959</v>
      </c>
      <c r="AW313" s="12" t="s">
        <v>903</v>
      </c>
      <c r="AX313" s="12" t="s">
        <v>954</v>
      </c>
      <c r="AY313" s="186" t="s">
        <v>1081</v>
      </c>
    </row>
    <row r="314" spans="2:65" s="1" customFormat="1" ht="25.5" customHeight="1">
      <c r="B314" s="136"/>
      <c r="C314" s="164" t="s">
        <v>3239</v>
      </c>
      <c r="D314" s="164" t="s">
        <v>1082</v>
      </c>
      <c r="E314" s="165" t="s">
        <v>3240</v>
      </c>
      <c r="F314" s="270" t="s">
        <v>3241</v>
      </c>
      <c r="G314" s="270"/>
      <c r="H314" s="270"/>
      <c r="I314" s="270"/>
      <c r="J314" s="166" t="s">
        <v>1194</v>
      </c>
      <c r="K314" s="167">
        <v>2</v>
      </c>
      <c r="L314" s="265">
        <v>0</v>
      </c>
      <c r="M314" s="265"/>
      <c r="N314" s="258">
        <f>ROUND(L314*K314,3)</f>
        <v>0</v>
      </c>
      <c r="O314" s="258"/>
      <c r="P314" s="258"/>
      <c r="Q314" s="258"/>
      <c r="R314" s="138"/>
      <c r="T314" s="168" t="s">
        <v>875</v>
      </c>
      <c r="U314" s="47" t="s">
        <v>914</v>
      </c>
      <c r="V314" s="39"/>
      <c r="W314" s="169">
        <f>V314*K314</f>
        <v>0</v>
      </c>
      <c r="X314" s="169">
        <v>0.16059999999999999</v>
      </c>
      <c r="Y314" s="169">
        <f>X314*K314</f>
        <v>0.32119999999999999</v>
      </c>
      <c r="Z314" s="169">
        <v>0</v>
      </c>
      <c r="AA314" s="170">
        <f>Z314*K314</f>
        <v>0</v>
      </c>
      <c r="AR314" s="22" t="s">
        <v>954</v>
      </c>
      <c r="AT314" s="22" t="s">
        <v>1082</v>
      </c>
      <c r="AU314" s="22" t="s">
        <v>959</v>
      </c>
      <c r="AY314" s="22" t="s">
        <v>1081</v>
      </c>
      <c r="BE314" s="116">
        <f>IF(U314="základná",N314,0)</f>
        <v>0</v>
      </c>
      <c r="BF314" s="116">
        <f>IF(U314="znížená",N314,0)</f>
        <v>0</v>
      </c>
      <c r="BG314" s="116">
        <f>IF(U314="zákl. prenesená",N314,0)</f>
        <v>0</v>
      </c>
      <c r="BH314" s="116">
        <f>IF(U314="zníž. prenesená",N314,0)</f>
        <v>0</v>
      </c>
      <c r="BI314" s="116">
        <f>IF(U314="nulová",N314,0)</f>
        <v>0</v>
      </c>
      <c r="BJ314" s="22" t="s">
        <v>959</v>
      </c>
      <c r="BK314" s="171">
        <f>ROUND(L314*K314,3)</f>
        <v>0</v>
      </c>
      <c r="BL314" s="22" t="s">
        <v>954</v>
      </c>
      <c r="BM314" s="22" t="s">
        <v>3242</v>
      </c>
    </row>
    <row r="315" spans="2:65" s="11" customFormat="1" ht="16.5" customHeight="1">
      <c r="B315" s="172"/>
      <c r="C315" s="173"/>
      <c r="D315" s="173"/>
      <c r="E315" s="174" t="s">
        <v>875</v>
      </c>
      <c r="F315" s="263" t="s">
        <v>3220</v>
      </c>
      <c r="G315" s="264"/>
      <c r="H315" s="264"/>
      <c r="I315" s="264"/>
      <c r="J315" s="173"/>
      <c r="K315" s="174" t="s">
        <v>875</v>
      </c>
      <c r="L315" s="173"/>
      <c r="M315" s="173"/>
      <c r="N315" s="173"/>
      <c r="O315" s="173"/>
      <c r="P315" s="173"/>
      <c r="Q315" s="173"/>
      <c r="R315" s="175"/>
      <c r="T315" s="176"/>
      <c r="U315" s="173"/>
      <c r="V315" s="173"/>
      <c r="W315" s="173"/>
      <c r="X315" s="173"/>
      <c r="Y315" s="173"/>
      <c r="Z315" s="173"/>
      <c r="AA315" s="177"/>
      <c r="AT315" s="178" t="s">
        <v>1089</v>
      </c>
      <c r="AU315" s="178" t="s">
        <v>959</v>
      </c>
      <c r="AV315" s="11" t="s">
        <v>954</v>
      </c>
      <c r="AW315" s="11" t="s">
        <v>903</v>
      </c>
      <c r="AX315" s="11" t="s">
        <v>947</v>
      </c>
      <c r="AY315" s="178" t="s">
        <v>1081</v>
      </c>
    </row>
    <row r="316" spans="2:65" s="12" customFormat="1" ht="16.5" customHeight="1">
      <c r="B316" s="179"/>
      <c r="C316" s="180"/>
      <c r="D316" s="180"/>
      <c r="E316" s="181" t="s">
        <v>875</v>
      </c>
      <c r="F316" s="259" t="s">
        <v>959</v>
      </c>
      <c r="G316" s="260"/>
      <c r="H316" s="260"/>
      <c r="I316" s="260"/>
      <c r="J316" s="180"/>
      <c r="K316" s="182">
        <v>2</v>
      </c>
      <c r="L316" s="180"/>
      <c r="M316" s="180"/>
      <c r="N316" s="180"/>
      <c r="O316" s="180"/>
      <c r="P316" s="180"/>
      <c r="Q316" s="180"/>
      <c r="R316" s="183"/>
      <c r="T316" s="184"/>
      <c r="U316" s="180"/>
      <c r="V316" s="180"/>
      <c r="W316" s="180"/>
      <c r="X316" s="180"/>
      <c r="Y316" s="180"/>
      <c r="Z316" s="180"/>
      <c r="AA316" s="185"/>
      <c r="AT316" s="186" t="s">
        <v>1089</v>
      </c>
      <c r="AU316" s="186" t="s">
        <v>959</v>
      </c>
      <c r="AV316" s="12" t="s">
        <v>959</v>
      </c>
      <c r="AW316" s="12" t="s">
        <v>903</v>
      </c>
      <c r="AX316" s="12" t="s">
        <v>954</v>
      </c>
      <c r="AY316" s="186" t="s">
        <v>1081</v>
      </c>
    </row>
    <row r="317" spans="2:65" s="1" customFormat="1" ht="25.5" customHeight="1">
      <c r="B317" s="136"/>
      <c r="C317" s="164" t="s">
        <v>3243</v>
      </c>
      <c r="D317" s="164" t="s">
        <v>1082</v>
      </c>
      <c r="E317" s="165" t="s">
        <v>3244</v>
      </c>
      <c r="F317" s="270" t="s">
        <v>3245</v>
      </c>
      <c r="G317" s="270"/>
      <c r="H317" s="270"/>
      <c r="I317" s="270"/>
      <c r="J317" s="166" t="s">
        <v>1346</v>
      </c>
      <c r="K317" s="167">
        <v>0</v>
      </c>
      <c r="L317" s="265">
        <v>0</v>
      </c>
      <c r="M317" s="265"/>
      <c r="N317" s="258">
        <f>ROUND(L317*K317,3)</f>
        <v>0</v>
      </c>
      <c r="O317" s="258"/>
      <c r="P317" s="258"/>
      <c r="Q317" s="258"/>
      <c r="R317" s="138"/>
      <c r="T317" s="168" t="s">
        <v>875</v>
      </c>
      <c r="U317" s="47" t="s">
        <v>914</v>
      </c>
      <c r="V317" s="39"/>
      <c r="W317" s="169">
        <f>V317*K317</f>
        <v>0</v>
      </c>
      <c r="X317" s="169">
        <v>0</v>
      </c>
      <c r="Y317" s="169">
        <f>X317*K317</f>
        <v>0</v>
      </c>
      <c r="Z317" s="169">
        <v>0</v>
      </c>
      <c r="AA317" s="170">
        <f>Z317*K317</f>
        <v>0</v>
      </c>
      <c r="AR317" s="22" t="s">
        <v>954</v>
      </c>
      <c r="AT317" s="22" t="s">
        <v>1082</v>
      </c>
      <c r="AU317" s="22" t="s">
        <v>959</v>
      </c>
      <c r="AY317" s="22" t="s">
        <v>1081</v>
      </c>
      <c r="BE317" s="116">
        <f>IF(U317="základná",N317,0)</f>
        <v>0</v>
      </c>
      <c r="BF317" s="116">
        <f>IF(U317="znížená",N317,0)</f>
        <v>0</v>
      </c>
      <c r="BG317" s="116">
        <f>IF(U317="zákl. prenesená",N317,0)</f>
        <v>0</v>
      </c>
      <c r="BH317" s="116">
        <f>IF(U317="zníž. prenesená",N317,0)</f>
        <v>0</v>
      </c>
      <c r="BI317" s="116">
        <f>IF(U317="nulová",N317,0)</f>
        <v>0</v>
      </c>
      <c r="BJ317" s="22" t="s">
        <v>959</v>
      </c>
      <c r="BK317" s="171">
        <f>ROUND(L317*K317,3)</f>
        <v>0</v>
      </c>
      <c r="BL317" s="22" t="s">
        <v>954</v>
      </c>
      <c r="BM317" s="22" t="s">
        <v>3246</v>
      </c>
    </row>
    <row r="318" spans="2:65" s="10" customFormat="1" ht="29.85" customHeight="1">
      <c r="B318" s="153"/>
      <c r="C318" s="154"/>
      <c r="D318" s="163" t="s">
        <v>549</v>
      </c>
      <c r="E318" s="163"/>
      <c r="F318" s="163"/>
      <c r="G318" s="163"/>
      <c r="H318" s="163"/>
      <c r="I318" s="163"/>
      <c r="J318" s="163"/>
      <c r="K318" s="163"/>
      <c r="L318" s="163"/>
      <c r="M318" s="163"/>
      <c r="N318" s="273">
        <f>BK318</f>
        <v>0</v>
      </c>
      <c r="O318" s="274"/>
      <c r="P318" s="274"/>
      <c r="Q318" s="274"/>
      <c r="R318" s="156"/>
      <c r="T318" s="157"/>
      <c r="U318" s="154"/>
      <c r="V318" s="154"/>
      <c r="W318" s="158">
        <f>SUM(W319:W450)</f>
        <v>0</v>
      </c>
      <c r="X318" s="154"/>
      <c r="Y318" s="158">
        <f>SUM(Y319:Y450)</f>
        <v>3.8874127445599993</v>
      </c>
      <c r="Z318" s="154"/>
      <c r="AA318" s="159">
        <f>SUM(AA319:AA450)</f>
        <v>0</v>
      </c>
      <c r="AR318" s="160" t="s">
        <v>959</v>
      </c>
      <c r="AT318" s="161" t="s">
        <v>946</v>
      </c>
      <c r="AU318" s="161" t="s">
        <v>954</v>
      </c>
      <c r="AY318" s="160" t="s">
        <v>1081</v>
      </c>
      <c r="BK318" s="162">
        <f>SUM(BK319:BK450)</f>
        <v>0</v>
      </c>
    </row>
    <row r="319" spans="2:65" s="1" customFormat="1" ht="16.5" customHeight="1">
      <c r="B319" s="136"/>
      <c r="C319" s="164" t="s">
        <v>3247</v>
      </c>
      <c r="D319" s="164" t="s">
        <v>1082</v>
      </c>
      <c r="E319" s="165" t="s">
        <v>3248</v>
      </c>
      <c r="F319" s="270" t="s">
        <v>3249</v>
      </c>
      <c r="G319" s="270"/>
      <c r="H319" s="270"/>
      <c r="I319" s="270"/>
      <c r="J319" s="166" t="s">
        <v>1182</v>
      </c>
      <c r="K319" s="167">
        <v>2</v>
      </c>
      <c r="L319" s="265">
        <v>0</v>
      </c>
      <c r="M319" s="265"/>
      <c r="N319" s="258">
        <f t="shared" ref="N319:N350" si="65">ROUND(L319*K319,3)</f>
        <v>0</v>
      </c>
      <c r="O319" s="258"/>
      <c r="P319" s="258"/>
      <c r="Q319" s="258"/>
      <c r="R319" s="138"/>
      <c r="T319" s="168" t="s">
        <v>875</v>
      </c>
      <c r="U319" s="47" t="s">
        <v>914</v>
      </c>
      <c r="V319" s="39"/>
      <c r="W319" s="169">
        <f t="shared" ref="W319:W350" si="66">V319*K319</f>
        <v>0</v>
      </c>
      <c r="X319" s="169">
        <v>1.5100000000000001E-3</v>
      </c>
      <c r="Y319" s="169">
        <f t="shared" ref="Y319:Y350" si="67">X319*K319</f>
        <v>3.0200000000000001E-3</v>
      </c>
      <c r="Z319" s="169">
        <v>0</v>
      </c>
      <c r="AA319" s="170">
        <f t="shared" ref="AA319:AA350" si="68">Z319*K319</f>
        <v>0</v>
      </c>
      <c r="AR319" s="22" t="s">
        <v>954</v>
      </c>
      <c r="AT319" s="22" t="s">
        <v>1082</v>
      </c>
      <c r="AU319" s="22" t="s">
        <v>959</v>
      </c>
      <c r="AY319" s="22" t="s">
        <v>1081</v>
      </c>
      <c r="BE319" s="116">
        <f t="shared" ref="BE319:BE350" si="69">IF(U319="základná",N319,0)</f>
        <v>0</v>
      </c>
      <c r="BF319" s="116">
        <f t="shared" ref="BF319:BF350" si="70">IF(U319="znížená",N319,0)</f>
        <v>0</v>
      </c>
      <c r="BG319" s="116">
        <f t="shared" ref="BG319:BG350" si="71">IF(U319="zákl. prenesená",N319,0)</f>
        <v>0</v>
      </c>
      <c r="BH319" s="116">
        <f t="shared" ref="BH319:BH350" si="72">IF(U319="zníž. prenesená",N319,0)</f>
        <v>0</v>
      </c>
      <c r="BI319" s="116">
        <f t="shared" ref="BI319:BI350" si="73">IF(U319="nulová",N319,0)</f>
        <v>0</v>
      </c>
      <c r="BJ319" s="22" t="s">
        <v>959</v>
      </c>
      <c r="BK319" s="171">
        <f t="shared" ref="BK319:BK350" si="74">ROUND(L319*K319,3)</f>
        <v>0</v>
      </c>
      <c r="BL319" s="22" t="s">
        <v>954</v>
      </c>
      <c r="BM319" s="22" t="s">
        <v>3250</v>
      </c>
    </row>
    <row r="320" spans="2:65" s="1" customFormat="1" ht="25.5" customHeight="1">
      <c r="B320" s="136"/>
      <c r="C320" s="195" t="s">
        <v>3251</v>
      </c>
      <c r="D320" s="195" t="s">
        <v>1187</v>
      </c>
      <c r="E320" s="196" t="s">
        <v>3252</v>
      </c>
      <c r="F320" s="262" t="s">
        <v>3253</v>
      </c>
      <c r="G320" s="262"/>
      <c r="H320" s="262"/>
      <c r="I320" s="262"/>
      <c r="J320" s="197" t="s">
        <v>1182</v>
      </c>
      <c r="K320" s="198">
        <v>2</v>
      </c>
      <c r="L320" s="261">
        <v>0</v>
      </c>
      <c r="M320" s="261"/>
      <c r="N320" s="257">
        <f t="shared" si="65"/>
        <v>0</v>
      </c>
      <c r="O320" s="258"/>
      <c r="P320" s="258"/>
      <c r="Q320" s="258"/>
      <c r="R320" s="138"/>
      <c r="T320" s="168" t="s">
        <v>875</v>
      </c>
      <c r="U320" s="47" t="s">
        <v>914</v>
      </c>
      <c r="V320" s="39"/>
      <c r="W320" s="169">
        <f t="shared" si="66"/>
        <v>0</v>
      </c>
      <c r="X320" s="169">
        <v>1.63E-4</v>
      </c>
      <c r="Y320" s="169">
        <f t="shared" si="67"/>
        <v>3.2600000000000001E-4</v>
      </c>
      <c r="Z320" s="169">
        <v>0</v>
      </c>
      <c r="AA320" s="170">
        <f t="shared" si="68"/>
        <v>0</v>
      </c>
      <c r="AR320" s="22" t="s">
        <v>959</v>
      </c>
      <c r="AT320" s="22" t="s">
        <v>1187</v>
      </c>
      <c r="AU320" s="22" t="s">
        <v>959</v>
      </c>
      <c r="AY320" s="22" t="s">
        <v>1081</v>
      </c>
      <c r="BE320" s="116">
        <f t="shared" si="69"/>
        <v>0</v>
      </c>
      <c r="BF320" s="116">
        <f t="shared" si="70"/>
        <v>0</v>
      </c>
      <c r="BG320" s="116">
        <f t="shared" si="71"/>
        <v>0</v>
      </c>
      <c r="BH320" s="116">
        <f t="shared" si="72"/>
        <v>0</v>
      </c>
      <c r="BI320" s="116">
        <f t="shared" si="73"/>
        <v>0</v>
      </c>
      <c r="BJ320" s="22" t="s">
        <v>959</v>
      </c>
      <c r="BK320" s="171">
        <f t="shared" si="74"/>
        <v>0</v>
      </c>
      <c r="BL320" s="22" t="s">
        <v>954</v>
      </c>
      <c r="BM320" s="22" t="s">
        <v>3254</v>
      </c>
    </row>
    <row r="321" spans="2:65" s="1" customFormat="1" ht="16.5" customHeight="1">
      <c r="B321" s="136"/>
      <c r="C321" s="164" t="s">
        <v>3255</v>
      </c>
      <c r="D321" s="164" t="s">
        <v>1082</v>
      </c>
      <c r="E321" s="165" t="s">
        <v>3256</v>
      </c>
      <c r="F321" s="270" t="s">
        <v>3257</v>
      </c>
      <c r="G321" s="270"/>
      <c r="H321" s="270"/>
      <c r="I321" s="270"/>
      <c r="J321" s="166" t="s">
        <v>1182</v>
      </c>
      <c r="K321" s="167">
        <v>4</v>
      </c>
      <c r="L321" s="265">
        <v>0</v>
      </c>
      <c r="M321" s="265"/>
      <c r="N321" s="258">
        <f t="shared" si="65"/>
        <v>0</v>
      </c>
      <c r="O321" s="258"/>
      <c r="P321" s="258"/>
      <c r="Q321" s="258"/>
      <c r="R321" s="138"/>
      <c r="T321" s="168" t="s">
        <v>875</v>
      </c>
      <c r="U321" s="47" t="s">
        <v>914</v>
      </c>
      <c r="V321" s="39"/>
      <c r="W321" s="169">
        <f t="shared" si="66"/>
        <v>0</v>
      </c>
      <c r="X321" s="169">
        <v>1.5299999999999999E-3</v>
      </c>
      <c r="Y321" s="169">
        <f t="shared" si="67"/>
        <v>6.1199999999999996E-3</v>
      </c>
      <c r="Z321" s="169">
        <v>0</v>
      </c>
      <c r="AA321" s="170">
        <f t="shared" si="68"/>
        <v>0</v>
      </c>
      <c r="AR321" s="22" t="s">
        <v>954</v>
      </c>
      <c r="AT321" s="22" t="s">
        <v>1082</v>
      </c>
      <c r="AU321" s="22" t="s">
        <v>959</v>
      </c>
      <c r="AY321" s="22" t="s">
        <v>1081</v>
      </c>
      <c r="BE321" s="116">
        <f t="shared" si="69"/>
        <v>0</v>
      </c>
      <c r="BF321" s="116">
        <f t="shared" si="70"/>
        <v>0</v>
      </c>
      <c r="BG321" s="116">
        <f t="shared" si="71"/>
        <v>0</v>
      </c>
      <c r="BH321" s="116">
        <f t="shared" si="72"/>
        <v>0</v>
      </c>
      <c r="BI321" s="116">
        <f t="shared" si="73"/>
        <v>0</v>
      </c>
      <c r="BJ321" s="22" t="s">
        <v>959</v>
      </c>
      <c r="BK321" s="171">
        <f t="shared" si="74"/>
        <v>0</v>
      </c>
      <c r="BL321" s="22" t="s">
        <v>954</v>
      </c>
      <c r="BM321" s="22" t="s">
        <v>3258</v>
      </c>
    </row>
    <row r="322" spans="2:65" s="1" customFormat="1" ht="25.5" customHeight="1">
      <c r="B322" s="136"/>
      <c r="C322" s="195" t="s">
        <v>3259</v>
      </c>
      <c r="D322" s="195" t="s">
        <v>1187</v>
      </c>
      <c r="E322" s="196" t="s">
        <v>3260</v>
      </c>
      <c r="F322" s="262" t="s">
        <v>3261</v>
      </c>
      <c r="G322" s="262"/>
      <c r="H322" s="262"/>
      <c r="I322" s="262"/>
      <c r="J322" s="197" t="s">
        <v>1182</v>
      </c>
      <c r="K322" s="198">
        <v>4</v>
      </c>
      <c r="L322" s="261">
        <v>0</v>
      </c>
      <c r="M322" s="261"/>
      <c r="N322" s="257">
        <f t="shared" si="65"/>
        <v>0</v>
      </c>
      <c r="O322" s="258"/>
      <c r="P322" s="258"/>
      <c r="Q322" s="258"/>
      <c r="R322" s="138"/>
      <c r="T322" s="168" t="s">
        <v>875</v>
      </c>
      <c r="U322" s="47" t="s">
        <v>914</v>
      </c>
      <c r="V322" s="39"/>
      <c r="W322" s="169">
        <f t="shared" si="66"/>
        <v>0</v>
      </c>
      <c r="X322" s="169">
        <v>2.3900000000000001E-4</v>
      </c>
      <c r="Y322" s="169">
        <f t="shared" si="67"/>
        <v>9.5600000000000004E-4</v>
      </c>
      <c r="Z322" s="169">
        <v>0</v>
      </c>
      <c r="AA322" s="170">
        <f t="shared" si="68"/>
        <v>0</v>
      </c>
      <c r="AR322" s="22" t="s">
        <v>959</v>
      </c>
      <c r="AT322" s="22" t="s">
        <v>1187</v>
      </c>
      <c r="AU322" s="22" t="s">
        <v>959</v>
      </c>
      <c r="AY322" s="22" t="s">
        <v>1081</v>
      </c>
      <c r="BE322" s="116">
        <f t="shared" si="69"/>
        <v>0</v>
      </c>
      <c r="BF322" s="116">
        <f t="shared" si="70"/>
        <v>0</v>
      </c>
      <c r="BG322" s="116">
        <f t="shared" si="71"/>
        <v>0</v>
      </c>
      <c r="BH322" s="116">
        <f t="shared" si="72"/>
        <v>0</v>
      </c>
      <c r="BI322" s="116">
        <f t="shared" si="73"/>
        <v>0</v>
      </c>
      <c r="BJ322" s="22" t="s">
        <v>959</v>
      </c>
      <c r="BK322" s="171">
        <f t="shared" si="74"/>
        <v>0</v>
      </c>
      <c r="BL322" s="22" t="s">
        <v>954</v>
      </c>
      <c r="BM322" s="22" t="s">
        <v>3262</v>
      </c>
    </row>
    <row r="323" spans="2:65" s="1" customFormat="1" ht="16.5" customHeight="1">
      <c r="B323" s="136"/>
      <c r="C323" s="164" t="s">
        <v>71</v>
      </c>
      <c r="D323" s="164" t="s">
        <v>1082</v>
      </c>
      <c r="E323" s="165" t="s">
        <v>3263</v>
      </c>
      <c r="F323" s="270" t="s">
        <v>3264</v>
      </c>
      <c r="G323" s="270"/>
      <c r="H323" s="270"/>
      <c r="I323" s="270"/>
      <c r="J323" s="166" t="s">
        <v>1182</v>
      </c>
      <c r="K323" s="167">
        <v>1</v>
      </c>
      <c r="L323" s="265">
        <v>0</v>
      </c>
      <c r="M323" s="265"/>
      <c r="N323" s="258">
        <f t="shared" si="65"/>
        <v>0</v>
      </c>
      <c r="O323" s="258"/>
      <c r="P323" s="258"/>
      <c r="Q323" s="258"/>
      <c r="R323" s="138"/>
      <c r="T323" s="168" t="s">
        <v>875</v>
      </c>
      <c r="U323" s="47" t="s">
        <v>914</v>
      </c>
      <c r="V323" s="39"/>
      <c r="W323" s="169">
        <f t="shared" si="66"/>
        <v>0</v>
      </c>
      <c r="X323" s="169">
        <v>1.5399999999999999E-3</v>
      </c>
      <c r="Y323" s="169">
        <f t="shared" si="67"/>
        <v>1.5399999999999999E-3</v>
      </c>
      <c r="Z323" s="169">
        <v>0</v>
      </c>
      <c r="AA323" s="170">
        <f t="shared" si="68"/>
        <v>0</v>
      </c>
      <c r="AR323" s="22" t="s">
        <v>954</v>
      </c>
      <c r="AT323" s="22" t="s">
        <v>1082</v>
      </c>
      <c r="AU323" s="22" t="s">
        <v>959</v>
      </c>
      <c r="AY323" s="22" t="s">
        <v>1081</v>
      </c>
      <c r="BE323" s="116">
        <f t="shared" si="69"/>
        <v>0</v>
      </c>
      <c r="BF323" s="116">
        <f t="shared" si="70"/>
        <v>0</v>
      </c>
      <c r="BG323" s="116">
        <f t="shared" si="71"/>
        <v>0</v>
      </c>
      <c r="BH323" s="116">
        <f t="shared" si="72"/>
        <v>0</v>
      </c>
      <c r="BI323" s="116">
        <f t="shared" si="73"/>
        <v>0</v>
      </c>
      <c r="BJ323" s="22" t="s">
        <v>959</v>
      </c>
      <c r="BK323" s="171">
        <f t="shared" si="74"/>
        <v>0</v>
      </c>
      <c r="BL323" s="22" t="s">
        <v>954</v>
      </c>
      <c r="BM323" s="22" t="s">
        <v>3265</v>
      </c>
    </row>
    <row r="324" spans="2:65" s="1" customFormat="1" ht="25.5" customHeight="1">
      <c r="B324" s="136"/>
      <c r="C324" s="195" t="s">
        <v>3266</v>
      </c>
      <c r="D324" s="195" t="s">
        <v>1187</v>
      </c>
      <c r="E324" s="196" t="s">
        <v>3267</v>
      </c>
      <c r="F324" s="262" t="s">
        <v>3268</v>
      </c>
      <c r="G324" s="262"/>
      <c r="H324" s="262"/>
      <c r="I324" s="262"/>
      <c r="J324" s="197" t="s">
        <v>1182</v>
      </c>
      <c r="K324" s="198">
        <v>1</v>
      </c>
      <c r="L324" s="261">
        <v>0</v>
      </c>
      <c r="M324" s="261"/>
      <c r="N324" s="257">
        <f t="shared" si="65"/>
        <v>0</v>
      </c>
      <c r="O324" s="258"/>
      <c r="P324" s="258"/>
      <c r="Q324" s="258"/>
      <c r="R324" s="138"/>
      <c r="T324" s="168" t="s">
        <v>875</v>
      </c>
      <c r="U324" s="47" t="s">
        <v>914</v>
      </c>
      <c r="V324" s="39"/>
      <c r="W324" s="169">
        <f t="shared" si="66"/>
        <v>0</v>
      </c>
      <c r="X324" s="169">
        <v>3.19E-4</v>
      </c>
      <c r="Y324" s="169">
        <f t="shared" si="67"/>
        <v>3.19E-4</v>
      </c>
      <c r="Z324" s="169">
        <v>0</v>
      </c>
      <c r="AA324" s="170">
        <f t="shared" si="68"/>
        <v>0</v>
      </c>
      <c r="AR324" s="22" t="s">
        <v>959</v>
      </c>
      <c r="AT324" s="22" t="s">
        <v>1187</v>
      </c>
      <c r="AU324" s="22" t="s">
        <v>959</v>
      </c>
      <c r="AY324" s="22" t="s">
        <v>1081</v>
      </c>
      <c r="BE324" s="116">
        <f t="shared" si="69"/>
        <v>0</v>
      </c>
      <c r="BF324" s="116">
        <f t="shared" si="70"/>
        <v>0</v>
      </c>
      <c r="BG324" s="116">
        <f t="shared" si="71"/>
        <v>0</v>
      </c>
      <c r="BH324" s="116">
        <f t="shared" si="72"/>
        <v>0</v>
      </c>
      <c r="BI324" s="116">
        <f t="shared" si="73"/>
        <v>0</v>
      </c>
      <c r="BJ324" s="22" t="s">
        <v>959</v>
      </c>
      <c r="BK324" s="171">
        <f t="shared" si="74"/>
        <v>0</v>
      </c>
      <c r="BL324" s="22" t="s">
        <v>954</v>
      </c>
      <c r="BM324" s="22" t="s">
        <v>3269</v>
      </c>
    </row>
    <row r="325" spans="2:65" s="1" customFormat="1" ht="16.5" customHeight="1">
      <c r="B325" s="136"/>
      <c r="C325" s="164" t="s">
        <v>3270</v>
      </c>
      <c r="D325" s="164" t="s">
        <v>1082</v>
      </c>
      <c r="E325" s="165" t="s">
        <v>3271</v>
      </c>
      <c r="F325" s="270" t="s">
        <v>3272</v>
      </c>
      <c r="G325" s="270"/>
      <c r="H325" s="270"/>
      <c r="I325" s="270"/>
      <c r="J325" s="166" t="s">
        <v>1182</v>
      </c>
      <c r="K325" s="167">
        <v>1</v>
      </c>
      <c r="L325" s="265">
        <v>0</v>
      </c>
      <c r="M325" s="265"/>
      <c r="N325" s="258">
        <f t="shared" si="65"/>
        <v>0</v>
      </c>
      <c r="O325" s="258"/>
      <c r="P325" s="258"/>
      <c r="Q325" s="258"/>
      <c r="R325" s="138"/>
      <c r="T325" s="168" t="s">
        <v>875</v>
      </c>
      <c r="U325" s="47" t="s">
        <v>914</v>
      </c>
      <c r="V325" s="39"/>
      <c r="W325" s="169">
        <f t="shared" si="66"/>
        <v>0</v>
      </c>
      <c r="X325" s="169">
        <v>1.57E-3</v>
      </c>
      <c r="Y325" s="169">
        <f t="shared" si="67"/>
        <v>1.57E-3</v>
      </c>
      <c r="Z325" s="169">
        <v>0</v>
      </c>
      <c r="AA325" s="170">
        <f t="shared" si="68"/>
        <v>0</v>
      </c>
      <c r="AR325" s="22" t="s">
        <v>954</v>
      </c>
      <c r="AT325" s="22" t="s">
        <v>1082</v>
      </c>
      <c r="AU325" s="22" t="s">
        <v>959</v>
      </c>
      <c r="AY325" s="22" t="s">
        <v>1081</v>
      </c>
      <c r="BE325" s="116">
        <f t="shared" si="69"/>
        <v>0</v>
      </c>
      <c r="BF325" s="116">
        <f t="shared" si="70"/>
        <v>0</v>
      </c>
      <c r="BG325" s="116">
        <f t="shared" si="71"/>
        <v>0</v>
      </c>
      <c r="BH325" s="116">
        <f t="shared" si="72"/>
        <v>0</v>
      </c>
      <c r="BI325" s="116">
        <f t="shared" si="73"/>
        <v>0</v>
      </c>
      <c r="BJ325" s="22" t="s">
        <v>959</v>
      </c>
      <c r="BK325" s="171">
        <f t="shared" si="74"/>
        <v>0</v>
      </c>
      <c r="BL325" s="22" t="s">
        <v>954</v>
      </c>
      <c r="BM325" s="22" t="s">
        <v>3273</v>
      </c>
    </row>
    <row r="326" spans="2:65" s="1" customFormat="1" ht="25.5" customHeight="1">
      <c r="B326" s="136"/>
      <c r="C326" s="195" t="s">
        <v>3274</v>
      </c>
      <c r="D326" s="195" t="s">
        <v>1187</v>
      </c>
      <c r="E326" s="196" t="s">
        <v>3275</v>
      </c>
      <c r="F326" s="262" t="s">
        <v>3276</v>
      </c>
      <c r="G326" s="262"/>
      <c r="H326" s="262"/>
      <c r="I326" s="262"/>
      <c r="J326" s="197" t="s">
        <v>1182</v>
      </c>
      <c r="K326" s="198">
        <v>1</v>
      </c>
      <c r="L326" s="261">
        <v>0</v>
      </c>
      <c r="M326" s="261"/>
      <c r="N326" s="257">
        <f t="shared" si="65"/>
        <v>0</v>
      </c>
      <c r="O326" s="258"/>
      <c r="P326" s="258"/>
      <c r="Q326" s="258"/>
      <c r="R326" s="138"/>
      <c r="T326" s="168" t="s">
        <v>875</v>
      </c>
      <c r="U326" s="47" t="s">
        <v>914</v>
      </c>
      <c r="V326" s="39"/>
      <c r="W326" s="169">
        <f t="shared" si="66"/>
        <v>0</v>
      </c>
      <c r="X326" s="169">
        <v>4.8000000000000001E-4</v>
      </c>
      <c r="Y326" s="169">
        <f t="shared" si="67"/>
        <v>4.8000000000000001E-4</v>
      </c>
      <c r="Z326" s="169">
        <v>0</v>
      </c>
      <c r="AA326" s="170">
        <f t="shared" si="68"/>
        <v>0</v>
      </c>
      <c r="AR326" s="22" t="s">
        <v>959</v>
      </c>
      <c r="AT326" s="22" t="s">
        <v>1187</v>
      </c>
      <c r="AU326" s="22" t="s">
        <v>959</v>
      </c>
      <c r="AY326" s="22" t="s">
        <v>1081</v>
      </c>
      <c r="BE326" s="116">
        <f t="shared" si="69"/>
        <v>0</v>
      </c>
      <c r="BF326" s="116">
        <f t="shared" si="70"/>
        <v>0</v>
      </c>
      <c r="BG326" s="116">
        <f t="shared" si="71"/>
        <v>0</v>
      </c>
      <c r="BH326" s="116">
        <f t="shared" si="72"/>
        <v>0</v>
      </c>
      <c r="BI326" s="116">
        <f t="shared" si="73"/>
        <v>0</v>
      </c>
      <c r="BJ326" s="22" t="s">
        <v>959</v>
      </c>
      <c r="BK326" s="171">
        <f t="shared" si="74"/>
        <v>0</v>
      </c>
      <c r="BL326" s="22" t="s">
        <v>954</v>
      </c>
      <c r="BM326" s="22" t="s">
        <v>3277</v>
      </c>
    </row>
    <row r="327" spans="2:65" s="1" customFormat="1" ht="25.5" customHeight="1">
      <c r="B327" s="136"/>
      <c r="C327" s="164" t="s">
        <v>3278</v>
      </c>
      <c r="D327" s="164" t="s">
        <v>1082</v>
      </c>
      <c r="E327" s="165" t="s">
        <v>3279</v>
      </c>
      <c r="F327" s="270" t="s">
        <v>3280</v>
      </c>
      <c r="G327" s="270"/>
      <c r="H327" s="270"/>
      <c r="I327" s="270"/>
      <c r="J327" s="166" t="s">
        <v>774</v>
      </c>
      <c r="K327" s="167">
        <v>4</v>
      </c>
      <c r="L327" s="265">
        <v>0</v>
      </c>
      <c r="M327" s="265"/>
      <c r="N327" s="258">
        <f t="shared" si="65"/>
        <v>0</v>
      </c>
      <c r="O327" s="258"/>
      <c r="P327" s="258"/>
      <c r="Q327" s="258"/>
      <c r="R327" s="138"/>
      <c r="T327" s="168" t="s">
        <v>875</v>
      </c>
      <c r="U327" s="47" t="s">
        <v>914</v>
      </c>
      <c r="V327" s="39"/>
      <c r="W327" s="169">
        <f t="shared" si="66"/>
        <v>0</v>
      </c>
      <c r="X327" s="169">
        <v>3.4391422799999998E-3</v>
      </c>
      <c r="Y327" s="169">
        <f t="shared" si="67"/>
        <v>1.3756569119999999E-2</v>
      </c>
      <c r="Z327" s="169">
        <v>0</v>
      </c>
      <c r="AA327" s="170">
        <f t="shared" si="68"/>
        <v>0</v>
      </c>
      <c r="AR327" s="22" t="s">
        <v>954</v>
      </c>
      <c r="AT327" s="22" t="s">
        <v>1082</v>
      </c>
      <c r="AU327" s="22" t="s">
        <v>959</v>
      </c>
      <c r="AY327" s="22" t="s">
        <v>1081</v>
      </c>
      <c r="BE327" s="116">
        <f t="shared" si="69"/>
        <v>0</v>
      </c>
      <c r="BF327" s="116">
        <f t="shared" si="70"/>
        <v>0</v>
      </c>
      <c r="BG327" s="116">
        <f t="shared" si="71"/>
        <v>0</v>
      </c>
      <c r="BH327" s="116">
        <f t="shared" si="72"/>
        <v>0</v>
      </c>
      <c r="BI327" s="116">
        <f t="shared" si="73"/>
        <v>0</v>
      </c>
      <c r="BJ327" s="22" t="s">
        <v>959</v>
      </c>
      <c r="BK327" s="171">
        <f t="shared" si="74"/>
        <v>0</v>
      </c>
      <c r="BL327" s="22" t="s">
        <v>954</v>
      </c>
      <c r="BM327" s="22" t="s">
        <v>3281</v>
      </c>
    </row>
    <row r="328" spans="2:65" s="1" customFormat="1" ht="25.5" customHeight="1">
      <c r="B328" s="136"/>
      <c r="C328" s="164" t="s">
        <v>3282</v>
      </c>
      <c r="D328" s="164" t="s">
        <v>1082</v>
      </c>
      <c r="E328" s="165" t="s">
        <v>3283</v>
      </c>
      <c r="F328" s="270" t="s">
        <v>3284</v>
      </c>
      <c r="G328" s="270"/>
      <c r="H328" s="270"/>
      <c r="I328" s="270"/>
      <c r="J328" s="166" t="s">
        <v>774</v>
      </c>
      <c r="K328" s="167">
        <v>12</v>
      </c>
      <c r="L328" s="265">
        <v>0</v>
      </c>
      <c r="M328" s="265"/>
      <c r="N328" s="258">
        <f t="shared" si="65"/>
        <v>0</v>
      </c>
      <c r="O328" s="258"/>
      <c r="P328" s="258"/>
      <c r="Q328" s="258"/>
      <c r="R328" s="138"/>
      <c r="T328" s="168" t="s">
        <v>875</v>
      </c>
      <c r="U328" s="47" t="s">
        <v>914</v>
      </c>
      <c r="V328" s="39"/>
      <c r="W328" s="169">
        <f t="shared" si="66"/>
        <v>0</v>
      </c>
      <c r="X328" s="169">
        <v>4.5401422800000002E-3</v>
      </c>
      <c r="Y328" s="169">
        <f t="shared" si="67"/>
        <v>5.4481707360000006E-2</v>
      </c>
      <c r="Z328" s="169">
        <v>0</v>
      </c>
      <c r="AA328" s="170">
        <f t="shared" si="68"/>
        <v>0</v>
      </c>
      <c r="AR328" s="22" t="s">
        <v>954</v>
      </c>
      <c r="AT328" s="22" t="s">
        <v>1082</v>
      </c>
      <c r="AU328" s="22" t="s">
        <v>959</v>
      </c>
      <c r="AY328" s="22" t="s">
        <v>1081</v>
      </c>
      <c r="BE328" s="116">
        <f t="shared" si="69"/>
        <v>0</v>
      </c>
      <c r="BF328" s="116">
        <f t="shared" si="70"/>
        <v>0</v>
      </c>
      <c r="BG328" s="116">
        <f t="shared" si="71"/>
        <v>0</v>
      </c>
      <c r="BH328" s="116">
        <f t="shared" si="72"/>
        <v>0</v>
      </c>
      <c r="BI328" s="116">
        <f t="shared" si="73"/>
        <v>0</v>
      </c>
      <c r="BJ328" s="22" t="s">
        <v>959</v>
      </c>
      <c r="BK328" s="171">
        <f t="shared" si="74"/>
        <v>0</v>
      </c>
      <c r="BL328" s="22" t="s">
        <v>954</v>
      </c>
      <c r="BM328" s="22" t="s">
        <v>3285</v>
      </c>
    </row>
    <row r="329" spans="2:65" s="1" customFormat="1" ht="25.5" customHeight="1">
      <c r="B329" s="136"/>
      <c r="C329" s="164" t="s">
        <v>3286</v>
      </c>
      <c r="D329" s="164" t="s">
        <v>1082</v>
      </c>
      <c r="E329" s="165" t="s">
        <v>3287</v>
      </c>
      <c r="F329" s="270" t="s">
        <v>3288</v>
      </c>
      <c r="G329" s="270"/>
      <c r="H329" s="270"/>
      <c r="I329" s="270"/>
      <c r="J329" s="166" t="s">
        <v>774</v>
      </c>
      <c r="K329" s="167">
        <v>8</v>
      </c>
      <c r="L329" s="265">
        <v>0</v>
      </c>
      <c r="M329" s="265"/>
      <c r="N329" s="258">
        <f t="shared" si="65"/>
        <v>0</v>
      </c>
      <c r="O329" s="258"/>
      <c r="P329" s="258"/>
      <c r="Q329" s="258"/>
      <c r="R329" s="138"/>
      <c r="T329" s="168" t="s">
        <v>875</v>
      </c>
      <c r="U329" s="47" t="s">
        <v>914</v>
      </c>
      <c r="V329" s="39"/>
      <c r="W329" s="169">
        <f t="shared" si="66"/>
        <v>0</v>
      </c>
      <c r="X329" s="169">
        <v>8.1242102800000004E-3</v>
      </c>
      <c r="Y329" s="169">
        <f t="shared" si="67"/>
        <v>6.4993682240000003E-2</v>
      </c>
      <c r="Z329" s="169">
        <v>0</v>
      </c>
      <c r="AA329" s="170">
        <f t="shared" si="68"/>
        <v>0</v>
      </c>
      <c r="AR329" s="22" t="s">
        <v>954</v>
      </c>
      <c r="AT329" s="22" t="s">
        <v>1082</v>
      </c>
      <c r="AU329" s="22" t="s">
        <v>959</v>
      </c>
      <c r="AY329" s="22" t="s">
        <v>1081</v>
      </c>
      <c r="BE329" s="116">
        <f t="shared" si="69"/>
        <v>0</v>
      </c>
      <c r="BF329" s="116">
        <f t="shared" si="70"/>
        <v>0</v>
      </c>
      <c r="BG329" s="116">
        <f t="shared" si="71"/>
        <v>0</v>
      </c>
      <c r="BH329" s="116">
        <f t="shared" si="72"/>
        <v>0</v>
      </c>
      <c r="BI329" s="116">
        <f t="shared" si="73"/>
        <v>0</v>
      </c>
      <c r="BJ329" s="22" t="s">
        <v>959</v>
      </c>
      <c r="BK329" s="171">
        <f t="shared" si="74"/>
        <v>0</v>
      </c>
      <c r="BL329" s="22" t="s">
        <v>954</v>
      </c>
      <c r="BM329" s="22" t="s">
        <v>3289</v>
      </c>
    </row>
    <row r="330" spans="2:65" s="1" customFormat="1" ht="25.5" customHeight="1">
      <c r="B330" s="136"/>
      <c r="C330" s="164" t="s">
        <v>3290</v>
      </c>
      <c r="D330" s="164" t="s">
        <v>1082</v>
      </c>
      <c r="E330" s="165" t="s">
        <v>3291</v>
      </c>
      <c r="F330" s="270" t="s">
        <v>3292</v>
      </c>
      <c r="G330" s="270"/>
      <c r="H330" s="270"/>
      <c r="I330" s="270"/>
      <c r="J330" s="166" t="s">
        <v>774</v>
      </c>
      <c r="K330" s="167">
        <v>4</v>
      </c>
      <c r="L330" s="265">
        <v>0</v>
      </c>
      <c r="M330" s="265"/>
      <c r="N330" s="258">
        <f t="shared" si="65"/>
        <v>0</v>
      </c>
      <c r="O330" s="258"/>
      <c r="P330" s="258"/>
      <c r="Q330" s="258"/>
      <c r="R330" s="138"/>
      <c r="T330" s="168" t="s">
        <v>875</v>
      </c>
      <c r="U330" s="47" t="s">
        <v>914</v>
      </c>
      <c r="V330" s="39"/>
      <c r="W330" s="169">
        <f t="shared" si="66"/>
        <v>0</v>
      </c>
      <c r="X330" s="169">
        <v>1.218E-2</v>
      </c>
      <c r="Y330" s="169">
        <f t="shared" si="67"/>
        <v>4.8719999999999999E-2</v>
      </c>
      <c r="Z330" s="169">
        <v>0</v>
      </c>
      <c r="AA330" s="170">
        <f t="shared" si="68"/>
        <v>0</v>
      </c>
      <c r="AR330" s="22" t="s">
        <v>954</v>
      </c>
      <c r="AT330" s="22" t="s">
        <v>1082</v>
      </c>
      <c r="AU330" s="22" t="s">
        <v>959</v>
      </c>
      <c r="AY330" s="22" t="s">
        <v>1081</v>
      </c>
      <c r="BE330" s="116">
        <f t="shared" si="69"/>
        <v>0</v>
      </c>
      <c r="BF330" s="116">
        <f t="shared" si="70"/>
        <v>0</v>
      </c>
      <c r="BG330" s="116">
        <f t="shared" si="71"/>
        <v>0</v>
      </c>
      <c r="BH330" s="116">
        <f t="shared" si="72"/>
        <v>0</v>
      </c>
      <c r="BI330" s="116">
        <f t="shared" si="73"/>
        <v>0</v>
      </c>
      <c r="BJ330" s="22" t="s">
        <v>959</v>
      </c>
      <c r="BK330" s="171">
        <f t="shared" si="74"/>
        <v>0</v>
      </c>
      <c r="BL330" s="22" t="s">
        <v>954</v>
      </c>
      <c r="BM330" s="22" t="s">
        <v>3293</v>
      </c>
    </row>
    <row r="331" spans="2:65" s="1" customFormat="1" ht="25.5" customHeight="1">
      <c r="B331" s="136"/>
      <c r="C331" s="164" t="s">
        <v>3294</v>
      </c>
      <c r="D331" s="164" t="s">
        <v>1082</v>
      </c>
      <c r="E331" s="165" t="s">
        <v>3295</v>
      </c>
      <c r="F331" s="270" t="s">
        <v>3296</v>
      </c>
      <c r="G331" s="270"/>
      <c r="H331" s="270"/>
      <c r="I331" s="270"/>
      <c r="J331" s="166" t="s">
        <v>774</v>
      </c>
      <c r="K331" s="167">
        <v>6</v>
      </c>
      <c r="L331" s="265">
        <v>0</v>
      </c>
      <c r="M331" s="265"/>
      <c r="N331" s="258">
        <f t="shared" si="65"/>
        <v>0</v>
      </c>
      <c r="O331" s="258"/>
      <c r="P331" s="258"/>
      <c r="Q331" s="258"/>
      <c r="R331" s="138"/>
      <c r="T331" s="168" t="s">
        <v>875</v>
      </c>
      <c r="U331" s="47" t="s">
        <v>914</v>
      </c>
      <c r="V331" s="39"/>
      <c r="W331" s="169">
        <f t="shared" si="66"/>
        <v>0</v>
      </c>
      <c r="X331" s="169">
        <v>4.62E-3</v>
      </c>
      <c r="Y331" s="169">
        <f t="shared" si="67"/>
        <v>2.7720000000000002E-2</v>
      </c>
      <c r="Z331" s="169">
        <v>0</v>
      </c>
      <c r="AA331" s="170">
        <f t="shared" si="68"/>
        <v>0</v>
      </c>
      <c r="AR331" s="22" t="s">
        <v>954</v>
      </c>
      <c r="AT331" s="22" t="s">
        <v>1082</v>
      </c>
      <c r="AU331" s="22" t="s">
        <v>959</v>
      </c>
      <c r="AY331" s="22" t="s">
        <v>1081</v>
      </c>
      <c r="BE331" s="116">
        <f t="shared" si="69"/>
        <v>0</v>
      </c>
      <c r="BF331" s="116">
        <f t="shared" si="70"/>
        <v>0</v>
      </c>
      <c r="BG331" s="116">
        <f t="shared" si="71"/>
        <v>0</v>
      </c>
      <c r="BH331" s="116">
        <f t="shared" si="72"/>
        <v>0</v>
      </c>
      <c r="BI331" s="116">
        <f t="shared" si="73"/>
        <v>0</v>
      </c>
      <c r="BJ331" s="22" t="s">
        <v>959</v>
      </c>
      <c r="BK331" s="171">
        <f t="shared" si="74"/>
        <v>0</v>
      </c>
      <c r="BL331" s="22" t="s">
        <v>954</v>
      </c>
      <c r="BM331" s="22" t="s">
        <v>3297</v>
      </c>
    </row>
    <row r="332" spans="2:65" s="1" customFormat="1" ht="25.5" customHeight="1">
      <c r="B332" s="136"/>
      <c r="C332" s="164" t="s">
        <v>3298</v>
      </c>
      <c r="D332" s="164" t="s">
        <v>1082</v>
      </c>
      <c r="E332" s="165" t="s">
        <v>3299</v>
      </c>
      <c r="F332" s="270" t="s">
        <v>3300</v>
      </c>
      <c r="G332" s="270"/>
      <c r="H332" s="270"/>
      <c r="I332" s="270"/>
      <c r="J332" s="166" t="s">
        <v>774</v>
      </c>
      <c r="K332" s="167">
        <v>4</v>
      </c>
      <c r="L332" s="265">
        <v>0</v>
      </c>
      <c r="M332" s="265"/>
      <c r="N332" s="258">
        <f t="shared" si="65"/>
        <v>0</v>
      </c>
      <c r="O332" s="258"/>
      <c r="P332" s="258"/>
      <c r="Q332" s="258"/>
      <c r="R332" s="138"/>
      <c r="T332" s="168" t="s">
        <v>875</v>
      </c>
      <c r="U332" s="47" t="s">
        <v>914</v>
      </c>
      <c r="V332" s="39"/>
      <c r="W332" s="169">
        <f t="shared" si="66"/>
        <v>0</v>
      </c>
      <c r="X332" s="169">
        <v>4.62E-3</v>
      </c>
      <c r="Y332" s="169">
        <f t="shared" si="67"/>
        <v>1.848E-2</v>
      </c>
      <c r="Z332" s="169">
        <v>0</v>
      </c>
      <c r="AA332" s="170">
        <f t="shared" si="68"/>
        <v>0</v>
      </c>
      <c r="AR332" s="22" t="s">
        <v>954</v>
      </c>
      <c r="AT332" s="22" t="s">
        <v>1082</v>
      </c>
      <c r="AU332" s="22" t="s">
        <v>959</v>
      </c>
      <c r="AY332" s="22" t="s">
        <v>1081</v>
      </c>
      <c r="BE332" s="116">
        <f t="shared" si="69"/>
        <v>0</v>
      </c>
      <c r="BF332" s="116">
        <f t="shared" si="70"/>
        <v>0</v>
      </c>
      <c r="BG332" s="116">
        <f t="shared" si="71"/>
        <v>0</v>
      </c>
      <c r="BH332" s="116">
        <f t="shared" si="72"/>
        <v>0</v>
      </c>
      <c r="BI332" s="116">
        <f t="shared" si="73"/>
        <v>0</v>
      </c>
      <c r="BJ332" s="22" t="s">
        <v>959</v>
      </c>
      <c r="BK332" s="171">
        <f t="shared" si="74"/>
        <v>0</v>
      </c>
      <c r="BL332" s="22" t="s">
        <v>954</v>
      </c>
      <c r="BM332" s="22" t="s">
        <v>3301</v>
      </c>
    </row>
    <row r="333" spans="2:65" s="1" customFormat="1" ht="25.5" customHeight="1">
      <c r="B333" s="136"/>
      <c r="C333" s="164" t="s">
        <v>3302</v>
      </c>
      <c r="D333" s="164" t="s">
        <v>1082</v>
      </c>
      <c r="E333" s="165" t="s">
        <v>3303</v>
      </c>
      <c r="F333" s="270" t="s">
        <v>3304</v>
      </c>
      <c r="G333" s="270"/>
      <c r="H333" s="270"/>
      <c r="I333" s="270"/>
      <c r="J333" s="166" t="s">
        <v>774</v>
      </c>
      <c r="K333" s="167">
        <v>10</v>
      </c>
      <c r="L333" s="265">
        <v>0</v>
      </c>
      <c r="M333" s="265"/>
      <c r="N333" s="258">
        <f t="shared" si="65"/>
        <v>0</v>
      </c>
      <c r="O333" s="258"/>
      <c r="P333" s="258"/>
      <c r="Q333" s="258"/>
      <c r="R333" s="138"/>
      <c r="T333" s="168" t="s">
        <v>875</v>
      </c>
      <c r="U333" s="47" t="s">
        <v>914</v>
      </c>
      <c r="V333" s="39"/>
      <c r="W333" s="169">
        <f t="shared" si="66"/>
        <v>0</v>
      </c>
      <c r="X333" s="169">
        <v>5.9800000000000001E-3</v>
      </c>
      <c r="Y333" s="169">
        <f t="shared" si="67"/>
        <v>5.9799999999999999E-2</v>
      </c>
      <c r="Z333" s="169">
        <v>0</v>
      </c>
      <c r="AA333" s="170">
        <f t="shared" si="68"/>
        <v>0</v>
      </c>
      <c r="AR333" s="22" t="s">
        <v>954</v>
      </c>
      <c r="AT333" s="22" t="s">
        <v>1082</v>
      </c>
      <c r="AU333" s="22" t="s">
        <v>959</v>
      </c>
      <c r="AY333" s="22" t="s">
        <v>1081</v>
      </c>
      <c r="BE333" s="116">
        <f t="shared" si="69"/>
        <v>0</v>
      </c>
      <c r="BF333" s="116">
        <f t="shared" si="70"/>
        <v>0</v>
      </c>
      <c r="BG333" s="116">
        <f t="shared" si="71"/>
        <v>0</v>
      </c>
      <c r="BH333" s="116">
        <f t="shared" si="72"/>
        <v>0</v>
      </c>
      <c r="BI333" s="116">
        <f t="shared" si="73"/>
        <v>0</v>
      </c>
      <c r="BJ333" s="22" t="s">
        <v>959</v>
      </c>
      <c r="BK333" s="171">
        <f t="shared" si="74"/>
        <v>0</v>
      </c>
      <c r="BL333" s="22" t="s">
        <v>954</v>
      </c>
      <c r="BM333" s="22" t="s">
        <v>3305</v>
      </c>
    </row>
    <row r="334" spans="2:65" s="1" customFormat="1" ht="25.5" customHeight="1">
      <c r="B334" s="136"/>
      <c r="C334" s="164" t="s">
        <v>3306</v>
      </c>
      <c r="D334" s="164" t="s">
        <v>1082</v>
      </c>
      <c r="E334" s="165" t="s">
        <v>3307</v>
      </c>
      <c r="F334" s="270" t="s">
        <v>3308</v>
      </c>
      <c r="G334" s="270"/>
      <c r="H334" s="270"/>
      <c r="I334" s="270"/>
      <c r="J334" s="166" t="s">
        <v>774</v>
      </c>
      <c r="K334" s="167">
        <v>36</v>
      </c>
      <c r="L334" s="265">
        <v>0</v>
      </c>
      <c r="M334" s="265"/>
      <c r="N334" s="258">
        <f t="shared" si="65"/>
        <v>0</v>
      </c>
      <c r="O334" s="258"/>
      <c r="P334" s="258"/>
      <c r="Q334" s="258"/>
      <c r="R334" s="138"/>
      <c r="T334" s="168" t="s">
        <v>875</v>
      </c>
      <c r="U334" s="47" t="s">
        <v>914</v>
      </c>
      <c r="V334" s="39"/>
      <c r="W334" s="169">
        <f t="shared" si="66"/>
        <v>0</v>
      </c>
      <c r="X334" s="169">
        <v>7.1000000000000004E-3</v>
      </c>
      <c r="Y334" s="169">
        <f t="shared" si="67"/>
        <v>0.25559999999999999</v>
      </c>
      <c r="Z334" s="169">
        <v>0</v>
      </c>
      <c r="AA334" s="170">
        <f t="shared" si="68"/>
        <v>0</v>
      </c>
      <c r="AR334" s="22" t="s">
        <v>954</v>
      </c>
      <c r="AT334" s="22" t="s">
        <v>1082</v>
      </c>
      <c r="AU334" s="22" t="s">
        <v>959</v>
      </c>
      <c r="AY334" s="22" t="s">
        <v>1081</v>
      </c>
      <c r="BE334" s="116">
        <f t="shared" si="69"/>
        <v>0</v>
      </c>
      <c r="BF334" s="116">
        <f t="shared" si="70"/>
        <v>0</v>
      </c>
      <c r="BG334" s="116">
        <f t="shared" si="71"/>
        <v>0</v>
      </c>
      <c r="BH334" s="116">
        <f t="shared" si="72"/>
        <v>0</v>
      </c>
      <c r="BI334" s="116">
        <f t="shared" si="73"/>
        <v>0</v>
      </c>
      <c r="BJ334" s="22" t="s">
        <v>959</v>
      </c>
      <c r="BK334" s="171">
        <f t="shared" si="74"/>
        <v>0</v>
      </c>
      <c r="BL334" s="22" t="s">
        <v>954</v>
      </c>
      <c r="BM334" s="22" t="s">
        <v>3309</v>
      </c>
    </row>
    <row r="335" spans="2:65" s="1" customFormat="1" ht="25.5" customHeight="1">
      <c r="B335" s="136"/>
      <c r="C335" s="164" t="s">
        <v>3310</v>
      </c>
      <c r="D335" s="164" t="s">
        <v>1082</v>
      </c>
      <c r="E335" s="165" t="s">
        <v>3311</v>
      </c>
      <c r="F335" s="270" t="s">
        <v>3312</v>
      </c>
      <c r="G335" s="270"/>
      <c r="H335" s="270"/>
      <c r="I335" s="270"/>
      <c r="J335" s="166" t="s">
        <v>669</v>
      </c>
      <c r="K335" s="167">
        <v>1</v>
      </c>
      <c r="L335" s="265">
        <v>0</v>
      </c>
      <c r="M335" s="265"/>
      <c r="N335" s="258">
        <f t="shared" si="65"/>
        <v>0</v>
      </c>
      <c r="O335" s="258"/>
      <c r="P335" s="258"/>
      <c r="Q335" s="258"/>
      <c r="R335" s="138"/>
      <c r="T335" s="168" t="s">
        <v>875</v>
      </c>
      <c r="U335" s="47" t="s">
        <v>914</v>
      </c>
      <c r="V335" s="39"/>
      <c r="W335" s="169">
        <f t="shared" si="66"/>
        <v>0</v>
      </c>
      <c r="X335" s="169">
        <v>7.1700000000000002E-3</v>
      </c>
      <c r="Y335" s="169">
        <f t="shared" si="67"/>
        <v>7.1700000000000002E-3</v>
      </c>
      <c r="Z335" s="169">
        <v>0</v>
      </c>
      <c r="AA335" s="170">
        <f t="shared" si="68"/>
        <v>0</v>
      </c>
      <c r="AR335" s="22" t="s">
        <v>954</v>
      </c>
      <c r="AT335" s="22" t="s">
        <v>1082</v>
      </c>
      <c r="AU335" s="22" t="s">
        <v>959</v>
      </c>
      <c r="AY335" s="22" t="s">
        <v>1081</v>
      </c>
      <c r="BE335" s="116">
        <f t="shared" si="69"/>
        <v>0</v>
      </c>
      <c r="BF335" s="116">
        <f t="shared" si="70"/>
        <v>0</v>
      </c>
      <c r="BG335" s="116">
        <f t="shared" si="71"/>
        <v>0</v>
      </c>
      <c r="BH335" s="116">
        <f t="shared" si="72"/>
        <v>0</v>
      </c>
      <c r="BI335" s="116">
        <f t="shared" si="73"/>
        <v>0</v>
      </c>
      <c r="BJ335" s="22" t="s">
        <v>959</v>
      </c>
      <c r="BK335" s="171">
        <f t="shared" si="74"/>
        <v>0</v>
      </c>
      <c r="BL335" s="22" t="s">
        <v>954</v>
      </c>
      <c r="BM335" s="22" t="s">
        <v>3313</v>
      </c>
    </row>
    <row r="336" spans="2:65" s="1" customFormat="1" ht="25.5" customHeight="1">
      <c r="B336" s="136"/>
      <c r="C336" s="164" t="s">
        <v>3314</v>
      </c>
      <c r="D336" s="164" t="s">
        <v>1082</v>
      </c>
      <c r="E336" s="165" t="s">
        <v>3315</v>
      </c>
      <c r="F336" s="270" t="s">
        <v>3316</v>
      </c>
      <c r="G336" s="270"/>
      <c r="H336" s="270"/>
      <c r="I336" s="270"/>
      <c r="J336" s="166" t="s">
        <v>669</v>
      </c>
      <c r="K336" s="167">
        <v>3</v>
      </c>
      <c r="L336" s="265">
        <v>0</v>
      </c>
      <c r="M336" s="265"/>
      <c r="N336" s="258">
        <f t="shared" si="65"/>
        <v>0</v>
      </c>
      <c r="O336" s="258"/>
      <c r="P336" s="258"/>
      <c r="Q336" s="258"/>
      <c r="R336" s="138"/>
      <c r="T336" s="168" t="s">
        <v>875</v>
      </c>
      <c r="U336" s="47" t="s">
        <v>914</v>
      </c>
      <c r="V336" s="39"/>
      <c r="W336" s="169">
        <f t="shared" si="66"/>
        <v>0</v>
      </c>
      <c r="X336" s="169">
        <v>7.1700000000000002E-3</v>
      </c>
      <c r="Y336" s="169">
        <f t="shared" si="67"/>
        <v>2.1510000000000001E-2</v>
      </c>
      <c r="Z336" s="169">
        <v>0</v>
      </c>
      <c r="AA336" s="170">
        <f t="shared" si="68"/>
        <v>0</v>
      </c>
      <c r="AR336" s="22" t="s">
        <v>954</v>
      </c>
      <c r="AT336" s="22" t="s">
        <v>1082</v>
      </c>
      <c r="AU336" s="22" t="s">
        <v>959</v>
      </c>
      <c r="AY336" s="22" t="s">
        <v>1081</v>
      </c>
      <c r="BE336" s="116">
        <f t="shared" si="69"/>
        <v>0</v>
      </c>
      <c r="BF336" s="116">
        <f t="shared" si="70"/>
        <v>0</v>
      </c>
      <c r="BG336" s="116">
        <f t="shared" si="71"/>
        <v>0</v>
      </c>
      <c r="BH336" s="116">
        <f t="shared" si="72"/>
        <v>0</v>
      </c>
      <c r="BI336" s="116">
        <f t="shared" si="73"/>
        <v>0</v>
      </c>
      <c r="BJ336" s="22" t="s">
        <v>959</v>
      </c>
      <c r="BK336" s="171">
        <f t="shared" si="74"/>
        <v>0</v>
      </c>
      <c r="BL336" s="22" t="s">
        <v>954</v>
      </c>
      <c r="BM336" s="22" t="s">
        <v>3317</v>
      </c>
    </row>
    <row r="337" spans="2:65" s="1" customFormat="1" ht="25.5" customHeight="1">
      <c r="B337" s="136"/>
      <c r="C337" s="164" t="s">
        <v>3318</v>
      </c>
      <c r="D337" s="164" t="s">
        <v>1082</v>
      </c>
      <c r="E337" s="165" t="s">
        <v>3319</v>
      </c>
      <c r="F337" s="270" t="s">
        <v>3320</v>
      </c>
      <c r="G337" s="270"/>
      <c r="H337" s="270"/>
      <c r="I337" s="270"/>
      <c r="J337" s="166" t="s">
        <v>774</v>
      </c>
      <c r="K337" s="167">
        <v>50</v>
      </c>
      <c r="L337" s="265">
        <v>0</v>
      </c>
      <c r="M337" s="265"/>
      <c r="N337" s="258">
        <f t="shared" si="65"/>
        <v>0</v>
      </c>
      <c r="O337" s="258"/>
      <c r="P337" s="258"/>
      <c r="Q337" s="258"/>
      <c r="R337" s="138"/>
      <c r="T337" s="168" t="s">
        <v>875</v>
      </c>
      <c r="U337" s="47" t="s">
        <v>914</v>
      </c>
      <c r="V337" s="39"/>
      <c r="W337" s="169">
        <f t="shared" si="66"/>
        <v>0</v>
      </c>
      <c r="X337" s="169">
        <v>9.6387022799999996E-3</v>
      </c>
      <c r="Y337" s="169">
        <f t="shared" si="67"/>
        <v>0.481935114</v>
      </c>
      <c r="Z337" s="169">
        <v>0</v>
      </c>
      <c r="AA337" s="170">
        <f t="shared" si="68"/>
        <v>0</v>
      </c>
      <c r="AR337" s="22" t="s">
        <v>954</v>
      </c>
      <c r="AT337" s="22" t="s">
        <v>1082</v>
      </c>
      <c r="AU337" s="22" t="s">
        <v>959</v>
      </c>
      <c r="AY337" s="22" t="s">
        <v>1081</v>
      </c>
      <c r="BE337" s="116">
        <f t="shared" si="69"/>
        <v>0</v>
      </c>
      <c r="BF337" s="116">
        <f t="shared" si="70"/>
        <v>0</v>
      </c>
      <c r="BG337" s="116">
        <f t="shared" si="71"/>
        <v>0</v>
      </c>
      <c r="BH337" s="116">
        <f t="shared" si="72"/>
        <v>0</v>
      </c>
      <c r="BI337" s="116">
        <f t="shared" si="73"/>
        <v>0</v>
      </c>
      <c r="BJ337" s="22" t="s">
        <v>959</v>
      </c>
      <c r="BK337" s="171">
        <f t="shared" si="74"/>
        <v>0</v>
      </c>
      <c r="BL337" s="22" t="s">
        <v>954</v>
      </c>
      <c r="BM337" s="22" t="s">
        <v>3321</v>
      </c>
    </row>
    <row r="338" spans="2:65" s="1" customFormat="1" ht="25.5" customHeight="1">
      <c r="B338" s="136"/>
      <c r="C338" s="164" t="s">
        <v>3322</v>
      </c>
      <c r="D338" s="164" t="s">
        <v>1082</v>
      </c>
      <c r="E338" s="165" t="s">
        <v>3323</v>
      </c>
      <c r="F338" s="270" t="s">
        <v>3324</v>
      </c>
      <c r="G338" s="270"/>
      <c r="H338" s="270"/>
      <c r="I338" s="270"/>
      <c r="J338" s="166" t="s">
        <v>774</v>
      </c>
      <c r="K338" s="167">
        <v>6</v>
      </c>
      <c r="L338" s="265">
        <v>0</v>
      </c>
      <c r="M338" s="265"/>
      <c r="N338" s="258">
        <f t="shared" si="65"/>
        <v>0</v>
      </c>
      <c r="O338" s="258"/>
      <c r="P338" s="258"/>
      <c r="Q338" s="258"/>
      <c r="R338" s="138"/>
      <c r="T338" s="168" t="s">
        <v>875</v>
      </c>
      <c r="U338" s="47" t="s">
        <v>914</v>
      </c>
      <c r="V338" s="39"/>
      <c r="W338" s="169">
        <f t="shared" si="66"/>
        <v>0</v>
      </c>
      <c r="X338" s="169">
        <v>9.6600000000000002E-3</v>
      </c>
      <c r="Y338" s="169">
        <f t="shared" si="67"/>
        <v>5.7959999999999998E-2</v>
      </c>
      <c r="Z338" s="169">
        <v>0</v>
      </c>
      <c r="AA338" s="170">
        <f t="shared" si="68"/>
        <v>0</v>
      </c>
      <c r="AR338" s="22" t="s">
        <v>954</v>
      </c>
      <c r="AT338" s="22" t="s">
        <v>1082</v>
      </c>
      <c r="AU338" s="22" t="s">
        <v>959</v>
      </c>
      <c r="AY338" s="22" t="s">
        <v>1081</v>
      </c>
      <c r="BE338" s="116">
        <f t="shared" si="69"/>
        <v>0</v>
      </c>
      <c r="BF338" s="116">
        <f t="shared" si="70"/>
        <v>0</v>
      </c>
      <c r="BG338" s="116">
        <f t="shared" si="71"/>
        <v>0</v>
      </c>
      <c r="BH338" s="116">
        <f t="shared" si="72"/>
        <v>0</v>
      </c>
      <c r="BI338" s="116">
        <f t="shared" si="73"/>
        <v>0</v>
      </c>
      <c r="BJ338" s="22" t="s">
        <v>959</v>
      </c>
      <c r="BK338" s="171">
        <f t="shared" si="74"/>
        <v>0</v>
      </c>
      <c r="BL338" s="22" t="s">
        <v>954</v>
      </c>
      <c r="BM338" s="22" t="s">
        <v>3325</v>
      </c>
    </row>
    <row r="339" spans="2:65" s="1" customFormat="1" ht="25.5" customHeight="1">
      <c r="B339" s="136"/>
      <c r="C339" s="164" t="s">
        <v>3326</v>
      </c>
      <c r="D339" s="164" t="s">
        <v>1082</v>
      </c>
      <c r="E339" s="165" t="s">
        <v>3327</v>
      </c>
      <c r="F339" s="270" t="s">
        <v>3328</v>
      </c>
      <c r="G339" s="270"/>
      <c r="H339" s="270"/>
      <c r="I339" s="270"/>
      <c r="J339" s="166" t="s">
        <v>774</v>
      </c>
      <c r="K339" s="167">
        <v>2</v>
      </c>
      <c r="L339" s="265">
        <v>0</v>
      </c>
      <c r="M339" s="265"/>
      <c r="N339" s="258">
        <f t="shared" si="65"/>
        <v>0</v>
      </c>
      <c r="O339" s="258"/>
      <c r="P339" s="258"/>
      <c r="Q339" s="258"/>
      <c r="R339" s="138"/>
      <c r="T339" s="168" t="s">
        <v>875</v>
      </c>
      <c r="U339" s="47" t="s">
        <v>914</v>
      </c>
      <c r="V339" s="39"/>
      <c r="W339" s="169">
        <f t="shared" si="66"/>
        <v>0</v>
      </c>
      <c r="X339" s="169">
        <v>1.065870228E-2</v>
      </c>
      <c r="Y339" s="169">
        <f t="shared" si="67"/>
        <v>2.1317404559999999E-2</v>
      </c>
      <c r="Z339" s="169">
        <v>0</v>
      </c>
      <c r="AA339" s="170">
        <f t="shared" si="68"/>
        <v>0</v>
      </c>
      <c r="AR339" s="22" t="s">
        <v>954</v>
      </c>
      <c r="AT339" s="22" t="s">
        <v>1082</v>
      </c>
      <c r="AU339" s="22" t="s">
        <v>959</v>
      </c>
      <c r="AY339" s="22" t="s">
        <v>1081</v>
      </c>
      <c r="BE339" s="116">
        <f t="shared" si="69"/>
        <v>0</v>
      </c>
      <c r="BF339" s="116">
        <f t="shared" si="70"/>
        <v>0</v>
      </c>
      <c r="BG339" s="116">
        <f t="shared" si="71"/>
        <v>0</v>
      </c>
      <c r="BH339" s="116">
        <f t="shared" si="72"/>
        <v>0</v>
      </c>
      <c r="BI339" s="116">
        <f t="shared" si="73"/>
        <v>0</v>
      </c>
      <c r="BJ339" s="22" t="s">
        <v>959</v>
      </c>
      <c r="BK339" s="171">
        <f t="shared" si="74"/>
        <v>0</v>
      </c>
      <c r="BL339" s="22" t="s">
        <v>954</v>
      </c>
      <c r="BM339" s="22" t="s">
        <v>3329</v>
      </c>
    </row>
    <row r="340" spans="2:65" s="1" customFormat="1" ht="25.5" customHeight="1">
      <c r="B340" s="136"/>
      <c r="C340" s="164" t="s">
        <v>3330</v>
      </c>
      <c r="D340" s="164" t="s">
        <v>1082</v>
      </c>
      <c r="E340" s="165" t="s">
        <v>3331</v>
      </c>
      <c r="F340" s="270" t="s">
        <v>3332</v>
      </c>
      <c r="G340" s="270"/>
      <c r="H340" s="270"/>
      <c r="I340" s="270"/>
      <c r="J340" s="166" t="s">
        <v>774</v>
      </c>
      <c r="K340" s="167">
        <v>22</v>
      </c>
      <c r="L340" s="265">
        <v>0</v>
      </c>
      <c r="M340" s="265"/>
      <c r="N340" s="258">
        <f t="shared" si="65"/>
        <v>0</v>
      </c>
      <c r="O340" s="258"/>
      <c r="P340" s="258"/>
      <c r="Q340" s="258"/>
      <c r="R340" s="138"/>
      <c r="T340" s="168" t="s">
        <v>875</v>
      </c>
      <c r="U340" s="47" t="s">
        <v>914</v>
      </c>
      <c r="V340" s="39"/>
      <c r="W340" s="169">
        <f t="shared" si="66"/>
        <v>0</v>
      </c>
      <c r="X340" s="169">
        <v>1.1317410280000001E-2</v>
      </c>
      <c r="Y340" s="169">
        <f t="shared" si="67"/>
        <v>0.24898302616000001</v>
      </c>
      <c r="Z340" s="169">
        <v>0</v>
      </c>
      <c r="AA340" s="170">
        <f t="shared" si="68"/>
        <v>0</v>
      </c>
      <c r="AR340" s="22" t="s">
        <v>954</v>
      </c>
      <c r="AT340" s="22" t="s">
        <v>1082</v>
      </c>
      <c r="AU340" s="22" t="s">
        <v>959</v>
      </c>
      <c r="AY340" s="22" t="s">
        <v>1081</v>
      </c>
      <c r="BE340" s="116">
        <f t="shared" si="69"/>
        <v>0</v>
      </c>
      <c r="BF340" s="116">
        <f t="shared" si="70"/>
        <v>0</v>
      </c>
      <c r="BG340" s="116">
        <f t="shared" si="71"/>
        <v>0</v>
      </c>
      <c r="BH340" s="116">
        <f t="shared" si="72"/>
        <v>0</v>
      </c>
      <c r="BI340" s="116">
        <f t="shared" si="73"/>
        <v>0</v>
      </c>
      <c r="BJ340" s="22" t="s">
        <v>959</v>
      </c>
      <c r="BK340" s="171">
        <f t="shared" si="74"/>
        <v>0</v>
      </c>
      <c r="BL340" s="22" t="s">
        <v>954</v>
      </c>
      <c r="BM340" s="22" t="s">
        <v>3333</v>
      </c>
    </row>
    <row r="341" spans="2:65" s="1" customFormat="1" ht="25.5" customHeight="1">
      <c r="B341" s="136"/>
      <c r="C341" s="164" t="s">
        <v>3334</v>
      </c>
      <c r="D341" s="164" t="s">
        <v>1082</v>
      </c>
      <c r="E341" s="165" t="s">
        <v>3335</v>
      </c>
      <c r="F341" s="270" t="s">
        <v>3336</v>
      </c>
      <c r="G341" s="270"/>
      <c r="H341" s="270"/>
      <c r="I341" s="270"/>
      <c r="J341" s="166" t="s">
        <v>774</v>
      </c>
      <c r="K341" s="167">
        <v>1</v>
      </c>
      <c r="L341" s="265">
        <v>0</v>
      </c>
      <c r="M341" s="265"/>
      <c r="N341" s="258">
        <f t="shared" si="65"/>
        <v>0</v>
      </c>
      <c r="O341" s="258"/>
      <c r="P341" s="258"/>
      <c r="Q341" s="258"/>
      <c r="R341" s="138"/>
      <c r="T341" s="168" t="s">
        <v>875</v>
      </c>
      <c r="U341" s="47" t="s">
        <v>914</v>
      </c>
      <c r="V341" s="39"/>
      <c r="W341" s="169">
        <f t="shared" si="66"/>
        <v>0</v>
      </c>
      <c r="X341" s="169">
        <v>1.1310000000000001E-2</v>
      </c>
      <c r="Y341" s="169">
        <f t="shared" si="67"/>
        <v>1.1310000000000001E-2</v>
      </c>
      <c r="Z341" s="169">
        <v>0</v>
      </c>
      <c r="AA341" s="170">
        <f t="shared" si="68"/>
        <v>0</v>
      </c>
      <c r="AR341" s="22" t="s">
        <v>954</v>
      </c>
      <c r="AT341" s="22" t="s">
        <v>1082</v>
      </c>
      <c r="AU341" s="22" t="s">
        <v>959</v>
      </c>
      <c r="AY341" s="22" t="s">
        <v>1081</v>
      </c>
      <c r="BE341" s="116">
        <f t="shared" si="69"/>
        <v>0</v>
      </c>
      <c r="BF341" s="116">
        <f t="shared" si="70"/>
        <v>0</v>
      </c>
      <c r="BG341" s="116">
        <f t="shared" si="71"/>
        <v>0</v>
      </c>
      <c r="BH341" s="116">
        <f t="shared" si="72"/>
        <v>0</v>
      </c>
      <c r="BI341" s="116">
        <f t="shared" si="73"/>
        <v>0</v>
      </c>
      <c r="BJ341" s="22" t="s">
        <v>959</v>
      </c>
      <c r="BK341" s="171">
        <f t="shared" si="74"/>
        <v>0</v>
      </c>
      <c r="BL341" s="22" t="s">
        <v>954</v>
      </c>
      <c r="BM341" s="22" t="s">
        <v>3337</v>
      </c>
    </row>
    <row r="342" spans="2:65" s="1" customFormat="1" ht="25.5" customHeight="1">
      <c r="B342" s="136"/>
      <c r="C342" s="164" t="s">
        <v>3338</v>
      </c>
      <c r="D342" s="164" t="s">
        <v>1082</v>
      </c>
      <c r="E342" s="165" t="s">
        <v>3339</v>
      </c>
      <c r="F342" s="270" t="s">
        <v>3340</v>
      </c>
      <c r="G342" s="270"/>
      <c r="H342" s="270"/>
      <c r="I342" s="270"/>
      <c r="J342" s="166" t="s">
        <v>774</v>
      </c>
      <c r="K342" s="167">
        <v>3</v>
      </c>
      <c r="L342" s="265">
        <v>0</v>
      </c>
      <c r="M342" s="265"/>
      <c r="N342" s="258">
        <f t="shared" si="65"/>
        <v>0</v>
      </c>
      <c r="O342" s="258"/>
      <c r="P342" s="258"/>
      <c r="Q342" s="258"/>
      <c r="R342" s="138"/>
      <c r="T342" s="168" t="s">
        <v>875</v>
      </c>
      <c r="U342" s="47" t="s">
        <v>914</v>
      </c>
      <c r="V342" s="39"/>
      <c r="W342" s="169">
        <f t="shared" si="66"/>
        <v>0</v>
      </c>
      <c r="X342" s="169">
        <v>1.1310000000000001E-2</v>
      </c>
      <c r="Y342" s="169">
        <f t="shared" si="67"/>
        <v>3.3930000000000002E-2</v>
      </c>
      <c r="Z342" s="169">
        <v>0</v>
      </c>
      <c r="AA342" s="170">
        <f t="shared" si="68"/>
        <v>0</v>
      </c>
      <c r="AR342" s="22" t="s">
        <v>954</v>
      </c>
      <c r="AT342" s="22" t="s">
        <v>1082</v>
      </c>
      <c r="AU342" s="22" t="s">
        <v>959</v>
      </c>
      <c r="AY342" s="22" t="s">
        <v>1081</v>
      </c>
      <c r="BE342" s="116">
        <f t="shared" si="69"/>
        <v>0</v>
      </c>
      <c r="BF342" s="116">
        <f t="shared" si="70"/>
        <v>0</v>
      </c>
      <c r="BG342" s="116">
        <f t="shared" si="71"/>
        <v>0</v>
      </c>
      <c r="BH342" s="116">
        <f t="shared" si="72"/>
        <v>0</v>
      </c>
      <c r="BI342" s="116">
        <f t="shared" si="73"/>
        <v>0</v>
      </c>
      <c r="BJ342" s="22" t="s">
        <v>959</v>
      </c>
      <c r="BK342" s="171">
        <f t="shared" si="74"/>
        <v>0</v>
      </c>
      <c r="BL342" s="22" t="s">
        <v>954</v>
      </c>
      <c r="BM342" s="22" t="s">
        <v>3341</v>
      </c>
    </row>
    <row r="343" spans="2:65" s="1" customFormat="1" ht="25.5" customHeight="1">
      <c r="B343" s="136"/>
      <c r="C343" s="164" t="s">
        <v>3342</v>
      </c>
      <c r="D343" s="164" t="s">
        <v>1082</v>
      </c>
      <c r="E343" s="165" t="s">
        <v>3343</v>
      </c>
      <c r="F343" s="270" t="s">
        <v>3344</v>
      </c>
      <c r="G343" s="270"/>
      <c r="H343" s="270"/>
      <c r="I343" s="270"/>
      <c r="J343" s="166" t="s">
        <v>774</v>
      </c>
      <c r="K343" s="167">
        <v>4</v>
      </c>
      <c r="L343" s="265">
        <v>0</v>
      </c>
      <c r="M343" s="265"/>
      <c r="N343" s="258">
        <f t="shared" si="65"/>
        <v>0</v>
      </c>
      <c r="O343" s="258"/>
      <c r="P343" s="258"/>
      <c r="Q343" s="258"/>
      <c r="R343" s="138"/>
      <c r="T343" s="168" t="s">
        <v>875</v>
      </c>
      <c r="U343" s="47" t="s">
        <v>914</v>
      </c>
      <c r="V343" s="39"/>
      <c r="W343" s="169">
        <f t="shared" si="66"/>
        <v>0</v>
      </c>
      <c r="X343" s="169">
        <v>1.476421028E-2</v>
      </c>
      <c r="Y343" s="169">
        <f t="shared" si="67"/>
        <v>5.9056841120000002E-2</v>
      </c>
      <c r="Z343" s="169">
        <v>0</v>
      </c>
      <c r="AA343" s="170">
        <f t="shared" si="68"/>
        <v>0</v>
      </c>
      <c r="AR343" s="22" t="s">
        <v>954</v>
      </c>
      <c r="AT343" s="22" t="s">
        <v>1082</v>
      </c>
      <c r="AU343" s="22" t="s">
        <v>959</v>
      </c>
      <c r="AY343" s="22" t="s">
        <v>1081</v>
      </c>
      <c r="BE343" s="116">
        <f t="shared" si="69"/>
        <v>0</v>
      </c>
      <c r="BF343" s="116">
        <f t="shared" si="70"/>
        <v>0</v>
      </c>
      <c r="BG343" s="116">
        <f t="shared" si="71"/>
        <v>0</v>
      </c>
      <c r="BH343" s="116">
        <f t="shared" si="72"/>
        <v>0</v>
      </c>
      <c r="BI343" s="116">
        <f t="shared" si="73"/>
        <v>0</v>
      </c>
      <c r="BJ343" s="22" t="s">
        <v>959</v>
      </c>
      <c r="BK343" s="171">
        <f t="shared" si="74"/>
        <v>0</v>
      </c>
      <c r="BL343" s="22" t="s">
        <v>954</v>
      </c>
      <c r="BM343" s="22" t="s">
        <v>3345</v>
      </c>
    </row>
    <row r="344" spans="2:65" s="1" customFormat="1" ht="25.5" customHeight="1">
      <c r="B344" s="136"/>
      <c r="C344" s="164" t="s">
        <v>3346</v>
      </c>
      <c r="D344" s="164" t="s">
        <v>1082</v>
      </c>
      <c r="E344" s="165" t="s">
        <v>3347</v>
      </c>
      <c r="F344" s="270" t="s">
        <v>3348</v>
      </c>
      <c r="G344" s="270"/>
      <c r="H344" s="270"/>
      <c r="I344" s="270"/>
      <c r="J344" s="166" t="s">
        <v>774</v>
      </c>
      <c r="K344" s="167">
        <v>20</v>
      </c>
      <c r="L344" s="265">
        <v>0</v>
      </c>
      <c r="M344" s="265"/>
      <c r="N344" s="258">
        <f t="shared" si="65"/>
        <v>0</v>
      </c>
      <c r="O344" s="258"/>
      <c r="P344" s="258"/>
      <c r="Q344" s="258"/>
      <c r="R344" s="138"/>
      <c r="T344" s="168" t="s">
        <v>875</v>
      </c>
      <c r="U344" s="47" t="s">
        <v>914</v>
      </c>
      <c r="V344" s="39"/>
      <c r="W344" s="169">
        <f t="shared" si="66"/>
        <v>0</v>
      </c>
      <c r="X344" s="169">
        <v>1.8970000000000001E-2</v>
      </c>
      <c r="Y344" s="169">
        <f t="shared" si="67"/>
        <v>0.37940000000000002</v>
      </c>
      <c r="Z344" s="169">
        <v>0</v>
      </c>
      <c r="AA344" s="170">
        <f t="shared" si="68"/>
        <v>0</v>
      </c>
      <c r="AR344" s="22" t="s">
        <v>954</v>
      </c>
      <c r="AT344" s="22" t="s">
        <v>1082</v>
      </c>
      <c r="AU344" s="22" t="s">
        <v>959</v>
      </c>
      <c r="AY344" s="22" t="s">
        <v>1081</v>
      </c>
      <c r="BE344" s="116">
        <f t="shared" si="69"/>
        <v>0</v>
      </c>
      <c r="BF344" s="116">
        <f t="shared" si="70"/>
        <v>0</v>
      </c>
      <c r="BG344" s="116">
        <f t="shared" si="71"/>
        <v>0</v>
      </c>
      <c r="BH344" s="116">
        <f t="shared" si="72"/>
        <v>0</v>
      </c>
      <c r="BI344" s="116">
        <f t="shared" si="73"/>
        <v>0</v>
      </c>
      <c r="BJ344" s="22" t="s">
        <v>959</v>
      </c>
      <c r="BK344" s="171">
        <f t="shared" si="74"/>
        <v>0</v>
      </c>
      <c r="BL344" s="22" t="s">
        <v>954</v>
      </c>
      <c r="BM344" s="22" t="s">
        <v>3349</v>
      </c>
    </row>
    <row r="345" spans="2:65" s="1" customFormat="1" ht="25.5" customHeight="1">
      <c r="B345" s="136"/>
      <c r="C345" s="164" t="s">
        <v>3350</v>
      </c>
      <c r="D345" s="164" t="s">
        <v>1082</v>
      </c>
      <c r="E345" s="165" t="s">
        <v>3351</v>
      </c>
      <c r="F345" s="270" t="s">
        <v>3352</v>
      </c>
      <c r="G345" s="270"/>
      <c r="H345" s="270"/>
      <c r="I345" s="270"/>
      <c r="J345" s="166" t="s">
        <v>774</v>
      </c>
      <c r="K345" s="167">
        <v>1</v>
      </c>
      <c r="L345" s="265">
        <v>0</v>
      </c>
      <c r="M345" s="265"/>
      <c r="N345" s="258">
        <f t="shared" si="65"/>
        <v>0</v>
      </c>
      <c r="O345" s="258"/>
      <c r="P345" s="258"/>
      <c r="Q345" s="258"/>
      <c r="R345" s="138"/>
      <c r="T345" s="168" t="s">
        <v>875</v>
      </c>
      <c r="U345" s="47" t="s">
        <v>914</v>
      </c>
      <c r="V345" s="39"/>
      <c r="W345" s="169">
        <f t="shared" si="66"/>
        <v>0</v>
      </c>
      <c r="X345" s="169">
        <v>1.8970000000000001E-2</v>
      </c>
      <c r="Y345" s="169">
        <f t="shared" si="67"/>
        <v>1.8970000000000001E-2</v>
      </c>
      <c r="Z345" s="169">
        <v>0</v>
      </c>
      <c r="AA345" s="170">
        <f t="shared" si="68"/>
        <v>0</v>
      </c>
      <c r="AR345" s="22" t="s">
        <v>954</v>
      </c>
      <c r="AT345" s="22" t="s">
        <v>1082</v>
      </c>
      <c r="AU345" s="22" t="s">
        <v>959</v>
      </c>
      <c r="AY345" s="22" t="s">
        <v>1081</v>
      </c>
      <c r="BE345" s="116">
        <f t="shared" si="69"/>
        <v>0</v>
      </c>
      <c r="BF345" s="116">
        <f t="shared" si="70"/>
        <v>0</v>
      </c>
      <c r="BG345" s="116">
        <f t="shared" si="71"/>
        <v>0</v>
      </c>
      <c r="BH345" s="116">
        <f t="shared" si="72"/>
        <v>0</v>
      </c>
      <c r="BI345" s="116">
        <f t="shared" si="73"/>
        <v>0</v>
      </c>
      <c r="BJ345" s="22" t="s">
        <v>959</v>
      </c>
      <c r="BK345" s="171">
        <f t="shared" si="74"/>
        <v>0</v>
      </c>
      <c r="BL345" s="22" t="s">
        <v>954</v>
      </c>
      <c r="BM345" s="22" t="s">
        <v>3353</v>
      </c>
    </row>
    <row r="346" spans="2:65" s="1" customFormat="1" ht="25.5" customHeight="1">
      <c r="B346" s="136"/>
      <c r="C346" s="164" t="s">
        <v>3354</v>
      </c>
      <c r="D346" s="164" t="s">
        <v>1082</v>
      </c>
      <c r="E346" s="165" t="s">
        <v>3355</v>
      </c>
      <c r="F346" s="270" t="s">
        <v>3356</v>
      </c>
      <c r="G346" s="270"/>
      <c r="H346" s="270"/>
      <c r="I346" s="270"/>
      <c r="J346" s="166" t="s">
        <v>774</v>
      </c>
      <c r="K346" s="167">
        <v>2</v>
      </c>
      <c r="L346" s="265">
        <v>0</v>
      </c>
      <c r="M346" s="265"/>
      <c r="N346" s="258">
        <f t="shared" si="65"/>
        <v>0</v>
      </c>
      <c r="O346" s="258"/>
      <c r="P346" s="258"/>
      <c r="Q346" s="258"/>
      <c r="R346" s="138"/>
      <c r="T346" s="168" t="s">
        <v>875</v>
      </c>
      <c r="U346" s="47" t="s">
        <v>914</v>
      </c>
      <c r="V346" s="39"/>
      <c r="W346" s="169">
        <f t="shared" si="66"/>
        <v>0</v>
      </c>
      <c r="X346" s="169">
        <v>2.6630000000000001E-2</v>
      </c>
      <c r="Y346" s="169">
        <f t="shared" si="67"/>
        <v>5.3260000000000002E-2</v>
      </c>
      <c r="Z346" s="169">
        <v>0</v>
      </c>
      <c r="AA346" s="170">
        <f t="shared" si="68"/>
        <v>0</v>
      </c>
      <c r="AR346" s="22" t="s">
        <v>954</v>
      </c>
      <c r="AT346" s="22" t="s">
        <v>1082</v>
      </c>
      <c r="AU346" s="22" t="s">
        <v>959</v>
      </c>
      <c r="AY346" s="22" t="s">
        <v>1081</v>
      </c>
      <c r="BE346" s="116">
        <f t="shared" si="69"/>
        <v>0</v>
      </c>
      <c r="BF346" s="116">
        <f t="shared" si="70"/>
        <v>0</v>
      </c>
      <c r="BG346" s="116">
        <f t="shared" si="71"/>
        <v>0</v>
      </c>
      <c r="BH346" s="116">
        <f t="shared" si="72"/>
        <v>0</v>
      </c>
      <c r="BI346" s="116">
        <f t="shared" si="73"/>
        <v>0</v>
      </c>
      <c r="BJ346" s="22" t="s">
        <v>959</v>
      </c>
      <c r="BK346" s="171">
        <f t="shared" si="74"/>
        <v>0</v>
      </c>
      <c r="BL346" s="22" t="s">
        <v>954</v>
      </c>
      <c r="BM346" s="22" t="s">
        <v>3357</v>
      </c>
    </row>
    <row r="347" spans="2:65" s="1" customFormat="1" ht="25.5" customHeight="1">
      <c r="B347" s="136"/>
      <c r="C347" s="164" t="s">
        <v>3358</v>
      </c>
      <c r="D347" s="164" t="s">
        <v>1082</v>
      </c>
      <c r="E347" s="165" t="s">
        <v>3359</v>
      </c>
      <c r="F347" s="270" t="s">
        <v>3360</v>
      </c>
      <c r="G347" s="270"/>
      <c r="H347" s="270"/>
      <c r="I347" s="270"/>
      <c r="J347" s="166" t="s">
        <v>774</v>
      </c>
      <c r="K347" s="167">
        <v>2</v>
      </c>
      <c r="L347" s="265">
        <v>0</v>
      </c>
      <c r="M347" s="265"/>
      <c r="N347" s="258">
        <f t="shared" si="65"/>
        <v>0</v>
      </c>
      <c r="O347" s="258"/>
      <c r="P347" s="258"/>
      <c r="Q347" s="258"/>
      <c r="R347" s="138"/>
      <c r="T347" s="168" t="s">
        <v>875</v>
      </c>
      <c r="U347" s="47" t="s">
        <v>914</v>
      </c>
      <c r="V347" s="39"/>
      <c r="W347" s="169">
        <f t="shared" si="66"/>
        <v>0</v>
      </c>
      <c r="X347" s="169">
        <v>2.87E-2</v>
      </c>
      <c r="Y347" s="169">
        <f t="shared" si="67"/>
        <v>5.74E-2</v>
      </c>
      <c r="Z347" s="169">
        <v>0</v>
      </c>
      <c r="AA347" s="170">
        <f t="shared" si="68"/>
        <v>0</v>
      </c>
      <c r="AR347" s="22" t="s">
        <v>954</v>
      </c>
      <c r="AT347" s="22" t="s">
        <v>1082</v>
      </c>
      <c r="AU347" s="22" t="s">
        <v>959</v>
      </c>
      <c r="AY347" s="22" t="s">
        <v>1081</v>
      </c>
      <c r="BE347" s="116">
        <f t="shared" si="69"/>
        <v>0</v>
      </c>
      <c r="BF347" s="116">
        <f t="shared" si="70"/>
        <v>0</v>
      </c>
      <c r="BG347" s="116">
        <f t="shared" si="71"/>
        <v>0</v>
      </c>
      <c r="BH347" s="116">
        <f t="shared" si="72"/>
        <v>0</v>
      </c>
      <c r="BI347" s="116">
        <f t="shared" si="73"/>
        <v>0</v>
      </c>
      <c r="BJ347" s="22" t="s">
        <v>959</v>
      </c>
      <c r="BK347" s="171">
        <f t="shared" si="74"/>
        <v>0</v>
      </c>
      <c r="BL347" s="22" t="s">
        <v>954</v>
      </c>
      <c r="BM347" s="22" t="s">
        <v>3361</v>
      </c>
    </row>
    <row r="348" spans="2:65" s="1" customFormat="1" ht="25.5" customHeight="1">
      <c r="B348" s="136"/>
      <c r="C348" s="164" t="s">
        <v>3362</v>
      </c>
      <c r="D348" s="164" t="s">
        <v>1082</v>
      </c>
      <c r="E348" s="165" t="s">
        <v>3363</v>
      </c>
      <c r="F348" s="270" t="s">
        <v>3364</v>
      </c>
      <c r="G348" s="270"/>
      <c r="H348" s="270"/>
      <c r="I348" s="270"/>
      <c r="J348" s="166" t="s">
        <v>1182</v>
      </c>
      <c r="K348" s="167">
        <v>12</v>
      </c>
      <c r="L348" s="265">
        <v>0</v>
      </c>
      <c r="M348" s="265"/>
      <c r="N348" s="258">
        <f t="shared" si="65"/>
        <v>0</v>
      </c>
      <c r="O348" s="258"/>
      <c r="P348" s="258"/>
      <c r="Q348" s="258"/>
      <c r="R348" s="138"/>
      <c r="T348" s="168" t="s">
        <v>875</v>
      </c>
      <c r="U348" s="47" t="s">
        <v>914</v>
      </c>
      <c r="V348" s="39"/>
      <c r="W348" s="169">
        <f t="shared" si="66"/>
        <v>0</v>
      </c>
      <c r="X348" s="169">
        <v>2.3000000000000001E-4</v>
      </c>
      <c r="Y348" s="169">
        <f t="shared" si="67"/>
        <v>2.7600000000000003E-3</v>
      </c>
      <c r="Z348" s="169">
        <v>0</v>
      </c>
      <c r="AA348" s="170">
        <f t="shared" si="68"/>
        <v>0</v>
      </c>
      <c r="AR348" s="22" t="s">
        <v>954</v>
      </c>
      <c r="AT348" s="22" t="s">
        <v>1082</v>
      </c>
      <c r="AU348" s="22" t="s">
        <v>959</v>
      </c>
      <c r="AY348" s="22" t="s">
        <v>1081</v>
      </c>
      <c r="BE348" s="116">
        <f t="shared" si="69"/>
        <v>0</v>
      </c>
      <c r="BF348" s="116">
        <f t="shared" si="70"/>
        <v>0</v>
      </c>
      <c r="BG348" s="116">
        <f t="shared" si="71"/>
        <v>0</v>
      </c>
      <c r="BH348" s="116">
        <f t="shared" si="72"/>
        <v>0</v>
      </c>
      <c r="BI348" s="116">
        <f t="shared" si="73"/>
        <v>0</v>
      </c>
      <c r="BJ348" s="22" t="s">
        <v>959</v>
      </c>
      <c r="BK348" s="171">
        <f t="shared" si="74"/>
        <v>0</v>
      </c>
      <c r="BL348" s="22" t="s">
        <v>954</v>
      </c>
      <c r="BM348" s="22" t="s">
        <v>3365</v>
      </c>
    </row>
    <row r="349" spans="2:65" s="1" customFormat="1" ht="51" customHeight="1">
      <c r="B349" s="136"/>
      <c r="C349" s="195" t="s">
        <v>3366</v>
      </c>
      <c r="D349" s="195" t="s">
        <v>1187</v>
      </c>
      <c r="E349" s="196" t="s">
        <v>3367</v>
      </c>
      <c r="F349" s="262" t="s">
        <v>3368</v>
      </c>
      <c r="G349" s="262"/>
      <c r="H349" s="262"/>
      <c r="I349" s="262"/>
      <c r="J349" s="197" t="s">
        <v>1182</v>
      </c>
      <c r="K349" s="198">
        <v>12</v>
      </c>
      <c r="L349" s="261">
        <v>0</v>
      </c>
      <c r="M349" s="261"/>
      <c r="N349" s="257">
        <f t="shared" si="65"/>
        <v>0</v>
      </c>
      <c r="O349" s="258"/>
      <c r="P349" s="258"/>
      <c r="Q349" s="258"/>
      <c r="R349" s="138"/>
      <c r="T349" s="168" t="s">
        <v>875</v>
      </c>
      <c r="U349" s="47" t="s">
        <v>914</v>
      </c>
      <c r="V349" s="39"/>
      <c r="W349" s="169">
        <f t="shared" si="66"/>
        <v>0</v>
      </c>
      <c r="X349" s="169">
        <v>9.1400000000000006E-3</v>
      </c>
      <c r="Y349" s="169">
        <f t="shared" si="67"/>
        <v>0.10968</v>
      </c>
      <c r="Z349" s="169">
        <v>0</v>
      </c>
      <c r="AA349" s="170">
        <f t="shared" si="68"/>
        <v>0</v>
      </c>
      <c r="AR349" s="22" t="s">
        <v>959</v>
      </c>
      <c r="AT349" s="22" t="s">
        <v>1187</v>
      </c>
      <c r="AU349" s="22" t="s">
        <v>959</v>
      </c>
      <c r="AY349" s="22" t="s">
        <v>1081</v>
      </c>
      <c r="BE349" s="116">
        <f t="shared" si="69"/>
        <v>0</v>
      </c>
      <c r="BF349" s="116">
        <f t="shared" si="70"/>
        <v>0</v>
      </c>
      <c r="BG349" s="116">
        <f t="shared" si="71"/>
        <v>0</v>
      </c>
      <c r="BH349" s="116">
        <f t="shared" si="72"/>
        <v>0</v>
      </c>
      <c r="BI349" s="116">
        <f t="shared" si="73"/>
        <v>0</v>
      </c>
      <c r="BJ349" s="22" t="s">
        <v>959</v>
      </c>
      <c r="BK349" s="171">
        <f t="shared" si="74"/>
        <v>0</v>
      </c>
      <c r="BL349" s="22" t="s">
        <v>954</v>
      </c>
      <c r="BM349" s="22" t="s">
        <v>3369</v>
      </c>
    </row>
    <row r="350" spans="2:65" s="1" customFormat="1" ht="25.5" customHeight="1">
      <c r="B350" s="136"/>
      <c r="C350" s="164" t="s">
        <v>3370</v>
      </c>
      <c r="D350" s="164" t="s">
        <v>1082</v>
      </c>
      <c r="E350" s="165" t="s">
        <v>3363</v>
      </c>
      <c r="F350" s="270" t="s">
        <v>3364</v>
      </c>
      <c r="G350" s="270"/>
      <c r="H350" s="270"/>
      <c r="I350" s="270"/>
      <c r="J350" s="166" t="s">
        <v>1182</v>
      </c>
      <c r="K350" s="167">
        <v>1</v>
      </c>
      <c r="L350" s="265">
        <v>0</v>
      </c>
      <c r="M350" s="265"/>
      <c r="N350" s="258">
        <f t="shared" si="65"/>
        <v>0</v>
      </c>
      <c r="O350" s="258"/>
      <c r="P350" s="258"/>
      <c r="Q350" s="258"/>
      <c r="R350" s="138"/>
      <c r="T350" s="168" t="s">
        <v>875</v>
      </c>
      <c r="U350" s="47" t="s">
        <v>914</v>
      </c>
      <c r="V350" s="39"/>
      <c r="W350" s="169">
        <f t="shared" si="66"/>
        <v>0</v>
      </c>
      <c r="X350" s="169">
        <v>2.3000000000000001E-4</v>
      </c>
      <c r="Y350" s="169">
        <f t="shared" si="67"/>
        <v>2.3000000000000001E-4</v>
      </c>
      <c r="Z350" s="169">
        <v>0</v>
      </c>
      <c r="AA350" s="170">
        <f t="shared" si="68"/>
        <v>0</v>
      </c>
      <c r="AR350" s="22" t="s">
        <v>954</v>
      </c>
      <c r="AT350" s="22" t="s">
        <v>1082</v>
      </c>
      <c r="AU350" s="22" t="s">
        <v>959</v>
      </c>
      <c r="AY350" s="22" t="s">
        <v>1081</v>
      </c>
      <c r="BE350" s="116">
        <f t="shared" si="69"/>
        <v>0</v>
      </c>
      <c r="BF350" s="116">
        <f t="shared" si="70"/>
        <v>0</v>
      </c>
      <c r="BG350" s="116">
        <f t="shared" si="71"/>
        <v>0</v>
      </c>
      <c r="BH350" s="116">
        <f t="shared" si="72"/>
        <v>0</v>
      </c>
      <c r="BI350" s="116">
        <f t="shared" si="73"/>
        <v>0</v>
      </c>
      <c r="BJ350" s="22" t="s">
        <v>959</v>
      </c>
      <c r="BK350" s="171">
        <f t="shared" si="74"/>
        <v>0</v>
      </c>
      <c r="BL350" s="22" t="s">
        <v>954</v>
      </c>
      <c r="BM350" s="22" t="s">
        <v>3371</v>
      </c>
    </row>
    <row r="351" spans="2:65" s="1" customFormat="1" ht="51" customHeight="1">
      <c r="B351" s="136"/>
      <c r="C351" s="195" t="s">
        <v>3372</v>
      </c>
      <c r="D351" s="195" t="s">
        <v>1187</v>
      </c>
      <c r="E351" s="196" t="s">
        <v>3373</v>
      </c>
      <c r="F351" s="262" t="s">
        <v>3374</v>
      </c>
      <c r="G351" s="262"/>
      <c r="H351" s="262"/>
      <c r="I351" s="262"/>
      <c r="J351" s="197" t="s">
        <v>1182</v>
      </c>
      <c r="K351" s="198">
        <v>1</v>
      </c>
      <c r="L351" s="261">
        <v>0</v>
      </c>
      <c r="M351" s="261"/>
      <c r="N351" s="257">
        <f t="shared" ref="N351:N382" si="75">ROUND(L351*K351,3)</f>
        <v>0</v>
      </c>
      <c r="O351" s="258"/>
      <c r="P351" s="258"/>
      <c r="Q351" s="258"/>
      <c r="R351" s="138"/>
      <c r="T351" s="168" t="s">
        <v>875</v>
      </c>
      <c r="U351" s="47" t="s">
        <v>914</v>
      </c>
      <c r="V351" s="39"/>
      <c r="W351" s="169">
        <f t="shared" ref="W351:W382" si="76">V351*K351</f>
        <v>0</v>
      </c>
      <c r="X351" s="169">
        <v>9.1400000000000006E-3</v>
      </c>
      <c r="Y351" s="169">
        <f t="shared" ref="Y351:Y382" si="77">X351*K351</f>
        <v>9.1400000000000006E-3</v>
      </c>
      <c r="Z351" s="169">
        <v>0</v>
      </c>
      <c r="AA351" s="170">
        <f t="shared" ref="AA351:AA382" si="78">Z351*K351</f>
        <v>0</v>
      </c>
      <c r="AR351" s="22" t="s">
        <v>959</v>
      </c>
      <c r="AT351" s="22" t="s">
        <v>1187</v>
      </c>
      <c r="AU351" s="22" t="s">
        <v>959</v>
      </c>
      <c r="AY351" s="22" t="s">
        <v>1081</v>
      </c>
      <c r="BE351" s="116">
        <f t="shared" ref="BE351:BE382" si="79">IF(U351="základná",N351,0)</f>
        <v>0</v>
      </c>
      <c r="BF351" s="116">
        <f t="shared" ref="BF351:BF382" si="80">IF(U351="znížená",N351,0)</f>
        <v>0</v>
      </c>
      <c r="BG351" s="116">
        <f t="shared" ref="BG351:BG382" si="81">IF(U351="zákl. prenesená",N351,0)</f>
        <v>0</v>
      </c>
      <c r="BH351" s="116">
        <f t="shared" ref="BH351:BH382" si="82">IF(U351="zníž. prenesená",N351,0)</f>
        <v>0</v>
      </c>
      <c r="BI351" s="116">
        <f t="shared" ref="BI351:BI382" si="83">IF(U351="nulová",N351,0)</f>
        <v>0</v>
      </c>
      <c r="BJ351" s="22" t="s">
        <v>959</v>
      </c>
      <c r="BK351" s="171">
        <f t="shared" ref="BK351:BK382" si="84">ROUND(L351*K351,3)</f>
        <v>0</v>
      </c>
      <c r="BL351" s="22" t="s">
        <v>954</v>
      </c>
      <c r="BM351" s="22" t="s">
        <v>3375</v>
      </c>
    </row>
    <row r="352" spans="2:65" s="1" customFormat="1" ht="25.5" customHeight="1">
      <c r="B352" s="136"/>
      <c r="C352" s="164" t="s">
        <v>3376</v>
      </c>
      <c r="D352" s="164" t="s">
        <v>1082</v>
      </c>
      <c r="E352" s="165" t="s">
        <v>3377</v>
      </c>
      <c r="F352" s="270" t="s">
        <v>3378</v>
      </c>
      <c r="G352" s="270"/>
      <c r="H352" s="270"/>
      <c r="I352" s="270"/>
      <c r="J352" s="166" t="s">
        <v>1182</v>
      </c>
      <c r="K352" s="167">
        <v>16</v>
      </c>
      <c r="L352" s="265">
        <v>0</v>
      </c>
      <c r="M352" s="265"/>
      <c r="N352" s="258">
        <f t="shared" si="75"/>
        <v>0</v>
      </c>
      <c r="O352" s="258"/>
      <c r="P352" s="258"/>
      <c r="Q352" s="258"/>
      <c r="R352" s="138"/>
      <c r="T352" s="168" t="s">
        <v>875</v>
      </c>
      <c r="U352" s="47" t="s">
        <v>914</v>
      </c>
      <c r="V352" s="39"/>
      <c r="W352" s="169">
        <f t="shared" si="76"/>
        <v>0</v>
      </c>
      <c r="X352" s="169">
        <v>2.5000000000000001E-4</v>
      </c>
      <c r="Y352" s="169">
        <f t="shared" si="77"/>
        <v>4.0000000000000001E-3</v>
      </c>
      <c r="Z352" s="169">
        <v>0</v>
      </c>
      <c r="AA352" s="170">
        <f t="shared" si="78"/>
        <v>0</v>
      </c>
      <c r="AR352" s="22" t="s">
        <v>954</v>
      </c>
      <c r="AT352" s="22" t="s">
        <v>1082</v>
      </c>
      <c r="AU352" s="22" t="s">
        <v>959</v>
      </c>
      <c r="AY352" s="22" t="s">
        <v>1081</v>
      </c>
      <c r="BE352" s="116">
        <f t="shared" si="79"/>
        <v>0</v>
      </c>
      <c r="BF352" s="116">
        <f t="shared" si="80"/>
        <v>0</v>
      </c>
      <c r="BG352" s="116">
        <f t="shared" si="81"/>
        <v>0</v>
      </c>
      <c r="BH352" s="116">
        <f t="shared" si="82"/>
        <v>0</v>
      </c>
      <c r="BI352" s="116">
        <f t="shared" si="83"/>
        <v>0</v>
      </c>
      <c r="BJ352" s="22" t="s">
        <v>959</v>
      </c>
      <c r="BK352" s="171">
        <f t="shared" si="84"/>
        <v>0</v>
      </c>
      <c r="BL352" s="22" t="s">
        <v>954</v>
      </c>
      <c r="BM352" s="22" t="s">
        <v>3379</v>
      </c>
    </row>
    <row r="353" spans="2:65" s="1" customFormat="1" ht="51" customHeight="1">
      <c r="B353" s="136"/>
      <c r="C353" s="195" t="s">
        <v>3380</v>
      </c>
      <c r="D353" s="195" t="s">
        <v>1187</v>
      </c>
      <c r="E353" s="196" t="s">
        <v>3381</v>
      </c>
      <c r="F353" s="262" t="s">
        <v>3382</v>
      </c>
      <c r="G353" s="262"/>
      <c r="H353" s="262"/>
      <c r="I353" s="262"/>
      <c r="J353" s="197" t="s">
        <v>1182</v>
      </c>
      <c r="K353" s="198">
        <v>16</v>
      </c>
      <c r="L353" s="261">
        <v>0</v>
      </c>
      <c r="M353" s="261"/>
      <c r="N353" s="257">
        <f t="shared" si="75"/>
        <v>0</v>
      </c>
      <c r="O353" s="258"/>
      <c r="P353" s="258"/>
      <c r="Q353" s="258"/>
      <c r="R353" s="138"/>
      <c r="T353" s="168" t="s">
        <v>875</v>
      </c>
      <c r="U353" s="47" t="s">
        <v>914</v>
      </c>
      <c r="V353" s="39"/>
      <c r="W353" s="169">
        <f t="shared" si="76"/>
        <v>0</v>
      </c>
      <c r="X353" s="169">
        <v>1.0160000000000001E-2</v>
      </c>
      <c r="Y353" s="169">
        <f t="shared" si="77"/>
        <v>0.16256000000000001</v>
      </c>
      <c r="Z353" s="169">
        <v>0</v>
      </c>
      <c r="AA353" s="170">
        <f t="shared" si="78"/>
        <v>0</v>
      </c>
      <c r="AR353" s="22" t="s">
        <v>959</v>
      </c>
      <c r="AT353" s="22" t="s">
        <v>1187</v>
      </c>
      <c r="AU353" s="22" t="s">
        <v>959</v>
      </c>
      <c r="AY353" s="22" t="s">
        <v>1081</v>
      </c>
      <c r="BE353" s="116">
        <f t="shared" si="79"/>
        <v>0</v>
      </c>
      <c r="BF353" s="116">
        <f t="shared" si="80"/>
        <v>0</v>
      </c>
      <c r="BG353" s="116">
        <f t="shared" si="81"/>
        <v>0</v>
      </c>
      <c r="BH353" s="116">
        <f t="shared" si="82"/>
        <v>0</v>
      </c>
      <c r="BI353" s="116">
        <f t="shared" si="83"/>
        <v>0</v>
      </c>
      <c r="BJ353" s="22" t="s">
        <v>959</v>
      </c>
      <c r="BK353" s="171">
        <f t="shared" si="84"/>
        <v>0</v>
      </c>
      <c r="BL353" s="22" t="s">
        <v>954</v>
      </c>
      <c r="BM353" s="22" t="s">
        <v>3383</v>
      </c>
    </row>
    <row r="354" spans="2:65" s="1" customFormat="1" ht="25.5" customHeight="1">
      <c r="B354" s="136"/>
      <c r="C354" s="164" t="s">
        <v>3384</v>
      </c>
      <c r="D354" s="164" t="s">
        <v>1082</v>
      </c>
      <c r="E354" s="165" t="s">
        <v>3377</v>
      </c>
      <c r="F354" s="270" t="s">
        <v>3378</v>
      </c>
      <c r="G354" s="270"/>
      <c r="H354" s="270"/>
      <c r="I354" s="270"/>
      <c r="J354" s="166" t="s">
        <v>1182</v>
      </c>
      <c r="K354" s="167">
        <v>2</v>
      </c>
      <c r="L354" s="265">
        <v>0</v>
      </c>
      <c r="M354" s="265"/>
      <c r="N354" s="258">
        <f t="shared" si="75"/>
        <v>0</v>
      </c>
      <c r="O354" s="258"/>
      <c r="P354" s="258"/>
      <c r="Q354" s="258"/>
      <c r="R354" s="138"/>
      <c r="T354" s="168" t="s">
        <v>875</v>
      </c>
      <c r="U354" s="47" t="s">
        <v>914</v>
      </c>
      <c r="V354" s="39"/>
      <c r="W354" s="169">
        <f t="shared" si="76"/>
        <v>0</v>
      </c>
      <c r="X354" s="169">
        <v>2.5000000000000001E-4</v>
      </c>
      <c r="Y354" s="169">
        <f t="shared" si="77"/>
        <v>5.0000000000000001E-4</v>
      </c>
      <c r="Z354" s="169">
        <v>0</v>
      </c>
      <c r="AA354" s="170">
        <f t="shared" si="78"/>
        <v>0</v>
      </c>
      <c r="AR354" s="22" t="s">
        <v>954</v>
      </c>
      <c r="AT354" s="22" t="s">
        <v>1082</v>
      </c>
      <c r="AU354" s="22" t="s">
        <v>959</v>
      </c>
      <c r="AY354" s="22" t="s">
        <v>1081</v>
      </c>
      <c r="BE354" s="116">
        <f t="shared" si="79"/>
        <v>0</v>
      </c>
      <c r="BF354" s="116">
        <f t="shared" si="80"/>
        <v>0</v>
      </c>
      <c r="BG354" s="116">
        <f t="shared" si="81"/>
        <v>0</v>
      </c>
      <c r="BH354" s="116">
        <f t="shared" si="82"/>
        <v>0</v>
      </c>
      <c r="BI354" s="116">
        <f t="shared" si="83"/>
        <v>0</v>
      </c>
      <c r="BJ354" s="22" t="s">
        <v>959</v>
      </c>
      <c r="BK354" s="171">
        <f t="shared" si="84"/>
        <v>0</v>
      </c>
      <c r="BL354" s="22" t="s">
        <v>954</v>
      </c>
      <c r="BM354" s="22" t="s">
        <v>3385</v>
      </c>
    </row>
    <row r="355" spans="2:65" s="1" customFormat="1" ht="51" customHeight="1">
      <c r="B355" s="136"/>
      <c r="C355" s="195" t="s">
        <v>3386</v>
      </c>
      <c r="D355" s="195" t="s">
        <v>1187</v>
      </c>
      <c r="E355" s="196" t="s">
        <v>3387</v>
      </c>
      <c r="F355" s="262" t="s">
        <v>3388</v>
      </c>
      <c r="G355" s="262"/>
      <c r="H355" s="262"/>
      <c r="I355" s="262"/>
      <c r="J355" s="197" t="s">
        <v>1182</v>
      </c>
      <c r="K355" s="198">
        <v>2</v>
      </c>
      <c r="L355" s="261">
        <v>0</v>
      </c>
      <c r="M355" s="261"/>
      <c r="N355" s="257">
        <f t="shared" si="75"/>
        <v>0</v>
      </c>
      <c r="O355" s="258"/>
      <c r="P355" s="258"/>
      <c r="Q355" s="258"/>
      <c r="R355" s="138"/>
      <c r="T355" s="168" t="s">
        <v>875</v>
      </c>
      <c r="U355" s="47" t="s">
        <v>914</v>
      </c>
      <c r="V355" s="39"/>
      <c r="W355" s="169">
        <f t="shared" si="76"/>
        <v>0</v>
      </c>
      <c r="X355" s="169">
        <v>1.0160000000000001E-2</v>
      </c>
      <c r="Y355" s="169">
        <f t="shared" si="77"/>
        <v>2.0320000000000001E-2</v>
      </c>
      <c r="Z355" s="169">
        <v>0</v>
      </c>
      <c r="AA355" s="170">
        <f t="shared" si="78"/>
        <v>0</v>
      </c>
      <c r="AR355" s="22" t="s">
        <v>959</v>
      </c>
      <c r="AT355" s="22" t="s">
        <v>1187</v>
      </c>
      <c r="AU355" s="22" t="s">
        <v>959</v>
      </c>
      <c r="AY355" s="22" t="s">
        <v>1081</v>
      </c>
      <c r="BE355" s="116">
        <f t="shared" si="79"/>
        <v>0</v>
      </c>
      <c r="BF355" s="116">
        <f t="shared" si="80"/>
        <v>0</v>
      </c>
      <c r="BG355" s="116">
        <f t="shared" si="81"/>
        <v>0</v>
      </c>
      <c r="BH355" s="116">
        <f t="shared" si="82"/>
        <v>0</v>
      </c>
      <c r="BI355" s="116">
        <f t="shared" si="83"/>
        <v>0</v>
      </c>
      <c r="BJ355" s="22" t="s">
        <v>959</v>
      </c>
      <c r="BK355" s="171">
        <f t="shared" si="84"/>
        <v>0</v>
      </c>
      <c r="BL355" s="22" t="s">
        <v>954</v>
      </c>
      <c r="BM355" s="22" t="s">
        <v>3389</v>
      </c>
    </row>
    <row r="356" spans="2:65" s="1" customFormat="1" ht="25.5" customHeight="1">
      <c r="B356" s="136"/>
      <c r="C356" s="164" t="s">
        <v>3390</v>
      </c>
      <c r="D356" s="164" t="s">
        <v>1082</v>
      </c>
      <c r="E356" s="165" t="s">
        <v>3391</v>
      </c>
      <c r="F356" s="270" t="s">
        <v>3392</v>
      </c>
      <c r="G356" s="270"/>
      <c r="H356" s="270"/>
      <c r="I356" s="270"/>
      <c r="J356" s="166" t="s">
        <v>1182</v>
      </c>
      <c r="K356" s="167">
        <v>6</v>
      </c>
      <c r="L356" s="265">
        <v>0</v>
      </c>
      <c r="M356" s="265"/>
      <c r="N356" s="258">
        <f t="shared" si="75"/>
        <v>0</v>
      </c>
      <c r="O356" s="258"/>
      <c r="P356" s="258"/>
      <c r="Q356" s="258"/>
      <c r="R356" s="138"/>
      <c r="T356" s="168" t="s">
        <v>875</v>
      </c>
      <c r="U356" s="47" t="s">
        <v>914</v>
      </c>
      <c r="V356" s="39"/>
      <c r="W356" s="169">
        <f t="shared" si="76"/>
        <v>0</v>
      </c>
      <c r="X356" s="169">
        <v>2.5999999999999998E-4</v>
      </c>
      <c r="Y356" s="169">
        <f t="shared" si="77"/>
        <v>1.5599999999999998E-3</v>
      </c>
      <c r="Z356" s="169">
        <v>0</v>
      </c>
      <c r="AA356" s="170">
        <f t="shared" si="78"/>
        <v>0</v>
      </c>
      <c r="AR356" s="22" t="s">
        <v>954</v>
      </c>
      <c r="AT356" s="22" t="s">
        <v>1082</v>
      </c>
      <c r="AU356" s="22" t="s">
        <v>959</v>
      </c>
      <c r="AY356" s="22" t="s">
        <v>1081</v>
      </c>
      <c r="BE356" s="116">
        <f t="shared" si="79"/>
        <v>0</v>
      </c>
      <c r="BF356" s="116">
        <f t="shared" si="80"/>
        <v>0</v>
      </c>
      <c r="BG356" s="116">
        <f t="shared" si="81"/>
        <v>0</v>
      </c>
      <c r="BH356" s="116">
        <f t="shared" si="82"/>
        <v>0</v>
      </c>
      <c r="BI356" s="116">
        <f t="shared" si="83"/>
        <v>0</v>
      </c>
      <c r="BJ356" s="22" t="s">
        <v>959</v>
      </c>
      <c r="BK356" s="171">
        <f t="shared" si="84"/>
        <v>0</v>
      </c>
      <c r="BL356" s="22" t="s">
        <v>954</v>
      </c>
      <c r="BM356" s="22" t="s">
        <v>3393</v>
      </c>
    </row>
    <row r="357" spans="2:65" s="1" customFormat="1" ht="51" customHeight="1">
      <c r="B357" s="136"/>
      <c r="C357" s="195" t="s">
        <v>3394</v>
      </c>
      <c r="D357" s="195" t="s">
        <v>1187</v>
      </c>
      <c r="E357" s="196" t="s">
        <v>3395</v>
      </c>
      <c r="F357" s="262" t="s">
        <v>3396</v>
      </c>
      <c r="G357" s="262"/>
      <c r="H357" s="262"/>
      <c r="I357" s="262"/>
      <c r="J357" s="197" t="s">
        <v>1182</v>
      </c>
      <c r="K357" s="198">
        <v>6</v>
      </c>
      <c r="L357" s="261">
        <v>0</v>
      </c>
      <c r="M357" s="261"/>
      <c r="N357" s="257">
        <f t="shared" si="75"/>
        <v>0</v>
      </c>
      <c r="O357" s="258"/>
      <c r="P357" s="258"/>
      <c r="Q357" s="258"/>
      <c r="R357" s="138"/>
      <c r="T357" s="168" t="s">
        <v>875</v>
      </c>
      <c r="U357" s="47" t="s">
        <v>914</v>
      </c>
      <c r="V357" s="39"/>
      <c r="W357" s="169">
        <f t="shared" si="76"/>
        <v>0</v>
      </c>
      <c r="X357" s="169">
        <v>1.119E-2</v>
      </c>
      <c r="Y357" s="169">
        <f t="shared" si="77"/>
        <v>6.7140000000000005E-2</v>
      </c>
      <c r="Z357" s="169">
        <v>0</v>
      </c>
      <c r="AA357" s="170">
        <f t="shared" si="78"/>
        <v>0</v>
      </c>
      <c r="AR357" s="22" t="s">
        <v>959</v>
      </c>
      <c r="AT357" s="22" t="s">
        <v>1187</v>
      </c>
      <c r="AU357" s="22" t="s">
        <v>959</v>
      </c>
      <c r="AY357" s="22" t="s">
        <v>1081</v>
      </c>
      <c r="BE357" s="116">
        <f t="shared" si="79"/>
        <v>0</v>
      </c>
      <c r="BF357" s="116">
        <f t="shared" si="80"/>
        <v>0</v>
      </c>
      <c r="BG357" s="116">
        <f t="shared" si="81"/>
        <v>0</v>
      </c>
      <c r="BH357" s="116">
        <f t="shared" si="82"/>
        <v>0</v>
      </c>
      <c r="BI357" s="116">
        <f t="shared" si="83"/>
        <v>0</v>
      </c>
      <c r="BJ357" s="22" t="s">
        <v>959</v>
      </c>
      <c r="BK357" s="171">
        <f t="shared" si="84"/>
        <v>0</v>
      </c>
      <c r="BL357" s="22" t="s">
        <v>954</v>
      </c>
      <c r="BM357" s="22" t="s">
        <v>3397</v>
      </c>
    </row>
    <row r="358" spans="2:65" s="1" customFormat="1" ht="25.5" customHeight="1">
      <c r="B358" s="136"/>
      <c r="C358" s="164" t="s">
        <v>3398</v>
      </c>
      <c r="D358" s="164" t="s">
        <v>1082</v>
      </c>
      <c r="E358" s="165" t="s">
        <v>3391</v>
      </c>
      <c r="F358" s="270" t="s">
        <v>3392</v>
      </c>
      <c r="G358" s="270"/>
      <c r="H358" s="270"/>
      <c r="I358" s="270"/>
      <c r="J358" s="166" t="s">
        <v>1182</v>
      </c>
      <c r="K358" s="167">
        <v>1</v>
      </c>
      <c r="L358" s="265">
        <v>0</v>
      </c>
      <c r="M358" s="265"/>
      <c r="N358" s="258">
        <f t="shared" si="75"/>
        <v>0</v>
      </c>
      <c r="O358" s="258"/>
      <c r="P358" s="258"/>
      <c r="Q358" s="258"/>
      <c r="R358" s="138"/>
      <c r="T358" s="168" t="s">
        <v>875</v>
      </c>
      <c r="U358" s="47" t="s">
        <v>914</v>
      </c>
      <c r="V358" s="39"/>
      <c r="W358" s="169">
        <f t="shared" si="76"/>
        <v>0</v>
      </c>
      <c r="X358" s="169">
        <v>2.5999999999999998E-4</v>
      </c>
      <c r="Y358" s="169">
        <f t="shared" si="77"/>
        <v>2.5999999999999998E-4</v>
      </c>
      <c r="Z358" s="169">
        <v>0</v>
      </c>
      <c r="AA358" s="170">
        <f t="shared" si="78"/>
        <v>0</v>
      </c>
      <c r="AR358" s="22" t="s">
        <v>954</v>
      </c>
      <c r="AT358" s="22" t="s">
        <v>1082</v>
      </c>
      <c r="AU358" s="22" t="s">
        <v>959</v>
      </c>
      <c r="AY358" s="22" t="s">
        <v>1081</v>
      </c>
      <c r="BE358" s="116">
        <f t="shared" si="79"/>
        <v>0</v>
      </c>
      <c r="BF358" s="116">
        <f t="shared" si="80"/>
        <v>0</v>
      </c>
      <c r="BG358" s="116">
        <f t="shared" si="81"/>
        <v>0</v>
      </c>
      <c r="BH358" s="116">
        <f t="shared" si="82"/>
        <v>0</v>
      </c>
      <c r="BI358" s="116">
        <f t="shared" si="83"/>
        <v>0</v>
      </c>
      <c r="BJ358" s="22" t="s">
        <v>959</v>
      </c>
      <c r="BK358" s="171">
        <f t="shared" si="84"/>
        <v>0</v>
      </c>
      <c r="BL358" s="22" t="s">
        <v>954</v>
      </c>
      <c r="BM358" s="22" t="s">
        <v>3399</v>
      </c>
    </row>
    <row r="359" spans="2:65" s="1" customFormat="1" ht="51" customHeight="1">
      <c r="B359" s="136"/>
      <c r="C359" s="195" t="s">
        <v>3400</v>
      </c>
      <c r="D359" s="195" t="s">
        <v>1187</v>
      </c>
      <c r="E359" s="196" t="s">
        <v>3401</v>
      </c>
      <c r="F359" s="262" t="s">
        <v>3402</v>
      </c>
      <c r="G359" s="262"/>
      <c r="H359" s="262"/>
      <c r="I359" s="262"/>
      <c r="J359" s="197" t="s">
        <v>1182</v>
      </c>
      <c r="K359" s="198">
        <v>1</v>
      </c>
      <c r="L359" s="261">
        <v>0</v>
      </c>
      <c r="M359" s="261"/>
      <c r="N359" s="257">
        <f t="shared" si="75"/>
        <v>0</v>
      </c>
      <c r="O359" s="258"/>
      <c r="P359" s="258"/>
      <c r="Q359" s="258"/>
      <c r="R359" s="138"/>
      <c r="T359" s="168" t="s">
        <v>875</v>
      </c>
      <c r="U359" s="47" t="s">
        <v>914</v>
      </c>
      <c r="V359" s="39"/>
      <c r="W359" s="169">
        <f t="shared" si="76"/>
        <v>0</v>
      </c>
      <c r="X359" s="169">
        <v>1.119E-2</v>
      </c>
      <c r="Y359" s="169">
        <f t="shared" si="77"/>
        <v>1.119E-2</v>
      </c>
      <c r="Z359" s="169">
        <v>0</v>
      </c>
      <c r="AA359" s="170">
        <f t="shared" si="78"/>
        <v>0</v>
      </c>
      <c r="AR359" s="22" t="s">
        <v>959</v>
      </c>
      <c r="AT359" s="22" t="s">
        <v>1187</v>
      </c>
      <c r="AU359" s="22" t="s">
        <v>959</v>
      </c>
      <c r="AY359" s="22" t="s">
        <v>1081</v>
      </c>
      <c r="BE359" s="116">
        <f t="shared" si="79"/>
        <v>0</v>
      </c>
      <c r="BF359" s="116">
        <f t="shared" si="80"/>
        <v>0</v>
      </c>
      <c r="BG359" s="116">
        <f t="shared" si="81"/>
        <v>0</v>
      </c>
      <c r="BH359" s="116">
        <f t="shared" si="82"/>
        <v>0</v>
      </c>
      <c r="BI359" s="116">
        <f t="shared" si="83"/>
        <v>0</v>
      </c>
      <c r="BJ359" s="22" t="s">
        <v>959</v>
      </c>
      <c r="BK359" s="171">
        <f t="shared" si="84"/>
        <v>0</v>
      </c>
      <c r="BL359" s="22" t="s">
        <v>954</v>
      </c>
      <c r="BM359" s="22" t="s">
        <v>3403</v>
      </c>
    </row>
    <row r="360" spans="2:65" s="1" customFormat="1" ht="25.5" customHeight="1">
      <c r="B360" s="136"/>
      <c r="C360" s="164" t="s">
        <v>3404</v>
      </c>
      <c r="D360" s="164" t="s">
        <v>1082</v>
      </c>
      <c r="E360" s="165" t="s">
        <v>3405</v>
      </c>
      <c r="F360" s="270" t="s">
        <v>3406</v>
      </c>
      <c r="G360" s="270"/>
      <c r="H360" s="270"/>
      <c r="I360" s="270"/>
      <c r="J360" s="166" t="s">
        <v>1182</v>
      </c>
      <c r="K360" s="167">
        <v>2</v>
      </c>
      <c r="L360" s="265">
        <v>0</v>
      </c>
      <c r="M360" s="265"/>
      <c r="N360" s="258">
        <f t="shared" si="75"/>
        <v>0</v>
      </c>
      <c r="O360" s="258"/>
      <c r="P360" s="258"/>
      <c r="Q360" s="258"/>
      <c r="R360" s="138"/>
      <c r="T360" s="168" t="s">
        <v>875</v>
      </c>
      <c r="U360" s="47" t="s">
        <v>914</v>
      </c>
      <c r="V360" s="39"/>
      <c r="W360" s="169">
        <f t="shared" si="76"/>
        <v>0</v>
      </c>
      <c r="X360" s="169">
        <v>8.8000000000000003E-4</v>
      </c>
      <c r="Y360" s="169">
        <f t="shared" si="77"/>
        <v>1.7600000000000001E-3</v>
      </c>
      <c r="Z360" s="169">
        <v>0</v>
      </c>
      <c r="AA360" s="170">
        <f t="shared" si="78"/>
        <v>0</v>
      </c>
      <c r="AR360" s="22" t="s">
        <v>954</v>
      </c>
      <c r="AT360" s="22" t="s">
        <v>1082</v>
      </c>
      <c r="AU360" s="22" t="s">
        <v>959</v>
      </c>
      <c r="AY360" s="22" t="s">
        <v>1081</v>
      </c>
      <c r="BE360" s="116">
        <f t="shared" si="79"/>
        <v>0</v>
      </c>
      <c r="BF360" s="116">
        <f t="shared" si="80"/>
        <v>0</v>
      </c>
      <c r="BG360" s="116">
        <f t="shared" si="81"/>
        <v>0</v>
      </c>
      <c r="BH360" s="116">
        <f t="shared" si="82"/>
        <v>0</v>
      </c>
      <c r="BI360" s="116">
        <f t="shared" si="83"/>
        <v>0</v>
      </c>
      <c r="BJ360" s="22" t="s">
        <v>959</v>
      </c>
      <c r="BK360" s="171">
        <f t="shared" si="84"/>
        <v>0</v>
      </c>
      <c r="BL360" s="22" t="s">
        <v>954</v>
      </c>
      <c r="BM360" s="22" t="s">
        <v>3407</v>
      </c>
    </row>
    <row r="361" spans="2:65" s="1" customFormat="1" ht="51" customHeight="1">
      <c r="B361" s="136"/>
      <c r="C361" s="195" t="s">
        <v>3408</v>
      </c>
      <c r="D361" s="195" t="s">
        <v>1187</v>
      </c>
      <c r="E361" s="196" t="s">
        <v>3409</v>
      </c>
      <c r="F361" s="262" t="s">
        <v>3410</v>
      </c>
      <c r="G361" s="262"/>
      <c r="H361" s="262"/>
      <c r="I361" s="262"/>
      <c r="J361" s="197" t="s">
        <v>1182</v>
      </c>
      <c r="K361" s="198">
        <v>2</v>
      </c>
      <c r="L361" s="261">
        <v>0</v>
      </c>
      <c r="M361" s="261"/>
      <c r="N361" s="257">
        <f t="shared" si="75"/>
        <v>0</v>
      </c>
      <c r="O361" s="258"/>
      <c r="P361" s="258"/>
      <c r="Q361" s="258"/>
      <c r="R361" s="138"/>
      <c r="T361" s="168" t="s">
        <v>875</v>
      </c>
      <c r="U361" s="47" t="s">
        <v>914</v>
      </c>
      <c r="V361" s="39"/>
      <c r="W361" s="169">
        <f t="shared" si="76"/>
        <v>0</v>
      </c>
      <c r="X361" s="169">
        <v>2.2169999999999999E-2</v>
      </c>
      <c r="Y361" s="169">
        <f t="shared" si="77"/>
        <v>4.4339999999999997E-2</v>
      </c>
      <c r="Z361" s="169">
        <v>0</v>
      </c>
      <c r="AA361" s="170">
        <f t="shared" si="78"/>
        <v>0</v>
      </c>
      <c r="AR361" s="22" t="s">
        <v>959</v>
      </c>
      <c r="AT361" s="22" t="s">
        <v>1187</v>
      </c>
      <c r="AU361" s="22" t="s">
        <v>959</v>
      </c>
      <c r="AY361" s="22" t="s">
        <v>1081</v>
      </c>
      <c r="BE361" s="116">
        <f t="shared" si="79"/>
        <v>0</v>
      </c>
      <c r="BF361" s="116">
        <f t="shared" si="80"/>
        <v>0</v>
      </c>
      <c r="BG361" s="116">
        <f t="shared" si="81"/>
        <v>0</v>
      </c>
      <c r="BH361" s="116">
        <f t="shared" si="82"/>
        <v>0</v>
      </c>
      <c r="BI361" s="116">
        <f t="shared" si="83"/>
        <v>0</v>
      </c>
      <c r="BJ361" s="22" t="s">
        <v>959</v>
      </c>
      <c r="BK361" s="171">
        <f t="shared" si="84"/>
        <v>0</v>
      </c>
      <c r="BL361" s="22" t="s">
        <v>954</v>
      </c>
      <c r="BM361" s="22" t="s">
        <v>3411</v>
      </c>
    </row>
    <row r="362" spans="2:65" s="1" customFormat="1" ht="25.5" customHeight="1">
      <c r="B362" s="136"/>
      <c r="C362" s="164" t="s">
        <v>3412</v>
      </c>
      <c r="D362" s="164" t="s">
        <v>1082</v>
      </c>
      <c r="E362" s="165" t="s">
        <v>3413</v>
      </c>
      <c r="F362" s="270" t="s">
        <v>3414</v>
      </c>
      <c r="G362" s="270"/>
      <c r="H362" s="270"/>
      <c r="I362" s="270"/>
      <c r="J362" s="166" t="s">
        <v>1182</v>
      </c>
      <c r="K362" s="167">
        <v>8</v>
      </c>
      <c r="L362" s="265">
        <v>0</v>
      </c>
      <c r="M362" s="265"/>
      <c r="N362" s="258">
        <f t="shared" si="75"/>
        <v>0</v>
      </c>
      <c r="O362" s="258"/>
      <c r="P362" s="258"/>
      <c r="Q362" s="258"/>
      <c r="R362" s="138"/>
      <c r="T362" s="168" t="s">
        <v>875</v>
      </c>
      <c r="U362" s="47" t="s">
        <v>914</v>
      </c>
      <c r="V362" s="39"/>
      <c r="W362" s="169">
        <f t="shared" si="76"/>
        <v>0</v>
      </c>
      <c r="X362" s="169">
        <v>4.8000000000000001E-4</v>
      </c>
      <c r="Y362" s="169">
        <f t="shared" si="77"/>
        <v>3.8400000000000001E-3</v>
      </c>
      <c r="Z362" s="169">
        <v>0</v>
      </c>
      <c r="AA362" s="170">
        <f t="shared" si="78"/>
        <v>0</v>
      </c>
      <c r="AR362" s="22" t="s">
        <v>954</v>
      </c>
      <c r="AT362" s="22" t="s">
        <v>1082</v>
      </c>
      <c r="AU362" s="22" t="s">
        <v>959</v>
      </c>
      <c r="AY362" s="22" t="s">
        <v>1081</v>
      </c>
      <c r="BE362" s="116">
        <f t="shared" si="79"/>
        <v>0</v>
      </c>
      <c r="BF362" s="116">
        <f t="shared" si="80"/>
        <v>0</v>
      </c>
      <c r="BG362" s="116">
        <f t="shared" si="81"/>
        <v>0</v>
      </c>
      <c r="BH362" s="116">
        <f t="shared" si="82"/>
        <v>0</v>
      </c>
      <c r="BI362" s="116">
        <f t="shared" si="83"/>
        <v>0</v>
      </c>
      <c r="BJ362" s="22" t="s">
        <v>959</v>
      </c>
      <c r="BK362" s="171">
        <f t="shared" si="84"/>
        <v>0</v>
      </c>
      <c r="BL362" s="22" t="s">
        <v>954</v>
      </c>
      <c r="BM362" s="22" t="s">
        <v>3415</v>
      </c>
    </row>
    <row r="363" spans="2:65" s="1" customFormat="1" ht="51" customHeight="1">
      <c r="B363" s="136"/>
      <c r="C363" s="195" t="s">
        <v>3416</v>
      </c>
      <c r="D363" s="195" t="s">
        <v>1187</v>
      </c>
      <c r="E363" s="196" t="s">
        <v>3417</v>
      </c>
      <c r="F363" s="262" t="s">
        <v>3418</v>
      </c>
      <c r="G363" s="262"/>
      <c r="H363" s="262"/>
      <c r="I363" s="262"/>
      <c r="J363" s="197" t="s">
        <v>1182</v>
      </c>
      <c r="K363" s="198">
        <v>8</v>
      </c>
      <c r="L363" s="261">
        <v>0</v>
      </c>
      <c r="M363" s="261"/>
      <c r="N363" s="257">
        <f t="shared" si="75"/>
        <v>0</v>
      </c>
      <c r="O363" s="258"/>
      <c r="P363" s="258"/>
      <c r="Q363" s="258"/>
      <c r="R363" s="138"/>
      <c r="T363" s="168" t="s">
        <v>875</v>
      </c>
      <c r="U363" s="47" t="s">
        <v>914</v>
      </c>
      <c r="V363" s="39"/>
      <c r="W363" s="169">
        <f t="shared" si="76"/>
        <v>0</v>
      </c>
      <c r="X363" s="169">
        <v>2.5600000000000001E-2</v>
      </c>
      <c r="Y363" s="169">
        <f t="shared" si="77"/>
        <v>0.20480000000000001</v>
      </c>
      <c r="Z363" s="169">
        <v>0</v>
      </c>
      <c r="AA363" s="170">
        <f t="shared" si="78"/>
        <v>0</v>
      </c>
      <c r="AR363" s="22" t="s">
        <v>959</v>
      </c>
      <c r="AT363" s="22" t="s">
        <v>1187</v>
      </c>
      <c r="AU363" s="22" t="s">
        <v>959</v>
      </c>
      <c r="AY363" s="22" t="s">
        <v>1081</v>
      </c>
      <c r="BE363" s="116">
        <f t="shared" si="79"/>
        <v>0</v>
      </c>
      <c r="BF363" s="116">
        <f t="shared" si="80"/>
        <v>0</v>
      </c>
      <c r="BG363" s="116">
        <f t="shared" si="81"/>
        <v>0</v>
      </c>
      <c r="BH363" s="116">
        <f t="shared" si="82"/>
        <v>0</v>
      </c>
      <c r="BI363" s="116">
        <f t="shared" si="83"/>
        <v>0</v>
      </c>
      <c r="BJ363" s="22" t="s">
        <v>959</v>
      </c>
      <c r="BK363" s="171">
        <f t="shared" si="84"/>
        <v>0</v>
      </c>
      <c r="BL363" s="22" t="s">
        <v>954</v>
      </c>
      <c r="BM363" s="22" t="s">
        <v>3419</v>
      </c>
    </row>
    <row r="364" spans="2:65" s="1" customFormat="1" ht="16.5" customHeight="1">
      <c r="B364" s="136"/>
      <c r="C364" s="164" t="s">
        <v>3420</v>
      </c>
      <c r="D364" s="164" t="s">
        <v>1082</v>
      </c>
      <c r="E364" s="165" t="s">
        <v>3421</v>
      </c>
      <c r="F364" s="270" t="s">
        <v>3422</v>
      </c>
      <c r="G364" s="270"/>
      <c r="H364" s="270"/>
      <c r="I364" s="270"/>
      <c r="J364" s="166" t="s">
        <v>1182</v>
      </c>
      <c r="K364" s="167">
        <v>4</v>
      </c>
      <c r="L364" s="265">
        <v>0</v>
      </c>
      <c r="M364" s="265"/>
      <c r="N364" s="258">
        <f t="shared" si="75"/>
        <v>0</v>
      </c>
      <c r="O364" s="258"/>
      <c r="P364" s="258"/>
      <c r="Q364" s="258"/>
      <c r="R364" s="138"/>
      <c r="T364" s="168" t="s">
        <v>875</v>
      </c>
      <c r="U364" s="47" t="s">
        <v>914</v>
      </c>
      <c r="V364" s="39"/>
      <c r="W364" s="169">
        <f t="shared" si="76"/>
        <v>0</v>
      </c>
      <c r="X364" s="169">
        <v>2.3000000000000001E-4</v>
      </c>
      <c r="Y364" s="169">
        <f t="shared" si="77"/>
        <v>9.2000000000000003E-4</v>
      </c>
      <c r="Z364" s="169">
        <v>0</v>
      </c>
      <c r="AA364" s="170">
        <f t="shared" si="78"/>
        <v>0</v>
      </c>
      <c r="AR364" s="22" t="s">
        <v>954</v>
      </c>
      <c r="AT364" s="22" t="s">
        <v>1082</v>
      </c>
      <c r="AU364" s="22" t="s">
        <v>959</v>
      </c>
      <c r="AY364" s="22" t="s">
        <v>1081</v>
      </c>
      <c r="BE364" s="116">
        <f t="shared" si="79"/>
        <v>0</v>
      </c>
      <c r="BF364" s="116">
        <f t="shared" si="80"/>
        <v>0</v>
      </c>
      <c r="BG364" s="116">
        <f t="shared" si="81"/>
        <v>0</v>
      </c>
      <c r="BH364" s="116">
        <f t="shared" si="82"/>
        <v>0</v>
      </c>
      <c r="BI364" s="116">
        <f t="shared" si="83"/>
        <v>0</v>
      </c>
      <c r="BJ364" s="22" t="s">
        <v>959</v>
      </c>
      <c r="BK364" s="171">
        <f t="shared" si="84"/>
        <v>0</v>
      </c>
      <c r="BL364" s="22" t="s">
        <v>954</v>
      </c>
      <c r="BM364" s="22" t="s">
        <v>3423</v>
      </c>
    </row>
    <row r="365" spans="2:65" s="1" customFormat="1" ht="38.25" customHeight="1">
      <c r="B365" s="136"/>
      <c r="C365" s="195" t="s">
        <v>3424</v>
      </c>
      <c r="D365" s="195" t="s">
        <v>1187</v>
      </c>
      <c r="E365" s="196" t="s">
        <v>3425</v>
      </c>
      <c r="F365" s="262" t="s">
        <v>3426</v>
      </c>
      <c r="G365" s="262"/>
      <c r="H365" s="262"/>
      <c r="I365" s="262"/>
      <c r="J365" s="197" t="s">
        <v>1182</v>
      </c>
      <c r="K365" s="198">
        <v>4</v>
      </c>
      <c r="L365" s="261">
        <v>0</v>
      </c>
      <c r="M365" s="261"/>
      <c r="N365" s="257">
        <f t="shared" si="75"/>
        <v>0</v>
      </c>
      <c r="O365" s="258"/>
      <c r="P365" s="258"/>
      <c r="Q365" s="258"/>
      <c r="R365" s="138"/>
      <c r="T365" s="168" t="s">
        <v>875</v>
      </c>
      <c r="U365" s="47" t="s">
        <v>914</v>
      </c>
      <c r="V365" s="39"/>
      <c r="W365" s="169">
        <f t="shared" si="76"/>
        <v>0</v>
      </c>
      <c r="X365" s="169">
        <v>1.163E-3</v>
      </c>
      <c r="Y365" s="169">
        <f t="shared" si="77"/>
        <v>4.6519999999999999E-3</v>
      </c>
      <c r="Z365" s="169">
        <v>0</v>
      </c>
      <c r="AA365" s="170">
        <f t="shared" si="78"/>
        <v>0</v>
      </c>
      <c r="AR365" s="22" t="s">
        <v>959</v>
      </c>
      <c r="AT365" s="22" t="s">
        <v>1187</v>
      </c>
      <c r="AU365" s="22" t="s">
        <v>959</v>
      </c>
      <c r="AY365" s="22" t="s">
        <v>1081</v>
      </c>
      <c r="BE365" s="116">
        <f t="shared" si="79"/>
        <v>0</v>
      </c>
      <c r="BF365" s="116">
        <f t="shared" si="80"/>
        <v>0</v>
      </c>
      <c r="BG365" s="116">
        <f t="shared" si="81"/>
        <v>0</v>
      </c>
      <c r="BH365" s="116">
        <f t="shared" si="82"/>
        <v>0</v>
      </c>
      <c r="BI365" s="116">
        <f t="shared" si="83"/>
        <v>0</v>
      </c>
      <c r="BJ365" s="22" t="s">
        <v>959</v>
      </c>
      <c r="BK365" s="171">
        <f t="shared" si="84"/>
        <v>0</v>
      </c>
      <c r="BL365" s="22" t="s">
        <v>954</v>
      </c>
      <c r="BM365" s="22" t="s">
        <v>3427</v>
      </c>
    </row>
    <row r="366" spans="2:65" s="1" customFormat="1" ht="16.5" customHeight="1">
      <c r="B366" s="136"/>
      <c r="C366" s="164" t="s">
        <v>3428</v>
      </c>
      <c r="D366" s="164" t="s">
        <v>1082</v>
      </c>
      <c r="E366" s="165" t="s">
        <v>3429</v>
      </c>
      <c r="F366" s="270" t="s">
        <v>3430</v>
      </c>
      <c r="G366" s="270"/>
      <c r="H366" s="270"/>
      <c r="I366" s="270"/>
      <c r="J366" s="166" t="s">
        <v>1182</v>
      </c>
      <c r="K366" s="167">
        <v>4</v>
      </c>
      <c r="L366" s="265">
        <v>0</v>
      </c>
      <c r="M366" s="265"/>
      <c r="N366" s="258">
        <f t="shared" si="75"/>
        <v>0</v>
      </c>
      <c r="O366" s="258"/>
      <c r="P366" s="258"/>
      <c r="Q366" s="258"/>
      <c r="R366" s="138"/>
      <c r="T366" s="168" t="s">
        <v>875</v>
      </c>
      <c r="U366" s="47" t="s">
        <v>914</v>
      </c>
      <c r="V366" s="39"/>
      <c r="W366" s="169">
        <f t="shared" si="76"/>
        <v>0</v>
      </c>
      <c r="X366" s="169">
        <v>2.5000000000000001E-4</v>
      </c>
      <c r="Y366" s="169">
        <f t="shared" si="77"/>
        <v>1E-3</v>
      </c>
      <c r="Z366" s="169">
        <v>0</v>
      </c>
      <c r="AA366" s="170">
        <f t="shared" si="78"/>
        <v>0</v>
      </c>
      <c r="AR366" s="22" t="s">
        <v>954</v>
      </c>
      <c r="AT366" s="22" t="s">
        <v>1082</v>
      </c>
      <c r="AU366" s="22" t="s">
        <v>959</v>
      </c>
      <c r="AY366" s="22" t="s">
        <v>1081</v>
      </c>
      <c r="BE366" s="116">
        <f t="shared" si="79"/>
        <v>0</v>
      </c>
      <c r="BF366" s="116">
        <f t="shared" si="80"/>
        <v>0</v>
      </c>
      <c r="BG366" s="116">
        <f t="shared" si="81"/>
        <v>0</v>
      </c>
      <c r="BH366" s="116">
        <f t="shared" si="82"/>
        <v>0</v>
      </c>
      <c r="BI366" s="116">
        <f t="shared" si="83"/>
        <v>0</v>
      </c>
      <c r="BJ366" s="22" t="s">
        <v>959</v>
      </c>
      <c r="BK366" s="171">
        <f t="shared" si="84"/>
        <v>0</v>
      </c>
      <c r="BL366" s="22" t="s">
        <v>954</v>
      </c>
      <c r="BM366" s="22" t="s">
        <v>3431</v>
      </c>
    </row>
    <row r="367" spans="2:65" s="1" customFormat="1" ht="38.25" customHeight="1">
      <c r="B367" s="136"/>
      <c r="C367" s="195" t="s">
        <v>3432</v>
      </c>
      <c r="D367" s="195" t="s">
        <v>1187</v>
      </c>
      <c r="E367" s="196" t="s">
        <v>3433</v>
      </c>
      <c r="F367" s="262" t="s">
        <v>3434</v>
      </c>
      <c r="G367" s="262"/>
      <c r="H367" s="262"/>
      <c r="I367" s="262"/>
      <c r="J367" s="197" t="s">
        <v>1182</v>
      </c>
      <c r="K367" s="198">
        <v>4</v>
      </c>
      <c r="L367" s="261">
        <v>0</v>
      </c>
      <c r="M367" s="261"/>
      <c r="N367" s="257">
        <f t="shared" si="75"/>
        <v>0</v>
      </c>
      <c r="O367" s="258"/>
      <c r="P367" s="258"/>
      <c r="Q367" s="258"/>
      <c r="R367" s="138"/>
      <c r="T367" s="168" t="s">
        <v>875</v>
      </c>
      <c r="U367" s="47" t="s">
        <v>914</v>
      </c>
      <c r="V367" s="39"/>
      <c r="W367" s="169">
        <f t="shared" si="76"/>
        <v>0</v>
      </c>
      <c r="X367" s="169">
        <v>1.2390000000000001E-3</v>
      </c>
      <c r="Y367" s="169">
        <f t="shared" si="77"/>
        <v>4.9560000000000003E-3</v>
      </c>
      <c r="Z367" s="169">
        <v>0</v>
      </c>
      <c r="AA367" s="170">
        <f t="shared" si="78"/>
        <v>0</v>
      </c>
      <c r="AR367" s="22" t="s">
        <v>959</v>
      </c>
      <c r="AT367" s="22" t="s">
        <v>1187</v>
      </c>
      <c r="AU367" s="22" t="s">
        <v>959</v>
      </c>
      <c r="AY367" s="22" t="s">
        <v>1081</v>
      </c>
      <c r="BE367" s="116">
        <f t="shared" si="79"/>
        <v>0</v>
      </c>
      <c r="BF367" s="116">
        <f t="shared" si="80"/>
        <v>0</v>
      </c>
      <c r="BG367" s="116">
        <f t="shared" si="81"/>
        <v>0</v>
      </c>
      <c r="BH367" s="116">
        <f t="shared" si="82"/>
        <v>0</v>
      </c>
      <c r="BI367" s="116">
        <f t="shared" si="83"/>
        <v>0</v>
      </c>
      <c r="BJ367" s="22" t="s">
        <v>959</v>
      </c>
      <c r="BK367" s="171">
        <f t="shared" si="84"/>
        <v>0</v>
      </c>
      <c r="BL367" s="22" t="s">
        <v>954</v>
      </c>
      <c r="BM367" s="22" t="s">
        <v>3435</v>
      </c>
    </row>
    <row r="368" spans="2:65" s="1" customFormat="1" ht="16.5" customHeight="1">
      <c r="B368" s="136"/>
      <c r="C368" s="164" t="s">
        <v>3436</v>
      </c>
      <c r="D368" s="164" t="s">
        <v>1082</v>
      </c>
      <c r="E368" s="165" t="s">
        <v>3437</v>
      </c>
      <c r="F368" s="270" t="s">
        <v>3438</v>
      </c>
      <c r="G368" s="270"/>
      <c r="H368" s="270"/>
      <c r="I368" s="270"/>
      <c r="J368" s="166" t="s">
        <v>1182</v>
      </c>
      <c r="K368" s="167">
        <v>1</v>
      </c>
      <c r="L368" s="265">
        <v>0</v>
      </c>
      <c r="M368" s="265"/>
      <c r="N368" s="258">
        <f t="shared" si="75"/>
        <v>0</v>
      </c>
      <c r="O368" s="258"/>
      <c r="P368" s="258"/>
      <c r="Q368" s="258"/>
      <c r="R368" s="138"/>
      <c r="T368" s="168" t="s">
        <v>875</v>
      </c>
      <c r="U368" s="47" t="s">
        <v>914</v>
      </c>
      <c r="V368" s="39"/>
      <c r="W368" s="169">
        <f t="shared" si="76"/>
        <v>0</v>
      </c>
      <c r="X368" s="169">
        <v>2.5999999999999998E-4</v>
      </c>
      <c r="Y368" s="169">
        <f t="shared" si="77"/>
        <v>2.5999999999999998E-4</v>
      </c>
      <c r="Z368" s="169">
        <v>0</v>
      </c>
      <c r="AA368" s="170">
        <f t="shared" si="78"/>
        <v>0</v>
      </c>
      <c r="AR368" s="22" t="s">
        <v>954</v>
      </c>
      <c r="AT368" s="22" t="s">
        <v>1082</v>
      </c>
      <c r="AU368" s="22" t="s">
        <v>959</v>
      </c>
      <c r="AY368" s="22" t="s">
        <v>1081</v>
      </c>
      <c r="BE368" s="116">
        <f t="shared" si="79"/>
        <v>0</v>
      </c>
      <c r="BF368" s="116">
        <f t="shared" si="80"/>
        <v>0</v>
      </c>
      <c r="BG368" s="116">
        <f t="shared" si="81"/>
        <v>0</v>
      </c>
      <c r="BH368" s="116">
        <f t="shared" si="82"/>
        <v>0</v>
      </c>
      <c r="BI368" s="116">
        <f t="shared" si="83"/>
        <v>0</v>
      </c>
      <c r="BJ368" s="22" t="s">
        <v>959</v>
      </c>
      <c r="BK368" s="171">
        <f t="shared" si="84"/>
        <v>0</v>
      </c>
      <c r="BL368" s="22" t="s">
        <v>954</v>
      </c>
      <c r="BM368" s="22" t="s">
        <v>3439</v>
      </c>
    </row>
    <row r="369" spans="2:65" s="1" customFormat="1" ht="38.25" customHeight="1">
      <c r="B369" s="136"/>
      <c r="C369" s="195" t="s">
        <v>3440</v>
      </c>
      <c r="D369" s="195" t="s">
        <v>1187</v>
      </c>
      <c r="E369" s="196" t="s">
        <v>3441</v>
      </c>
      <c r="F369" s="262" t="s">
        <v>3442</v>
      </c>
      <c r="G369" s="262"/>
      <c r="H369" s="262"/>
      <c r="I369" s="262"/>
      <c r="J369" s="197" t="s">
        <v>1182</v>
      </c>
      <c r="K369" s="198">
        <v>1</v>
      </c>
      <c r="L369" s="261">
        <v>0</v>
      </c>
      <c r="M369" s="261"/>
      <c r="N369" s="257">
        <f t="shared" si="75"/>
        <v>0</v>
      </c>
      <c r="O369" s="258"/>
      <c r="P369" s="258"/>
      <c r="Q369" s="258"/>
      <c r="R369" s="138"/>
      <c r="T369" s="168" t="s">
        <v>875</v>
      </c>
      <c r="U369" s="47" t="s">
        <v>914</v>
      </c>
      <c r="V369" s="39"/>
      <c r="W369" s="169">
        <f t="shared" si="76"/>
        <v>0</v>
      </c>
      <c r="X369" s="169">
        <v>1.3190000000000001E-3</v>
      </c>
      <c r="Y369" s="169">
        <f t="shared" si="77"/>
        <v>1.3190000000000001E-3</v>
      </c>
      <c r="Z369" s="169">
        <v>0</v>
      </c>
      <c r="AA369" s="170">
        <f t="shared" si="78"/>
        <v>0</v>
      </c>
      <c r="AR369" s="22" t="s">
        <v>959</v>
      </c>
      <c r="AT369" s="22" t="s">
        <v>1187</v>
      </c>
      <c r="AU369" s="22" t="s">
        <v>959</v>
      </c>
      <c r="AY369" s="22" t="s">
        <v>1081</v>
      </c>
      <c r="BE369" s="116">
        <f t="shared" si="79"/>
        <v>0</v>
      </c>
      <c r="BF369" s="116">
        <f t="shared" si="80"/>
        <v>0</v>
      </c>
      <c r="BG369" s="116">
        <f t="shared" si="81"/>
        <v>0</v>
      </c>
      <c r="BH369" s="116">
        <f t="shared" si="82"/>
        <v>0</v>
      </c>
      <c r="BI369" s="116">
        <f t="shared" si="83"/>
        <v>0</v>
      </c>
      <c r="BJ369" s="22" t="s">
        <v>959</v>
      </c>
      <c r="BK369" s="171">
        <f t="shared" si="84"/>
        <v>0</v>
      </c>
      <c r="BL369" s="22" t="s">
        <v>954</v>
      </c>
      <c r="BM369" s="22" t="s">
        <v>3443</v>
      </c>
    </row>
    <row r="370" spans="2:65" s="1" customFormat="1" ht="16.5" customHeight="1">
      <c r="B370" s="136"/>
      <c r="C370" s="164" t="s">
        <v>3444</v>
      </c>
      <c r="D370" s="164" t="s">
        <v>1082</v>
      </c>
      <c r="E370" s="165" t="s">
        <v>3445</v>
      </c>
      <c r="F370" s="270" t="s">
        <v>3446</v>
      </c>
      <c r="G370" s="270"/>
      <c r="H370" s="270"/>
      <c r="I370" s="270"/>
      <c r="J370" s="166" t="s">
        <v>1182</v>
      </c>
      <c r="K370" s="167">
        <v>1</v>
      </c>
      <c r="L370" s="265">
        <v>0</v>
      </c>
      <c r="M370" s="265"/>
      <c r="N370" s="258">
        <f t="shared" si="75"/>
        <v>0</v>
      </c>
      <c r="O370" s="258"/>
      <c r="P370" s="258"/>
      <c r="Q370" s="258"/>
      <c r="R370" s="138"/>
      <c r="T370" s="168" t="s">
        <v>875</v>
      </c>
      <c r="U370" s="47" t="s">
        <v>914</v>
      </c>
      <c r="V370" s="39"/>
      <c r="W370" s="169">
        <f t="shared" si="76"/>
        <v>0</v>
      </c>
      <c r="X370" s="169">
        <v>4.8000000000000001E-4</v>
      </c>
      <c r="Y370" s="169">
        <f t="shared" si="77"/>
        <v>4.8000000000000001E-4</v>
      </c>
      <c r="Z370" s="169">
        <v>0</v>
      </c>
      <c r="AA370" s="170">
        <f t="shared" si="78"/>
        <v>0</v>
      </c>
      <c r="AR370" s="22" t="s">
        <v>954</v>
      </c>
      <c r="AT370" s="22" t="s">
        <v>1082</v>
      </c>
      <c r="AU370" s="22" t="s">
        <v>959</v>
      </c>
      <c r="AY370" s="22" t="s">
        <v>1081</v>
      </c>
      <c r="BE370" s="116">
        <f t="shared" si="79"/>
        <v>0</v>
      </c>
      <c r="BF370" s="116">
        <f t="shared" si="80"/>
        <v>0</v>
      </c>
      <c r="BG370" s="116">
        <f t="shared" si="81"/>
        <v>0</v>
      </c>
      <c r="BH370" s="116">
        <f t="shared" si="82"/>
        <v>0</v>
      </c>
      <c r="BI370" s="116">
        <f t="shared" si="83"/>
        <v>0</v>
      </c>
      <c r="BJ370" s="22" t="s">
        <v>959</v>
      </c>
      <c r="BK370" s="171">
        <f t="shared" si="84"/>
        <v>0</v>
      </c>
      <c r="BL370" s="22" t="s">
        <v>954</v>
      </c>
      <c r="BM370" s="22" t="s">
        <v>3447</v>
      </c>
    </row>
    <row r="371" spans="2:65" s="1" customFormat="1" ht="38.25" customHeight="1">
      <c r="B371" s="136"/>
      <c r="C371" s="195" t="s">
        <v>3448</v>
      </c>
      <c r="D371" s="195" t="s">
        <v>1187</v>
      </c>
      <c r="E371" s="196" t="s">
        <v>3449</v>
      </c>
      <c r="F371" s="262" t="s">
        <v>3450</v>
      </c>
      <c r="G371" s="262"/>
      <c r="H371" s="262"/>
      <c r="I371" s="262"/>
      <c r="J371" s="197" t="s">
        <v>1182</v>
      </c>
      <c r="K371" s="198">
        <v>1</v>
      </c>
      <c r="L371" s="261">
        <v>0</v>
      </c>
      <c r="M371" s="261"/>
      <c r="N371" s="257">
        <f t="shared" si="75"/>
        <v>0</v>
      </c>
      <c r="O371" s="258"/>
      <c r="P371" s="258"/>
      <c r="Q371" s="258"/>
      <c r="R371" s="138"/>
      <c r="T371" s="168" t="s">
        <v>875</v>
      </c>
      <c r="U371" s="47" t="s">
        <v>914</v>
      </c>
      <c r="V371" s="39"/>
      <c r="W371" s="169">
        <f t="shared" si="76"/>
        <v>0</v>
      </c>
      <c r="X371" s="169">
        <v>2.48E-3</v>
      </c>
      <c r="Y371" s="169">
        <f t="shared" si="77"/>
        <v>2.48E-3</v>
      </c>
      <c r="Z371" s="169">
        <v>0</v>
      </c>
      <c r="AA371" s="170">
        <f t="shared" si="78"/>
        <v>0</v>
      </c>
      <c r="AR371" s="22" t="s">
        <v>959</v>
      </c>
      <c r="AT371" s="22" t="s">
        <v>1187</v>
      </c>
      <c r="AU371" s="22" t="s">
        <v>959</v>
      </c>
      <c r="AY371" s="22" t="s">
        <v>1081</v>
      </c>
      <c r="BE371" s="116">
        <f t="shared" si="79"/>
        <v>0</v>
      </c>
      <c r="BF371" s="116">
        <f t="shared" si="80"/>
        <v>0</v>
      </c>
      <c r="BG371" s="116">
        <f t="shared" si="81"/>
        <v>0</v>
      </c>
      <c r="BH371" s="116">
        <f t="shared" si="82"/>
        <v>0</v>
      </c>
      <c r="BI371" s="116">
        <f t="shared" si="83"/>
        <v>0</v>
      </c>
      <c r="BJ371" s="22" t="s">
        <v>959</v>
      </c>
      <c r="BK371" s="171">
        <f t="shared" si="84"/>
        <v>0</v>
      </c>
      <c r="BL371" s="22" t="s">
        <v>954</v>
      </c>
      <c r="BM371" s="22" t="s">
        <v>3451</v>
      </c>
    </row>
    <row r="372" spans="2:65" s="1" customFormat="1" ht="25.5" customHeight="1">
      <c r="B372" s="136"/>
      <c r="C372" s="164" t="s">
        <v>3452</v>
      </c>
      <c r="D372" s="164" t="s">
        <v>1082</v>
      </c>
      <c r="E372" s="165" t="s">
        <v>3453</v>
      </c>
      <c r="F372" s="270" t="s">
        <v>3454</v>
      </c>
      <c r="G372" s="270"/>
      <c r="H372" s="270"/>
      <c r="I372" s="270"/>
      <c r="J372" s="166" t="s">
        <v>774</v>
      </c>
      <c r="K372" s="167">
        <v>2</v>
      </c>
      <c r="L372" s="265">
        <v>0</v>
      </c>
      <c r="M372" s="265"/>
      <c r="N372" s="258">
        <f t="shared" si="75"/>
        <v>0</v>
      </c>
      <c r="O372" s="258"/>
      <c r="P372" s="258"/>
      <c r="Q372" s="258"/>
      <c r="R372" s="138"/>
      <c r="T372" s="168" t="s">
        <v>875</v>
      </c>
      <c r="U372" s="47" t="s">
        <v>914</v>
      </c>
      <c r="V372" s="39"/>
      <c r="W372" s="169">
        <f t="shared" si="76"/>
        <v>0</v>
      </c>
      <c r="X372" s="169">
        <v>2.529E-2</v>
      </c>
      <c r="Y372" s="169">
        <f t="shared" si="77"/>
        <v>5.058E-2</v>
      </c>
      <c r="Z372" s="169">
        <v>0</v>
      </c>
      <c r="AA372" s="170">
        <f t="shared" si="78"/>
        <v>0</v>
      </c>
      <c r="AR372" s="22" t="s">
        <v>954</v>
      </c>
      <c r="AT372" s="22" t="s">
        <v>1082</v>
      </c>
      <c r="AU372" s="22" t="s">
        <v>959</v>
      </c>
      <c r="AY372" s="22" t="s">
        <v>1081</v>
      </c>
      <c r="BE372" s="116">
        <f t="shared" si="79"/>
        <v>0</v>
      </c>
      <c r="BF372" s="116">
        <f t="shared" si="80"/>
        <v>0</v>
      </c>
      <c r="BG372" s="116">
        <f t="shared" si="81"/>
        <v>0</v>
      </c>
      <c r="BH372" s="116">
        <f t="shared" si="82"/>
        <v>0</v>
      </c>
      <c r="BI372" s="116">
        <f t="shared" si="83"/>
        <v>0</v>
      </c>
      <c r="BJ372" s="22" t="s">
        <v>959</v>
      </c>
      <c r="BK372" s="171">
        <f t="shared" si="84"/>
        <v>0</v>
      </c>
      <c r="BL372" s="22" t="s">
        <v>954</v>
      </c>
      <c r="BM372" s="22" t="s">
        <v>3455</v>
      </c>
    </row>
    <row r="373" spans="2:65" s="1" customFormat="1" ht="25.5" customHeight="1">
      <c r="B373" s="136"/>
      <c r="C373" s="164" t="s">
        <v>3456</v>
      </c>
      <c r="D373" s="164" t="s">
        <v>1082</v>
      </c>
      <c r="E373" s="165" t="s">
        <v>3457</v>
      </c>
      <c r="F373" s="270" t="s">
        <v>3458</v>
      </c>
      <c r="G373" s="270"/>
      <c r="H373" s="270"/>
      <c r="I373" s="270"/>
      <c r="J373" s="166" t="s">
        <v>1182</v>
      </c>
      <c r="K373" s="167">
        <v>24</v>
      </c>
      <c r="L373" s="265">
        <v>0</v>
      </c>
      <c r="M373" s="265"/>
      <c r="N373" s="258">
        <f t="shared" si="75"/>
        <v>0</v>
      </c>
      <c r="O373" s="258"/>
      <c r="P373" s="258"/>
      <c r="Q373" s="258"/>
      <c r="R373" s="138"/>
      <c r="T373" s="168" t="s">
        <v>875</v>
      </c>
      <c r="U373" s="47" t="s">
        <v>914</v>
      </c>
      <c r="V373" s="39"/>
      <c r="W373" s="169">
        <f t="shared" si="76"/>
        <v>0</v>
      </c>
      <c r="X373" s="169">
        <v>3.0000000000000001E-5</v>
      </c>
      <c r="Y373" s="169">
        <f t="shared" si="77"/>
        <v>7.2000000000000005E-4</v>
      </c>
      <c r="Z373" s="169">
        <v>0</v>
      </c>
      <c r="AA373" s="170">
        <f t="shared" si="78"/>
        <v>0</v>
      </c>
      <c r="AR373" s="22" t="s">
        <v>954</v>
      </c>
      <c r="AT373" s="22" t="s">
        <v>1082</v>
      </c>
      <c r="AU373" s="22" t="s">
        <v>959</v>
      </c>
      <c r="AY373" s="22" t="s">
        <v>1081</v>
      </c>
      <c r="BE373" s="116">
        <f t="shared" si="79"/>
        <v>0</v>
      </c>
      <c r="BF373" s="116">
        <f t="shared" si="80"/>
        <v>0</v>
      </c>
      <c r="BG373" s="116">
        <f t="shared" si="81"/>
        <v>0</v>
      </c>
      <c r="BH373" s="116">
        <f t="shared" si="82"/>
        <v>0</v>
      </c>
      <c r="BI373" s="116">
        <f t="shared" si="83"/>
        <v>0</v>
      </c>
      <c r="BJ373" s="22" t="s">
        <v>959</v>
      </c>
      <c r="BK373" s="171">
        <f t="shared" si="84"/>
        <v>0</v>
      </c>
      <c r="BL373" s="22" t="s">
        <v>954</v>
      </c>
      <c r="BM373" s="22" t="s">
        <v>3459</v>
      </c>
    </row>
    <row r="374" spans="2:65" s="1" customFormat="1" ht="25.5" customHeight="1">
      <c r="B374" s="136"/>
      <c r="C374" s="195" t="s">
        <v>3460</v>
      </c>
      <c r="D374" s="195" t="s">
        <v>1187</v>
      </c>
      <c r="E374" s="196" t="s">
        <v>3461</v>
      </c>
      <c r="F374" s="262" t="s">
        <v>3462</v>
      </c>
      <c r="G374" s="262"/>
      <c r="H374" s="262"/>
      <c r="I374" s="262"/>
      <c r="J374" s="197" t="s">
        <v>1182</v>
      </c>
      <c r="K374" s="198">
        <v>24</v>
      </c>
      <c r="L374" s="261">
        <v>0</v>
      </c>
      <c r="M374" s="261"/>
      <c r="N374" s="257">
        <f t="shared" si="75"/>
        <v>0</v>
      </c>
      <c r="O374" s="258"/>
      <c r="P374" s="258"/>
      <c r="Q374" s="258"/>
      <c r="R374" s="138"/>
      <c r="T374" s="168" t="s">
        <v>875</v>
      </c>
      <c r="U374" s="47" t="s">
        <v>914</v>
      </c>
      <c r="V374" s="39"/>
      <c r="W374" s="169">
        <f t="shared" si="76"/>
        <v>0</v>
      </c>
      <c r="X374" s="169">
        <v>2.7E-2</v>
      </c>
      <c r="Y374" s="169">
        <f t="shared" si="77"/>
        <v>0.64800000000000002</v>
      </c>
      <c r="Z374" s="169">
        <v>0</v>
      </c>
      <c r="AA374" s="170">
        <f t="shared" si="78"/>
        <v>0</v>
      </c>
      <c r="AR374" s="22" t="s">
        <v>959</v>
      </c>
      <c r="AT374" s="22" t="s">
        <v>1187</v>
      </c>
      <c r="AU374" s="22" t="s">
        <v>959</v>
      </c>
      <c r="AY374" s="22" t="s">
        <v>1081</v>
      </c>
      <c r="BE374" s="116">
        <f t="shared" si="79"/>
        <v>0</v>
      </c>
      <c r="BF374" s="116">
        <f t="shared" si="80"/>
        <v>0</v>
      </c>
      <c r="BG374" s="116">
        <f t="shared" si="81"/>
        <v>0</v>
      </c>
      <c r="BH374" s="116">
        <f t="shared" si="82"/>
        <v>0</v>
      </c>
      <c r="BI374" s="116">
        <f t="shared" si="83"/>
        <v>0</v>
      </c>
      <c r="BJ374" s="22" t="s">
        <v>959</v>
      </c>
      <c r="BK374" s="171">
        <f t="shared" si="84"/>
        <v>0</v>
      </c>
      <c r="BL374" s="22" t="s">
        <v>954</v>
      </c>
      <c r="BM374" s="22" t="s">
        <v>3463</v>
      </c>
    </row>
    <row r="375" spans="2:65" s="1" customFormat="1" ht="25.5" customHeight="1">
      <c r="B375" s="136"/>
      <c r="C375" s="164" t="s">
        <v>3464</v>
      </c>
      <c r="D375" s="164" t="s">
        <v>1082</v>
      </c>
      <c r="E375" s="165" t="s">
        <v>3465</v>
      </c>
      <c r="F375" s="270" t="s">
        <v>3466</v>
      </c>
      <c r="G375" s="270"/>
      <c r="H375" s="270"/>
      <c r="I375" s="270"/>
      <c r="J375" s="166" t="s">
        <v>1182</v>
      </c>
      <c r="K375" s="167">
        <v>24</v>
      </c>
      <c r="L375" s="265">
        <v>0</v>
      </c>
      <c r="M375" s="265"/>
      <c r="N375" s="258">
        <f t="shared" si="75"/>
        <v>0</v>
      </c>
      <c r="O375" s="258"/>
      <c r="P375" s="258"/>
      <c r="Q375" s="258"/>
      <c r="R375" s="138"/>
      <c r="T375" s="168" t="s">
        <v>875</v>
      </c>
      <c r="U375" s="47" t="s">
        <v>914</v>
      </c>
      <c r="V375" s="39"/>
      <c r="W375" s="169">
        <f t="shared" si="76"/>
        <v>0</v>
      </c>
      <c r="X375" s="169">
        <v>2.0000000000000002E-5</v>
      </c>
      <c r="Y375" s="169">
        <f t="shared" si="77"/>
        <v>4.8000000000000007E-4</v>
      </c>
      <c r="Z375" s="169">
        <v>0</v>
      </c>
      <c r="AA375" s="170">
        <f t="shared" si="78"/>
        <v>0</v>
      </c>
      <c r="AR375" s="22" t="s">
        <v>954</v>
      </c>
      <c r="AT375" s="22" t="s">
        <v>1082</v>
      </c>
      <c r="AU375" s="22" t="s">
        <v>959</v>
      </c>
      <c r="AY375" s="22" t="s">
        <v>1081</v>
      </c>
      <c r="BE375" s="116">
        <f t="shared" si="79"/>
        <v>0</v>
      </c>
      <c r="BF375" s="116">
        <f t="shared" si="80"/>
        <v>0</v>
      </c>
      <c r="BG375" s="116">
        <f t="shared" si="81"/>
        <v>0</v>
      </c>
      <c r="BH375" s="116">
        <f t="shared" si="82"/>
        <v>0</v>
      </c>
      <c r="BI375" s="116">
        <f t="shared" si="83"/>
        <v>0</v>
      </c>
      <c r="BJ375" s="22" t="s">
        <v>959</v>
      </c>
      <c r="BK375" s="171">
        <f t="shared" si="84"/>
        <v>0</v>
      </c>
      <c r="BL375" s="22" t="s">
        <v>954</v>
      </c>
      <c r="BM375" s="22" t="s">
        <v>3467</v>
      </c>
    </row>
    <row r="376" spans="2:65" s="1" customFormat="1" ht="25.5" customHeight="1">
      <c r="B376" s="136"/>
      <c r="C376" s="195" t="s">
        <v>3468</v>
      </c>
      <c r="D376" s="195" t="s">
        <v>1187</v>
      </c>
      <c r="E376" s="196" t="s">
        <v>3469</v>
      </c>
      <c r="F376" s="262" t="s">
        <v>3470</v>
      </c>
      <c r="G376" s="262"/>
      <c r="H376" s="262"/>
      <c r="I376" s="262"/>
      <c r="J376" s="197" t="s">
        <v>1182</v>
      </c>
      <c r="K376" s="198">
        <v>24</v>
      </c>
      <c r="L376" s="261">
        <v>0</v>
      </c>
      <c r="M376" s="261"/>
      <c r="N376" s="257">
        <f t="shared" si="75"/>
        <v>0</v>
      </c>
      <c r="O376" s="258"/>
      <c r="P376" s="258"/>
      <c r="Q376" s="258"/>
      <c r="R376" s="138"/>
      <c r="T376" s="168" t="s">
        <v>875</v>
      </c>
      <c r="U376" s="47" t="s">
        <v>914</v>
      </c>
      <c r="V376" s="39"/>
      <c r="W376" s="169">
        <f t="shared" si="76"/>
        <v>0</v>
      </c>
      <c r="X376" s="169">
        <v>4.6999999999999999E-4</v>
      </c>
      <c r="Y376" s="169">
        <f t="shared" si="77"/>
        <v>1.128E-2</v>
      </c>
      <c r="Z376" s="169">
        <v>0</v>
      </c>
      <c r="AA376" s="170">
        <f t="shared" si="78"/>
        <v>0</v>
      </c>
      <c r="AR376" s="22" t="s">
        <v>959</v>
      </c>
      <c r="AT376" s="22" t="s">
        <v>1187</v>
      </c>
      <c r="AU376" s="22" t="s">
        <v>959</v>
      </c>
      <c r="AY376" s="22" t="s">
        <v>1081</v>
      </c>
      <c r="BE376" s="116">
        <f t="shared" si="79"/>
        <v>0</v>
      </c>
      <c r="BF376" s="116">
        <f t="shared" si="80"/>
        <v>0</v>
      </c>
      <c r="BG376" s="116">
        <f t="shared" si="81"/>
        <v>0</v>
      </c>
      <c r="BH376" s="116">
        <f t="shared" si="82"/>
        <v>0</v>
      </c>
      <c r="BI376" s="116">
        <f t="shared" si="83"/>
        <v>0</v>
      </c>
      <c r="BJ376" s="22" t="s">
        <v>959</v>
      </c>
      <c r="BK376" s="171">
        <f t="shared" si="84"/>
        <v>0</v>
      </c>
      <c r="BL376" s="22" t="s">
        <v>954</v>
      </c>
      <c r="BM376" s="22" t="s">
        <v>3471</v>
      </c>
    </row>
    <row r="377" spans="2:65" s="1" customFormat="1" ht="25.5" customHeight="1">
      <c r="B377" s="136"/>
      <c r="C377" s="164" t="s">
        <v>3472</v>
      </c>
      <c r="D377" s="164" t="s">
        <v>1082</v>
      </c>
      <c r="E377" s="165" t="s">
        <v>3473</v>
      </c>
      <c r="F377" s="270" t="s">
        <v>3474</v>
      </c>
      <c r="G377" s="270"/>
      <c r="H377" s="270"/>
      <c r="I377" s="270"/>
      <c r="J377" s="166" t="s">
        <v>1182</v>
      </c>
      <c r="K377" s="167">
        <v>8</v>
      </c>
      <c r="L377" s="265">
        <v>0</v>
      </c>
      <c r="M377" s="265"/>
      <c r="N377" s="258">
        <f t="shared" si="75"/>
        <v>0</v>
      </c>
      <c r="O377" s="258"/>
      <c r="P377" s="258"/>
      <c r="Q377" s="258"/>
      <c r="R377" s="138"/>
      <c r="T377" s="168" t="s">
        <v>875</v>
      </c>
      <c r="U377" s="47" t="s">
        <v>914</v>
      </c>
      <c r="V377" s="39"/>
      <c r="W377" s="169">
        <f t="shared" si="76"/>
        <v>0</v>
      </c>
      <c r="X377" s="169">
        <v>2.0000000000000002E-5</v>
      </c>
      <c r="Y377" s="169">
        <f t="shared" si="77"/>
        <v>1.6000000000000001E-4</v>
      </c>
      <c r="Z377" s="169">
        <v>0</v>
      </c>
      <c r="AA377" s="170">
        <f t="shared" si="78"/>
        <v>0</v>
      </c>
      <c r="AR377" s="22" t="s">
        <v>954</v>
      </c>
      <c r="AT377" s="22" t="s">
        <v>1082</v>
      </c>
      <c r="AU377" s="22" t="s">
        <v>959</v>
      </c>
      <c r="AY377" s="22" t="s">
        <v>1081</v>
      </c>
      <c r="BE377" s="116">
        <f t="shared" si="79"/>
        <v>0</v>
      </c>
      <c r="BF377" s="116">
        <f t="shared" si="80"/>
        <v>0</v>
      </c>
      <c r="BG377" s="116">
        <f t="shared" si="81"/>
        <v>0</v>
      </c>
      <c r="BH377" s="116">
        <f t="shared" si="82"/>
        <v>0</v>
      </c>
      <c r="BI377" s="116">
        <f t="shared" si="83"/>
        <v>0</v>
      </c>
      <c r="BJ377" s="22" t="s">
        <v>959</v>
      </c>
      <c r="BK377" s="171">
        <f t="shared" si="84"/>
        <v>0</v>
      </c>
      <c r="BL377" s="22" t="s">
        <v>954</v>
      </c>
      <c r="BM377" s="22" t="s">
        <v>3475</v>
      </c>
    </row>
    <row r="378" spans="2:65" s="1" customFormat="1" ht="25.5" customHeight="1">
      <c r="B378" s="136"/>
      <c r="C378" s="195" t="s">
        <v>3476</v>
      </c>
      <c r="D378" s="195" t="s">
        <v>1187</v>
      </c>
      <c r="E378" s="196" t="s">
        <v>3477</v>
      </c>
      <c r="F378" s="262" t="s">
        <v>3478</v>
      </c>
      <c r="G378" s="262"/>
      <c r="H378" s="262"/>
      <c r="I378" s="262"/>
      <c r="J378" s="197" t="s">
        <v>1182</v>
      </c>
      <c r="K378" s="198">
        <v>8</v>
      </c>
      <c r="L378" s="261">
        <v>0</v>
      </c>
      <c r="M378" s="261"/>
      <c r="N378" s="257">
        <f t="shared" si="75"/>
        <v>0</v>
      </c>
      <c r="O378" s="258"/>
      <c r="P378" s="258"/>
      <c r="Q378" s="258"/>
      <c r="R378" s="138"/>
      <c r="T378" s="168" t="s">
        <v>875</v>
      </c>
      <c r="U378" s="47" t="s">
        <v>914</v>
      </c>
      <c r="V378" s="39"/>
      <c r="W378" s="169">
        <f t="shared" si="76"/>
        <v>0</v>
      </c>
      <c r="X378" s="169">
        <v>8.4999999999999995E-4</v>
      </c>
      <c r="Y378" s="169">
        <f t="shared" si="77"/>
        <v>6.7999999999999996E-3</v>
      </c>
      <c r="Z378" s="169">
        <v>0</v>
      </c>
      <c r="AA378" s="170">
        <f t="shared" si="78"/>
        <v>0</v>
      </c>
      <c r="AR378" s="22" t="s">
        <v>959</v>
      </c>
      <c r="AT378" s="22" t="s">
        <v>1187</v>
      </c>
      <c r="AU378" s="22" t="s">
        <v>959</v>
      </c>
      <c r="AY378" s="22" t="s">
        <v>1081</v>
      </c>
      <c r="BE378" s="116">
        <f t="shared" si="79"/>
        <v>0</v>
      </c>
      <c r="BF378" s="116">
        <f t="shared" si="80"/>
        <v>0</v>
      </c>
      <c r="BG378" s="116">
        <f t="shared" si="81"/>
        <v>0</v>
      </c>
      <c r="BH378" s="116">
        <f t="shared" si="82"/>
        <v>0</v>
      </c>
      <c r="BI378" s="116">
        <f t="shared" si="83"/>
        <v>0</v>
      </c>
      <c r="BJ378" s="22" t="s">
        <v>959</v>
      </c>
      <c r="BK378" s="171">
        <f t="shared" si="84"/>
        <v>0</v>
      </c>
      <c r="BL378" s="22" t="s">
        <v>954</v>
      </c>
      <c r="BM378" s="22" t="s">
        <v>3479</v>
      </c>
    </row>
    <row r="379" spans="2:65" s="1" customFormat="1" ht="25.5" customHeight="1">
      <c r="B379" s="136"/>
      <c r="C379" s="164" t="s">
        <v>3480</v>
      </c>
      <c r="D379" s="164" t="s">
        <v>1082</v>
      </c>
      <c r="E379" s="165" t="s">
        <v>3481</v>
      </c>
      <c r="F379" s="270" t="s">
        <v>3482</v>
      </c>
      <c r="G379" s="270"/>
      <c r="H379" s="270"/>
      <c r="I379" s="270"/>
      <c r="J379" s="166" t="s">
        <v>1182</v>
      </c>
      <c r="K379" s="167">
        <v>43</v>
      </c>
      <c r="L379" s="265">
        <v>0</v>
      </c>
      <c r="M379" s="265"/>
      <c r="N379" s="258">
        <f t="shared" si="75"/>
        <v>0</v>
      </c>
      <c r="O379" s="258"/>
      <c r="P379" s="258"/>
      <c r="Q379" s="258"/>
      <c r="R379" s="138"/>
      <c r="T379" s="168" t="s">
        <v>875</v>
      </c>
      <c r="U379" s="47" t="s">
        <v>914</v>
      </c>
      <c r="V379" s="39"/>
      <c r="W379" s="169">
        <f t="shared" si="76"/>
        <v>0</v>
      </c>
      <c r="X379" s="169">
        <v>4.0000000000000003E-5</v>
      </c>
      <c r="Y379" s="169">
        <f t="shared" si="77"/>
        <v>1.7200000000000002E-3</v>
      </c>
      <c r="Z379" s="169">
        <v>0</v>
      </c>
      <c r="AA379" s="170">
        <f t="shared" si="78"/>
        <v>0</v>
      </c>
      <c r="AR379" s="22" t="s">
        <v>954</v>
      </c>
      <c r="AT379" s="22" t="s">
        <v>1082</v>
      </c>
      <c r="AU379" s="22" t="s">
        <v>959</v>
      </c>
      <c r="AY379" s="22" t="s">
        <v>1081</v>
      </c>
      <c r="BE379" s="116">
        <f t="shared" si="79"/>
        <v>0</v>
      </c>
      <c r="BF379" s="116">
        <f t="shared" si="80"/>
        <v>0</v>
      </c>
      <c r="BG379" s="116">
        <f t="shared" si="81"/>
        <v>0</v>
      </c>
      <c r="BH379" s="116">
        <f t="shared" si="82"/>
        <v>0</v>
      </c>
      <c r="BI379" s="116">
        <f t="shared" si="83"/>
        <v>0</v>
      </c>
      <c r="BJ379" s="22" t="s">
        <v>959</v>
      </c>
      <c r="BK379" s="171">
        <f t="shared" si="84"/>
        <v>0</v>
      </c>
      <c r="BL379" s="22" t="s">
        <v>954</v>
      </c>
      <c r="BM379" s="22" t="s">
        <v>3483</v>
      </c>
    </row>
    <row r="380" spans="2:65" s="1" customFormat="1" ht="51" customHeight="1">
      <c r="B380" s="136"/>
      <c r="C380" s="195" t="s">
        <v>3484</v>
      </c>
      <c r="D380" s="195" t="s">
        <v>1187</v>
      </c>
      <c r="E380" s="196" t="s">
        <v>3485</v>
      </c>
      <c r="F380" s="262" t="s">
        <v>3486</v>
      </c>
      <c r="G380" s="262"/>
      <c r="H380" s="262"/>
      <c r="I380" s="262"/>
      <c r="J380" s="197" t="s">
        <v>1182</v>
      </c>
      <c r="K380" s="198">
        <v>43</v>
      </c>
      <c r="L380" s="261">
        <v>0</v>
      </c>
      <c r="M380" s="261"/>
      <c r="N380" s="257">
        <f t="shared" si="75"/>
        <v>0</v>
      </c>
      <c r="O380" s="258"/>
      <c r="P380" s="258"/>
      <c r="Q380" s="258"/>
      <c r="R380" s="138"/>
      <c r="T380" s="168" t="s">
        <v>875</v>
      </c>
      <c r="U380" s="47" t="s">
        <v>914</v>
      </c>
      <c r="V380" s="39"/>
      <c r="W380" s="169">
        <f t="shared" si="76"/>
        <v>0</v>
      </c>
      <c r="X380" s="169">
        <v>8.4999999999999995E-4</v>
      </c>
      <c r="Y380" s="169">
        <f t="shared" si="77"/>
        <v>3.6549999999999999E-2</v>
      </c>
      <c r="Z380" s="169">
        <v>0</v>
      </c>
      <c r="AA380" s="170">
        <f t="shared" si="78"/>
        <v>0</v>
      </c>
      <c r="AR380" s="22" t="s">
        <v>959</v>
      </c>
      <c r="AT380" s="22" t="s">
        <v>1187</v>
      </c>
      <c r="AU380" s="22" t="s">
        <v>959</v>
      </c>
      <c r="AY380" s="22" t="s">
        <v>1081</v>
      </c>
      <c r="BE380" s="116">
        <f t="shared" si="79"/>
        <v>0</v>
      </c>
      <c r="BF380" s="116">
        <f t="shared" si="80"/>
        <v>0</v>
      </c>
      <c r="BG380" s="116">
        <f t="shared" si="81"/>
        <v>0</v>
      </c>
      <c r="BH380" s="116">
        <f t="shared" si="82"/>
        <v>0</v>
      </c>
      <c r="BI380" s="116">
        <f t="shared" si="83"/>
        <v>0</v>
      </c>
      <c r="BJ380" s="22" t="s">
        <v>959</v>
      </c>
      <c r="BK380" s="171">
        <f t="shared" si="84"/>
        <v>0</v>
      </c>
      <c r="BL380" s="22" t="s">
        <v>954</v>
      </c>
      <c r="BM380" s="22" t="s">
        <v>3487</v>
      </c>
    </row>
    <row r="381" spans="2:65" s="1" customFormat="1" ht="16.5" customHeight="1">
      <c r="B381" s="136"/>
      <c r="C381" s="164" t="s">
        <v>3488</v>
      </c>
      <c r="D381" s="164" t="s">
        <v>1082</v>
      </c>
      <c r="E381" s="165" t="s">
        <v>3489</v>
      </c>
      <c r="F381" s="270" t="s">
        <v>3490</v>
      </c>
      <c r="G381" s="270"/>
      <c r="H381" s="270"/>
      <c r="I381" s="270"/>
      <c r="J381" s="166" t="s">
        <v>1182</v>
      </c>
      <c r="K381" s="167">
        <v>1</v>
      </c>
      <c r="L381" s="265">
        <v>0</v>
      </c>
      <c r="M381" s="265"/>
      <c r="N381" s="258">
        <f t="shared" si="75"/>
        <v>0</v>
      </c>
      <c r="O381" s="258"/>
      <c r="P381" s="258"/>
      <c r="Q381" s="258"/>
      <c r="R381" s="138"/>
      <c r="T381" s="168" t="s">
        <v>875</v>
      </c>
      <c r="U381" s="47" t="s">
        <v>914</v>
      </c>
      <c r="V381" s="39"/>
      <c r="W381" s="169">
        <f t="shared" si="76"/>
        <v>0</v>
      </c>
      <c r="X381" s="169">
        <v>5.0000000000000002E-5</v>
      </c>
      <c r="Y381" s="169">
        <f t="shared" si="77"/>
        <v>5.0000000000000002E-5</v>
      </c>
      <c r="Z381" s="169">
        <v>0</v>
      </c>
      <c r="AA381" s="170">
        <f t="shared" si="78"/>
        <v>0</v>
      </c>
      <c r="AR381" s="22" t="s">
        <v>954</v>
      </c>
      <c r="AT381" s="22" t="s">
        <v>1082</v>
      </c>
      <c r="AU381" s="22" t="s">
        <v>959</v>
      </c>
      <c r="AY381" s="22" t="s">
        <v>1081</v>
      </c>
      <c r="BE381" s="116">
        <f t="shared" si="79"/>
        <v>0</v>
      </c>
      <c r="BF381" s="116">
        <f t="shared" si="80"/>
        <v>0</v>
      </c>
      <c r="BG381" s="116">
        <f t="shared" si="81"/>
        <v>0</v>
      </c>
      <c r="BH381" s="116">
        <f t="shared" si="82"/>
        <v>0</v>
      </c>
      <c r="BI381" s="116">
        <f t="shared" si="83"/>
        <v>0</v>
      </c>
      <c r="BJ381" s="22" t="s">
        <v>959</v>
      </c>
      <c r="BK381" s="171">
        <f t="shared" si="84"/>
        <v>0</v>
      </c>
      <c r="BL381" s="22" t="s">
        <v>954</v>
      </c>
      <c r="BM381" s="22" t="s">
        <v>3491</v>
      </c>
    </row>
    <row r="382" spans="2:65" s="1" customFormat="1" ht="25.5" customHeight="1">
      <c r="B382" s="136"/>
      <c r="C382" s="195" t="s">
        <v>3492</v>
      </c>
      <c r="D382" s="195" t="s">
        <v>1187</v>
      </c>
      <c r="E382" s="196" t="s">
        <v>3493</v>
      </c>
      <c r="F382" s="262" t="s">
        <v>3494</v>
      </c>
      <c r="G382" s="262"/>
      <c r="H382" s="262"/>
      <c r="I382" s="262"/>
      <c r="J382" s="197" t="s">
        <v>1182</v>
      </c>
      <c r="K382" s="198">
        <v>1</v>
      </c>
      <c r="L382" s="261">
        <v>0</v>
      </c>
      <c r="M382" s="261"/>
      <c r="N382" s="257">
        <f t="shared" si="75"/>
        <v>0</v>
      </c>
      <c r="O382" s="258"/>
      <c r="P382" s="258"/>
      <c r="Q382" s="258"/>
      <c r="R382" s="138"/>
      <c r="T382" s="168" t="s">
        <v>875</v>
      </c>
      <c r="U382" s="47" t="s">
        <v>914</v>
      </c>
      <c r="V382" s="39"/>
      <c r="W382" s="169">
        <f t="shared" si="76"/>
        <v>0</v>
      </c>
      <c r="X382" s="169">
        <v>8.3000000000000001E-4</v>
      </c>
      <c r="Y382" s="169">
        <f t="shared" si="77"/>
        <v>8.3000000000000001E-4</v>
      </c>
      <c r="Z382" s="169">
        <v>0</v>
      </c>
      <c r="AA382" s="170">
        <f t="shared" si="78"/>
        <v>0</v>
      </c>
      <c r="AR382" s="22" t="s">
        <v>959</v>
      </c>
      <c r="AT382" s="22" t="s">
        <v>1187</v>
      </c>
      <c r="AU382" s="22" t="s">
        <v>959</v>
      </c>
      <c r="AY382" s="22" t="s">
        <v>1081</v>
      </c>
      <c r="BE382" s="116">
        <f t="shared" si="79"/>
        <v>0</v>
      </c>
      <c r="BF382" s="116">
        <f t="shared" si="80"/>
        <v>0</v>
      </c>
      <c r="BG382" s="116">
        <f t="shared" si="81"/>
        <v>0</v>
      </c>
      <c r="BH382" s="116">
        <f t="shared" si="82"/>
        <v>0</v>
      </c>
      <c r="BI382" s="116">
        <f t="shared" si="83"/>
        <v>0</v>
      </c>
      <c r="BJ382" s="22" t="s">
        <v>959</v>
      </c>
      <c r="BK382" s="171">
        <f t="shared" si="84"/>
        <v>0</v>
      </c>
      <c r="BL382" s="22" t="s">
        <v>954</v>
      </c>
      <c r="BM382" s="22" t="s">
        <v>3495</v>
      </c>
    </row>
    <row r="383" spans="2:65" s="1" customFormat="1" ht="16.5" customHeight="1">
      <c r="B383" s="136"/>
      <c r="C383" s="164" t="s">
        <v>3496</v>
      </c>
      <c r="D383" s="164" t="s">
        <v>1082</v>
      </c>
      <c r="E383" s="165" t="s">
        <v>3497</v>
      </c>
      <c r="F383" s="270" t="s">
        <v>3498</v>
      </c>
      <c r="G383" s="270"/>
      <c r="H383" s="270"/>
      <c r="I383" s="270"/>
      <c r="J383" s="166" t="s">
        <v>1182</v>
      </c>
      <c r="K383" s="167">
        <v>1</v>
      </c>
      <c r="L383" s="265">
        <v>0</v>
      </c>
      <c r="M383" s="265"/>
      <c r="N383" s="258">
        <f t="shared" ref="N383:N404" si="85">ROUND(L383*K383,3)</f>
        <v>0</v>
      </c>
      <c r="O383" s="258"/>
      <c r="P383" s="258"/>
      <c r="Q383" s="258"/>
      <c r="R383" s="138"/>
      <c r="T383" s="168" t="s">
        <v>875</v>
      </c>
      <c r="U383" s="47" t="s">
        <v>914</v>
      </c>
      <c r="V383" s="39"/>
      <c r="W383" s="169">
        <f t="shared" ref="W383:W404" si="86">V383*K383</f>
        <v>0</v>
      </c>
      <c r="X383" s="169">
        <v>6.0000000000000002E-5</v>
      </c>
      <c r="Y383" s="169">
        <f t="shared" ref="Y383:Y404" si="87">X383*K383</f>
        <v>6.0000000000000002E-5</v>
      </c>
      <c r="Z383" s="169">
        <v>0</v>
      </c>
      <c r="AA383" s="170">
        <f t="shared" ref="AA383:AA404" si="88">Z383*K383</f>
        <v>0</v>
      </c>
      <c r="AR383" s="22" t="s">
        <v>954</v>
      </c>
      <c r="AT383" s="22" t="s">
        <v>1082</v>
      </c>
      <c r="AU383" s="22" t="s">
        <v>959</v>
      </c>
      <c r="AY383" s="22" t="s">
        <v>1081</v>
      </c>
      <c r="BE383" s="116">
        <f t="shared" ref="BE383:BE404" si="89">IF(U383="základná",N383,0)</f>
        <v>0</v>
      </c>
      <c r="BF383" s="116">
        <f t="shared" ref="BF383:BF404" si="90">IF(U383="znížená",N383,0)</f>
        <v>0</v>
      </c>
      <c r="BG383" s="116">
        <f t="shared" ref="BG383:BG404" si="91">IF(U383="zákl. prenesená",N383,0)</f>
        <v>0</v>
      </c>
      <c r="BH383" s="116">
        <f t="shared" ref="BH383:BH404" si="92">IF(U383="zníž. prenesená",N383,0)</f>
        <v>0</v>
      </c>
      <c r="BI383" s="116">
        <f t="shared" ref="BI383:BI404" si="93">IF(U383="nulová",N383,0)</f>
        <v>0</v>
      </c>
      <c r="BJ383" s="22" t="s">
        <v>959</v>
      </c>
      <c r="BK383" s="171">
        <f t="shared" ref="BK383:BK404" si="94">ROUND(L383*K383,3)</f>
        <v>0</v>
      </c>
      <c r="BL383" s="22" t="s">
        <v>954</v>
      </c>
      <c r="BM383" s="22" t="s">
        <v>3499</v>
      </c>
    </row>
    <row r="384" spans="2:65" s="1" customFormat="1" ht="25.5" customHeight="1">
      <c r="B384" s="136"/>
      <c r="C384" s="195" t="s">
        <v>3500</v>
      </c>
      <c r="D384" s="195" t="s">
        <v>1187</v>
      </c>
      <c r="E384" s="196" t="s">
        <v>3501</v>
      </c>
      <c r="F384" s="262" t="s">
        <v>3502</v>
      </c>
      <c r="G384" s="262"/>
      <c r="H384" s="262"/>
      <c r="I384" s="262"/>
      <c r="J384" s="197" t="s">
        <v>1182</v>
      </c>
      <c r="K384" s="198">
        <v>1</v>
      </c>
      <c r="L384" s="261">
        <v>0</v>
      </c>
      <c r="M384" s="261"/>
      <c r="N384" s="257">
        <f t="shared" si="85"/>
        <v>0</v>
      </c>
      <c r="O384" s="258"/>
      <c r="P384" s="258"/>
      <c r="Q384" s="258"/>
      <c r="R384" s="138"/>
      <c r="T384" s="168" t="s">
        <v>875</v>
      </c>
      <c r="U384" s="47" t="s">
        <v>914</v>
      </c>
      <c r="V384" s="39"/>
      <c r="W384" s="169">
        <f t="shared" si="86"/>
        <v>0</v>
      </c>
      <c r="X384" s="169">
        <v>1.57E-3</v>
      </c>
      <c r="Y384" s="169">
        <f t="shared" si="87"/>
        <v>1.57E-3</v>
      </c>
      <c r="Z384" s="169">
        <v>0</v>
      </c>
      <c r="AA384" s="170">
        <f t="shared" si="88"/>
        <v>0</v>
      </c>
      <c r="AR384" s="22" t="s">
        <v>959</v>
      </c>
      <c r="AT384" s="22" t="s">
        <v>1187</v>
      </c>
      <c r="AU384" s="22" t="s">
        <v>959</v>
      </c>
      <c r="AY384" s="22" t="s">
        <v>1081</v>
      </c>
      <c r="BE384" s="116">
        <f t="shared" si="89"/>
        <v>0</v>
      </c>
      <c r="BF384" s="116">
        <f t="shared" si="90"/>
        <v>0</v>
      </c>
      <c r="BG384" s="116">
        <f t="shared" si="91"/>
        <v>0</v>
      </c>
      <c r="BH384" s="116">
        <f t="shared" si="92"/>
        <v>0</v>
      </c>
      <c r="BI384" s="116">
        <f t="shared" si="93"/>
        <v>0</v>
      </c>
      <c r="BJ384" s="22" t="s">
        <v>959</v>
      </c>
      <c r="BK384" s="171">
        <f t="shared" si="94"/>
        <v>0</v>
      </c>
      <c r="BL384" s="22" t="s">
        <v>954</v>
      </c>
      <c r="BM384" s="22" t="s">
        <v>3503</v>
      </c>
    </row>
    <row r="385" spans="2:65" s="1" customFormat="1" ht="16.5" customHeight="1">
      <c r="B385" s="136"/>
      <c r="C385" s="164" t="s">
        <v>3504</v>
      </c>
      <c r="D385" s="164" t="s">
        <v>1082</v>
      </c>
      <c r="E385" s="165" t="s">
        <v>3505</v>
      </c>
      <c r="F385" s="270" t="s">
        <v>3506</v>
      </c>
      <c r="G385" s="270"/>
      <c r="H385" s="270"/>
      <c r="I385" s="270"/>
      <c r="J385" s="166" t="s">
        <v>1182</v>
      </c>
      <c r="K385" s="167">
        <v>1</v>
      </c>
      <c r="L385" s="265">
        <v>0</v>
      </c>
      <c r="M385" s="265"/>
      <c r="N385" s="258">
        <f t="shared" si="85"/>
        <v>0</v>
      </c>
      <c r="O385" s="258"/>
      <c r="P385" s="258"/>
      <c r="Q385" s="258"/>
      <c r="R385" s="138"/>
      <c r="T385" s="168" t="s">
        <v>875</v>
      </c>
      <c r="U385" s="47" t="s">
        <v>914</v>
      </c>
      <c r="V385" s="39"/>
      <c r="W385" s="169">
        <f t="shared" si="86"/>
        <v>0</v>
      </c>
      <c r="X385" s="169">
        <v>6.0000000000000002E-5</v>
      </c>
      <c r="Y385" s="169">
        <f t="shared" si="87"/>
        <v>6.0000000000000002E-5</v>
      </c>
      <c r="Z385" s="169">
        <v>0</v>
      </c>
      <c r="AA385" s="170">
        <f t="shared" si="88"/>
        <v>0</v>
      </c>
      <c r="AR385" s="22" t="s">
        <v>954</v>
      </c>
      <c r="AT385" s="22" t="s">
        <v>1082</v>
      </c>
      <c r="AU385" s="22" t="s">
        <v>959</v>
      </c>
      <c r="AY385" s="22" t="s">
        <v>1081</v>
      </c>
      <c r="BE385" s="116">
        <f t="shared" si="89"/>
        <v>0</v>
      </c>
      <c r="BF385" s="116">
        <f t="shared" si="90"/>
        <v>0</v>
      </c>
      <c r="BG385" s="116">
        <f t="shared" si="91"/>
        <v>0</v>
      </c>
      <c r="BH385" s="116">
        <f t="shared" si="92"/>
        <v>0</v>
      </c>
      <c r="BI385" s="116">
        <f t="shared" si="93"/>
        <v>0</v>
      </c>
      <c r="BJ385" s="22" t="s">
        <v>959</v>
      </c>
      <c r="BK385" s="171">
        <f t="shared" si="94"/>
        <v>0</v>
      </c>
      <c r="BL385" s="22" t="s">
        <v>954</v>
      </c>
      <c r="BM385" s="22" t="s">
        <v>3507</v>
      </c>
    </row>
    <row r="386" spans="2:65" s="1" customFormat="1" ht="25.5" customHeight="1">
      <c r="B386" s="136"/>
      <c r="C386" s="195" t="s">
        <v>3508</v>
      </c>
      <c r="D386" s="195" t="s">
        <v>1187</v>
      </c>
      <c r="E386" s="196" t="s">
        <v>3509</v>
      </c>
      <c r="F386" s="262" t="s">
        <v>3510</v>
      </c>
      <c r="G386" s="262"/>
      <c r="H386" s="262"/>
      <c r="I386" s="262"/>
      <c r="J386" s="197" t="s">
        <v>1182</v>
      </c>
      <c r="K386" s="198">
        <v>1</v>
      </c>
      <c r="L386" s="261">
        <v>0</v>
      </c>
      <c r="M386" s="261"/>
      <c r="N386" s="257">
        <f t="shared" si="85"/>
        <v>0</v>
      </c>
      <c r="O386" s="258"/>
      <c r="P386" s="258"/>
      <c r="Q386" s="258"/>
      <c r="R386" s="138"/>
      <c r="T386" s="168" t="s">
        <v>875</v>
      </c>
      <c r="U386" s="47" t="s">
        <v>914</v>
      </c>
      <c r="V386" s="39"/>
      <c r="W386" s="169">
        <f t="shared" si="86"/>
        <v>0</v>
      </c>
      <c r="X386" s="169">
        <v>2.0400000000000001E-3</v>
      </c>
      <c r="Y386" s="169">
        <f t="shared" si="87"/>
        <v>2.0400000000000001E-3</v>
      </c>
      <c r="Z386" s="169">
        <v>0</v>
      </c>
      <c r="AA386" s="170">
        <f t="shared" si="88"/>
        <v>0</v>
      </c>
      <c r="AR386" s="22" t="s">
        <v>959</v>
      </c>
      <c r="AT386" s="22" t="s">
        <v>1187</v>
      </c>
      <c r="AU386" s="22" t="s">
        <v>959</v>
      </c>
      <c r="AY386" s="22" t="s">
        <v>1081</v>
      </c>
      <c r="BE386" s="116">
        <f t="shared" si="89"/>
        <v>0</v>
      </c>
      <c r="BF386" s="116">
        <f t="shared" si="90"/>
        <v>0</v>
      </c>
      <c r="BG386" s="116">
        <f t="shared" si="91"/>
        <v>0</v>
      </c>
      <c r="BH386" s="116">
        <f t="shared" si="92"/>
        <v>0</v>
      </c>
      <c r="BI386" s="116">
        <f t="shared" si="93"/>
        <v>0</v>
      </c>
      <c r="BJ386" s="22" t="s">
        <v>959</v>
      </c>
      <c r="BK386" s="171">
        <f t="shared" si="94"/>
        <v>0</v>
      </c>
      <c r="BL386" s="22" t="s">
        <v>954</v>
      </c>
      <c r="BM386" s="22" t="s">
        <v>3511</v>
      </c>
    </row>
    <row r="387" spans="2:65" s="1" customFormat="1" ht="16.5" customHeight="1">
      <c r="B387" s="136"/>
      <c r="C387" s="164" t="s">
        <v>3512</v>
      </c>
      <c r="D387" s="164" t="s">
        <v>1082</v>
      </c>
      <c r="E387" s="165" t="s">
        <v>3513</v>
      </c>
      <c r="F387" s="270" t="s">
        <v>3514</v>
      </c>
      <c r="G387" s="270"/>
      <c r="H387" s="270"/>
      <c r="I387" s="270"/>
      <c r="J387" s="166" t="s">
        <v>1182</v>
      </c>
      <c r="K387" s="167">
        <v>1</v>
      </c>
      <c r="L387" s="265">
        <v>0</v>
      </c>
      <c r="M387" s="265"/>
      <c r="N387" s="258">
        <f t="shared" si="85"/>
        <v>0</v>
      </c>
      <c r="O387" s="258"/>
      <c r="P387" s="258"/>
      <c r="Q387" s="258"/>
      <c r="R387" s="138"/>
      <c r="T387" s="168" t="s">
        <v>875</v>
      </c>
      <c r="U387" s="47" t="s">
        <v>914</v>
      </c>
      <c r="V387" s="39"/>
      <c r="W387" s="169">
        <f t="shared" si="86"/>
        <v>0</v>
      </c>
      <c r="X387" s="169">
        <v>6.9999999999999994E-5</v>
      </c>
      <c r="Y387" s="169">
        <f t="shared" si="87"/>
        <v>6.9999999999999994E-5</v>
      </c>
      <c r="Z387" s="169">
        <v>0</v>
      </c>
      <c r="AA387" s="170">
        <f t="shared" si="88"/>
        <v>0</v>
      </c>
      <c r="AR387" s="22" t="s">
        <v>954</v>
      </c>
      <c r="AT387" s="22" t="s">
        <v>1082</v>
      </c>
      <c r="AU387" s="22" t="s">
        <v>959</v>
      </c>
      <c r="AY387" s="22" t="s">
        <v>1081</v>
      </c>
      <c r="BE387" s="116">
        <f t="shared" si="89"/>
        <v>0</v>
      </c>
      <c r="BF387" s="116">
        <f t="shared" si="90"/>
        <v>0</v>
      </c>
      <c r="BG387" s="116">
        <f t="shared" si="91"/>
        <v>0</v>
      </c>
      <c r="BH387" s="116">
        <f t="shared" si="92"/>
        <v>0</v>
      </c>
      <c r="BI387" s="116">
        <f t="shared" si="93"/>
        <v>0</v>
      </c>
      <c r="BJ387" s="22" t="s">
        <v>959</v>
      </c>
      <c r="BK387" s="171">
        <f t="shared" si="94"/>
        <v>0</v>
      </c>
      <c r="BL387" s="22" t="s">
        <v>954</v>
      </c>
      <c r="BM387" s="22" t="s">
        <v>3515</v>
      </c>
    </row>
    <row r="388" spans="2:65" s="1" customFormat="1" ht="25.5" customHeight="1">
      <c r="B388" s="136"/>
      <c r="C388" s="195" t="s">
        <v>3516</v>
      </c>
      <c r="D388" s="195" t="s">
        <v>1187</v>
      </c>
      <c r="E388" s="196" t="s">
        <v>3517</v>
      </c>
      <c r="F388" s="262" t="s">
        <v>3518</v>
      </c>
      <c r="G388" s="262"/>
      <c r="H388" s="262"/>
      <c r="I388" s="262"/>
      <c r="J388" s="197" t="s">
        <v>1182</v>
      </c>
      <c r="K388" s="198">
        <v>1</v>
      </c>
      <c r="L388" s="261">
        <v>0</v>
      </c>
      <c r="M388" s="261"/>
      <c r="N388" s="257">
        <f t="shared" si="85"/>
        <v>0</v>
      </c>
      <c r="O388" s="258"/>
      <c r="P388" s="258"/>
      <c r="Q388" s="258"/>
      <c r="R388" s="138"/>
      <c r="T388" s="168" t="s">
        <v>875</v>
      </c>
      <c r="U388" s="47" t="s">
        <v>914</v>
      </c>
      <c r="V388" s="39"/>
      <c r="W388" s="169">
        <f t="shared" si="86"/>
        <v>0</v>
      </c>
      <c r="X388" s="169">
        <v>3.0100000000000001E-3</v>
      </c>
      <c r="Y388" s="169">
        <f t="shared" si="87"/>
        <v>3.0100000000000001E-3</v>
      </c>
      <c r="Z388" s="169">
        <v>0</v>
      </c>
      <c r="AA388" s="170">
        <f t="shared" si="88"/>
        <v>0</v>
      </c>
      <c r="AR388" s="22" t="s">
        <v>959</v>
      </c>
      <c r="AT388" s="22" t="s">
        <v>1187</v>
      </c>
      <c r="AU388" s="22" t="s">
        <v>959</v>
      </c>
      <c r="AY388" s="22" t="s">
        <v>1081</v>
      </c>
      <c r="BE388" s="116">
        <f t="shared" si="89"/>
        <v>0</v>
      </c>
      <c r="BF388" s="116">
        <f t="shared" si="90"/>
        <v>0</v>
      </c>
      <c r="BG388" s="116">
        <f t="shared" si="91"/>
        <v>0</v>
      </c>
      <c r="BH388" s="116">
        <f t="shared" si="92"/>
        <v>0</v>
      </c>
      <c r="BI388" s="116">
        <f t="shared" si="93"/>
        <v>0</v>
      </c>
      <c r="BJ388" s="22" t="s">
        <v>959</v>
      </c>
      <c r="BK388" s="171">
        <f t="shared" si="94"/>
        <v>0</v>
      </c>
      <c r="BL388" s="22" t="s">
        <v>954</v>
      </c>
      <c r="BM388" s="22" t="s">
        <v>3519</v>
      </c>
    </row>
    <row r="389" spans="2:65" s="1" customFormat="1" ht="16.5" customHeight="1">
      <c r="B389" s="136"/>
      <c r="C389" s="164" t="s">
        <v>3520</v>
      </c>
      <c r="D389" s="164" t="s">
        <v>1082</v>
      </c>
      <c r="E389" s="165" t="s">
        <v>3513</v>
      </c>
      <c r="F389" s="270" t="s">
        <v>3514</v>
      </c>
      <c r="G389" s="270"/>
      <c r="H389" s="270"/>
      <c r="I389" s="270"/>
      <c r="J389" s="166" t="s">
        <v>1182</v>
      </c>
      <c r="K389" s="167">
        <v>2</v>
      </c>
      <c r="L389" s="265">
        <v>0</v>
      </c>
      <c r="M389" s="265"/>
      <c r="N389" s="258">
        <f t="shared" si="85"/>
        <v>0</v>
      </c>
      <c r="O389" s="258"/>
      <c r="P389" s="258"/>
      <c r="Q389" s="258"/>
      <c r="R389" s="138"/>
      <c r="T389" s="168" t="s">
        <v>875</v>
      </c>
      <c r="U389" s="47" t="s">
        <v>914</v>
      </c>
      <c r="V389" s="39"/>
      <c r="W389" s="169">
        <f t="shared" si="86"/>
        <v>0</v>
      </c>
      <c r="X389" s="169">
        <v>6.9999999999999994E-5</v>
      </c>
      <c r="Y389" s="169">
        <f t="shared" si="87"/>
        <v>1.3999999999999999E-4</v>
      </c>
      <c r="Z389" s="169">
        <v>0</v>
      </c>
      <c r="AA389" s="170">
        <f t="shared" si="88"/>
        <v>0</v>
      </c>
      <c r="AR389" s="22" t="s">
        <v>954</v>
      </c>
      <c r="AT389" s="22" t="s">
        <v>1082</v>
      </c>
      <c r="AU389" s="22" t="s">
        <v>959</v>
      </c>
      <c r="AY389" s="22" t="s">
        <v>1081</v>
      </c>
      <c r="BE389" s="116">
        <f t="shared" si="89"/>
        <v>0</v>
      </c>
      <c r="BF389" s="116">
        <f t="shared" si="90"/>
        <v>0</v>
      </c>
      <c r="BG389" s="116">
        <f t="shared" si="91"/>
        <v>0</v>
      </c>
      <c r="BH389" s="116">
        <f t="shared" si="92"/>
        <v>0</v>
      </c>
      <c r="BI389" s="116">
        <f t="shared" si="93"/>
        <v>0</v>
      </c>
      <c r="BJ389" s="22" t="s">
        <v>959</v>
      </c>
      <c r="BK389" s="171">
        <f t="shared" si="94"/>
        <v>0</v>
      </c>
      <c r="BL389" s="22" t="s">
        <v>954</v>
      </c>
      <c r="BM389" s="22" t="s">
        <v>3521</v>
      </c>
    </row>
    <row r="390" spans="2:65" s="1" customFormat="1" ht="25.5" customHeight="1">
      <c r="B390" s="136"/>
      <c r="C390" s="195" t="s">
        <v>3522</v>
      </c>
      <c r="D390" s="195" t="s">
        <v>1187</v>
      </c>
      <c r="E390" s="196" t="s">
        <v>3523</v>
      </c>
      <c r="F390" s="262" t="s">
        <v>3524</v>
      </c>
      <c r="G390" s="262"/>
      <c r="H390" s="262"/>
      <c r="I390" s="262"/>
      <c r="J390" s="197" t="s">
        <v>1182</v>
      </c>
      <c r="K390" s="198">
        <v>2</v>
      </c>
      <c r="L390" s="261">
        <v>0</v>
      </c>
      <c r="M390" s="261"/>
      <c r="N390" s="257">
        <f t="shared" si="85"/>
        <v>0</v>
      </c>
      <c r="O390" s="258"/>
      <c r="P390" s="258"/>
      <c r="Q390" s="258"/>
      <c r="R390" s="138"/>
      <c r="T390" s="168" t="s">
        <v>875</v>
      </c>
      <c r="U390" s="47" t="s">
        <v>914</v>
      </c>
      <c r="V390" s="39"/>
      <c r="W390" s="169">
        <f t="shared" si="86"/>
        <v>0</v>
      </c>
      <c r="X390" s="169">
        <v>5.1900000000000002E-3</v>
      </c>
      <c r="Y390" s="169">
        <f t="shared" si="87"/>
        <v>1.038E-2</v>
      </c>
      <c r="Z390" s="169">
        <v>0</v>
      </c>
      <c r="AA390" s="170">
        <f t="shared" si="88"/>
        <v>0</v>
      </c>
      <c r="AR390" s="22" t="s">
        <v>959</v>
      </c>
      <c r="AT390" s="22" t="s">
        <v>1187</v>
      </c>
      <c r="AU390" s="22" t="s">
        <v>959</v>
      </c>
      <c r="AY390" s="22" t="s">
        <v>1081</v>
      </c>
      <c r="BE390" s="116">
        <f t="shared" si="89"/>
        <v>0</v>
      </c>
      <c r="BF390" s="116">
        <f t="shared" si="90"/>
        <v>0</v>
      </c>
      <c r="BG390" s="116">
        <f t="shared" si="91"/>
        <v>0</v>
      </c>
      <c r="BH390" s="116">
        <f t="shared" si="92"/>
        <v>0</v>
      </c>
      <c r="BI390" s="116">
        <f t="shared" si="93"/>
        <v>0</v>
      </c>
      <c r="BJ390" s="22" t="s">
        <v>959</v>
      </c>
      <c r="BK390" s="171">
        <f t="shared" si="94"/>
        <v>0</v>
      </c>
      <c r="BL390" s="22" t="s">
        <v>954</v>
      </c>
      <c r="BM390" s="22" t="s">
        <v>3525</v>
      </c>
    </row>
    <row r="391" spans="2:65" s="1" customFormat="1" ht="51" customHeight="1">
      <c r="B391" s="136"/>
      <c r="C391" s="164" t="s">
        <v>3526</v>
      </c>
      <c r="D391" s="164" t="s">
        <v>1082</v>
      </c>
      <c r="E391" s="165" t="s">
        <v>3527</v>
      </c>
      <c r="F391" s="270" t="s">
        <v>3528</v>
      </c>
      <c r="G391" s="270"/>
      <c r="H391" s="270"/>
      <c r="I391" s="270"/>
      <c r="J391" s="166" t="s">
        <v>1182</v>
      </c>
      <c r="K391" s="167">
        <v>1</v>
      </c>
      <c r="L391" s="265">
        <v>0</v>
      </c>
      <c r="M391" s="265"/>
      <c r="N391" s="258">
        <f t="shared" si="85"/>
        <v>0</v>
      </c>
      <c r="O391" s="258"/>
      <c r="P391" s="258"/>
      <c r="Q391" s="258"/>
      <c r="R391" s="138"/>
      <c r="T391" s="168" t="s">
        <v>875</v>
      </c>
      <c r="U391" s="47" t="s">
        <v>914</v>
      </c>
      <c r="V391" s="39"/>
      <c r="W391" s="169">
        <f t="shared" si="86"/>
        <v>0</v>
      </c>
      <c r="X391" s="169">
        <v>3.7299999999999998E-3</v>
      </c>
      <c r="Y391" s="169">
        <f t="shared" si="87"/>
        <v>3.7299999999999998E-3</v>
      </c>
      <c r="Z391" s="169">
        <v>0</v>
      </c>
      <c r="AA391" s="170">
        <f t="shared" si="88"/>
        <v>0</v>
      </c>
      <c r="AR391" s="22" t="s">
        <v>954</v>
      </c>
      <c r="AT391" s="22" t="s">
        <v>1082</v>
      </c>
      <c r="AU391" s="22" t="s">
        <v>959</v>
      </c>
      <c r="AY391" s="22" t="s">
        <v>1081</v>
      </c>
      <c r="BE391" s="116">
        <f t="shared" si="89"/>
        <v>0</v>
      </c>
      <c r="BF391" s="116">
        <f t="shared" si="90"/>
        <v>0</v>
      </c>
      <c r="BG391" s="116">
        <f t="shared" si="91"/>
        <v>0</v>
      </c>
      <c r="BH391" s="116">
        <f t="shared" si="92"/>
        <v>0</v>
      </c>
      <c r="BI391" s="116">
        <f t="shared" si="93"/>
        <v>0</v>
      </c>
      <c r="BJ391" s="22" t="s">
        <v>959</v>
      </c>
      <c r="BK391" s="171">
        <f t="shared" si="94"/>
        <v>0</v>
      </c>
      <c r="BL391" s="22" t="s">
        <v>954</v>
      </c>
      <c r="BM391" s="22" t="s">
        <v>3529</v>
      </c>
    </row>
    <row r="392" spans="2:65" s="1" customFormat="1" ht="16.5" customHeight="1">
      <c r="B392" s="136"/>
      <c r="C392" s="164" t="s">
        <v>3530</v>
      </c>
      <c r="D392" s="164" t="s">
        <v>1082</v>
      </c>
      <c r="E392" s="165" t="s">
        <v>3531</v>
      </c>
      <c r="F392" s="270" t="s">
        <v>3532</v>
      </c>
      <c r="G392" s="270"/>
      <c r="H392" s="270"/>
      <c r="I392" s="270"/>
      <c r="J392" s="166" t="s">
        <v>1182</v>
      </c>
      <c r="K392" s="167">
        <v>1</v>
      </c>
      <c r="L392" s="265">
        <v>0</v>
      </c>
      <c r="M392" s="265"/>
      <c r="N392" s="258">
        <f t="shared" si="85"/>
        <v>0</v>
      </c>
      <c r="O392" s="258"/>
      <c r="P392" s="258"/>
      <c r="Q392" s="258"/>
      <c r="R392" s="138"/>
      <c r="T392" s="168" t="s">
        <v>875</v>
      </c>
      <c r="U392" s="47" t="s">
        <v>914</v>
      </c>
      <c r="V392" s="39"/>
      <c r="W392" s="169">
        <f t="shared" si="86"/>
        <v>0</v>
      </c>
      <c r="X392" s="169">
        <v>4.0000000000000003E-5</v>
      </c>
      <c r="Y392" s="169">
        <f t="shared" si="87"/>
        <v>4.0000000000000003E-5</v>
      </c>
      <c r="Z392" s="169">
        <v>0</v>
      </c>
      <c r="AA392" s="170">
        <f t="shared" si="88"/>
        <v>0</v>
      </c>
      <c r="AR392" s="22" t="s">
        <v>954</v>
      </c>
      <c r="AT392" s="22" t="s">
        <v>1082</v>
      </c>
      <c r="AU392" s="22" t="s">
        <v>959</v>
      </c>
      <c r="AY392" s="22" t="s">
        <v>1081</v>
      </c>
      <c r="BE392" s="116">
        <f t="shared" si="89"/>
        <v>0</v>
      </c>
      <c r="BF392" s="116">
        <f t="shared" si="90"/>
        <v>0</v>
      </c>
      <c r="BG392" s="116">
        <f t="shared" si="91"/>
        <v>0</v>
      </c>
      <c r="BH392" s="116">
        <f t="shared" si="92"/>
        <v>0</v>
      </c>
      <c r="BI392" s="116">
        <f t="shared" si="93"/>
        <v>0</v>
      </c>
      <c r="BJ392" s="22" t="s">
        <v>959</v>
      </c>
      <c r="BK392" s="171">
        <f t="shared" si="94"/>
        <v>0</v>
      </c>
      <c r="BL392" s="22" t="s">
        <v>954</v>
      </c>
      <c r="BM392" s="22" t="s">
        <v>3533</v>
      </c>
    </row>
    <row r="393" spans="2:65" s="1" customFormat="1" ht="38.25" customHeight="1">
      <c r="B393" s="136"/>
      <c r="C393" s="195" t="s">
        <v>3534</v>
      </c>
      <c r="D393" s="195" t="s">
        <v>1187</v>
      </c>
      <c r="E393" s="196" t="s">
        <v>3535</v>
      </c>
      <c r="F393" s="262" t="s">
        <v>3536</v>
      </c>
      <c r="G393" s="262"/>
      <c r="H393" s="262"/>
      <c r="I393" s="262"/>
      <c r="J393" s="197" t="s">
        <v>1182</v>
      </c>
      <c r="K393" s="198">
        <v>1</v>
      </c>
      <c r="L393" s="261">
        <v>0</v>
      </c>
      <c r="M393" s="261"/>
      <c r="N393" s="257">
        <f t="shared" si="85"/>
        <v>0</v>
      </c>
      <c r="O393" s="258"/>
      <c r="P393" s="258"/>
      <c r="Q393" s="258"/>
      <c r="R393" s="138"/>
      <c r="T393" s="168" t="s">
        <v>875</v>
      </c>
      <c r="U393" s="47" t="s">
        <v>914</v>
      </c>
      <c r="V393" s="39"/>
      <c r="W393" s="169">
        <f t="shared" si="86"/>
        <v>0</v>
      </c>
      <c r="X393" s="169">
        <v>7.9100000000000004E-3</v>
      </c>
      <c r="Y393" s="169">
        <f t="shared" si="87"/>
        <v>7.9100000000000004E-3</v>
      </c>
      <c r="Z393" s="169">
        <v>0</v>
      </c>
      <c r="AA393" s="170">
        <f t="shared" si="88"/>
        <v>0</v>
      </c>
      <c r="AR393" s="22" t="s">
        <v>959</v>
      </c>
      <c r="AT393" s="22" t="s">
        <v>1187</v>
      </c>
      <c r="AU393" s="22" t="s">
        <v>959</v>
      </c>
      <c r="AY393" s="22" t="s">
        <v>1081</v>
      </c>
      <c r="BE393" s="116">
        <f t="shared" si="89"/>
        <v>0</v>
      </c>
      <c r="BF393" s="116">
        <f t="shared" si="90"/>
        <v>0</v>
      </c>
      <c r="BG393" s="116">
        <f t="shared" si="91"/>
        <v>0</v>
      </c>
      <c r="BH393" s="116">
        <f t="shared" si="92"/>
        <v>0</v>
      </c>
      <c r="BI393" s="116">
        <f t="shared" si="93"/>
        <v>0</v>
      </c>
      <c r="BJ393" s="22" t="s">
        <v>959</v>
      </c>
      <c r="BK393" s="171">
        <f t="shared" si="94"/>
        <v>0</v>
      </c>
      <c r="BL393" s="22" t="s">
        <v>954</v>
      </c>
      <c r="BM393" s="22" t="s">
        <v>3537</v>
      </c>
    </row>
    <row r="394" spans="2:65" s="1" customFormat="1" ht="16.5" customHeight="1">
      <c r="B394" s="136"/>
      <c r="C394" s="164" t="s">
        <v>3538</v>
      </c>
      <c r="D394" s="164" t="s">
        <v>1082</v>
      </c>
      <c r="E394" s="165" t="s">
        <v>3539</v>
      </c>
      <c r="F394" s="270" t="s">
        <v>3540</v>
      </c>
      <c r="G394" s="270"/>
      <c r="H394" s="270"/>
      <c r="I394" s="270"/>
      <c r="J394" s="166" t="s">
        <v>1182</v>
      </c>
      <c r="K394" s="167">
        <v>1</v>
      </c>
      <c r="L394" s="265">
        <v>0</v>
      </c>
      <c r="M394" s="265"/>
      <c r="N394" s="258">
        <f t="shared" si="85"/>
        <v>0</v>
      </c>
      <c r="O394" s="258"/>
      <c r="P394" s="258"/>
      <c r="Q394" s="258"/>
      <c r="R394" s="138"/>
      <c r="T394" s="168" t="s">
        <v>875</v>
      </c>
      <c r="U394" s="47" t="s">
        <v>914</v>
      </c>
      <c r="V394" s="39"/>
      <c r="W394" s="169">
        <f t="shared" si="86"/>
        <v>0</v>
      </c>
      <c r="X394" s="169">
        <v>6.0000000000000002E-5</v>
      </c>
      <c r="Y394" s="169">
        <f t="shared" si="87"/>
        <v>6.0000000000000002E-5</v>
      </c>
      <c r="Z394" s="169">
        <v>0</v>
      </c>
      <c r="AA394" s="170">
        <f t="shared" si="88"/>
        <v>0</v>
      </c>
      <c r="AR394" s="22" t="s">
        <v>954</v>
      </c>
      <c r="AT394" s="22" t="s">
        <v>1082</v>
      </c>
      <c r="AU394" s="22" t="s">
        <v>959</v>
      </c>
      <c r="AY394" s="22" t="s">
        <v>1081</v>
      </c>
      <c r="BE394" s="116">
        <f t="shared" si="89"/>
        <v>0</v>
      </c>
      <c r="BF394" s="116">
        <f t="shared" si="90"/>
        <v>0</v>
      </c>
      <c r="BG394" s="116">
        <f t="shared" si="91"/>
        <v>0</v>
      </c>
      <c r="BH394" s="116">
        <f t="shared" si="92"/>
        <v>0</v>
      </c>
      <c r="BI394" s="116">
        <f t="shared" si="93"/>
        <v>0</v>
      </c>
      <c r="BJ394" s="22" t="s">
        <v>959</v>
      </c>
      <c r="BK394" s="171">
        <f t="shared" si="94"/>
        <v>0</v>
      </c>
      <c r="BL394" s="22" t="s">
        <v>954</v>
      </c>
      <c r="BM394" s="22" t="s">
        <v>3541</v>
      </c>
    </row>
    <row r="395" spans="2:65" s="1" customFormat="1" ht="16.5" customHeight="1">
      <c r="B395" s="136"/>
      <c r="C395" s="195" t="s">
        <v>3542</v>
      </c>
      <c r="D395" s="195" t="s">
        <v>1187</v>
      </c>
      <c r="E395" s="196" t="s">
        <v>3543</v>
      </c>
      <c r="F395" s="262" t="s">
        <v>3544</v>
      </c>
      <c r="G395" s="262"/>
      <c r="H395" s="262"/>
      <c r="I395" s="262"/>
      <c r="J395" s="197" t="s">
        <v>1182</v>
      </c>
      <c r="K395" s="198">
        <v>1</v>
      </c>
      <c r="L395" s="261">
        <v>0</v>
      </c>
      <c r="M395" s="261"/>
      <c r="N395" s="257">
        <f t="shared" si="85"/>
        <v>0</v>
      </c>
      <c r="O395" s="258"/>
      <c r="P395" s="258"/>
      <c r="Q395" s="258"/>
      <c r="R395" s="138"/>
      <c r="T395" s="168" t="s">
        <v>875</v>
      </c>
      <c r="U395" s="47" t="s">
        <v>914</v>
      </c>
      <c r="V395" s="39"/>
      <c r="W395" s="169">
        <f t="shared" si="86"/>
        <v>0</v>
      </c>
      <c r="X395" s="169">
        <v>0</v>
      </c>
      <c r="Y395" s="169">
        <f t="shared" si="87"/>
        <v>0</v>
      </c>
      <c r="Z395" s="169">
        <v>0</v>
      </c>
      <c r="AA395" s="170">
        <f t="shared" si="88"/>
        <v>0</v>
      </c>
      <c r="AR395" s="22" t="s">
        <v>959</v>
      </c>
      <c r="AT395" s="22" t="s">
        <v>1187</v>
      </c>
      <c r="AU395" s="22" t="s">
        <v>959</v>
      </c>
      <c r="AY395" s="22" t="s">
        <v>1081</v>
      </c>
      <c r="BE395" s="116">
        <f t="shared" si="89"/>
        <v>0</v>
      </c>
      <c r="BF395" s="116">
        <f t="shared" si="90"/>
        <v>0</v>
      </c>
      <c r="BG395" s="116">
        <f t="shared" si="91"/>
        <v>0</v>
      </c>
      <c r="BH395" s="116">
        <f t="shared" si="92"/>
        <v>0</v>
      </c>
      <c r="BI395" s="116">
        <f t="shared" si="93"/>
        <v>0</v>
      </c>
      <c r="BJ395" s="22" t="s">
        <v>959</v>
      </c>
      <c r="BK395" s="171">
        <f t="shared" si="94"/>
        <v>0</v>
      </c>
      <c r="BL395" s="22" t="s">
        <v>954</v>
      </c>
      <c r="BM395" s="22" t="s">
        <v>3545</v>
      </c>
    </row>
    <row r="396" spans="2:65" s="1" customFormat="1" ht="16.5" customHeight="1">
      <c r="B396" s="136"/>
      <c r="C396" s="164" t="s">
        <v>3546</v>
      </c>
      <c r="D396" s="164" t="s">
        <v>1082</v>
      </c>
      <c r="E396" s="165" t="s">
        <v>3547</v>
      </c>
      <c r="F396" s="270" t="s">
        <v>3548</v>
      </c>
      <c r="G396" s="270"/>
      <c r="H396" s="270"/>
      <c r="I396" s="270"/>
      <c r="J396" s="166" t="s">
        <v>1182</v>
      </c>
      <c r="K396" s="167">
        <v>3</v>
      </c>
      <c r="L396" s="265">
        <v>0</v>
      </c>
      <c r="M396" s="265"/>
      <c r="N396" s="258">
        <f t="shared" si="85"/>
        <v>0</v>
      </c>
      <c r="O396" s="258"/>
      <c r="P396" s="258"/>
      <c r="Q396" s="258"/>
      <c r="R396" s="138"/>
      <c r="T396" s="168" t="s">
        <v>875</v>
      </c>
      <c r="U396" s="47" t="s">
        <v>914</v>
      </c>
      <c r="V396" s="39"/>
      <c r="W396" s="169">
        <f t="shared" si="86"/>
        <v>0</v>
      </c>
      <c r="X396" s="169">
        <v>6.9999999999999994E-5</v>
      </c>
      <c r="Y396" s="169">
        <f t="shared" si="87"/>
        <v>2.0999999999999998E-4</v>
      </c>
      <c r="Z396" s="169">
        <v>0</v>
      </c>
      <c r="AA396" s="170">
        <f t="shared" si="88"/>
        <v>0</v>
      </c>
      <c r="AR396" s="22" t="s">
        <v>954</v>
      </c>
      <c r="AT396" s="22" t="s">
        <v>1082</v>
      </c>
      <c r="AU396" s="22" t="s">
        <v>959</v>
      </c>
      <c r="AY396" s="22" t="s">
        <v>1081</v>
      </c>
      <c r="BE396" s="116">
        <f t="shared" si="89"/>
        <v>0</v>
      </c>
      <c r="BF396" s="116">
        <f t="shared" si="90"/>
        <v>0</v>
      </c>
      <c r="BG396" s="116">
        <f t="shared" si="91"/>
        <v>0</v>
      </c>
      <c r="BH396" s="116">
        <f t="shared" si="92"/>
        <v>0</v>
      </c>
      <c r="BI396" s="116">
        <f t="shared" si="93"/>
        <v>0</v>
      </c>
      <c r="BJ396" s="22" t="s">
        <v>959</v>
      </c>
      <c r="BK396" s="171">
        <f t="shared" si="94"/>
        <v>0</v>
      </c>
      <c r="BL396" s="22" t="s">
        <v>954</v>
      </c>
      <c r="BM396" s="22" t="s">
        <v>3549</v>
      </c>
    </row>
    <row r="397" spans="2:65" s="1" customFormat="1" ht="38.25" customHeight="1">
      <c r="B397" s="136"/>
      <c r="C397" s="195" t="s">
        <v>3550</v>
      </c>
      <c r="D397" s="195" t="s">
        <v>1187</v>
      </c>
      <c r="E397" s="196" t="s">
        <v>3551</v>
      </c>
      <c r="F397" s="262" t="s">
        <v>3552</v>
      </c>
      <c r="G397" s="262"/>
      <c r="H397" s="262"/>
      <c r="I397" s="262"/>
      <c r="J397" s="197" t="s">
        <v>1182</v>
      </c>
      <c r="K397" s="198">
        <v>3</v>
      </c>
      <c r="L397" s="261">
        <v>0</v>
      </c>
      <c r="M397" s="261"/>
      <c r="N397" s="257">
        <f t="shared" si="85"/>
        <v>0</v>
      </c>
      <c r="O397" s="258"/>
      <c r="P397" s="258"/>
      <c r="Q397" s="258"/>
      <c r="R397" s="138"/>
      <c r="T397" s="168" t="s">
        <v>875</v>
      </c>
      <c r="U397" s="47" t="s">
        <v>914</v>
      </c>
      <c r="V397" s="39"/>
      <c r="W397" s="169">
        <f t="shared" si="86"/>
        <v>0</v>
      </c>
      <c r="X397" s="169">
        <v>3.1620000000000002E-2</v>
      </c>
      <c r="Y397" s="169">
        <f t="shared" si="87"/>
        <v>9.486E-2</v>
      </c>
      <c r="Z397" s="169">
        <v>0</v>
      </c>
      <c r="AA397" s="170">
        <f t="shared" si="88"/>
        <v>0</v>
      </c>
      <c r="AR397" s="22" t="s">
        <v>959</v>
      </c>
      <c r="AT397" s="22" t="s">
        <v>1187</v>
      </c>
      <c r="AU397" s="22" t="s">
        <v>959</v>
      </c>
      <c r="AY397" s="22" t="s">
        <v>1081</v>
      </c>
      <c r="BE397" s="116">
        <f t="shared" si="89"/>
        <v>0</v>
      </c>
      <c r="BF397" s="116">
        <f t="shared" si="90"/>
        <v>0</v>
      </c>
      <c r="BG397" s="116">
        <f t="shared" si="91"/>
        <v>0</v>
      </c>
      <c r="BH397" s="116">
        <f t="shared" si="92"/>
        <v>0</v>
      </c>
      <c r="BI397" s="116">
        <f t="shared" si="93"/>
        <v>0</v>
      </c>
      <c r="BJ397" s="22" t="s">
        <v>959</v>
      </c>
      <c r="BK397" s="171">
        <f t="shared" si="94"/>
        <v>0</v>
      </c>
      <c r="BL397" s="22" t="s">
        <v>954</v>
      </c>
      <c r="BM397" s="22" t="s">
        <v>3553</v>
      </c>
    </row>
    <row r="398" spans="2:65" s="1" customFormat="1" ht="16.5" customHeight="1">
      <c r="B398" s="136"/>
      <c r="C398" s="164" t="s">
        <v>3554</v>
      </c>
      <c r="D398" s="164" t="s">
        <v>1082</v>
      </c>
      <c r="E398" s="165" t="s">
        <v>3547</v>
      </c>
      <c r="F398" s="270" t="s">
        <v>3548</v>
      </c>
      <c r="G398" s="270"/>
      <c r="H398" s="270"/>
      <c r="I398" s="270"/>
      <c r="J398" s="166" t="s">
        <v>1182</v>
      </c>
      <c r="K398" s="167">
        <v>1</v>
      </c>
      <c r="L398" s="265">
        <v>0</v>
      </c>
      <c r="M398" s="265"/>
      <c r="N398" s="258">
        <f t="shared" si="85"/>
        <v>0</v>
      </c>
      <c r="O398" s="258"/>
      <c r="P398" s="258"/>
      <c r="Q398" s="258"/>
      <c r="R398" s="138"/>
      <c r="T398" s="168" t="s">
        <v>875</v>
      </c>
      <c r="U398" s="47" t="s">
        <v>914</v>
      </c>
      <c r="V398" s="39"/>
      <c r="W398" s="169">
        <f t="shared" si="86"/>
        <v>0</v>
      </c>
      <c r="X398" s="169">
        <v>6.9999999999999994E-5</v>
      </c>
      <c r="Y398" s="169">
        <f t="shared" si="87"/>
        <v>6.9999999999999994E-5</v>
      </c>
      <c r="Z398" s="169">
        <v>0</v>
      </c>
      <c r="AA398" s="170">
        <f t="shared" si="88"/>
        <v>0</v>
      </c>
      <c r="AR398" s="22" t="s">
        <v>954</v>
      </c>
      <c r="AT398" s="22" t="s">
        <v>1082</v>
      </c>
      <c r="AU398" s="22" t="s">
        <v>959</v>
      </c>
      <c r="AY398" s="22" t="s">
        <v>1081</v>
      </c>
      <c r="BE398" s="116">
        <f t="shared" si="89"/>
        <v>0</v>
      </c>
      <c r="BF398" s="116">
        <f t="shared" si="90"/>
        <v>0</v>
      </c>
      <c r="BG398" s="116">
        <f t="shared" si="91"/>
        <v>0</v>
      </c>
      <c r="BH398" s="116">
        <f t="shared" si="92"/>
        <v>0</v>
      </c>
      <c r="BI398" s="116">
        <f t="shared" si="93"/>
        <v>0</v>
      </c>
      <c r="BJ398" s="22" t="s">
        <v>959</v>
      </c>
      <c r="BK398" s="171">
        <f t="shared" si="94"/>
        <v>0</v>
      </c>
      <c r="BL398" s="22" t="s">
        <v>954</v>
      </c>
      <c r="BM398" s="22" t="s">
        <v>3555</v>
      </c>
    </row>
    <row r="399" spans="2:65" s="1" customFormat="1" ht="16.5" customHeight="1">
      <c r="B399" s="136"/>
      <c r="C399" s="195" t="s">
        <v>3556</v>
      </c>
      <c r="D399" s="195" t="s">
        <v>1187</v>
      </c>
      <c r="E399" s="196" t="s">
        <v>3557</v>
      </c>
      <c r="F399" s="262" t="s">
        <v>3558</v>
      </c>
      <c r="G399" s="262"/>
      <c r="H399" s="262"/>
      <c r="I399" s="262"/>
      <c r="J399" s="197" t="s">
        <v>1182</v>
      </c>
      <c r="K399" s="198">
        <v>1</v>
      </c>
      <c r="L399" s="261">
        <v>0</v>
      </c>
      <c r="M399" s="261"/>
      <c r="N399" s="257">
        <f t="shared" si="85"/>
        <v>0</v>
      </c>
      <c r="O399" s="258"/>
      <c r="P399" s="258"/>
      <c r="Q399" s="258"/>
      <c r="R399" s="138"/>
      <c r="T399" s="168" t="s">
        <v>875</v>
      </c>
      <c r="U399" s="47" t="s">
        <v>914</v>
      </c>
      <c r="V399" s="39"/>
      <c r="W399" s="169">
        <f t="shared" si="86"/>
        <v>0</v>
      </c>
      <c r="X399" s="169">
        <v>0</v>
      </c>
      <c r="Y399" s="169">
        <f t="shared" si="87"/>
        <v>0</v>
      </c>
      <c r="Z399" s="169">
        <v>0</v>
      </c>
      <c r="AA399" s="170">
        <f t="shared" si="88"/>
        <v>0</v>
      </c>
      <c r="AR399" s="22" t="s">
        <v>959</v>
      </c>
      <c r="AT399" s="22" t="s">
        <v>1187</v>
      </c>
      <c r="AU399" s="22" t="s">
        <v>959</v>
      </c>
      <c r="AY399" s="22" t="s">
        <v>1081</v>
      </c>
      <c r="BE399" s="116">
        <f t="shared" si="89"/>
        <v>0</v>
      </c>
      <c r="BF399" s="116">
        <f t="shared" si="90"/>
        <v>0</v>
      </c>
      <c r="BG399" s="116">
        <f t="shared" si="91"/>
        <v>0</v>
      </c>
      <c r="BH399" s="116">
        <f t="shared" si="92"/>
        <v>0</v>
      </c>
      <c r="BI399" s="116">
        <f t="shared" si="93"/>
        <v>0</v>
      </c>
      <c r="BJ399" s="22" t="s">
        <v>959</v>
      </c>
      <c r="BK399" s="171">
        <f t="shared" si="94"/>
        <v>0</v>
      </c>
      <c r="BL399" s="22" t="s">
        <v>954</v>
      </c>
      <c r="BM399" s="22" t="s">
        <v>3559</v>
      </c>
    </row>
    <row r="400" spans="2:65" s="1" customFormat="1" ht="25.5" customHeight="1">
      <c r="B400" s="136"/>
      <c r="C400" s="164" t="s">
        <v>3560</v>
      </c>
      <c r="D400" s="164" t="s">
        <v>1082</v>
      </c>
      <c r="E400" s="165" t="s">
        <v>3561</v>
      </c>
      <c r="F400" s="270" t="s">
        <v>3562</v>
      </c>
      <c r="G400" s="270"/>
      <c r="H400" s="270"/>
      <c r="I400" s="270"/>
      <c r="J400" s="166" t="s">
        <v>1182</v>
      </c>
      <c r="K400" s="167">
        <v>3</v>
      </c>
      <c r="L400" s="265">
        <v>0</v>
      </c>
      <c r="M400" s="265"/>
      <c r="N400" s="258">
        <f t="shared" si="85"/>
        <v>0</v>
      </c>
      <c r="O400" s="258"/>
      <c r="P400" s="258"/>
      <c r="Q400" s="258"/>
      <c r="R400" s="138"/>
      <c r="T400" s="168" t="s">
        <v>875</v>
      </c>
      <c r="U400" s="47" t="s">
        <v>914</v>
      </c>
      <c r="V400" s="39"/>
      <c r="W400" s="169">
        <f t="shared" si="86"/>
        <v>0</v>
      </c>
      <c r="X400" s="169">
        <v>4.0000000000000003E-5</v>
      </c>
      <c r="Y400" s="169">
        <f t="shared" si="87"/>
        <v>1.2000000000000002E-4</v>
      </c>
      <c r="Z400" s="169">
        <v>0</v>
      </c>
      <c r="AA400" s="170">
        <f t="shared" si="88"/>
        <v>0</v>
      </c>
      <c r="AR400" s="22" t="s">
        <v>954</v>
      </c>
      <c r="AT400" s="22" t="s">
        <v>1082</v>
      </c>
      <c r="AU400" s="22" t="s">
        <v>959</v>
      </c>
      <c r="AY400" s="22" t="s">
        <v>1081</v>
      </c>
      <c r="BE400" s="116">
        <f t="shared" si="89"/>
        <v>0</v>
      </c>
      <c r="BF400" s="116">
        <f t="shared" si="90"/>
        <v>0</v>
      </c>
      <c r="BG400" s="116">
        <f t="shared" si="91"/>
        <v>0</v>
      </c>
      <c r="BH400" s="116">
        <f t="shared" si="92"/>
        <v>0</v>
      </c>
      <c r="BI400" s="116">
        <f t="shared" si="93"/>
        <v>0</v>
      </c>
      <c r="BJ400" s="22" t="s">
        <v>959</v>
      </c>
      <c r="BK400" s="171">
        <f t="shared" si="94"/>
        <v>0</v>
      </c>
      <c r="BL400" s="22" t="s">
        <v>954</v>
      </c>
      <c r="BM400" s="22" t="s">
        <v>3563</v>
      </c>
    </row>
    <row r="401" spans="2:65" s="1" customFormat="1" ht="25.5" customHeight="1">
      <c r="B401" s="136"/>
      <c r="C401" s="195" t="s">
        <v>3564</v>
      </c>
      <c r="D401" s="195" t="s">
        <v>1187</v>
      </c>
      <c r="E401" s="196" t="s">
        <v>3565</v>
      </c>
      <c r="F401" s="262" t="s">
        <v>3566</v>
      </c>
      <c r="G401" s="262"/>
      <c r="H401" s="262"/>
      <c r="I401" s="262"/>
      <c r="J401" s="197" t="s">
        <v>1182</v>
      </c>
      <c r="K401" s="198">
        <v>1</v>
      </c>
      <c r="L401" s="261">
        <v>0</v>
      </c>
      <c r="M401" s="261"/>
      <c r="N401" s="257">
        <f t="shared" si="85"/>
        <v>0</v>
      </c>
      <c r="O401" s="258"/>
      <c r="P401" s="258"/>
      <c r="Q401" s="258"/>
      <c r="R401" s="138"/>
      <c r="T401" s="168" t="s">
        <v>875</v>
      </c>
      <c r="U401" s="47" t="s">
        <v>914</v>
      </c>
      <c r="V401" s="39"/>
      <c r="W401" s="169">
        <f t="shared" si="86"/>
        <v>0</v>
      </c>
      <c r="X401" s="169">
        <v>1.39E-3</v>
      </c>
      <c r="Y401" s="169">
        <f t="shared" si="87"/>
        <v>1.39E-3</v>
      </c>
      <c r="Z401" s="169">
        <v>0</v>
      </c>
      <c r="AA401" s="170">
        <f t="shared" si="88"/>
        <v>0</v>
      </c>
      <c r="AR401" s="22" t="s">
        <v>959</v>
      </c>
      <c r="AT401" s="22" t="s">
        <v>1187</v>
      </c>
      <c r="AU401" s="22" t="s">
        <v>959</v>
      </c>
      <c r="AY401" s="22" t="s">
        <v>1081</v>
      </c>
      <c r="BE401" s="116">
        <f t="shared" si="89"/>
        <v>0</v>
      </c>
      <c r="BF401" s="116">
        <f t="shared" si="90"/>
        <v>0</v>
      </c>
      <c r="BG401" s="116">
        <f t="shared" si="91"/>
        <v>0</v>
      </c>
      <c r="BH401" s="116">
        <f t="shared" si="92"/>
        <v>0</v>
      </c>
      <c r="BI401" s="116">
        <f t="shared" si="93"/>
        <v>0</v>
      </c>
      <c r="BJ401" s="22" t="s">
        <v>959</v>
      </c>
      <c r="BK401" s="171">
        <f t="shared" si="94"/>
        <v>0</v>
      </c>
      <c r="BL401" s="22" t="s">
        <v>954</v>
      </c>
      <c r="BM401" s="22" t="s">
        <v>3567</v>
      </c>
    </row>
    <row r="402" spans="2:65" s="1" customFormat="1" ht="25.5" customHeight="1">
      <c r="B402" s="136"/>
      <c r="C402" s="195" t="s">
        <v>3568</v>
      </c>
      <c r="D402" s="195" t="s">
        <v>1187</v>
      </c>
      <c r="E402" s="196" t="s">
        <v>3569</v>
      </c>
      <c r="F402" s="262" t="s">
        <v>3570</v>
      </c>
      <c r="G402" s="262"/>
      <c r="H402" s="262"/>
      <c r="I402" s="262"/>
      <c r="J402" s="197" t="s">
        <v>1182</v>
      </c>
      <c r="K402" s="198">
        <v>1</v>
      </c>
      <c r="L402" s="261">
        <v>0</v>
      </c>
      <c r="M402" s="261"/>
      <c r="N402" s="257">
        <f t="shared" si="85"/>
        <v>0</v>
      </c>
      <c r="O402" s="258"/>
      <c r="P402" s="258"/>
      <c r="Q402" s="258"/>
      <c r="R402" s="138"/>
      <c r="T402" s="168" t="s">
        <v>875</v>
      </c>
      <c r="U402" s="47" t="s">
        <v>914</v>
      </c>
      <c r="V402" s="39"/>
      <c r="W402" s="169">
        <f t="shared" si="86"/>
        <v>0</v>
      </c>
      <c r="X402" s="169">
        <v>1.39E-3</v>
      </c>
      <c r="Y402" s="169">
        <f t="shared" si="87"/>
        <v>1.39E-3</v>
      </c>
      <c r="Z402" s="169">
        <v>0</v>
      </c>
      <c r="AA402" s="170">
        <f t="shared" si="88"/>
        <v>0</v>
      </c>
      <c r="AR402" s="22" t="s">
        <v>959</v>
      </c>
      <c r="AT402" s="22" t="s">
        <v>1187</v>
      </c>
      <c r="AU402" s="22" t="s">
        <v>959</v>
      </c>
      <c r="AY402" s="22" t="s">
        <v>1081</v>
      </c>
      <c r="BE402" s="116">
        <f t="shared" si="89"/>
        <v>0</v>
      </c>
      <c r="BF402" s="116">
        <f t="shared" si="90"/>
        <v>0</v>
      </c>
      <c r="BG402" s="116">
        <f t="shared" si="91"/>
        <v>0</v>
      </c>
      <c r="BH402" s="116">
        <f t="shared" si="92"/>
        <v>0</v>
      </c>
      <c r="BI402" s="116">
        <f t="shared" si="93"/>
        <v>0</v>
      </c>
      <c r="BJ402" s="22" t="s">
        <v>959</v>
      </c>
      <c r="BK402" s="171">
        <f t="shared" si="94"/>
        <v>0</v>
      </c>
      <c r="BL402" s="22" t="s">
        <v>954</v>
      </c>
      <c r="BM402" s="22" t="s">
        <v>3571</v>
      </c>
    </row>
    <row r="403" spans="2:65" s="1" customFormat="1" ht="25.5" customHeight="1">
      <c r="B403" s="136"/>
      <c r="C403" s="195" t="s">
        <v>3572</v>
      </c>
      <c r="D403" s="195" t="s">
        <v>1187</v>
      </c>
      <c r="E403" s="196" t="s">
        <v>3573</v>
      </c>
      <c r="F403" s="262" t="s">
        <v>3566</v>
      </c>
      <c r="G403" s="262"/>
      <c r="H403" s="262"/>
      <c r="I403" s="262"/>
      <c r="J403" s="197" t="s">
        <v>1182</v>
      </c>
      <c r="K403" s="198">
        <v>1</v>
      </c>
      <c r="L403" s="261">
        <v>0</v>
      </c>
      <c r="M403" s="261"/>
      <c r="N403" s="257">
        <f t="shared" si="85"/>
        <v>0</v>
      </c>
      <c r="O403" s="258"/>
      <c r="P403" s="258"/>
      <c r="Q403" s="258"/>
      <c r="R403" s="138"/>
      <c r="T403" s="168" t="s">
        <v>875</v>
      </c>
      <c r="U403" s="47" t="s">
        <v>914</v>
      </c>
      <c r="V403" s="39"/>
      <c r="W403" s="169">
        <f t="shared" si="86"/>
        <v>0</v>
      </c>
      <c r="X403" s="169">
        <v>1.39E-3</v>
      </c>
      <c r="Y403" s="169">
        <f t="shared" si="87"/>
        <v>1.39E-3</v>
      </c>
      <c r="Z403" s="169">
        <v>0</v>
      </c>
      <c r="AA403" s="170">
        <f t="shared" si="88"/>
        <v>0</v>
      </c>
      <c r="AR403" s="22" t="s">
        <v>959</v>
      </c>
      <c r="AT403" s="22" t="s">
        <v>1187</v>
      </c>
      <c r="AU403" s="22" t="s">
        <v>959</v>
      </c>
      <c r="AY403" s="22" t="s">
        <v>1081</v>
      </c>
      <c r="BE403" s="116">
        <f t="shared" si="89"/>
        <v>0</v>
      </c>
      <c r="BF403" s="116">
        <f t="shared" si="90"/>
        <v>0</v>
      </c>
      <c r="BG403" s="116">
        <f t="shared" si="91"/>
        <v>0</v>
      </c>
      <c r="BH403" s="116">
        <f t="shared" si="92"/>
        <v>0</v>
      </c>
      <c r="BI403" s="116">
        <f t="shared" si="93"/>
        <v>0</v>
      </c>
      <c r="BJ403" s="22" t="s">
        <v>959</v>
      </c>
      <c r="BK403" s="171">
        <f t="shared" si="94"/>
        <v>0</v>
      </c>
      <c r="BL403" s="22" t="s">
        <v>954</v>
      </c>
      <c r="BM403" s="22" t="s">
        <v>3574</v>
      </c>
    </row>
    <row r="404" spans="2:65" s="1" customFormat="1" ht="25.5" customHeight="1">
      <c r="B404" s="136"/>
      <c r="C404" s="164" t="s">
        <v>3575</v>
      </c>
      <c r="D404" s="164" t="s">
        <v>1082</v>
      </c>
      <c r="E404" s="165" t="s">
        <v>3576</v>
      </c>
      <c r="F404" s="270" t="s">
        <v>3577</v>
      </c>
      <c r="G404" s="270"/>
      <c r="H404" s="270"/>
      <c r="I404" s="270"/>
      <c r="J404" s="166" t="s">
        <v>1182</v>
      </c>
      <c r="K404" s="167">
        <v>4</v>
      </c>
      <c r="L404" s="265">
        <v>0</v>
      </c>
      <c r="M404" s="265"/>
      <c r="N404" s="258">
        <f t="shared" si="85"/>
        <v>0</v>
      </c>
      <c r="O404" s="258"/>
      <c r="P404" s="258"/>
      <c r="Q404" s="258"/>
      <c r="R404" s="138"/>
      <c r="T404" s="168" t="s">
        <v>875</v>
      </c>
      <c r="U404" s="47" t="s">
        <v>914</v>
      </c>
      <c r="V404" s="39"/>
      <c r="W404" s="169">
        <f t="shared" si="86"/>
        <v>0</v>
      </c>
      <c r="X404" s="169">
        <v>4.0000000000000003E-5</v>
      </c>
      <c r="Y404" s="169">
        <f t="shared" si="87"/>
        <v>1.6000000000000001E-4</v>
      </c>
      <c r="Z404" s="169">
        <v>0</v>
      </c>
      <c r="AA404" s="170">
        <f t="shared" si="88"/>
        <v>0</v>
      </c>
      <c r="AR404" s="22" t="s">
        <v>954</v>
      </c>
      <c r="AT404" s="22" t="s">
        <v>1082</v>
      </c>
      <c r="AU404" s="22" t="s">
        <v>959</v>
      </c>
      <c r="AY404" s="22" t="s">
        <v>1081</v>
      </c>
      <c r="BE404" s="116">
        <f t="shared" si="89"/>
        <v>0</v>
      </c>
      <c r="BF404" s="116">
        <f t="shared" si="90"/>
        <v>0</v>
      </c>
      <c r="BG404" s="116">
        <f t="shared" si="91"/>
        <v>0</v>
      </c>
      <c r="BH404" s="116">
        <f t="shared" si="92"/>
        <v>0</v>
      </c>
      <c r="BI404" s="116">
        <f t="shared" si="93"/>
        <v>0</v>
      </c>
      <c r="BJ404" s="22" t="s">
        <v>959</v>
      </c>
      <c r="BK404" s="171">
        <f t="shared" si="94"/>
        <v>0</v>
      </c>
      <c r="BL404" s="22" t="s">
        <v>954</v>
      </c>
      <c r="BM404" s="22" t="s">
        <v>3578</v>
      </c>
    </row>
    <row r="405" spans="2:65" s="12" customFormat="1" ht="16.5" customHeight="1">
      <c r="B405" s="179"/>
      <c r="C405" s="180"/>
      <c r="D405" s="180"/>
      <c r="E405" s="181" t="s">
        <v>875</v>
      </c>
      <c r="F405" s="275" t="s">
        <v>3579</v>
      </c>
      <c r="G405" s="276"/>
      <c r="H405" s="276"/>
      <c r="I405" s="276"/>
      <c r="J405" s="180"/>
      <c r="K405" s="182">
        <v>4</v>
      </c>
      <c r="L405" s="180"/>
      <c r="M405" s="180"/>
      <c r="N405" s="180"/>
      <c r="O405" s="180"/>
      <c r="P405" s="180"/>
      <c r="Q405" s="180"/>
      <c r="R405" s="183"/>
      <c r="T405" s="184"/>
      <c r="U405" s="180"/>
      <c r="V405" s="180"/>
      <c r="W405" s="180"/>
      <c r="X405" s="180"/>
      <c r="Y405" s="180"/>
      <c r="Z405" s="180"/>
      <c r="AA405" s="185"/>
      <c r="AT405" s="186" t="s">
        <v>1089</v>
      </c>
      <c r="AU405" s="186" t="s">
        <v>959</v>
      </c>
      <c r="AV405" s="12" t="s">
        <v>959</v>
      </c>
      <c r="AW405" s="12" t="s">
        <v>903</v>
      </c>
      <c r="AX405" s="12" t="s">
        <v>954</v>
      </c>
      <c r="AY405" s="186" t="s">
        <v>1081</v>
      </c>
    </row>
    <row r="406" spans="2:65" s="1" customFormat="1" ht="25.5" customHeight="1">
      <c r="B406" s="136"/>
      <c r="C406" s="195" t="s">
        <v>3580</v>
      </c>
      <c r="D406" s="195" t="s">
        <v>1187</v>
      </c>
      <c r="E406" s="196" t="s">
        <v>3581</v>
      </c>
      <c r="F406" s="262" t="s">
        <v>3582</v>
      </c>
      <c r="G406" s="262"/>
      <c r="H406" s="262"/>
      <c r="I406" s="262"/>
      <c r="J406" s="197" t="s">
        <v>1182</v>
      </c>
      <c r="K406" s="198">
        <v>1</v>
      </c>
      <c r="L406" s="261">
        <v>0</v>
      </c>
      <c r="M406" s="261"/>
      <c r="N406" s="257">
        <f t="shared" ref="N406:N412" si="95">ROUND(L406*K406,3)</f>
        <v>0</v>
      </c>
      <c r="O406" s="258"/>
      <c r="P406" s="258"/>
      <c r="Q406" s="258"/>
      <c r="R406" s="138"/>
      <c r="T406" s="168" t="s">
        <v>875</v>
      </c>
      <c r="U406" s="47" t="s">
        <v>914</v>
      </c>
      <c r="V406" s="39"/>
      <c r="W406" s="169">
        <f t="shared" ref="W406:W412" si="96">V406*K406</f>
        <v>0</v>
      </c>
      <c r="X406" s="169">
        <v>3.65E-3</v>
      </c>
      <c r="Y406" s="169">
        <f t="shared" ref="Y406:Y412" si="97">X406*K406</f>
        <v>3.65E-3</v>
      </c>
      <c r="Z406" s="169">
        <v>0</v>
      </c>
      <c r="AA406" s="170">
        <f t="shared" ref="AA406:AA412" si="98">Z406*K406</f>
        <v>0</v>
      </c>
      <c r="AR406" s="22" t="s">
        <v>959</v>
      </c>
      <c r="AT406" s="22" t="s">
        <v>1187</v>
      </c>
      <c r="AU406" s="22" t="s">
        <v>959</v>
      </c>
      <c r="AY406" s="22" t="s">
        <v>1081</v>
      </c>
      <c r="BE406" s="116">
        <f t="shared" ref="BE406:BE412" si="99">IF(U406="základná",N406,0)</f>
        <v>0</v>
      </c>
      <c r="BF406" s="116">
        <f t="shared" ref="BF406:BF412" si="100">IF(U406="znížená",N406,0)</f>
        <v>0</v>
      </c>
      <c r="BG406" s="116">
        <f t="shared" ref="BG406:BG412" si="101">IF(U406="zákl. prenesená",N406,0)</f>
        <v>0</v>
      </c>
      <c r="BH406" s="116">
        <f t="shared" ref="BH406:BH412" si="102">IF(U406="zníž. prenesená",N406,0)</f>
        <v>0</v>
      </c>
      <c r="BI406" s="116">
        <f t="shared" ref="BI406:BI412" si="103">IF(U406="nulová",N406,0)</f>
        <v>0</v>
      </c>
      <c r="BJ406" s="22" t="s">
        <v>959</v>
      </c>
      <c r="BK406" s="171">
        <f t="shared" ref="BK406:BK412" si="104">ROUND(L406*K406,3)</f>
        <v>0</v>
      </c>
      <c r="BL406" s="22" t="s">
        <v>954</v>
      </c>
      <c r="BM406" s="22" t="s">
        <v>3583</v>
      </c>
    </row>
    <row r="407" spans="2:65" s="1" customFormat="1" ht="25.5" customHeight="1">
      <c r="B407" s="136"/>
      <c r="C407" s="195" t="s">
        <v>3584</v>
      </c>
      <c r="D407" s="195" t="s">
        <v>1187</v>
      </c>
      <c r="E407" s="196" t="s">
        <v>3585</v>
      </c>
      <c r="F407" s="262" t="s">
        <v>3582</v>
      </c>
      <c r="G407" s="262"/>
      <c r="H407" s="262"/>
      <c r="I407" s="262"/>
      <c r="J407" s="197" t="s">
        <v>1182</v>
      </c>
      <c r="K407" s="198">
        <v>1</v>
      </c>
      <c r="L407" s="261">
        <v>0</v>
      </c>
      <c r="M407" s="261"/>
      <c r="N407" s="257">
        <f t="shared" si="95"/>
        <v>0</v>
      </c>
      <c r="O407" s="258"/>
      <c r="P407" s="258"/>
      <c r="Q407" s="258"/>
      <c r="R407" s="138"/>
      <c r="T407" s="168" t="s">
        <v>875</v>
      </c>
      <c r="U407" s="47" t="s">
        <v>914</v>
      </c>
      <c r="V407" s="39"/>
      <c r="W407" s="169">
        <f t="shared" si="96"/>
        <v>0</v>
      </c>
      <c r="X407" s="169">
        <v>3.65E-3</v>
      </c>
      <c r="Y407" s="169">
        <f t="shared" si="97"/>
        <v>3.65E-3</v>
      </c>
      <c r="Z407" s="169">
        <v>0</v>
      </c>
      <c r="AA407" s="170">
        <f t="shared" si="98"/>
        <v>0</v>
      </c>
      <c r="AR407" s="22" t="s">
        <v>959</v>
      </c>
      <c r="AT407" s="22" t="s">
        <v>1187</v>
      </c>
      <c r="AU407" s="22" t="s">
        <v>959</v>
      </c>
      <c r="AY407" s="22" t="s">
        <v>1081</v>
      </c>
      <c r="BE407" s="116">
        <f t="shared" si="99"/>
        <v>0</v>
      </c>
      <c r="BF407" s="116">
        <f t="shared" si="100"/>
        <v>0</v>
      </c>
      <c r="BG407" s="116">
        <f t="shared" si="101"/>
        <v>0</v>
      </c>
      <c r="BH407" s="116">
        <f t="shared" si="102"/>
        <v>0</v>
      </c>
      <c r="BI407" s="116">
        <f t="shared" si="103"/>
        <v>0</v>
      </c>
      <c r="BJ407" s="22" t="s">
        <v>959</v>
      </c>
      <c r="BK407" s="171">
        <f t="shared" si="104"/>
        <v>0</v>
      </c>
      <c r="BL407" s="22" t="s">
        <v>954</v>
      </c>
      <c r="BM407" s="22" t="s">
        <v>3586</v>
      </c>
    </row>
    <row r="408" spans="2:65" s="1" customFormat="1" ht="25.5" customHeight="1">
      <c r="B408" s="136"/>
      <c r="C408" s="195" t="s">
        <v>3587</v>
      </c>
      <c r="D408" s="195" t="s">
        <v>1187</v>
      </c>
      <c r="E408" s="196" t="s">
        <v>3588</v>
      </c>
      <c r="F408" s="262" t="s">
        <v>3582</v>
      </c>
      <c r="G408" s="262"/>
      <c r="H408" s="262"/>
      <c r="I408" s="262"/>
      <c r="J408" s="197" t="s">
        <v>1182</v>
      </c>
      <c r="K408" s="198">
        <v>1</v>
      </c>
      <c r="L408" s="261">
        <v>0</v>
      </c>
      <c r="M408" s="261"/>
      <c r="N408" s="257">
        <f t="shared" si="95"/>
        <v>0</v>
      </c>
      <c r="O408" s="258"/>
      <c r="P408" s="258"/>
      <c r="Q408" s="258"/>
      <c r="R408" s="138"/>
      <c r="T408" s="168" t="s">
        <v>875</v>
      </c>
      <c r="U408" s="47" t="s">
        <v>914</v>
      </c>
      <c r="V408" s="39"/>
      <c r="W408" s="169">
        <f t="shared" si="96"/>
        <v>0</v>
      </c>
      <c r="X408" s="169">
        <v>3.65E-3</v>
      </c>
      <c r="Y408" s="169">
        <f t="shared" si="97"/>
        <v>3.65E-3</v>
      </c>
      <c r="Z408" s="169">
        <v>0</v>
      </c>
      <c r="AA408" s="170">
        <f t="shared" si="98"/>
        <v>0</v>
      </c>
      <c r="AR408" s="22" t="s">
        <v>959</v>
      </c>
      <c r="AT408" s="22" t="s">
        <v>1187</v>
      </c>
      <c r="AU408" s="22" t="s">
        <v>959</v>
      </c>
      <c r="AY408" s="22" t="s">
        <v>1081</v>
      </c>
      <c r="BE408" s="116">
        <f t="shared" si="99"/>
        <v>0</v>
      </c>
      <c r="BF408" s="116">
        <f t="shared" si="100"/>
        <v>0</v>
      </c>
      <c r="BG408" s="116">
        <f t="shared" si="101"/>
        <v>0</v>
      </c>
      <c r="BH408" s="116">
        <f t="shared" si="102"/>
        <v>0</v>
      </c>
      <c r="BI408" s="116">
        <f t="shared" si="103"/>
        <v>0</v>
      </c>
      <c r="BJ408" s="22" t="s">
        <v>959</v>
      </c>
      <c r="BK408" s="171">
        <f t="shared" si="104"/>
        <v>0</v>
      </c>
      <c r="BL408" s="22" t="s">
        <v>954</v>
      </c>
      <c r="BM408" s="22" t="s">
        <v>3589</v>
      </c>
    </row>
    <row r="409" spans="2:65" s="1" customFormat="1" ht="25.5" customHeight="1">
      <c r="B409" s="136"/>
      <c r="C409" s="195" t="s">
        <v>3590</v>
      </c>
      <c r="D409" s="195" t="s">
        <v>1187</v>
      </c>
      <c r="E409" s="196" t="s">
        <v>3591</v>
      </c>
      <c r="F409" s="262" t="s">
        <v>3582</v>
      </c>
      <c r="G409" s="262"/>
      <c r="H409" s="262"/>
      <c r="I409" s="262"/>
      <c r="J409" s="197" t="s">
        <v>1182</v>
      </c>
      <c r="K409" s="198">
        <v>1</v>
      </c>
      <c r="L409" s="261">
        <v>0</v>
      </c>
      <c r="M409" s="261"/>
      <c r="N409" s="257">
        <f t="shared" si="95"/>
        <v>0</v>
      </c>
      <c r="O409" s="258"/>
      <c r="P409" s="258"/>
      <c r="Q409" s="258"/>
      <c r="R409" s="138"/>
      <c r="T409" s="168" t="s">
        <v>875</v>
      </c>
      <c r="U409" s="47" t="s">
        <v>914</v>
      </c>
      <c r="V409" s="39"/>
      <c r="W409" s="169">
        <f t="shared" si="96"/>
        <v>0</v>
      </c>
      <c r="X409" s="169">
        <v>3.65E-3</v>
      </c>
      <c r="Y409" s="169">
        <f t="shared" si="97"/>
        <v>3.65E-3</v>
      </c>
      <c r="Z409" s="169">
        <v>0</v>
      </c>
      <c r="AA409" s="170">
        <f t="shared" si="98"/>
        <v>0</v>
      </c>
      <c r="AR409" s="22" t="s">
        <v>959</v>
      </c>
      <c r="AT409" s="22" t="s">
        <v>1187</v>
      </c>
      <c r="AU409" s="22" t="s">
        <v>959</v>
      </c>
      <c r="AY409" s="22" t="s">
        <v>1081</v>
      </c>
      <c r="BE409" s="116">
        <f t="shared" si="99"/>
        <v>0</v>
      </c>
      <c r="BF409" s="116">
        <f t="shared" si="100"/>
        <v>0</v>
      </c>
      <c r="BG409" s="116">
        <f t="shared" si="101"/>
        <v>0</v>
      </c>
      <c r="BH409" s="116">
        <f t="shared" si="102"/>
        <v>0</v>
      </c>
      <c r="BI409" s="116">
        <f t="shared" si="103"/>
        <v>0</v>
      </c>
      <c r="BJ409" s="22" t="s">
        <v>959</v>
      </c>
      <c r="BK409" s="171">
        <f t="shared" si="104"/>
        <v>0</v>
      </c>
      <c r="BL409" s="22" t="s">
        <v>954</v>
      </c>
      <c r="BM409" s="22" t="s">
        <v>3592</v>
      </c>
    </row>
    <row r="410" spans="2:65" s="1" customFormat="1" ht="25.5" customHeight="1">
      <c r="B410" s="136"/>
      <c r="C410" s="164" t="s">
        <v>3593</v>
      </c>
      <c r="D410" s="164" t="s">
        <v>1082</v>
      </c>
      <c r="E410" s="165" t="s">
        <v>3594</v>
      </c>
      <c r="F410" s="270" t="s">
        <v>3595</v>
      </c>
      <c r="G410" s="270"/>
      <c r="H410" s="270"/>
      <c r="I410" s="270"/>
      <c r="J410" s="166" t="s">
        <v>1182</v>
      </c>
      <c r="K410" s="167">
        <v>1</v>
      </c>
      <c r="L410" s="265">
        <v>0</v>
      </c>
      <c r="M410" s="265"/>
      <c r="N410" s="258">
        <f t="shared" si="95"/>
        <v>0</v>
      </c>
      <c r="O410" s="258"/>
      <c r="P410" s="258"/>
      <c r="Q410" s="258"/>
      <c r="R410" s="138"/>
      <c r="T410" s="168" t="s">
        <v>875</v>
      </c>
      <c r="U410" s="47" t="s">
        <v>914</v>
      </c>
      <c r="V410" s="39"/>
      <c r="W410" s="169">
        <f t="shared" si="96"/>
        <v>0</v>
      </c>
      <c r="X410" s="169">
        <v>4.0000000000000003E-5</v>
      </c>
      <c r="Y410" s="169">
        <f t="shared" si="97"/>
        <v>4.0000000000000003E-5</v>
      </c>
      <c r="Z410" s="169">
        <v>0</v>
      </c>
      <c r="AA410" s="170">
        <f t="shared" si="98"/>
        <v>0</v>
      </c>
      <c r="AR410" s="22" t="s">
        <v>954</v>
      </c>
      <c r="AT410" s="22" t="s">
        <v>1082</v>
      </c>
      <c r="AU410" s="22" t="s">
        <v>959</v>
      </c>
      <c r="AY410" s="22" t="s">
        <v>1081</v>
      </c>
      <c r="BE410" s="116">
        <f t="shared" si="99"/>
        <v>0</v>
      </c>
      <c r="BF410" s="116">
        <f t="shared" si="100"/>
        <v>0</v>
      </c>
      <c r="BG410" s="116">
        <f t="shared" si="101"/>
        <v>0</v>
      </c>
      <c r="BH410" s="116">
        <f t="shared" si="102"/>
        <v>0</v>
      </c>
      <c r="BI410" s="116">
        <f t="shared" si="103"/>
        <v>0</v>
      </c>
      <c r="BJ410" s="22" t="s">
        <v>959</v>
      </c>
      <c r="BK410" s="171">
        <f t="shared" si="104"/>
        <v>0</v>
      </c>
      <c r="BL410" s="22" t="s">
        <v>954</v>
      </c>
      <c r="BM410" s="22" t="s">
        <v>3596</v>
      </c>
    </row>
    <row r="411" spans="2:65" s="1" customFormat="1" ht="25.5" customHeight="1">
      <c r="B411" s="136"/>
      <c r="C411" s="195" t="s">
        <v>3597</v>
      </c>
      <c r="D411" s="195" t="s">
        <v>1187</v>
      </c>
      <c r="E411" s="196" t="s">
        <v>3598</v>
      </c>
      <c r="F411" s="262" t="s">
        <v>3599</v>
      </c>
      <c r="G411" s="262"/>
      <c r="H411" s="262"/>
      <c r="I411" s="262"/>
      <c r="J411" s="197" t="s">
        <v>1182</v>
      </c>
      <c r="K411" s="198">
        <v>1</v>
      </c>
      <c r="L411" s="261">
        <v>0</v>
      </c>
      <c r="M411" s="261"/>
      <c r="N411" s="257">
        <f t="shared" si="95"/>
        <v>0</v>
      </c>
      <c r="O411" s="258"/>
      <c r="P411" s="258"/>
      <c r="Q411" s="258"/>
      <c r="R411" s="138"/>
      <c r="T411" s="168" t="s">
        <v>875</v>
      </c>
      <c r="U411" s="47" t="s">
        <v>914</v>
      </c>
      <c r="V411" s="39"/>
      <c r="W411" s="169">
        <f t="shared" si="96"/>
        <v>0</v>
      </c>
      <c r="X411" s="169">
        <v>3.65E-3</v>
      </c>
      <c r="Y411" s="169">
        <f t="shared" si="97"/>
        <v>3.65E-3</v>
      </c>
      <c r="Z411" s="169">
        <v>0</v>
      </c>
      <c r="AA411" s="170">
        <f t="shared" si="98"/>
        <v>0</v>
      </c>
      <c r="AR411" s="22" t="s">
        <v>959</v>
      </c>
      <c r="AT411" s="22" t="s">
        <v>1187</v>
      </c>
      <c r="AU411" s="22" t="s">
        <v>959</v>
      </c>
      <c r="AY411" s="22" t="s">
        <v>1081</v>
      </c>
      <c r="BE411" s="116">
        <f t="shared" si="99"/>
        <v>0</v>
      </c>
      <c r="BF411" s="116">
        <f t="shared" si="100"/>
        <v>0</v>
      </c>
      <c r="BG411" s="116">
        <f t="shared" si="101"/>
        <v>0</v>
      </c>
      <c r="BH411" s="116">
        <f t="shared" si="102"/>
        <v>0</v>
      </c>
      <c r="BI411" s="116">
        <f t="shared" si="103"/>
        <v>0</v>
      </c>
      <c r="BJ411" s="22" t="s">
        <v>959</v>
      </c>
      <c r="BK411" s="171">
        <f t="shared" si="104"/>
        <v>0</v>
      </c>
      <c r="BL411" s="22" t="s">
        <v>954</v>
      </c>
      <c r="BM411" s="22" t="s">
        <v>3600</v>
      </c>
    </row>
    <row r="412" spans="2:65" s="1" customFormat="1" ht="38.25" customHeight="1">
      <c r="B412" s="136"/>
      <c r="C412" s="164" t="s">
        <v>3601</v>
      </c>
      <c r="D412" s="164" t="s">
        <v>1082</v>
      </c>
      <c r="E412" s="165" t="s">
        <v>3602</v>
      </c>
      <c r="F412" s="270" t="s">
        <v>3603</v>
      </c>
      <c r="G412" s="270"/>
      <c r="H412" s="270"/>
      <c r="I412" s="270"/>
      <c r="J412" s="166" t="s">
        <v>1182</v>
      </c>
      <c r="K412" s="167">
        <v>29</v>
      </c>
      <c r="L412" s="265">
        <v>0</v>
      </c>
      <c r="M412" s="265"/>
      <c r="N412" s="258">
        <f t="shared" si="95"/>
        <v>0</v>
      </c>
      <c r="O412" s="258"/>
      <c r="P412" s="258"/>
      <c r="Q412" s="258"/>
      <c r="R412" s="138"/>
      <c r="T412" s="168" t="s">
        <v>875</v>
      </c>
      <c r="U412" s="47" t="s">
        <v>914</v>
      </c>
      <c r="V412" s="39"/>
      <c r="W412" s="169">
        <f t="shared" si="96"/>
        <v>0</v>
      </c>
      <c r="X412" s="169">
        <v>4.0000000000000003E-5</v>
      </c>
      <c r="Y412" s="169">
        <f t="shared" si="97"/>
        <v>1.16E-3</v>
      </c>
      <c r="Z412" s="169">
        <v>0</v>
      </c>
      <c r="AA412" s="170">
        <f t="shared" si="98"/>
        <v>0</v>
      </c>
      <c r="AR412" s="22" t="s">
        <v>954</v>
      </c>
      <c r="AT412" s="22" t="s">
        <v>1082</v>
      </c>
      <c r="AU412" s="22" t="s">
        <v>959</v>
      </c>
      <c r="AY412" s="22" t="s">
        <v>1081</v>
      </c>
      <c r="BE412" s="116">
        <f t="shared" si="99"/>
        <v>0</v>
      </c>
      <c r="BF412" s="116">
        <f t="shared" si="100"/>
        <v>0</v>
      </c>
      <c r="BG412" s="116">
        <f t="shared" si="101"/>
        <v>0</v>
      </c>
      <c r="BH412" s="116">
        <f t="shared" si="102"/>
        <v>0</v>
      </c>
      <c r="BI412" s="116">
        <f t="shared" si="103"/>
        <v>0</v>
      </c>
      <c r="BJ412" s="22" t="s">
        <v>959</v>
      </c>
      <c r="BK412" s="171">
        <f t="shared" si="104"/>
        <v>0</v>
      </c>
      <c r="BL412" s="22" t="s">
        <v>954</v>
      </c>
      <c r="BM412" s="22" t="s">
        <v>3604</v>
      </c>
    </row>
    <row r="413" spans="2:65" s="12" customFormat="1" ht="16.5" customHeight="1">
      <c r="B413" s="179"/>
      <c r="C413" s="180"/>
      <c r="D413" s="180"/>
      <c r="E413" s="181" t="s">
        <v>875</v>
      </c>
      <c r="F413" s="275" t="s">
        <v>3605</v>
      </c>
      <c r="G413" s="276"/>
      <c r="H413" s="276"/>
      <c r="I413" s="276"/>
      <c r="J413" s="180"/>
      <c r="K413" s="182">
        <v>29</v>
      </c>
      <c r="L413" s="180"/>
      <c r="M413" s="180"/>
      <c r="N413" s="180"/>
      <c r="O413" s="180"/>
      <c r="P413" s="180"/>
      <c r="Q413" s="180"/>
      <c r="R413" s="183"/>
      <c r="T413" s="184"/>
      <c r="U413" s="180"/>
      <c r="V413" s="180"/>
      <c r="W413" s="180"/>
      <c r="X413" s="180"/>
      <c r="Y413" s="180"/>
      <c r="Z413" s="180"/>
      <c r="AA413" s="185"/>
      <c r="AT413" s="186" t="s">
        <v>1089</v>
      </c>
      <c r="AU413" s="186" t="s">
        <v>959</v>
      </c>
      <c r="AV413" s="12" t="s">
        <v>959</v>
      </c>
      <c r="AW413" s="12" t="s">
        <v>903</v>
      </c>
      <c r="AX413" s="12" t="s">
        <v>954</v>
      </c>
      <c r="AY413" s="186" t="s">
        <v>1081</v>
      </c>
    </row>
    <row r="414" spans="2:65" s="1" customFormat="1" ht="38.25" customHeight="1">
      <c r="B414" s="136"/>
      <c r="C414" s="195" t="s">
        <v>3606</v>
      </c>
      <c r="D414" s="195" t="s">
        <v>1187</v>
      </c>
      <c r="E414" s="196" t="s">
        <v>3607</v>
      </c>
      <c r="F414" s="262" t="s">
        <v>3608</v>
      </c>
      <c r="G414" s="262"/>
      <c r="H414" s="262"/>
      <c r="I414" s="262"/>
      <c r="J414" s="197" t="s">
        <v>1182</v>
      </c>
      <c r="K414" s="198">
        <v>26</v>
      </c>
      <c r="L414" s="261">
        <v>0</v>
      </c>
      <c r="M414" s="261"/>
      <c r="N414" s="257">
        <f>ROUND(L414*K414,3)</f>
        <v>0</v>
      </c>
      <c r="O414" s="258"/>
      <c r="P414" s="258"/>
      <c r="Q414" s="258"/>
      <c r="R414" s="138"/>
      <c r="T414" s="168" t="s">
        <v>875</v>
      </c>
      <c r="U414" s="47" t="s">
        <v>914</v>
      </c>
      <c r="V414" s="39"/>
      <c r="W414" s="169">
        <f>V414*K414</f>
        <v>0</v>
      </c>
      <c r="X414" s="169">
        <v>5.9999999999999995E-4</v>
      </c>
      <c r="Y414" s="169">
        <f>X414*K414</f>
        <v>1.5599999999999999E-2</v>
      </c>
      <c r="Z414" s="169">
        <v>0</v>
      </c>
      <c r="AA414" s="170">
        <f>Z414*K414</f>
        <v>0</v>
      </c>
      <c r="AR414" s="22" t="s">
        <v>959</v>
      </c>
      <c r="AT414" s="22" t="s">
        <v>1187</v>
      </c>
      <c r="AU414" s="22" t="s">
        <v>959</v>
      </c>
      <c r="AY414" s="22" t="s">
        <v>1081</v>
      </c>
      <c r="BE414" s="116">
        <f>IF(U414="základná",N414,0)</f>
        <v>0</v>
      </c>
      <c r="BF414" s="116">
        <f>IF(U414="znížená",N414,0)</f>
        <v>0</v>
      </c>
      <c r="BG414" s="116">
        <f>IF(U414="zákl. prenesená",N414,0)</f>
        <v>0</v>
      </c>
      <c r="BH414" s="116">
        <f>IF(U414="zníž. prenesená",N414,0)</f>
        <v>0</v>
      </c>
      <c r="BI414" s="116">
        <f>IF(U414="nulová",N414,0)</f>
        <v>0</v>
      </c>
      <c r="BJ414" s="22" t="s">
        <v>959</v>
      </c>
      <c r="BK414" s="171">
        <f>ROUND(L414*K414,3)</f>
        <v>0</v>
      </c>
      <c r="BL414" s="22" t="s">
        <v>954</v>
      </c>
      <c r="BM414" s="22" t="s">
        <v>3609</v>
      </c>
    </row>
    <row r="415" spans="2:65" s="1" customFormat="1" ht="16.5" customHeight="1">
      <c r="B415" s="136"/>
      <c r="C415" s="195" t="s">
        <v>3610</v>
      </c>
      <c r="D415" s="195" t="s">
        <v>1187</v>
      </c>
      <c r="E415" s="196" t="s">
        <v>3611</v>
      </c>
      <c r="F415" s="262" t="s">
        <v>3612</v>
      </c>
      <c r="G415" s="262"/>
      <c r="H415" s="262"/>
      <c r="I415" s="262"/>
      <c r="J415" s="197" t="s">
        <v>1182</v>
      </c>
      <c r="K415" s="198">
        <v>3</v>
      </c>
      <c r="L415" s="261">
        <v>0</v>
      </c>
      <c r="M415" s="261"/>
      <c r="N415" s="257">
        <f>ROUND(L415*K415,3)</f>
        <v>0</v>
      </c>
      <c r="O415" s="258"/>
      <c r="P415" s="258"/>
      <c r="Q415" s="258"/>
      <c r="R415" s="138"/>
      <c r="T415" s="168" t="s">
        <v>875</v>
      </c>
      <c r="U415" s="47" t="s">
        <v>914</v>
      </c>
      <c r="V415" s="39"/>
      <c r="W415" s="169">
        <f>V415*K415</f>
        <v>0</v>
      </c>
      <c r="X415" s="169">
        <v>0</v>
      </c>
      <c r="Y415" s="169">
        <f>X415*K415</f>
        <v>0</v>
      </c>
      <c r="Z415" s="169">
        <v>0</v>
      </c>
      <c r="AA415" s="170">
        <f>Z415*K415</f>
        <v>0</v>
      </c>
      <c r="AR415" s="22" t="s">
        <v>959</v>
      </c>
      <c r="AT415" s="22" t="s">
        <v>1187</v>
      </c>
      <c r="AU415" s="22" t="s">
        <v>959</v>
      </c>
      <c r="AY415" s="22" t="s">
        <v>1081</v>
      </c>
      <c r="BE415" s="116">
        <f>IF(U415="základná",N415,0)</f>
        <v>0</v>
      </c>
      <c r="BF415" s="116">
        <f>IF(U415="znížená",N415,0)</f>
        <v>0</v>
      </c>
      <c r="BG415" s="116">
        <f>IF(U415="zákl. prenesená",N415,0)</f>
        <v>0</v>
      </c>
      <c r="BH415" s="116">
        <f>IF(U415="zníž. prenesená",N415,0)</f>
        <v>0</v>
      </c>
      <c r="BI415" s="116">
        <f>IF(U415="nulová",N415,0)</f>
        <v>0</v>
      </c>
      <c r="BJ415" s="22" t="s">
        <v>959</v>
      </c>
      <c r="BK415" s="171">
        <f>ROUND(L415*K415,3)</f>
        <v>0</v>
      </c>
      <c r="BL415" s="22" t="s">
        <v>954</v>
      </c>
      <c r="BM415" s="22" t="s">
        <v>3613</v>
      </c>
    </row>
    <row r="416" spans="2:65" s="1" customFormat="1" ht="38.25" customHeight="1">
      <c r="B416" s="136"/>
      <c r="C416" s="164" t="s">
        <v>3614</v>
      </c>
      <c r="D416" s="164" t="s">
        <v>1082</v>
      </c>
      <c r="E416" s="165" t="s">
        <v>3615</v>
      </c>
      <c r="F416" s="270" t="s">
        <v>3616</v>
      </c>
      <c r="G416" s="270"/>
      <c r="H416" s="270"/>
      <c r="I416" s="270"/>
      <c r="J416" s="166" t="s">
        <v>1182</v>
      </c>
      <c r="K416" s="167">
        <v>2</v>
      </c>
      <c r="L416" s="265">
        <v>0</v>
      </c>
      <c r="M416" s="265"/>
      <c r="N416" s="258">
        <f>ROUND(L416*K416,3)</f>
        <v>0</v>
      </c>
      <c r="O416" s="258"/>
      <c r="P416" s="258"/>
      <c r="Q416" s="258"/>
      <c r="R416" s="138"/>
      <c r="T416" s="168" t="s">
        <v>875</v>
      </c>
      <c r="U416" s="47" t="s">
        <v>914</v>
      </c>
      <c r="V416" s="39"/>
      <c r="W416" s="169">
        <f>V416*K416</f>
        <v>0</v>
      </c>
      <c r="X416" s="169">
        <v>4.0000000000000003E-5</v>
      </c>
      <c r="Y416" s="169">
        <f>X416*K416</f>
        <v>8.0000000000000007E-5</v>
      </c>
      <c r="Z416" s="169">
        <v>0</v>
      </c>
      <c r="AA416" s="170">
        <f>Z416*K416</f>
        <v>0</v>
      </c>
      <c r="AR416" s="22" t="s">
        <v>954</v>
      </c>
      <c r="AT416" s="22" t="s">
        <v>1082</v>
      </c>
      <c r="AU416" s="22" t="s">
        <v>959</v>
      </c>
      <c r="AY416" s="22" t="s">
        <v>1081</v>
      </c>
      <c r="BE416" s="116">
        <f>IF(U416="základná",N416,0)</f>
        <v>0</v>
      </c>
      <c r="BF416" s="116">
        <f>IF(U416="znížená",N416,0)</f>
        <v>0</v>
      </c>
      <c r="BG416" s="116">
        <f>IF(U416="zákl. prenesená",N416,0)</f>
        <v>0</v>
      </c>
      <c r="BH416" s="116">
        <f>IF(U416="zníž. prenesená",N416,0)</f>
        <v>0</v>
      </c>
      <c r="BI416" s="116">
        <f>IF(U416="nulová",N416,0)</f>
        <v>0</v>
      </c>
      <c r="BJ416" s="22" t="s">
        <v>959</v>
      </c>
      <c r="BK416" s="171">
        <f>ROUND(L416*K416,3)</f>
        <v>0</v>
      </c>
      <c r="BL416" s="22" t="s">
        <v>954</v>
      </c>
      <c r="BM416" s="22" t="s">
        <v>3617</v>
      </c>
    </row>
    <row r="417" spans="2:65" s="1" customFormat="1" ht="16.5" customHeight="1">
      <c r="B417" s="136"/>
      <c r="C417" s="195" t="s">
        <v>3618</v>
      </c>
      <c r="D417" s="195" t="s">
        <v>1187</v>
      </c>
      <c r="E417" s="196" t="s">
        <v>3619</v>
      </c>
      <c r="F417" s="262" t="s">
        <v>3620</v>
      </c>
      <c r="G417" s="262"/>
      <c r="H417" s="262"/>
      <c r="I417" s="262"/>
      <c r="J417" s="197" t="s">
        <v>1182</v>
      </c>
      <c r="K417" s="198">
        <v>2</v>
      </c>
      <c r="L417" s="261">
        <v>0</v>
      </c>
      <c r="M417" s="261"/>
      <c r="N417" s="257">
        <f>ROUND(L417*K417,3)</f>
        <v>0</v>
      </c>
      <c r="O417" s="258"/>
      <c r="P417" s="258"/>
      <c r="Q417" s="258"/>
      <c r="R417" s="138"/>
      <c r="T417" s="168" t="s">
        <v>875</v>
      </c>
      <c r="U417" s="47" t="s">
        <v>914</v>
      </c>
      <c r="V417" s="39"/>
      <c r="W417" s="169">
        <f>V417*K417</f>
        <v>0</v>
      </c>
      <c r="X417" s="169">
        <v>0</v>
      </c>
      <c r="Y417" s="169">
        <f>X417*K417</f>
        <v>0</v>
      </c>
      <c r="Z417" s="169">
        <v>0</v>
      </c>
      <c r="AA417" s="170">
        <f>Z417*K417</f>
        <v>0</v>
      </c>
      <c r="AR417" s="22" t="s">
        <v>959</v>
      </c>
      <c r="AT417" s="22" t="s">
        <v>1187</v>
      </c>
      <c r="AU417" s="22" t="s">
        <v>959</v>
      </c>
      <c r="AY417" s="22" t="s">
        <v>1081</v>
      </c>
      <c r="BE417" s="116">
        <f>IF(U417="základná",N417,0)</f>
        <v>0</v>
      </c>
      <c r="BF417" s="116">
        <f>IF(U417="znížená",N417,0)</f>
        <v>0</v>
      </c>
      <c r="BG417" s="116">
        <f>IF(U417="zákl. prenesená",N417,0)</f>
        <v>0</v>
      </c>
      <c r="BH417" s="116">
        <f>IF(U417="zníž. prenesená",N417,0)</f>
        <v>0</v>
      </c>
      <c r="BI417" s="116">
        <f>IF(U417="nulová",N417,0)</f>
        <v>0</v>
      </c>
      <c r="BJ417" s="22" t="s">
        <v>959</v>
      </c>
      <c r="BK417" s="171">
        <f>ROUND(L417*K417,3)</f>
        <v>0</v>
      </c>
      <c r="BL417" s="22" t="s">
        <v>954</v>
      </c>
      <c r="BM417" s="22" t="s">
        <v>3621</v>
      </c>
    </row>
    <row r="418" spans="2:65" s="1" customFormat="1" ht="38.25" customHeight="1">
      <c r="B418" s="136"/>
      <c r="C418" s="164" t="s">
        <v>3622</v>
      </c>
      <c r="D418" s="164" t="s">
        <v>1082</v>
      </c>
      <c r="E418" s="165" t="s">
        <v>3623</v>
      </c>
      <c r="F418" s="270" t="s">
        <v>3624</v>
      </c>
      <c r="G418" s="270"/>
      <c r="H418" s="270"/>
      <c r="I418" s="270"/>
      <c r="J418" s="166" t="s">
        <v>1182</v>
      </c>
      <c r="K418" s="167">
        <v>8</v>
      </c>
      <c r="L418" s="265">
        <v>0</v>
      </c>
      <c r="M418" s="265"/>
      <c r="N418" s="258">
        <f>ROUND(L418*K418,3)</f>
        <v>0</v>
      </c>
      <c r="O418" s="258"/>
      <c r="P418" s="258"/>
      <c r="Q418" s="258"/>
      <c r="R418" s="138"/>
      <c r="T418" s="168" t="s">
        <v>875</v>
      </c>
      <c r="U418" s="47" t="s">
        <v>914</v>
      </c>
      <c r="V418" s="39"/>
      <c r="W418" s="169">
        <f>V418*K418</f>
        <v>0</v>
      </c>
      <c r="X418" s="169">
        <v>5.0000000000000002E-5</v>
      </c>
      <c r="Y418" s="169">
        <f>X418*K418</f>
        <v>4.0000000000000002E-4</v>
      </c>
      <c r="Z418" s="169">
        <v>0</v>
      </c>
      <c r="AA418" s="170">
        <f>Z418*K418</f>
        <v>0</v>
      </c>
      <c r="AR418" s="22" t="s">
        <v>954</v>
      </c>
      <c r="AT418" s="22" t="s">
        <v>1082</v>
      </c>
      <c r="AU418" s="22" t="s">
        <v>959</v>
      </c>
      <c r="AY418" s="22" t="s">
        <v>1081</v>
      </c>
      <c r="BE418" s="116">
        <f>IF(U418="základná",N418,0)</f>
        <v>0</v>
      </c>
      <c r="BF418" s="116">
        <f>IF(U418="znížená",N418,0)</f>
        <v>0</v>
      </c>
      <c r="BG418" s="116">
        <f>IF(U418="zákl. prenesená",N418,0)</f>
        <v>0</v>
      </c>
      <c r="BH418" s="116">
        <f>IF(U418="zníž. prenesená",N418,0)</f>
        <v>0</v>
      </c>
      <c r="BI418" s="116">
        <f>IF(U418="nulová",N418,0)</f>
        <v>0</v>
      </c>
      <c r="BJ418" s="22" t="s">
        <v>959</v>
      </c>
      <c r="BK418" s="171">
        <f>ROUND(L418*K418,3)</f>
        <v>0</v>
      </c>
      <c r="BL418" s="22" t="s">
        <v>954</v>
      </c>
      <c r="BM418" s="22" t="s">
        <v>3625</v>
      </c>
    </row>
    <row r="419" spans="2:65" s="12" customFormat="1" ht="16.5" customHeight="1">
      <c r="B419" s="179"/>
      <c r="C419" s="180"/>
      <c r="D419" s="180"/>
      <c r="E419" s="181" t="s">
        <v>875</v>
      </c>
      <c r="F419" s="275" t="s">
        <v>3626</v>
      </c>
      <c r="G419" s="276"/>
      <c r="H419" s="276"/>
      <c r="I419" s="276"/>
      <c r="J419" s="180"/>
      <c r="K419" s="182">
        <v>8</v>
      </c>
      <c r="L419" s="180"/>
      <c r="M419" s="180"/>
      <c r="N419" s="180"/>
      <c r="O419" s="180"/>
      <c r="P419" s="180"/>
      <c r="Q419" s="180"/>
      <c r="R419" s="183"/>
      <c r="T419" s="184"/>
      <c r="U419" s="180"/>
      <c r="V419" s="180"/>
      <c r="W419" s="180"/>
      <c r="X419" s="180"/>
      <c r="Y419" s="180"/>
      <c r="Z419" s="180"/>
      <c r="AA419" s="185"/>
      <c r="AT419" s="186" t="s">
        <v>1089</v>
      </c>
      <c r="AU419" s="186" t="s">
        <v>959</v>
      </c>
      <c r="AV419" s="12" t="s">
        <v>959</v>
      </c>
      <c r="AW419" s="12" t="s">
        <v>903</v>
      </c>
      <c r="AX419" s="12" t="s">
        <v>954</v>
      </c>
      <c r="AY419" s="186" t="s">
        <v>1081</v>
      </c>
    </row>
    <row r="420" spans="2:65" s="1" customFormat="1" ht="38.25" customHeight="1">
      <c r="B420" s="136"/>
      <c r="C420" s="195" t="s">
        <v>3627</v>
      </c>
      <c r="D420" s="195" t="s">
        <v>1187</v>
      </c>
      <c r="E420" s="196" t="s">
        <v>3628</v>
      </c>
      <c r="F420" s="262" t="s">
        <v>3629</v>
      </c>
      <c r="G420" s="262"/>
      <c r="H420" s="262"/>
      <c r="I420" s="262"/>
      <c r="J420" s="197" t="s">
        <v>1182</v>
      </c>
      <c r="K420" s="198">
        <v>2</v>
      </c>
      <c r="L420" s="261">
        <v>0</v>
      </c>
      <c r="M420" s="261"/>
      <c r="N420" s="257">
        <f>ROUND(L420*K420,3)</f>
        <v>0</v>
      </c>
      <c r="O420" s="258"/>
      <c r="P420" s="258"/>
      <c r="Q420" s="258"/>
      <c r="R420" s="138"/>
      <c r="T420" s="168" t="s">
        <v>875</v>
      </c>
      <c r="U420" s="47" t="s">
        <v>914</v>
      </c>
      <c r="V420" s="39"/>
      <c r="W420" s="169">
        <f>V420*K420</f>
        <v>0</v>
      </c>
      <c r="X420" s="169">
        <v>8.9999999999999998E-4</v>
      </c>
      <c r="Y420" s="169">
        <f>X420*K420</f>
        <v>1.8E-3</v>
      </c>
      <c r="Z420" s="169">
        <v>0</v>
      </c>
      <c r="AA420" s="170">
        <f>Z420*K420</f>
        <v>0</v>
      </c>
      <c r="AR420" s="22" t="s">
        <v>959</v>
      </c>
      <c r="AT420" s="22" t="s">
        <v>1187</v>
      </c>
      <c r="AU420" s="22" t="s">
        <v>959</v>
      </c>
      <c r="AY420" s="22" t="s">
        <v>1081</v>
      </c>
      <c r="BE420" s="116">
        <f>IF(U420="základná",N420,0)</f>
        <v>0</v>
      </c>
      <c r="BF420" s="116">
        <f>IF(U420="znížená",N420,0)</f>
        <v>0</v>
      </c>
      <c r="BG420" s="116">
        <f>IF(U420="zákl. prenesená",N420,0)</f>
        <v>0</v>
      </c>
      <c r="BH420" s="116">
        <f>IF(U420="zníž. prenesená",N420,0)</f>
        <v>0</v>
      </c>
      <c r="BI420" s="116">
        <f>IF(U420="nulová",N420,0)</f>
        <v>0</v>
      </c>
      <c r="BJ420" s="22" t="s">
        <v>959</v>
      </c>
      <c r="BK420" s="171">
        <f>ROUND(L420*K420,3)</f>
        <v>0</v>
      </c>
      <c r="BL420" s="22" t="s">
        <v>954</v>
      </c>
      <c r="BM420" s="22" t="s">
        <v>3630</v>
      </c>
    </row>
    <row r="421" spans="2:65" s="1" customFormat="1" ht="16.5" customHeight="1">
      <c r="B421" s="136"/>
      <c r="C421" s="195" t="s">
        <v>3631</v>
      </c>
      <c r="D421" s="195" t="s">
        <v>1187</v>
      </c>
      <c r="E421" s="196" t="s">
        <v>3632</v>
      </c>
      <c r="F421" s="262" t="s">
        <v>3633</v>
      </c>
      <c r="G421" s="262"/>
      <c r="H421" s="262"/>
      <c r="I421" s="262"/>
      <c r="J421" s="197" t="s">
        <v>1182</v>
      </c>
      <c r="K421" s="198">
        <v>6</v>
      </c>
      <c r="L421" s="261">
        <v>0</v>
      </c>
      <c r="M421" s="261"/>
      <c r="N421" s="257">
        <f>ROUND(L421*K421,3)</f>
        <v>0</v>
      </c>
      <c r="O421" s="258"/>
      <c r="P421" s="258"/>
      <c r="Q421" s="258"/>
      <c r="R421" s="138"/>
      <c r="T421" s="168" t="s">
        <v>875</v>
      </c>
      <c r="U421" s="47" t="s">
        <v>914</v>
      </c>
      <c r="V421" s="39"/>
      <c r="W421" s="169">
        <f>V421*K421</f>
        <v>0</v>
      </c>
      <c r="X421" s="169">
        <v>0</v>
      </c>
      <c r="Y421" s="169">
        <f>X421*K421</f>
        <v>0</v>
      </c>
      <c r="Z421" s="169">
        <v>0</v>
      </c>
      <c r="AA421" s="170">
        <f>Z421*K421</f>
        <v>0</v>
      </c>
      <c r="AR421" s="22" t="s">
        <v>959</v>
      </c>
      <c r="AT421" s="22" t="s">
        <v>1187</v>
      </c>
      <c r="AU421" s="22" t="s">
        <v>959</v>
      </c>
      <c r="AY421" s="22" t="s">
        <v>1081</v>
      </c>
      <c r="BE421" s="116">
        <f>IF(U421="základná",N421,0)</f>
        <v>0</v>
      </c>
      <c r="BF421" s="116">
        <f>IF(U421="znížená",N421,0)</f>
        <v>0</v>
      </c>
      <c r="BG421" s="116">
        <f>IF(U421="zákl. prenesená",N421,0)</f>
        <v>0</v>
      </c>
      <c r="BH421" s="116">
        <f>IF(U421="zníž. prenesená",N421,0)</f>
        <v>0</v>
      </c>
      <c r="BI421" s="116">
        <f>IF(U421="nulová",N421,0)</f>
        <v>0</v>
      </c>
      <c r="BJ421" s="22" t="s">
        <v>959</v>
      </c>
      <c r="BK421" s="171">
        <f>ROUND(L421*K421,3)</f>
        <v>0</v>
      </c>
      <c r="BL421" s="22" t="s">
        <v>954</v>
      </c>
      <c r="BM421" s="22" t="s">
        <v>3634</v>
      </c>
    </row>
    <row r="422" spans="2:65" s="1" customFormat="1" ht="38.25" customHeight="1">
      <c r="B422" s="136"/>
      <c r="C422" s="164" t="s">
        <v>3635</v>
      </c>
      <c r="D422" s="164" t="s">
        <v>1082</v>
      </c>
      <c r="E422" s="165" t="s">
        <v>3636</v>
      </c>
      <c r="F422" s="270" t="s">
        <v>3637</v>
      </c>
      <c r="G422" s="270"/>
      <c r="H422" s="270"/>
      <c r="I422" s="270"/>
      <c r="J422" s="166" t="s">
        <v>1182</v>
      </c>
      <c r="K422" s="167">
        <v>2</v>
      </c>
      <c r="L422" s="265">
        <v>0</v>
      </c>
      <c r="M422" s="265"/>
      <c r="N422" s="258">
        <f>ROUND(L422*K422,3)</f>
        <v>0</v>
      </c>
      <c r="O422" s="258"/>
      <c r="P422" s="258"/>
      <c r="Q422" s="258"/>
      <c r="R422" s="138"/>
      <c r="T422" s="168" t="s">
        <v>875</v>
      </c>
      <c r="U422" s="47" t="s">
        <v>914</v>
      </c>
      <c r="V422" s="39"/>
      <c r="W422" s="169">
        <f>V422*K422</f>
        <v>0</v>
      </c>
      <c r="X422" s="169">
        <v>6.0000000000000002E-5</v>
      </c>
      <c r="Y422" s="169">
        <f>X422*K422</f>
        <v>1.2E-4</v>
      </c>
      <c r="Z422" s="169">
        <v>0</v>
      </c>
      <c r="AA422" s="170">
        <f>Z422*K422</f>
        <v>0</v>
      </c>
      <c r="AR422" s="22" t="s">
        <v>954</v>
      </c>
      <c r="AT422" s="22" t="s">
        <v>1082</v>
      </c>
      <c r="AU422" s="22" t="s">
        <v>959</v>
      </c>
      <c r="AY422" s="22" t="s">
        <v>1081</v>
      </c>
      <c r="BE422" s="116">
        <f>IF(U422="základná",N422,0)</f>
        <v>0</v>
      </c>
      <c r="BF422" s="116">
        <f>IF(U422="znížená",N422,0)</f>
        <v>0</v>
      </c>
      <c r="BG422" s="116">
        <f>IF(U422="zákl. prenesená",N422,0)</f>
        <v>0</v>
      </c>
      <c r="BH422" s="116">
        <f>IF(U422="zníž. prenesená",N422,0)</f>
        <v>0</v>
      </c>
      <c r="BI422" s="116">
        <f>IF(U422="nulová",N422,0)</f>
        <v>0</v>
      </c>
      <c r="BJ422" s="22" t="s">
        <v>959</v>
      </c>
      <c r="BK422" s="171">
        <f>ROUND(L422*K422,3)</f>
        <v>0</v>
      </c>
      <c r="BL422" s="22" t="s">
        <v>954</v>
      </c>
      <c r="BM422" s="22" t="s">
        <v>3638</v>
      </c>
    </row>
    <row r="423" spans="2:65" s="12" customFormat="1" ht="16.5" customHeight="1">
      <c r="B423" s="179"/>
      <c r="C423" s="180"/>
      <c r="D423" s="180"/>
      <c r="E423" s="181" t="s">
        <v>875</v>
      </c>
      <c r="F423" s="275" t="s">
        <v>3639</v>
      </c>
      <c r="G423" s="276"/>
      <c r="H423" s="276"/>
      <c r="I423" s="276"/>
      <c r="J423" s="180"/>
      <c r="K423" s="182">
        <v>2</v>
      </c>
      <c r="L423" s="180"/>
      <c r="M423" s="180"/>
      <c r="N423" s="180"/>
      <c r="O423" s="180"/>
      <c r="P423" s="180"/>
      <c r="Q423" s="180"/>
      <c r="R423" s="183"/>
      <c r="T423" s="184"/>
      <c r="U423" s="180"/>
      <c r="V423" s="180"/>
      <c r="W423" s="180"/>
      <c r="X423" s="180"/>
      <c r="Y423" s="180"/>
      <c r="Z423" s="180"/>
      <c r="AA423" s="185"/>
      <c r="AT423" s="186" t="s">
        <v>1089</v>
      </c>
      <c r="AU423" s="186" t="s">
        <v>959</v>
      </c>
      <c r="AV423" s="12" t="s">
        <v>959</v>
      </c>
      <c r="AW423" s="12" t="s">
        <v>903</v>
      </c>
      <c r="AX423" s="12" t="s">
        <v>954</v>
      </c>
      <c r="AY423" s="186" t="s">
        <v>1081</v>
      </c>
    </row>
    <row r="424" spans="2:65" s="1" customFormat="1" ht="38.25" customHeight="1">
      <c r="B424" s="136"/>
      <c r="C424" s="195" t="s">
        <v>3640</v>
      </c>
      <c r="D424" s="195" t="s">
        <v>1187</v>
      </c>
      <c r="E424" s="196" t="s">
        <v>3641</v>
      </c>
      <c r="F424" s="262" t="s">
        <v>3642</v>
      </c>
      <c r="G424" s="262"/>
      <c r="H424" s="262"/>
      <c r="I424" s="262"/>
      <c r="J424" s="197" t="s">
        <v>1182</v>
      </c>
      <c r="K424" s="198">
        <v>1</v>
      </c>
      <c r="L424" s="261">
        <v>0</v>
      </c>
      <c r="M424" s="261"/>
      <c r="N424" s="257">
        <f t="shared" ref="N424:N429" si="105">ROUND(L424*K424,3)</f>
        <v>0</v>
      </c>
      <c r="O424" s="258"/>
      <c r="P424" s="258"/>
      <c r="Q424" s="258"/>
      <c r="R424" s="138"/>
      <c r="T424" s="168" t="s">
        <v>875</v>
      </c>
      <c r="U424" s="47" t="s">
        <v>914</v>
      </c>
      <c r="V424" s="39"/>
      <c r="W424" s="169">
        <f t="shared" ref="W424:W429" si="106">V424*K424</f>
        <v>0</v>
      </c>
      <c r="X424" s="169">
        <v>1.1999999999999999E-3</v>
      </c>
      <c r="Y424" s="169">
        <f t="shared" ref="Y424:Y429" si="107">X424*K424</f>
        <v>1.1999999999999999E-3</v>
      </c>
      <c r="Z424" s="169">
        <v>0</v>
      </c>
      <c r="AA424" s="170">
        <f t="shared" ref="AA424:AA429" si="108">Z424*K424</f>
        <v>0</v>
      </c>
      <c r="AR424" s="22" t="s">
        <v>959</v>
      </c>
      <c r="AT424" s="22" t="s">
        <v>1187</v>
      </c>
      <c r="AU424" s="22" t="s">
        <v>959</v>
      </c>
      <c r="AY424" s="22" t="s">
        <v>1081</v>
      </c>
      <c r="BE424" s="116">
        <f t="shared" ref="BE424:BE429" si="109">IF(U424="základná",N424,0)</f>
        <v>0</v>
      </c>
      <c r="BF424" s="116">
        <f t="shared" ref="BF424:BF429" si="110">IF(U424="znížená",N424,0)</f>
        <v>0</v>
      </c>
      <c r="BG424" s="116">
        <f t="shared" ref="BG424:BG429" si="111">IF(U424="zákl. prenesená",N424,0)</f>
        <v>0</v>
      </c>
      <c r="BH424" s="116">
        <f t="shared" ref="BH424:BH429" si="112">IF(U424="zníž. prenesená",N424,0)</f>
        <v>0</v>
      </c>
      <c r="BI424" s="116">
        <f t="shared" ref="BI424:BI429" si="113">IF(U424="nulová",N424,0)</f>
        <v>0</v>
      </c>
      <c r="BJ424" s="22" t="s">
        <v>959</v>
      </c>
      <c r="BK424" s="171">
        <f t="shared" ref="BK424:BK429" si="114">ROUND(L424*K424,3)</f>
        <v>0</v>
      </c>
      <c r="BL424" s="22" t="s">
        <v>954</v>
      </c>
      <c r="BM424" s="22" t="s">
        <v>3643</v>
      </c>
    </row>
    <row r="425" spans="2:65" s="1" customFormat="1" ht="25.5" customHeight="1">
      <c r="B425" s="136"/>
      <c r="C425" s="195" t="s">
        <v>3644</v>
      </c>
      <c r="D425" s="195" t="s">
        <v>1187</v>
      </c>
      <c r="E425" s="196" t="s">
        <v>3645</v>
      </c>
      <c r="F425" s="262" t="s">
        <v>3646</v>
      </c>
      <c r="G425" s="262"/>
      <c r="H425" s="262"/>
      <c r="I425" s="262"/>
      <c r="J425" s="197" t="s">
        <v>1182</v>
      </c>
      <c r="K425" s="198">
        <v>1</v>
      </c>
      <c r="L425" s="261">
        <v>0</v>
      </c>
      <c r="M425" s="261"/>
      <c r="N425" s="257">
        <f t="shared" si="105"/>
        <v>0</v>
      </c>
      <c r="O425" s="258"/>
      <c r="P425" s="258"/>
      <c r="Q425" s="258"/>
      <c r="R425" s="138"/>
      <c r="T425" s="168" t="s">
        <v>875</v>
      </c>
      <c r="U425" s="47" t="s">
        <v>914</v>
      </c>
      <c r="V425" s="39"/>
      <c r="W425" s="169">
        <f t="shared" si="106"/>
        <v>0</v>
      </c>
      <c r="X425" s="169">
        <v>1.1999999999999999E-3</v>
      </c>
      <c r="Y425" s="169">
        <f t="shared" si="107"/>
        <v>1.1999999999999999E-3</v>
      </c>
      <c r="Z425" s="169">
        <v>0</v>
      </c>
      <c r="AA425" s="170">
        <f t="shared" si="108"/>
        <v>0</v>
      </c>
      <c r="AR425" s="22" t="s">
        <v>959</v>
      </c>
      <c r="AT425" s="22" t="s">
        <v>1187</v>
      </c>
      <c r="AU425" s="22" t="s">
        <v>959</v>
      </c>
      <c r="AY425" s="22" t="s">
        <v>1081</v>
      </c>
      <c r="BE425" s="116">
        <f t="shared" si="109"/>
        <v>0</v>
      </c>
      <c r="BF425" s="116">
        <f t="shared" si="110"/>
        <v>0</v>
      </c>
      <c r="BG425" s="116">
        <f t="shared" si="111"/>
        <v>0</v>
      </c>
      <c r="BH425" s="116">
        <f t="shared" si="112"/>
        <v>0</v>
      </c>
      <c r="BI425" s="116">
        <f t="shared" si="113"/>
        <v>0</v>
      </c>
      <c r="BJ425" s="22" t="s">
        <v>959</v>
      </c>
      <c r="BK425" s="171">
        <f t="shared" si="114"/>
        <v>0</v>
      </c>
      <c r="BL425" s="22" t="s">
        <v>954</v>
      </c>
      <c r="BM425" s="22" t="s">
        <v>3647</v>
      </c>
    </row>
    <row r="426" spans="2:65" s="1" customFormat="1" ht="38.25" customHeight="1">
      <c r="B426" s="136"/>
      <c r="C426" s="164" t="s">
        <v>3648</v>
      </c>
      <c r="D426" s="164" t="s">
        <v>1082</v>
      </c>
      <c r="E426" s="165" t="s">
        <v>3649</v>
      </c>
      <c r="F426" s="270" t="s">
        <v>3650</v>
      </c>
      <c r="G426" s="270"/>
      <c r="H426" s="270"/>
      <c r="I426" s="270"/>
      <c r="J426" s="166" t="s">
        <v>1182</v>
      </c>
      <c r="K426" s="167">
        <v>4</v>
      </c>
      <c r="L426" s="265">
        <v>0</v>
      </c>
      <c r="M426" s="265"/>
      <c r="N426" s="258">
        <f t="shared" si="105"/>
        <v>0</v>
      </c>
      <c r="O426" s="258"/>
      <c r="P426" s="258"/>
      <c r="Q426" s="258"/>
      <c r="R426" s="138"/>
      <c r="T426" s="168" t="s">
        <v>875</v>
      </c>
      <c r="U426" s="47" t="s">
        <v>914</v>
      </c>
      <c r="V426" s="39"/>
      <c r="W426" s="169">
        <f t="shared" si="106"/>
        <v>0</v>
      </c>
      <c r="X426" s="169">
        <v>6.0000000000000002E-5</v>
      </c>
      <c r="Y426" s="169">
        <f t="shared" si="107"/>
        <v>2.4000000000000001E-4</v>
      </c>
      <c r="Z426" s="169">
        <v>0</v>
      </c>
      <c r="AA426" s="170">
        <f t="shared" si="108"/>
        <v>0</v>
      </c>
      <c r="AR426" s="22" t="s">
        <v>954</v>
      </c>
      <c r="AT426" s="22" t="s">
        <v>1082</v>
      </c>
      <c r="AU426" s="22" t="s">
        <v>959</v>
      </c>
      <c r="AY426" s="22" t="s">
        <v>1081</v>
      </c>
      <c r="BE426" s="116">
        <f t="shared" si="109"/>
        <v>0</v>
      </c>
      <c r="BF426" s="116">
        <f t="shared" si="110"/>
        <v>0</v>
      </c>
      <c r="BG426" s="116">
        <f t="shared" si="111"/>
        <v>0</v>
      </c>
      <c r="BH426" s="116">
        <f t="shared" si="112"/>
        <v>0</v>
      </c>
      <c r="BI426" s="116">
        <f t="shared" si="113"/>
        <v>0</v>
      </c>
      <c r="BJ426" s="22" t="s">
        <v>959</v>
      </c>
      <c r="BK426" s="171">
        <f t="shared" si="114"/>
        <v>0</v>
      </c>
      <c r="BL426" s="22" t="s">
        <v>954</v>
      </c>
      <c r="BM426" s="22" t="s">
        <v>3651</v>
      </c>
    </row>
    <row r="427" spans="2:65" s="1" customFormat="1" ht="38.25" customHeight="1">
      <c r="B427" s="136"/>
      <c r="C427" s="195" t="s">
        <v>3652</v>
      </c>
      <c r="D427" s="195" t="s">
        <v>1187</v>
      </c>
      <c r="E427" s="196" t="s">
        <v>3653</v>
      </c>
      <c r="F427" s="262" t="s">
        <v>3654</v>
      </c>
      <c r="G427" s="262"/>
      <c r="H427" s="262"/>
      <c r="I427" s="262"/>
      <c r="J427" s="197" t="s">
        <v>1182</v>
      </c>
      <c r="K427" s="198">
        <v>4</v>
      </c>
      <c r="L427" s="261">
        <v>0</v>
      </c>
      <c r="M427" s="261"/>
      <c r="N427" s="257">
        <f t="shared" si="105"/>
        <v>0</v>
      </c>
      <c r="O427" s="258"/>
      <c r="P427" s="258"/>
      <c r="Q427" s="258"/>
      <c r="R427" s="138"/>
      <c r="T427" s="168" t="s">
        <v>875</v>
      </c>
      <c r="U427" s="47" t="s">
        <v>914</v>
      </c>
      <c r="V427" s="39"/>
      <c r="W427" s="169">
        <f t="shared" si="106"/>
        <v>0</v>
      </c>
      <c r="X427" s="169">
        <v>1.9E-3</v>
      </c>
      <c r="Y427" s="169">
        <f t="shared" si="107"/>
        <v>7.6E-3</v>
      </c>
      <c r="Z427" s="169">
        <v>0</v>
      </c>
      <c r="AA427" s="170">
        <f t="shared" si="108"/>
        <v>0</v>
      </c>
      <c r="AR427" s="22" t="s">
        <v>959</v>
      </c>
      <c r="AT427" s="22" t="s">
        <v>1187</v>
      </c>
      <c r="AU427" s="22" t="s">
        <v>959</v>
      </c>
      <c r="AY427" s="22" t="s">
        <v>1081</v>
      </c>
      <c r="BE427" s="116">
        <f t="shared" si="109"/>
        <v>0</v>
      </c>
      <c r="BF427" s="116">
        <f t="shared" si="110"/>
        <v>0</v>
      </c>
      <c r="BG427" s="116">
        <f t="shared" si="111"/>
        <v>0</v>
      </c>
      <c r="BH427" s="116">
        <f t="shared" si="112"/>
        <v>0</v>
      </c>
      <c r="BI427" s="116">
        <f t="shared" si="113"/>
        <v>0</v>
      </c>
      <c r="BJ427" s="22" t="s">
        <v>959</v>
      </c>
      <c r="BK427" s="171">
        <f t="shared" si="114"/>
        <v>0</v>
      </c>
      <c r="BL427" s="22" t="s">
        <v>954</v>
      </c>
      <c r="BM427" s="22" t="s">
        <v>3655</v>
      </c>
    </row>
    <row r="428" spans="2:65" s="1" customFormat="1" ht="25.5" customHeight="1">
      <c r="B428" s="136"/>
      <c r="C428" s="195" t="s">
        <v>3656</v>
      </c>
      <c r="D428" s="195" t="s">
        <v>1187</v>
      </c>
      <c r="E428" s="196" t="s">
        <v>3657</v>
      </c>
      <c r="F428" s="262" t="s">
        <v>3658</v>
      </c>
      <c r="G428" s="262"/>
      <c r="H428" s="262"/>
      <c r="I428" s="262"/>
      <c r="J428" s="197" t="s">
        <v>1182</v>
      </c>
      <c r="K428" s="198">
        <v>1</v>
      </c>
      <c r="L428" s="261">
        <v>0</v>
      </c>
      <c r="M428" s="261"/>
      <c r="N428" s="257">
        <f t="shared" si="105"/>
        <v>0</v>
      </c>
      <c r="O428" s="258"/>
      <c r="P428" s="258"/>
      <c r="Q428" s="258"/>
      <c r="R428" s="138"/>
      <c r="T428" s="168" t="s">
        <v>875</v>
      </c>
      <c r="U428" s="47" t="s">
        <v>914</v>
      </c>
      <c r="V428" s="39"/>
      <c r="W428" s="169">
        <f t="shared" si="106"/>
        <v>0</v>
      </c>
      <c r="X428" s="169">
        <v>1.9E-3</v>
      </c>
      <c r="Y428" s="169">
        <f t="shared" si="107"/>
        <v>1.9E-3</v>
      </c>
      <c r="Z428" s="169">
        <v>0</v>
      </c>
      <c r="AA428" s="170">
        <f t="shared" si="108"/>
        <v>0</v>
      </c>
      <c r="AR428" s="22" t="s">
        <v>959</v>
      </c>
      <c r="AT428" s="22" t="s">
        <v>1187</v>
      </c>
      <c r="AU428" s="22" t="s">
        <v>959</v>
      </c>
      <c r="AY428" s="22" t="s">
        <v>1081</v>
      </c>
      <c r="BE428" s="116">
        <f t="shared" si="109"/>
        <v>0</v>
      </c>
      <c r="BF428" s="116">
        <f t="shared" si="110"/>
        <v>0</v>
      </c>
      <c r="BG428" s="116">
        <f t="shared" si="111"/>
        <v>0</v>
      </c>
      <c r="BH428" s="116">
        <f t="shared" si="112"/>
        <v>0</v>
      </c>
      <c r="BI428" s="116">
        <f t="shared" si="113"/>
        <v>0</v>
      </c>
      <c r="BJ428" s="22" t="s">
        <v>959</v>
      </c>
      <c r="BK428" s="171">
        <f t="shared" si="114"/>
        <v>0</v>
      </c>
      <c r="BL428" s="22" t="s">
        <v>954</v>
      </c>
      <c r="BM428" s="22" t="s">
        <v>3659</v>
      </c>
    </row>
    <row r="429" spans="2:65" s="1" customFormat="1" ht="38.25" customHeight="1">
      <c r="B429" s="136"/>
      <c r="C429" s="164" t="s">
        <v>3660</v>
      </c>
      <c r="D429" s="164" t="s">
        <v>1082</v>
      </c>
      <c r="E429" s="165" t="s">
        <v>3661</v>
      </c>
      <c r="F429" s="270" t="s">
        <v>3662</v>
      </c>
      <c r="G429" s="270"/>
      <c r="H429" s="270"/>
      <c r="I429" s="270"/>
      <c r="J429" s="166" t="s">
        <v>1182</v>
      </c>
      <c r="K429" s="167">
        <v>11</v>
      </c>
      <c r="L429" s="265">
        <v>0</v>
      </c>
      <c r="M429" s="265"/>
      <c r="N429" s="258">
        <f t="shared" si="105"/>
        <v>0</v>
      </c>
      <c r="O429" s="258"/>
      <c r="P429" s="258"/>
      <c r="Q429" s="258"/>
      <c r="R429" s="138"/>
      <c r="T429" s="168" t="s">
        <v>875</v>
      </c>
      <c r="U429" s="47" t="s">
        <v>914</v>
      </c>
      <c r="V429" s="39"/>
      <c r="W429" s="169">
        <f t="shared" si="106"/>
        <v>0</v>
      </c>
      <c r="X429" s="169">
        <v>6.9999999999999994E-5</v>
      </c>
      <c r="Y429" s="169">
        <f t="shared" si="107"/>
        <v>7.6999999999999996E-4</v>
      </c>
      <c r="Z429" s="169">
        <v>0</v>
      </c>
      <c r="AA429" s="170">
        <f t="shared" si="108"/>
        <v>0</v>
      </c>
      <c r="AR429" s="22" t="s">
        <v>954</v>
      </c>
      <c r="AT429" s="22" t="s">
        <v>1082</v>
      </c>
      <c r="AU429" s="22" t="s">
        <v>959</v>
      </c>
      <c r="AY429" s="22" t="s">
        <v>1081</v>
      </c>
      <c r="BE429" s="116">
        <f t="shared" si="109"/>
        <v>0</v>
      </c>
      <c r="BF429" s="116">
        <f t="shared" si="110"/>
        <v>0</v>
      </c>
      <c r="BG429" s="116">
        <f t="shared" si="111"/>
        <v>0</v>
      </c>
      <c r="BH429" s="116">
        <f t="shared" si="112"/>
        <v>0</v>
      </c>
      <c r="BI429" s="116">
        <f t="shared" si="113"/>
        <v>0</v>
      </c>
      <c r="BJ429" s="22" t="s">
        <v>959</v>
      </c>
      <c r="BK429" s="171">
        <f t="shared" si="114"/>
        <v>0</v>
      </c>
      <c r="BL429" s="22" t="s">
        <v>954</v>
      </c>
      <c r="BM429" s="22" t="s">
        <v>3663</v>
      </c>
    </row>
    <row r="430" spans="2:65" s="12" customFormat="1" ht="16.5" customHeight="1">
      <c r="B430" s="179"/>
      <c r="C430" s="180"/>
      <c r="D430" s="180"/>
      <c r="E430" s="181" t="s">
        <v>875</v>
      </c>
      <c r="F430" s="275" t="s">
        <v>3664</v>
      </c>
      <c r="G430" s="276"/>
      <c r="H430" s="276"/>
      <c r="I430" s="276"/>
      <c r="J430" s="180"/>
      <c r="K430" s="182">
        <v>11</v>
      </c>
      <c r="L430" s="180"/>
      <c r="M430" s="180"/>
      <c r="N430" s="180"/>
      <c r="O430" s="180"/>
      <c r="P430" s="180"/>
      <c r="Q430" s="180"/>
      <c r="R430" s="183"/>
      <c r="T430" s="184"/>
      <c r="U430" s="180"/>
      <c r="V430" s="180"/>
      <c r="W430" s="180"/>
      <c r="X430" s="180"/>
      <c r="Y430" s="180"/>
      <c r="Z430" s="180"/>
      <c r="AA430" s="185"/>
      <c r="AT430" s="186" t="s">
        <v>1089</v>
      </c>
      <c r="AU430" s="186" t="s">
        <v>959</v>
      </c>
      <c r="AV430" s="12" t="s">
        <v>959</v>
      </c>
      <c r="AW430" s="12" t="s">
        <v>903</v>
      </c>
      <c r="AX430" s="12" t="s">
        <v>954</v>
      </c>
      <c r="AY430" s="186" t="s">
        <v>1081</v>
      </c>
    </row>
    <row r="431" spans="2:65" s="1" customFormat="1" ht="38.25" customHeight="1">
      <c r="B431" s="136"/>
      <c r="C431" s="195" t="s">
        <v>3665</v>
      </c>
      <c r="D431" s="195" t="s">
        <v>1187</v>
      </c>
      <c r="E431" s="196" t="s">
        <v>3666</v>
      </c>
      <c r="F431" s="262" t="s">
        <v>3667</v>
      </c>
      <c r="G431" s="262"/>
      <c r="H431" s="262"/>
      <c r="I431" s="262"/>
      <c r="J431" s="197" t="s">
        <v>1182</v>
      </c>
      <c r="K431" s="198">
        <v>4</v>
      </c>
      <c r="L431" s="261">
        <v>0</v>
      </c>
      <c r="M431" s="261"/>
      <c r="N431" s="257">
        <f t="shared" ref="N431:N439" si="115">ROUND(L431*K431,3)</f>
        <v>0</v>
      </c>
      <c r="O431" s="258"/>
      <c r="P431" s="258"/>
      <c r="Q431" s="258"/>
      <c r="R431" s="138"/>
      <c r="T431" s="168" t="s">
        <v>875</v>
      </c>
      <c r="U431" s="47" t="s">
        <v>914</v>
      </c>
      <c r="V431" s="39"/>
      <c r="W431" s="169">
        <f t="shared" ref="W431:W439" si="116">V431*K431</f>
        <v>0</v>
      </c>
      <c r="X431" s="169">
        <v>2.8E-3</v>
      </c>
      <c r="Y431" s="169">
        <f t="shared" ref="Y431:Y439" si="117">X431*K431</f>
        <v>1.12E-2</v>
      </c>
      <c r="Z431" s="169">
        <v>0</v>
      </c>
      <c r="AA431" s="170">
        <f t="shared" ref="AA431:AA439" si="118">Z431*K431</f>
        <v>0</v>
      </c>
      <c r="AR431" s="22" t="s">
        <v>959</v>
      </c>
      <c r="AT431" s="22" t="s">
        <v>1187</v>
      </c>
      <c r="AU431" s="22" t="s">
        <v>959</v>
      </c>
      <c r="AY431" s="22" t="s">
        <v>1081</v>
      </c>
      <c r="BE431" s="116">
        <f t="shared" ref="BE431:BE439" si="119">IF(U431="základná",N431,0)</f>
        <v>0</v>
      </c>
      <c r="BF431" s="116">
        <f t="shared" ref="BF431:BF439" si="120">IF(U431="znížená",N431,0)</f>
        <v>0</v>
      </c>
      <c r="BG431" s="116">
        <f t="shared" ref="BG431:BG439" si="121">IF(U431="zákl. prenesená",N431,0)</f>
        <v>0</v>
      </c>
      <c r="BH431" s="116">
        <f t="shared" ref="BH431:BH439" si="122">IF(U431="zníž. prenesená",N431,0)</f>
        <v>0</v>
      </c>
      <c r="BI431" s="116">
        <f t="shared" ref="BI431:BI439" si="123">IF(U431="nulová",N431,0)</f>
        <v>0</v>
      </c>
      <c r="BJ431" s="22" t="s">
        <v>959</v>
      </c>
      <c r="BK431" s="171">
        <f t="shared" ref="BK431:BK439" si="124">ROUND(L431*K431,3)</f>
        <v>0</v>
      </c>
      <c r="BL431" s="22" t="s">
        <v>954</v>
      </c>
      <c r="BM431" s="22" t="s">
        <v>3668</v>
      </c>
    </row>
    <row r="432" spans="2:65" s="1" customFormat="1" ht="25.5" customHeight="1">
      <c r="B432" s="136"/>
      <c r="C432" s="195" t="s">
        <v>3669</v>
      </c>
      <c r="D432" s="195" t="s">
        <v>1187</v>
      </c>
      <c r="E432" s="196" t="s">
        <v>3670</v>
      </c>
      <c r="F432" s="262" t="s">
        <v>3671</v>
      </c>
      <c r="G432" s="262"/>
      <c r="H432" s="262"/>
      <c r="I432" s="262"/>
      <c r="J432" s="197" t="s">
        <v>1182</v>
      </c>
      <c r="K432" s="198">
        <v>2</v>
      </c>
      <c r="L432" s="261">
        <v>0</v>
      </c>
      <c r="M432" s="261"/>
      <c r="N432" s="257">
        <f t="shared" si="115"/>
        <v>0</v>
      </c>
      <c r="O432" s="258"/>
      <c r="P432" s="258"/>
      <c r="Q432" s="258"/>
      <c r="R432" s="138"/>
      <c r="T432" s="168" t="s">
        <v>875</v>
      </c>
      <c r="U432" s="47" t="s">
        <v>914</v>
      </c>
      <c r="V432" s="39"/>
      <c r="W432" s="169">
        <f t="shared" si="116"/>
        <v>0</v>
      </c>
      <c r="X432" s="169">
        <v>2.8E-3</v>
      </c>
      <c r="Y432" s="169">
        <f t="shared" si="117"/>
        <v>5.5999999999999999E-3</v>
      </c>
      <c r="Z432" s="169">
        <v>0</v>
      </c>
      <c r="AA432" s="170">
        <f t="shared" si="118"/>
        <v>0</v>
      </c>
      <c r="AR432" s="22" t="s">
        <v>959</v>
      </c>
      <c r="AT432" s="22" t="s">
        <v>1187</v>
      </c>
      <c r="AU432" s="22" t="s">
        <v>959</v>
      </c>
      <c r="AY432" s="22" t="s">
        <v>1081</v>
      </c>
      <c r="BE432" s="116">
        <f t="shared" si="119"/>
        <v>0</v>
      </c>
      <c r="BF432" s="116">
        <f t="shared" si="120"/>
        <v>0</v>
      </c>
      <c r="BG432" s="116">
        <f t="shared" si="121"/>
        <v>0</v>
      </c>
      <c r="BH432" s="116">
        <f t="shared" si="122"/>
        <v>0</v>
      </c>
      <c r="BI432" s="116">
        <f t="shared" si="123"/>
        <v>0</v>
      </c>
      <c r="BJ432" s="22" t="s">
        <v>959</v>
      </c>
      <c r="BK432" s="171">
        <f t="shared" si="124"/>
        <v>0</v>
      </c>
      <c r="BL432" s="22" t="s">
        <v>954</v>
      </c>
      <c r="BM432" s="22" t="s">
        <v>3672</v>
      </c>
    </row>
    <row r="433" spans="2:65" s="1" customFormat="1" ht="16.5" customHeight="1">
      <c r="B433" s="136"/>
      <c r="C433" s="195" t="s">
        <v>3673</v>
      </c>
      <c r="D433" s="195" t="s">
        <v>1187</v>
      </c>
      <c r="E433" s="196" t="s">
        <v>3674</v>
      </c>
      <c r="F433" s="262" t="s">
        <v>3675</v>
      </c>
      <c r="G433" s="262"/>
      <c r="H433" s="262"/>
      <c r="I433" s="262"/>
      <c r="J433" s="197" t="s">
        <v>1182</v>
      </c>
      <c r="K433" s="198">
        <v>7</v>
      </c>
      <c r="L433" s="261">
        <v>0</v>
      </c>
      <c r="M433" s="261"/>
      <c r="N433" s="257">
        <f t="shared" si="115"/>
        <v>0</v>
      </c>
      <c r="O433" s="258"/>
      <c r="P433" s="258"/>
      <c r="Q433" s="258"/>
      <c r="R433" s="138"/>
      <c r="T433" s="168" t="s">
        <v>875</v>
      </c>
      <c r="U433" s="47" t="s">
        <v>914</v>
      </c>
      <c r="V433" s="39"/>
      <c r="W433" s="169">
        <f t="shared" si="116"/>
        <v>0</v>
      </c>
      <c r="X433" s="169">
        <v>0</v>
      </c>
      <c r="Y433" s="169">
        <f t="shared" si="117"/>
        <v>0</v>
      </c>
      <c r="Z433" s="169">
        <v>0</v>
      </c>
      <c r="AA433" s="170">
        <f t="shared" si="118"/>
        <v>0</v>
      </c>
      <c r="AR433" s="22" t="s">
        <v>959</v>
      </c>
      <c r="AT433" s="22" t="s">
        <v>1187</v>
      </c>
      <c r="AU433" s="22" t="s">
        <v>959</v>
      </c>
      <c r="AY433" s="22" t="s">
        <v>1081</v>
      </c>
      <c r="BE433" s="116">
        <f t="shared" si="119"/>
        <v>0</v>
      </c>
      <c r="BF433" s="116">
        <f t="shared" si="120"/>
        <v>0</v>
      </c>
      <c r="BG433" s="116">
        <f t="shared" si="121"/>
        <v>0</v>
      </c>
      <c r="BH433" s="116">
        <f t="shared" si="122"/>
        <v>0</v>
      </c>
      <c r="BI433" s="116">
        <f t="shared" si="123"/>
        <v>0</v>
      </c>
      <c r="BJ433" s="22" t="s">
        <v>959</v>
      </c>
      <c r="BK433" s="171">
        <f t="shared" si="124"/>
        <v>0</v>
      </c>
      <c r="BL433" s="22" t="s">
        <v>954</v>
      </c>
      <c r="BM433" s="22" t="s">
        <v>3676</v>
      </c>
    </row>
    <row r="434" spans="2:65" s="1" customFormat="1" ht="38.25" customHeight="1">
      <c r="B434" s="136"/>
      <c r="C434" s="164" t="s">
        <v>3677</v>
      </c>
      <c r="D434" s="164" t="s">
        <v>1082</v>
      </c>
      <c r="E434" s="165" t="s">
        <v>3678</v>
      </c>
      <c r="F434" s="270" t="s">
        <v>3679</v>
      </c>
      <c r="G434" s="270"/>
      <c r="H434" s="270"/>
      <c r="I434" s="270"/>
      <c r="J434" s="166" t="s">
        <v>1182</v>
      </c>
      <c r="K434" s="167">
        <v>5</v>
      </c>
      <c r="L434" s="265">
        <v>0</v>
      </c>
      <c r="M434" s="265"/>
      <c r="N434" s="258">
        <f t="shared" si="115"/>
        <v>0</v>
      </c>
      <c r="O434" s="258"/>
      <c r="P434" s="258"/>
      <c r="Q434" s="258"/>
      <c r="R434" s="138"/>
      <c r="T434" s="168" t="s">
        <v>875</v>
      </c>
      <c r="U434" s="47" t="s">
        <v>914</v>
      </c>
      <c r="V434" s="39"/>
      <c r="W434" s="169">
        <f t="shared" si="116"/>
        <v>0</v>
      </c>
      <c r="X434" s="169">
        <v>9.1E-4</v>
      </c>
      <c r="Y434" s="169">
        <f t="shared" si="117"/>
        <v>4.5500000000000002E-3</v>
      </c>
      <c r="Z434" s="169">
        <v>0</v>
      </c>
      <c r="AA434" s="170">
        <f t="shared" si="118"/>
        <v>0</v>
      </c>
      <c r="AR434" s="22" t="s">
        <v>954</v>
      </c>
      <c r="AT434" s="22" t="s">
        <v>1082</v>
      </c>
      <c r="AU434" s="22" t="s">
        <v>959</v>
      </c>
      <c r="AY434" s="22" t="s">
        <v>1081</v>
      </c>
      <c r="BE434" s="116">
        <f t="shared" si="119"/>
        <v>0</v>
      </c>
      <c r="BF434" s="116">
        <f t="shared" si="120"/>
        <v>0</v>
      </c>
      <c r="BG434" s="116">
        <f t="shared" si="121"/>
        <v>0</v>
      </c>
      <c r="BH434" s="116">
        <f t="shared" si="122"/>
        <v>0</v>
      </c>
      <c r="BI434" s="116">
        <f t="shared" si="123"/>
        <v>0</v>
      </c>
      <c r="BJ434" s="22" t="s">
        <v>959</v>
      </c>
      <c r="BK434" s="171">
        <f t="shared" si="124"/>
        <v>0</v>
      </c>
      <c r="BL434" s="22" t="s">
        <v>954</v>
      </c>
      <c r="BM434" s="22" t="s">
        <v>3680</v>
      </c>
    </row>
    <row r="435" spans="2:65" s="1" customFormat="1" ht="25.5" customHeight="1">
      <c r="B435" s="136"/>
      <c r="C435" s="195" t="s">
        <v>3681</v>
      </c>
      <c r="D435" s="195" t="s">
        <v>1187</v>
      </c>
      <c r="E435" s="196" t="s">
        <v>3682</v>
      </c>
      <c r="F435" s="262" t="s">
        <v>3683</v>
      </c>
      <c r="G435" s="262"/>
      <c r="H435" s="262"/>
      <c r="I435" s="262"/>
      <c r="J435" s="197" t="s">
        <v>1182</v>
      </c>
      <c r="K435" s="198">
        <v>5</v>
      </c>
      <c r="L435" s="261">
        <v>0</v>
      </c>
      <c r="M435" s="261"/>
      <c r="N435" s="257">
        <f t="shared" si="115"/>
        <v>0</v>
      </c>
      <c r="O435" s="258"/>
      <c r="P435" s="258"/>
      <c r="Q435" s="258"/>
      <c r="R435" s="138"/>
      <c r="T435" s="168" t="s">
        <v>875</v>
      </c>
      <c r="U435" s="47" t="s">
        <v>914</v>
      </c>
      <c r="V435" s="39"/>
      <c r="W435" s="169">
        <f t="shared" si="116"/>
        <v>0</v>
      </c>
      <c r="X435" s="169">
        <v>9.9000000000000008E-3</v>
      </c>
      <c r="Y435" s="169">
        <f t="shared" si="117"/>
        <v>4.9500000000000002E-2</v>
      </c>
      <c r="Z435" s="169">
        <v>0</v>
      </c>
      <c r="AA435" s="170">
        <f t="shared" si="118"/>
        <v>0</v>
      </c>
      <c r="AR435" s="22" t="s">
        <v>959</v>
      </c>
      <c r="AT435" s="22" t="s">
        <v>1187</v>
      </c>
      <c r="AU435" s="22" t="s">
        <v>959</v>
      </c>
      <c r="AY435" s="22" t="s">
        <v>1081</v>
      </c>
      <c r="BE435" s="116">
        <f t="shared" si="119"/>
        <v>0</v>
      </c>
      <c r="BF435" s="116">
        <f t="shared" si="120"/>
        <v>0</v>
      </c>
      <c r="BG435" s="116">
        <f t="shared" si="121"/>
        <v>0</v>
      </c>
      <c r="BH435" s="116">
        <f t="shared" si="122"/>
        <v>0</v>
      </c>
      <c r="BI435" s="116">
        <f t="shared" si="123"/>
        <v>0</v>
      </c>
      <c r="BJ435" s="22" t="s">
        <v>959</v>
      </c>
      <c r="BK435" s="171">
        <f t="shared" si="124"/>
        <v>0</v>
      </c>
      <c r="BL435" s="22" t="s">
        <v>954</v>
      </c>
      <c r="BM435" s="22" t="s">
        <v>3684</v>
      </c>
    </row>
    <row r="436" spans="2:65" s="1" customFormat="1" ht="38.25" customHeight="1">
      <c r="B436" s="136"/>
      <c r="C436" s="164" t="s">
        <v>3685</v>
      </c>
      <c r="D436" s="164" t="s">
        <v>1082</v>
      </c>
      <c r="E436" s="165" t="s">
        <v>3686</v>
      </c>
      <c r="F436" s="270" t="s">
        <v>3687</v>
      </c>
      <c r="G436" s="270"/>
      <c r="H436" s="270"/>
      <c r="I436" s="270"/>
      <c r="J436" s="166" t="s">
        <v>1182</v>
      </c>
      <c r="K436" s="167">
        <v>43</v>
      </c>
      <c r="L436" s="265">
        <v>0</v>
      </c>
      <c r="M436" s="265"/>
      <c r="N436" s="258">
        <f t="shared" si="115"/>
        <v>0</v>
      </c>
      <c r="O436" s="258"/>
      <c r="P436" s="258"/>
      <c r="Q436" s="258"/>
      <c r="R436" s="138"/>
      <c r="T436" s="168" t="s">
        <v>875</v>
      </c>
      <c r="U436" s="47" t="s">
        <v>914</v>
      </c>
      <c r="V436" s="39"/>
      <c r="W436" s="169">
        <f t="shared" si="116"/>
        <v>0</v>
      </c>
      <c r="X436" s="169">
        <v>7.5000000000000002E-4</v>
      </c>
      <c r="Y436" s="169">
        <f t="shared" si="117"/>
        <v>3.2250000000000001E-2</v>
      </c>
      <c r="Z436" s="169">
        <v>0</v>
      </c>
      <c r="AA436" s="170">
        <f t="shared" si="118"/>
        <v>0</v>
      </c>
      <c r="AR436" s="22" t="s">
        <v>954</v>
      </c>
      <c r="AT436" s="22" t="s">
        <v>1082</v>
      </c>
      <c r="AU436" s="22" t="s">
        <v>959</v>
      </c>
      <c r="AY436" s="22" t="s">
        <v>1081</v>
      </c>
      <c r="BE436" s="116">
        <f t="shared" si="119"/>
        <v>0</v>
      </c>
      <c r="BF436" s="116">
        <f t="shared" si="120"/>
        <v>0</v>
      </c>
      <c r="BG436" s="116">
        <f t="shared" si="121"/>
        <v>0</v>
      </c>
      <c r="BH436" s="116">
        <f t="shared" si="122"/>
        <v>0</v>
      </c>
      <c r="BI436" s="116">
        <f t="shared" si="123"/>
        <v>0</v>
      </c>
      <c r="BJ436" s="22" t="s">
        <v>959</v>
      </c>
      <c r="BK436" s="171">
        <f t="shared" si="124"/>
        <v>0</v>
      </c>
      <c r="BL436" s="22" t="s">
        <v>954</v>
      </c>
      <c r="BM436" s="22" t="s">
        <v>3688</v>
      </c>
    </row>
    <row r="437" spans="2:65" s="1" customFormat="1" ht="38.25" customHeight="1">
      <c r="B437" s="136"/>
      <c r="C437" s="164" t="s">
        <v>3689</v>
      </c>
      <c r="D437" s="164" t="s">
        <v>1082</v>
      </c>
      <c r="E437" s="165" t="s">
        <v>3690</v>
      </c>
      <c r="F437" s="270" t="s">
        <v>3691</v>
      </c>
      <c r="G437" s="270"/>
      <c r="H437" s="270"/>
      <c r="I437" s="270"/>
      <c r="J437" s="166" t="s">
        <v>1182</v>
      </c>
      <c r="K437" s="167">
        <v>32</v>
      </c>
      <c r="L437" s="265">
        <v>0</v>
      </c>
      <c r="M437" s="265"/>
      <c r="N437" s="258">
        <f t="shared" si="115"/>
        <v>0</v>
      </c>
      <c r="O437" s="258"/>
      <c r="P437" s="258"/>
      <c r="Q437" s="258"/>
      <c r="R437" s="138"/>
      <c r="T437" s="168" t="s">
        <v>875</v>
      </c>
      <c r="U437" s="47" t="s">
        <v>914</v>
      </c>
      <c r="V437" s="39"/>
      <c r="W437" s="169">
        <f t="shared" si="116"/>
        <v>0</v>
      </c>
      <c r="X437" s="169">
        <v>2.4000000000000001E-4</v>
      </c>
      <c r="Y437" s="169">
        <f t="shared" si="117"/>
        <v>7.6800000000000002E-3</v>
      </c>
      <c r="Z437" s="169">
        <v>0</v>
      </c>
      <c r="AA437" s="170">
        <f t="shared" si="118"/>
        <v>0</v>
      </c>
      <c r="AR437" s="22" t="s">
        <v>954</v>
      </c>
      <c r="AT437" s="22" t="s">
        <v>1082</v>
      </c>
      <c r="AU437" s="22" t="s">
        <v>959</v>
      </c>
      <c r="AY437" s="22" t="s">
        <v>1081</v>
      </c>
      <c r="BE437" s="116">
        <f t="shared" si="119"/>
        <v>0</v>
      </c>
      <c r="BF437" s="116">
        <f t="shared" si="120"/>
        <v>0</v>
      </c>
      <c r="BG437" s="116">
        <f t="shared" si="121"/>
        <v>0</v>
      </c>
      <c r="BH437" s="116">
        <f t="shared" si="122"/>
        <v>0</v>
      </c>
      <c r="BI437" s="116">
        <f t="shared" si="123"/>
        <v>0</v>
      </c>
      <c r="BJ437" s="22" t="s">
        <v>959</v>
      </c>
      <c r="BK437" s="171">
        <f t="shared" si="124"/>
        <v>0</v>
      </c>
      <c r="BL437" s="22" t="s">
        <v>954</v>
      </c>
      <c r="BM437" s="22" t="s">
        <v>3692</v>
      </c>
    </row>
    <row r="438" spans="2:65" s="1" customFormat="1" ht="38.25" customHeight="1">
      <c r="B438" s="136"/>
      <c r="C438" s="164" t="s">
        <v>3693</v>
      </c>
      <c r="D438" s="164" t="s">
        <v>1082</v>
      </c>
      <c r="E438" s="165" t="s">
        <v>3694</v>
      </c>
      <c r="F438" s="270" t="s">
        <v>3695</v>
      </c>
      <c r="G438" s="270"/>
      <c r="H438" s="270"/>
      <c r="I438" s="270"/>
      <c r="J438" s="166" t="s">
        <v>1182</v>
      </c>
      <c r="K438" s="167">
        <v>4</v>
      </c>
      <c r="L438" s="265">
        <v>0</v>
      </c>
      <c r="M438" s="265"/>
      <c r="N438" s="258">
        <f t="shared" si="115"/>
        <v>0</v>
      </c>
      <c r="O438" s="258"/>
      <c r="P438" s="258"/>
      <c r="Q438" s="258"/>
      <c r="R438" s="138"/>
      <c r="T438" s="168" t="s">
        <v>875</v>
      </c>
      <c r="U438" s="47" t="s">
        <v>914</v>
      </c>
      <c r="V438" s="39"/>
      <c r="W438" s="169">
        <f t="shared" si="116"/>
        <v>0</v>
      </c>
      <c r="X438" s="169">
        <v>2.4000000000000001E-4</v>
      </c>
      <c r="Y438" s="169">
        <f t="shared" si="117"/>
        <v>9.6000000000000002E-4</v>
      </c>
      <c r="Z438" s="169">
        <v>0</v>
      </c>
      <c r="AA438" s="170">
        <f t="shared" si="118"/>
        <v>0</v>
      </c>
      <c r="AR438" s="22" t="s">
        <v>954</v>
      </c>
      <c r="AT438" s="22" t="s">
        <v>1082</v>
      </c>
      <c r="AU438" s="22" t="s">
        <v>959</v>
      </c>
      <c r="AY438" s="22" t="s">
        <v>1081</v>
      </c>
      <c r="BE438" s="116">
        <f t="shared" si="119"/>
        <v>0</v>
      </c>
      <c r="BF438" s="116">
        <f t="shared" si="120"/>
        <v>0</v>
      </c>
      <c r="BG438" s="116">
        <f t="shared" si="121"/>
        <v>0</v>
      </c>
      <c r="BH438" s="116">
        <f t="shared" si="122"/>
        <v>0</v>
      </c>
      <c r="BI438" s="116">
        <f t="shared" si="123"/>
        <v>0</v>
      </c>
      <c r="BJ438" s="22" t="s">
        <v>959</v>
      </c>
      <c r="BK438" s="171">
        <f t="shared" si="124"/>
        <v>0</v>
      </c>
      <c r="BL438" s="22" t="s">
        <v>954</v>
      </c>
      <c r="BM438" s="22" t="s">
        <v>3696</v>
      </c>
    </row>
    <row r="439" spans="2:65" s="1" customFormat="1" ht="25.5" customHeight="1">
      <c r="B439" s="136"/>
      <c r="C439" s="164" t="s">
        <v>3697</v>
      </c>
      <c r="D439" s="164" t="s">
        <v>1082</v>
      </c>
      <c r="E439" s="165" t="s">
        <v>3698</v>
      </c>
      <c r="F439" s="270" t="s">
        <v>3699</v>
      </c>
      <c r="G439" s="270"/>
      <c r="H439" s="270"/>
      <c r="I439" s="270"/>
      <c r="J439" s="166" t="s">
        <v>1182</v>
      </c>
      <c r="K439" s="167">
        <v>47</v>
      </c>
      <c r="L439" s="265">
        <v>0</v>
      </c>
      <c r="M439" s="265"/>
      <c r="N439" s="258">
        <f t="shared" si="115"/>
        <v>0</v>
      </c>
      <c r="O439" s="258"/>
      <c r="P439" s="258"/>
      <c r="Q439" s="258"/>
      <c r="R439" s="138"/>
      <c r="T439" s="168" t="s">
        <v>875</v>
      </c>
      <c r="U439" s="47" t="s">
        <v>914</v>
      </c>
      <c r="V439" s="39"/>
      <c r="W439" s="169">
        <f t="shared" si="116"/>
        <v>0</v>
      </c>
      <c r="X439" s="169">
        <v>2.5893999999999999E-3</v>
      </c>
      <c r="Y439" s="169">
        <f t="shared" si="117"/>
        <v>0.1217018</v>
      </c>
      <c r="Z439" s="169">
        <v>0</v>
      </c>
      <c r="AA439" s="170">
        <f t="shared" si="118"/>
        <v>0</v>
      </c>
      <c r="AR439" s="22" t="s">
        <v>954</v>
      </c>
      <c r="AT439" s="22" t="s">
        <v>1082</v>
      </c>
      <c r="AU439" s="22" t="s">
        <v>959</v>
      </c>
      <c r="AY439" s="22" t="s">
        <v>1081</v>
      </c>
      <c r="BE439" s="116">
        <f t="shared" si="119"/>
        <v>0</v>
      </c>
      <c r="BF439" s="116">
        <f t="shared" si="120"/>
        <v>0</v>
      </c>
      <c r="BG439" s="116">
        <f t="shared" si="121"/>
        <v>0</v>
      </c>
      <c r="BH439" s="116">
        <f t="shared" si="122"/>
        <v>0</v>
      </c>
      <c r="BI439" s="116">
        <f t="shared" si="123"/>
        <v>0</v>
      </c>
      <c r="BJ439" s="22" t="s">
        <v>959</v>
      </c>
      <c r="BK439" s="171">
        <f t="shared" si="124"/>
        <v>0</v>
      </c>
      <c r="BL439" s="22" t="s">
        <v>954</v>
      </c>
      <c r="BM439" s="22" t="s">
        <v>3700</v>
      </c>
    </row>
    <row r="440" spans="2:65" s="12" customFormat="1" ht="16.5" customHeight="1">
      <c r="B440" s="179"/>
      <c r="C440" s="180"/>
      <c r="D440" s="180"/>
      <c r="E440" s="181" t="s">
        <v>875</v>
      </c>
      <c r="F440" s="275" t="s">
        <v>3701</v>
      </c>
      <c r="G440" s="276"/>
      <c r="H440" s="276"/>
      <c r="I440" s="276"/>
      <c r="J440" s="180"/>
      <c r="K440" s="182">
        <v>47</v>
      </c>
      <c r="L440" s="180"/>
      <c r="M440" s="180"/>
      <c r="N440" s="180"/>
      <c r="O440" s="180"/>
      <c r="P440" s="180"/>
      <c r="Q440" s="180"/>
      <c r="R440" s="183"/>
      <c r="T440" s="184"/>
      <c r="U440" s="180"/>
      <c r="V440" s="180"/>
      <c r="W440" s="180"/>
      <c r="X440" s="180"/>
      <c r="Y440" s="180"/>
      <c r="Z440" s="180"/>
      <c r="AA440" s="185"/>
      <c r="AT440" s="186" t="s">
        <v>1089</v>
      </c>
      <c r="AU440" s="186" t="s">
        <v>959</v>
      </c>
      <c r="AV440" s="12" t="s">
        <v>959</v>
      </c>
      <c r="AW440" s="12" t="s">
        <v>903</v>
      </c>
      <c r="AX440" s="12" t="s">
        <v>954</v>
      </c>
      <c r="AY440" s="186" t="s">
        <v>1081</v>
      </c>
    </row>
    <row r="441" spans="2:65" s="1" customFormat="1" ht="25.5" customHeight="1">
      <c r="B441" s="136"/>
      <c r="C441" s="195" t="s">
        <v>3702</v>
      </c>
      <c r="D441" s="195" t="s">
        <v>1187</v>
      </c>
      <c r="E441" s="196" t="s">
        <v>3703</v>
      </c>
      <c r="F441" s="262" t="s">
        <v>3704</v>
      </c>
      <c r="G441" s="262"/>
      <c r="H441" s="262"/>
      <c r="I441" s="262"/>
      <c r="J441" s="197" t="s">
        <v>1182</v>
      </c>
      <c r="K441" s="198">
        <v>39</v>
      </c>
      <c r="L441" s="261">
        <v>0</v>
      </c>
      <c r="M441" s="261"/>
      <c r="N441" s="257">
        <f t="shared" ref="N441:N450" si="125">ROUND(L441*K441,3)</f>
        <v>0</v>
      </c>
      <c r="O441" s="258"/>
      <c r="P441" s="258"/>
      <c r="Q441" s="258"/>
      <c r="R441" s="138"/>
      <c r="T441" s="168" t="s">
        <v>875</v>
      </c>
      <c r="U441" s="47" t="s">
        <v>914</v>
      </c>
      <c r="V441" s="39"/>
      <c r="W441" s="169">
        <f t="shared" ref="W441:W450" si="126">V441*K441</f>
        <v>0</v>
      </c>
      <c r="X441" s="169">
        <v>4.4999999999999999E-4</v>
      </c>
      <c r="Y441" s="169">
        <f t="shared" ref="Y441:Y450" si="127">X441*K441</f>
        <v>1.755E-2</v>
      </c>
      <c r="Z441" s="169">
        <v>0</v>
      </c>
      <c r="AA441" s="170">
        <f t="shared" ref="AA441:AA450" si="128">Z441*K441</f>
        <v>0</v>
      </c>
      <c r="AR441" s="22" t="s">
        <v>959</v>
      </c>
      <c r="AT441" s="22" t="s">
        <v>1187</v>
      </c>
      <c r="AU441" s="22" t="s">
        <v>959</v>
      </c>
      <c r="AY441" s="22" t="s">
        <v>1081</v>
      </c>
      <c r="BE441" s="116">
        <f t="shared" ref="BE441:BE450" si="129">IF(U441="základná",N441,0)</f>
        <v>0</v>
      </c>
      <c r="BF441" s="116">
        <f t="shared" ref="BF441:BF450" si="130">IF(U441="znížená",N441,0)</f>
        <v>0</v>
      </c>
      <c r="BG441" s="116">
        <f t="shared" ref="BG441:BG450" si="131">IF(U441="zákl. prenesená",N441,0)</f>
        <v>0</v>
      </c>
      <c r="BH441" s="116">
        <f t="shared" ref="BH441:BH450" si="132">IF(U441="zníž. prenesená",N441,0)</f>
        <v>0</v>
      </c>
      <c r="BI441" s="116">
        <f t="shared" ref="BI441:BI450" si="133">IF(U441="nulová",N441,0)</f>
        <v>0</v>
      </c>
      <c r="BJ441" s="22" t="s">
        <v>959</v>
      </c>
      <c r="BK441" s="171">
        <f t="shared" ref="BK441:BK450" si="134">ROUND(L441*K441,3)</f>
        <v>0</v>
      </c>
      <c r="BL441" s="22" t="s">
        <v>954</v>
      </c>
      <c r="BM441" s="22" t="s">
        <v>3705</v>
      </c>
    </row>
    <row r="442" spans="2:65" s="1" customFormat="1" ht="25.5" customHeight="1">
      <c r="B442" s="136"/>
      <c r="C442" s="195" t="s">
        <v>3706</v>
      </c>
      <c r="D442" s="195" t="s">
        <v>1187</v>
      </c>
      <c r="E442" s="196" t="s">
        <v>3707</v>
      </c>
      <c r="F442" s="262" t="s">
        <v>3708</v>
      </c>
      <c r="G442" s="262"/>
      <c r="H442" s="262"/>
      <c r="I442" s="262"/>
      <c r="J442" s="197" t="s">
        <v>1182</v>
      </c>
      <c r="K442" s="198">
        <v>4</v>
      </c>
      <c r="L442" s="261">
        <v>0</v>
      </c>
      <c r="M442" s="261"/>
      <c r="N442" s="257">
        <f t="shared" si="125"/>
        <v>0</v>
      </c>
      <c r="O442" s="258"/>
      <c r="P442" s="258"/>
      <c r="Q442" s="258"/>
      <c r="R442" s="138"/>
      <c r="T442" s="168" t="s">
        <v>875</v>
      </c>
      <c r="U442" s="47" t="s">
        <v>914</v>
      </c>
      <c r="V442" s="39"/>
      <c r="W442" s="169">
        <f t="shared" si="126"/>
        <v>0</v>
      </c>
      <c r="X442" s="169">
        <v>4.4999999999999999E-4</v>
      </c>
      <c r="Y442" s="169">
        <f t="shared" si="127"/>
        <v>1.8E-3</v>
      </c>
      <c r="Z442" s="169">
        <v>0</v>
      </c>
      <c r="AA442" s="170">
        <f t="shared" si="128"/>
        <v>0</v>
      </c>
      <c r="AR442" s="22" t="s">
        <v>959</v>
      </c>
      <c r="AT442" s="22" t="s">
        <v>1187</v>
      </c>
      <c r="AU442" s="22" t="s">
        <v>959</v>
      </c>
      <c r="AY442" s="22" t="s">
        <v>1081</v>
      </c>
      <c r="BE442" s="116">
        <f t="shared" si="129"/>
        <v>0</v>
      </c>
      <c r="BF442" s="116">
        <f t="shared" si="130"/>
        <v>0</v>
      </c>
      <c r="BG442" s="116">
        <f t="shared" si="131"/>
        <v>0</v>
      </c>
      <c r="BH442" s="116">
        <f t="shared" si="132"/>
        <v>0</v>
      </c>
      <c r="BI442" s="116">
        <f t="shared" si="133"/>
        <v>0</v>
      </c>
      <c r="BJ442" s="22" t="s">
        <v>959</v>
      </c>
      <c r="BK442" s="171">
        <f t="shared" si="134"/>
        <v>0</v>
      </c>
      <c r="BL442" s="22" t="s">
        <v>954</v>
      </c>
      <c r="BM442" s="22" t="s">
        <v>3709</v>
      </c>
    </row>
    <row r="443" spans="2:65" s="1" customFormat="1" ht="38.25" customHeight="1">
      <c r="B443" s="136"/>
      <c r="C443" s="195" t="s">
        <v>3710</v>
      </c>
      <c r="D443" s="195" t="s">
        <v>1187</v>
      </c>
      <c r="E443" s="196" t="s">
        <v>3711</v>
      </c>
      <c r="F443" s="262" t="s">
        <v>3712</v>
      </c>
      <c r="G443" s="262"/>
      <c r="H443" s="262"/>
      <c r="I443" s="262"/>
      <c r="J443" s="197" t="s">
        <v>1182</v>
      </c>
      <c r="K443" s="198">
        <v>4</v>
      </c>
      <c r="L443" s="261">
        <v>0</v>
      </c>
      <c r="M443" s="261"/>
      <c r="N443" s="257">
        <f t="shared" si="125"/>
        <v>0</v>
      </c>
      <c r="O443" s="258"/>
      <c r="P443" s="258"/>
      <c r="Q443" s="258"/>
      <c r="R443" s="138"/>
      <c r="T443" s="168" t="s">
        <v>875</v>
      </c>
      <c r="U443" s="47" t="s">
        <v>914</v>
      </c>
      <c r="V443" s="39"/>
      <c r="W443" s="169">
        <f t="shared" si="126"/>
        <v>0</v>
      </c>
      <c r="X443" s="169">
        <v>4.4999999999999999E-4</v>
      </c>
      <c r="Y443" s="169">
        <f t="shared" si="127"/>
        <v>1.8E-3</v>
      </c>
      <c r="Z443" s="169">
        <v>0</v>
      </c>
      <c r="AA443" s="170">
        <f t="shared" si="128"/>
        <v>0</v>
      </c>
      <c r="AR443" s="22" t="s">
        <v>959</v>
      </c>
      <c r="AT443" s="22" t="s">
        <v>1187</v>
      </c>
      <c r="AU443" s="22" t="s">
        <v>959</v>
      </c>
      <c r="AY443" s="22" t="s">
        <v>1081</v>
      </c>
      <c r="BE443" s="116">
        <f t="shared" si="129"/>
        <v>0</v>
      </c>
      <c r="BF443" s="116">
        <f t="shared" si="130"/>
        <v>0</v>
      </c>
      <c r="BG443" s="116">
        <f t="shared" si="131"/>
        <v>0</v>
      </c>
      <c r="BH443" s="116">
        <f t="shared" si="132"/>
        <v>0</v>
      </c>
      <c r="BI443" s="116">
        <f t="shared" si="133"/>
        <v>0</v>
      </c>
      <c r="BJ443" s="22" t="s">
        <v>959</v>
      </c>
      <c r="BK443" s="171">
        <f t="shared" si="134"/>
        <v>0</v>
      </c>
      <c r="BL443" s="22" t="s">
        <v>954</v>
      </c>
      <c r="BM443" s="22" t="s">
        <v>3713</v>
      </c>
    </row>
    <row r="444" spans="2:65" s="1" customFormat="1" ht="25.5" customHeight="1">
      <c r="B444" s="136"/>
      <c r="C444" s="164" t="s">
        <v>3714</v>
      </c>
      <c r="D444" s="164" t="s">
        <v>1082</v>
      </c>
      <c r="E444" s="165" t="s">
        <v>3715</v>
      </c>
      <c r="F444" s="270" t="s">
        <v>3716</v>
      </c>
      <c r="G444" s="270"/>
      <c r="H444" s="270"/>
      <c r="I444" s="270"/>
      <c r="J444" s="166" t="s">
        <v>1182</v>
      </c>
      <c r="K444" s="167">
        <v>1</v>
      </c>
      <c r="L444" s="265">
        <v>0</v>
      </c>
      <c r="M444" s="265"/>
      <c r="N444" s="258">
        <f t="shared" si="125"/>
        <v>0</v>
      </c>
      <c r="O444" s="258"/>
      <c r="P444" s="258"/>
      <c r="Q444" s="258"/>
      <c r="R444" s="138"/>
      <c r="T444" s="168" t="s">
        <v>875</v>
      </c>
      <c r="U444" s="47" t="s">
        <v>914</v>
      </c>
      <c r="V444" s="39"/>
      <c r="W444" s="169">
        <f t="shared" si="126"/>
        <v>0</v>
      </c>
      <c r="X444" s="169">
        <v>2.2399999999999998E-3</v>
      </c>
      <c r="Y444" s="169">
        <f t="shared" si="127"/>
        <v>2.2399999999999998E-3</v>
      </c>
      <c r="Z444" s="169">
        <v>0</v>
      </c>
      <c r="AA444" s="170">
        <f t="shared" si="128"/>
        <v>0</v>
      </c>
      <c r="AR444" s="22" t="s">
        <v>954</v>
      </c>
      <c r="AT444" s="22" t="s">
        <v>1082</v>
      </c>
      <c r="AU444" s="22" t="s">
        <v>959</v>
      </c>
      <c r="AY444" s="22" t="s">
        <v>1081</v>
      </c>
      <c r="BE444" s="116">
        <f t="shared" si="129"/>
        <v>0</v>
      </c>
      <c r="BF444" s="116">
        <f t="shared" si="130"/>
        <v>0</v>
      </c>
      <c r="BG444" s="116">
        <f t="shared" si="131"/>
        <v>0</v>
      </c>
      <c r="BH444" s="116">
        <f t="shared" si="132"/>
        <v>0</v>
      </c>
      <c r="BI444" s="116">
        <f t="shared" si="133"/>
        <v>0</v>
      </c>
      <c r="BJ444" s="22" t="s">
        <v>959</v>
      </c>
      <c r="BK444" s="171">
        <f t="shared" si="134"/>
        <v>0</v>
      </c>
      <c r="BL444" s="22" t="s">
        <v>954</v>
      </c>
      <c r="BM444" s="22" t="s">
        <v>3717</v>
      </c>
    </row>
    <row r="445" spans="2:65" s="1" customFormat="1" ht="25.5" customHeight="1">
      <c r="B445" s="136"/>
      <c r="C445" s="195" t="s">
        <v>3718</v>
      </c>
      <c r="D445" s="195" t="s">
        <v>1187</v>
      </c>
      <c r="E445" s="196" t="s">
        <v>3719</v>
      </c>
      <c r="F445" s="262" t="s">
        <v>3720</v>
      </c>
      <c r="G445" s="262"/>
      <c r="H445" s="262"/>
      <c r="I445" s="262"/>
      <c r="J445" s="197" t="s">
        <v>1182</v>
      </c>
      <c r="K445" s="198">
        <v>1</v>
      </c>
      <c r="L445" s="261">
        <v>0</v>
      </c>
      <c r="M445" s="261"/>
      <c r="N445" s="257">
        <f t="shared" si="125"/>
        <v>0</v>
      </c>
      <c r="O445" s="258"/>
      <c r="P445" s="258"/>
      <c r="Q445" s="258"/>
      <c r="R445" s="138"/>
      <c r="T445" s="168" t="s">
        <v>875</v>
      </c>
      <c r="U445" s="47" t="s">
        <v>914</v>
      </c>
      <c r="V445" s="39"/>
      <c r="W445" s="169">
        <f t="shared" si="126"/>
        <v>0</v>
      </c>
      <c r="X445" s="169">
        <v>6.4300000000000004E-5</v>
      </c>
      <c r="Y445" s="169">
        <f t="shared" si="127"/>
        <v>6.4300000000000004E-5</v>
      </c>
      <c r="Z445" s="169">
        <v>0</v>
      </c>
      <c r="AA445" s="170">
        <f t="shared" si="128"/>
        <v>0</v>
      </c>
      <c r="AR445" s="22" t="s">
        <v>959</v>
      </c>
      <c r="AT445" s="22" t="s">
        <v>1187</v>
      </c>
      <c r="AU445" s="22" t="s">
        <v>959</v>
      </c>
      <c r="AY445" s="22" t="s">
        <v>1081</v>
      </c>
      <c r="BE445" s="116">
        <f t="shared" si="129"/>
        <v>0</v>
      </c>
      <c r="BF445" s="116">
        <f t="shared" si="130"/>
        <v>0</v>
      </c>
      <c r="BG445" s="116">
        <f t="shared" si="131"/>
        <v>0</v>
      </c>
      <c r="BH445" s="116">
        <f t="shared" si="132"/>
        <v>0</v>
      </c>
      <c r="BI445" s="116">
        <f t="shared" si="133"/>
        <v>0</v>
      </c>
      <c r="BJ445" s="22" t="s">
        <v>959</v>
      </c>
      <c r="BK445" s="171">
        <f t="shared" si="134"/>
        <v>0</v>
      </c>
      <c r="BL445" s="22" t="s">
        <v>954</v>
      </c>
      <c r="BM445" s="22" t="s">
        <v>3721</v>
      </c>
    </row>
    <row r="446" spans="2:65" s="1" customFormat="1" ht="25.5" customHeight="1">
      <c r="B446" s="136"/>
      <c r="C446" s="195" t="s">
        <v>3722</v>
      </c>
      <c r="D446" s="195" t="s">
        <v>1187</v>
      </c>
      <c r="E446" s="196" t="s">
        <v>3723</v>
      </c>
      <c r="F446" s="262" t="s">
        <v>3724</v>
      </c>
      <c r="G446" s="262"/>
      <c r="H446" s="262"/>
      <c r="I446" s="262"/>
      <c r="J446" s="197" t="s">
        <v>1182</v>
      </c>
      <c r="K446" s="198">
        <v>1</v>
      </c>
      <c r="L446" s="261">
        <v>0</v>
      </c>
      <c r="M446" s="261"/>
      <c r="N446" s="257">
        <f t="shared" si="125"/>
        <v>0</v>
      </c>
      <c r="O446" s="258"/>
      <c r="P446" s="258"/>
      <c r="Q446" s="258"/>
      <c r="R446" s="138"/>
      <c r="T446" s="168" t="s">
        <v>875</v>
      </c>
      <c r="U446" s="47" t="s">
        <v>914</v>
      </c>
      <c r="V446" s="39"/>
      <c r="W446" s="169">
        <f t="shared" si="126"/>
        <v>0</v>
      </c>
      <c r="X446" s="169">
        <v>6.4300000000000004E-5</v>
      </c>
      <c r="Y446" s="169">
        <f t="shared" si="127"/>
        <v>6.4300000000000004E-5</v>
      </c>
      <c r="Z446" s="169">
        <v>0</v>
      </c>
      <c r="AA446" s="170">
        <f t="shared" si="128"/>
        <v>0</v>
      </c>
      <c r="AR446" s="22" t="s">
        <v>959</v>
      </c>
      <c r="AT446" s="22" t="s">
        <v>1187</v>
      </c>
      <c r="AU446" s="22" t="s">
        <v>959</v>
      </c>
      <c r="AY446" s="22" t="s">
        <v>1081</v>
      </c>
      <c r="BE446" s="116">
        <f t="shared" si="129"/>
        <v>0</v>
      </c>
      <c r="BF446" s="116">
        <f t="shared" si="130"/>
        <v>0</v>
      </c>
      <c r="BG446" s="116">
        <f t="shared" si="131"/>
        <v>0</v>
      </c>
      <c r="BH446" s="116">
        <f t="shared" si="132"/>
        <v>0</v>
      </c>
      <c r="BI446" s="116">
        <f t="shared" si="133"/>
        <v>0</v>
      </c>
      <c r="BJ446" s="22" t="s">
        <v>959</v>
      </c>
      <c r="BK446" s="171">
        <f t="shared" si="134"/>
        <v>0</v>
      </c>
      <c r="BL446" s="22" t="s">
        <v>954</v>
      </c>
      <c r="BM446" s="22" t="s">
        <v>3725</v>
      </c>
    </row>
    <row r="447" spans="2:65" s="1" customFormat="1" ht="25.5" customHeight="1">
      <c r="B447" s="136"/>
      <c r="C447" s="164" t="s">
        <v>3726</v>
      </c>
      <c r="D447" s="164" t="s">
        <v>1082</v>
      </c>
      <c r="E447" s="165" t="s">
        <v>3727</v>
      </c>
      <c r="F447" s="270" t="s">
        <v>3728</v>
      </c>
      <c r="G447" s="270"/>
      <c r="H447" s="270"/>
      <c r="I447" s="270"/>
      <c r="J447" s="166" t="s">
        <v>1129</v>
      </c>
      <c r="K447" s="167">
        <v>1</v>
      </c>
      <c r="L447" s="265">
        <v>0</v>
      </c>
      <c r="M447" s="265"/>
      <c r="N447" s="258">
        <f t="shared" si="125"/>
        <v>0</v>
      </c>
      <c r="O447" s="258"/>
      <c r="P447" s="258"/>
      <c r="Q447" s="258"/>
      <c r="R447" s="138"/>
      <c r="T447" s="168" t="s">
        <v>875</v>
      </c>
      <c r="U447" s="47" t="s">
        <v>914</v>
      </c>
      <c r="V447" s="39"/>
      <c r="W447" s="169">
        <f t="shared" si="126"/>
        <v>0</v>
      </c>
      <c r="X447" s="169">
        <v>7.9000000000000001E-4</v>
      </c>
      <c r="Y447" s="169">
        <f t="shared" si="127"/>
        <v>7.9000000000000001E-4</v>
      </c>
      <c r="Z447" s="169">
        <v>0</v>
      </c>
      <c r="AA447" s="170">
        <f t="shared" si="128"/>
        <v>0</v>
      </c>
      <c r="AR447" s="22" t="s">
        <v>954</v>
      </c>
      <c r="AT447" s="22" t="s">
        <v>1082</v>
      </c>
      <c r="AU447" s="22" t="s">
        <v>959</v>
      </c>
      <c r="AY447" s="22" t="s">
        <v>1081</v>
      </c>
      <c r="BE447" s="116">
        <f t="shared" si="129"/>
        <v>0</v>
      </c>
      <c r="BF447" s="116">
        <f t="shared" si="130"/>
        <v>0</v>
      </c>
      <c r="BG447" s="116">
        <f t="shared" si="131"/>
        <v>0</v>
      </c>
      <c r="BH447" s="116">
        <f t="shared" si="132"/>
        <v>0</v>
      </c>
      <c r="BI447" s="116">
        <f t="shared" si="133"/>
        <v>0</v>
      </c>
      <c r="BJ447" s="22" t="s">
        <v>959</v>
      </c>
      <c r="BK447" s="171">
        <f t="shared" si="134"/>
        <v>0</v>
      </c>
      <c r="BL447" s="22" t="s">
        <v>954</v>
      </c>
      <c r="BM447" s="22" t="s">
        <v>3729</v>
      </c>
    </row>
    <row r="448" spans="2:65" s="1" customFormat="1" ht="25.5" customHeight="1">
      <c r="B448" s="136"/>
      <c r="C448" s="164" t="s">
        <v>3730</v>
      </c>
      <c r="D448" s="164" t="s">
        <v>1082</v>
      </c>
      <c r="E448" s="165" t="s">
        <v>3731</v>
      </c>
      <c r="F448" s="270" t="s">
        <v>3732</v>
      </c>
      <c r="G448" s="270"/>
      <c r="H448" s="270"/>
      <c r="I448" s="270"/>
      <c r="J448" s="166" t="s">
        <v>1182</v>
      </c>
      <c r="K448" s="167">
        <v>83</v>
      </c>
      <c r="L448" s="265">
        <v>0</v>
      </c>
      <c r="M448" s="265"/>
      <c r="N448" s="258">
        <f t="shared" si="125"/>
        <v>0</v>
      </c>
      <c r="O448" s="258"/>
      <c r="P448" s="258"/>
      <c r="Q448" s="258"/>
      <c r="R448" s="138"/>
      <c r="T448" s="168" t="s">
        <v>875</v>
      </c>
      <c r="U448" s="47" t="s">
        <v>914</v>
      </c>
      <c r="V448" s="39"/>
      <c r="W448" s="169">
        <f t="shared" si="126"/>
        <v>0</v>
      </c>
      <c r="X448" s="169">
        <v>1.8000000000000001E-4</v>
      </c>
      <c r="Y448" s="169">
        <f t="shared" si="127"/>
        <v>1.494E-2</v>
      </c>
      <c r="Z448" s="169">
        <v>0</v>
      </c>
      <c r="AA448" s="170">
        <f t="shared" si="128"/>
        <v>0</v>
      </c>
      <c r="AR448" s="22" t="s">
        <v>954</v>
      </c>
      <c r="AT448" s="22" t="s">
        <v>1082</v>
      </c>
      <c r="AU448" s="22" t="s">
        <v>959</v>
      </c>
      <c r="AY448" s="22" t="s">
        <v>1081</v>
      </c>
      <c r="BE448" s="116">
        <f t="shared" si="129"/>
        <v>0</v>
      </c>
      <c r="BF448" s="116">
        <f t="shared" si="130"/>
        <v>0</v>
      </c>
      <c r="BG448" s="116">
        <f t="shared" si="131"/>
        <v>0</v>
      </c>
      <c r="BH448" s="116">
        <f t="shared" si="132"/>
        <v>0</v>
      </c>
      <c r="BI448" s="116">
        <f t="shared" si="133"/>
        <v>0</v>
      </c>
      <c r="BJ448" s="22" t="s">
        <v>959</v>
      </c>
      <c r="BK448" s="171">
        <f t="shared" si="134"/>
        <v>0</v>
      </c>
      <c r="BL448" s="22" t="s">
        <v>954</v>
      </c>
      <c r="BM448" s="22" t="s">
        <v>3733</v>
      </c>
    </row>
    <row r="449" spans="2:65" s="1" customFormat="1" ht="16.5" customHeight="1">
      <c r="B449" s="136"/>
      <c r="C449" s="195" t="s">
        <v>3734</v>
      </c>
      <c r="D449" s="195" t="s">
        <v>1187</v>
      </c>
      <c r="E449" s="196" t="s">
        <v>3735</v>
      </c>
      <c r="F449" s="262" t="s">
        <v>3736</v>
      </c>
      <c r="G449" s="262"/>
      <c r="H449" s="262"/>
      <c r="I449" s="262"/>
      <c r="J449" s="197" t="s">
        <v>1182</v>
      </c>
      <c r="K449" s="198">
        <v>83</v>
      </c>
      <c r="L449" s="261">
        <v>0</v>
      </c>
      <c r="M449" s="261"/>
      <c r="N449" s="257">
        <f t="shared" si="125"/>
        <v>0</v>
      </c>
      <c r="O449" s="258"/>
      <c r="P449" s="258"/>
      <c r="Q449" s="258"/>
      <c r="R449" s="138"/>
      <c r="T449" s="168" t="s">
        <v>875</v>
      </c>
      <c r="U449" s="47" t="s">
        <v>914</v>
      </c>
      <c r="V449" s="39"/>
      <c r="W449" s="169">
        <f t="shared" si="126"/>
        <v>0</v>
      </c>
      <c r="X449" s="169">
        <v>1E-4</v>
      </c>
      <c r="Y449" s="169">
        <f t="shared" si="127"/>
        <v>8.3000000000000001E-3</v>
      </c>
      <c r="Z449" s="169">
        <v>0</v>
      </c>
      <c r="AA449" s="170">
        <f t="shared" si="128"/>
        <v>0</v>
      </c>
      <c r="AR449" s="22" t="s">
        <v>959</v>
      </c>
      <c r="AT449" s="22" t="s">
        <v>1187</v>
      </c>
      <c r="AU449" s="22" t="s">
        <v>959</v>
      </c>
      <c r="AY449" s="22" t="s">
        <v>1081</v>
      </c>
      <c r="BE449" s="116">
        <f t="shared" si="129"/>
        <v>0</v>
      </c>
      <c r="BF449" s="116">
        <f t="shared" si="130"/>
        <v>0</v>
      </c>
      <c r="BG449" s="116">
        <f t="shared" si="131"/>
        <v>0</v>
      </c>
      <c r="BH449" s="116">
        <f t="shared" si="132"/>
        <v>0</v>
      </c>
      <c r="BI449" s="116">
        <f t="shared" si="133"/>
        <v>0</v>
      </c>
      <c r="BJ449" s="22" t="s">
        <v>959</v>
      </c>
      <c r="BK449" s="171">
        <f t="shared" si="134"/>
        <v>0</v>
      </c>
      <c r="BL449" s="22" t="s">
        <v>954</v>
      </c>
      <c r="BM449" s="22" t="s">
        <v>3737</v>
      </c>
    </row>
    <row r="450" spans="2:65" s="1" customFormat="1" ht="25.5" customHeight="1">
      <c r="B450" s="136"/>
      <c r="C450" s="164" t="s">
        <v>3738</v>
      </c>
      <c r="D450" s="164" t="s">
        <v>1082</v>
      </c>
      <c r="E450" s="165" t="s">
        <v>3739</v>
      </c>
      <c r="F450" s="270" t="s">
        <v>3740</v>
      </c>
      <c r="G450" s="270"/>
      <c r="H450" s="270"/>
      <c r="I450" s="270"/>
      <c r="J450" s="166" t="s">
        <v>1346</v>
      </c>
      <c r="K450" s="167">
        <v>0</v>
      </c>
      <c r="L450" s="265">
        <v>0</v>
      </c>
      <c r="M450" s="265"/>
      <c r="N450" s="258">
        <f t="shared" si="125"/>
        <v>0</v>
      </c>
      <c r="O450" s="258"/>
      <c r="P450" s="258"/>
      <c r="Q450" s="258"/>
      <c r="R450" s="138"/>
      <c r="T450" s="168" t="s">
        <v>875</v>
      </c>
      <c r="U450" s="47" t="s">
        <v>914</v>
      </c>
      <c r="V450" s="39"/>
      <c r="W450" s="169">
        <f t="shared" si="126"/>
        <v>0</v>
      </c>
      <c r="X450" s="169">
        <v>0</v>
      </c>
      <c r="Y450" s="169">
        <f t="shared" si="127"/>
        <v>0</v>
      </c>
      <c r="Z450" s="169">
        <v>0</v>
      </c>
      <c r="AA450" s="170">
        <f t="shared" si="128"/>
        <v>0</v>
      </c>
      <c r="AR450" s="22" t="s">
        <v>954</v>
      </c>
      <c r="AT450" s="22" t="s">
        <v>1082</v>
      </c>
      <c r="AU450" s="22" t="s">
        <v>959</v>
      </c>
      <c r="AY450" s="22" t="s">
        <v>1081</v>
      </c>
      <c r="BE450" s="116">
        <f t="shared" si="129"/>
        <v>0</v>
      </c>
      <c r="BF450" s="116">
        <f t="shared" si="130"/>
        <v>0</v>
      </c>
      <c r="BG450" s="116">
        <f t="shared" si="131"/>
        <v>0</v>
      </c>
      <c r="BH450" s="116">
        <f t="shared" si="132"/>
        <v>0</v>
      </c>
      <c r="BI450" s="116">
        <f t="shared" si="133"/>
        <v>0</v>
      </c>
      <c r="BJ450" s="22" t="s">
        <v>959</v>
      </c>
      <c r="BK450" s="171">
        <f t="shared" si="134"/>
        <v>0</v>
      </c>
      <c r="BL450" s="22" t="s">
        <v>954</v>
      </c>
      <c r="BM450" s="22" t="s">
        <v>3741</v>
      </c>
    </row>
    <row r="451" spans="2:65" s="10" customFormat="1" ht="29.85" customHeight="1">
      <c r="B451" s="153"/>
      <c r="C451" s="154"/>
      <c r="D451" s="163" t="s">
        <v>1059</v>
      </c>
      <c r="E451" s="163"/>
      <c r="F451" s="163"/>
      <c r="G451" s="163"/>
      <c r="H451" s="163"/>
      <c r="I451" s="163"/>
      <c r="J451" s="163"/>
      <c r="K451" s="163"/>
      <c r="L451" s="163"/>
      <c r="M451" s="163"/>
      <c r="N451" s="273">
        <f>BK451</f>
        <v>0</v>
      </c>
      <c r="O451" s="274"/>
      <c r="P451" s="274"/>
      <c r="Q451" s="274"/>
      <c r="R451" s="156"/>
      <c r="T451" s="157"/>
      <c r="U451" s="154"/>
      <c r="V451" s="154"/>
      <c r="W451" s="158">
        <f>SUM(W452:W462)</f>
        <v>0</v>
      </c>
      <c r="X451" s="154"/>
      <c r="Y451" s="158">
        <f>SUM(Y452:Y462)</f>
        <v>0.91605000000000003</v>
      </c>
      <c r="Z451" s="154"/>
      <c r="AA451" s="159">
        <f>SUM(AA452:AA462)</f>
        <v>4.5</v>
      </c>
      <c r="AR451" s="160" t="s">
        <v>959</v>
      </c>
      <c r="AT451" s="161" t="s">
        <v>946</v>
      </c>
      <c r="AU451" s="161" t="s">
        <v>954</v>
      </c>
      <c r="AY451" s="160" t="s">
        <v>1081</v>
      </c>
      <c r="BK451" s="162">
        <f>SUM(BK452:BK462)</f>
        <v>0</v>
      </c>
    </row>
    <row r="452" spans="2:65" s="1" customFormat="1" ht="16.5" customHeight="1">
      <c r="B452" s="136"/>
      <c r="C452" s="164" t="s">
        <v>3742</v>
      </c>
      <c r="D452" s="164" t="s">
        <v>1082</v>
      </c>
      <c r="E452" s="165" t="s">
        <v>3743</v>
      </c>
      <c r="F452" s="270" t="s">
        <v>3744</v>
      </c>
      <c r="G452" s="270"/>
      <c r="H452" s="270"/>
      <c r="I452" s="270"/>
      <c r="J452" s="166" t="s">
        <v>3745</v>
      </c>
      <c r="K452" s="167">
        <v>1</v>
      </c>
      <c r="L452" s="265">
        <v>0</v>
      </c>
      <c r="M452" s="265"/>
      <c r="N452" s="258">
        <f t="shared" ref="N452:N462" si="135">ROUND(L452*K452,3)</f>
        <v>0</v>
      </c>
      <c r="O452" s="258"/>
      <c r="P452" s="258"/>
      <c r="Q452" s="258"/>
      <c r="R452" s="138"/>
      <c r="T452" s="168" t="s">
        <v>875</v>
      </c>
      <c r="U452" s="47" t="s">
        <v>914</v>
      </c>
      <c r="V452" s="39"/>
      <c r="W452" s="169">
        <f t="shared" ref="W452:W462" si="136">V452*K452</f>
        <v>0</v>
      </c>
      <c r="X452" s="169">
        <v>0</v>
      </c>
      <c r="Y452" s="169">
        <f t="shared" ref="Y452:Y462" si="137">X452*K452</f>
        <v>0</v>
      </c>
      <c r="Z452" s="169">
        <v>0</v>
      </c>
      <c r="AA452" s="170">
        <f t="shared" ref="AA452:AA462" si="138">Z452*K452</f>
        <v>0</v>
      </c>
      <c r="AR452" s="22" t="s">
        <v>954</v>
      </c>
      <c r="AT452" s="22" t="s">
        <v>1082</v>
      </c>
      <c r="AU452" s="22" t="s">
        <v>959</v>
      </c>
      <c r="AY452" s="22" t="s">
        <v>1081</v>
      </c>
      <c r="BE452" s="116">
        <f t="shared" ref="BE452:BE462" si="139">IF(U452="základná",N452,0)</f>
        <v>0</v>
      </c>
      <c r="BF452" s="116">
        <f t="shared" ref="BF452:BF462" si="140">IF(U452="znížená",N452,0)</f>
        <v>0</v>
      </c>
      <c r="BG452" s="116">
        <f t="shared" ref="BG452:BG462" si="141">IF(U452="zákl. prenesená",N452,0)</f>
        <v>0</v>
      </c>
      <c r="BH452" s="116">
        <f t="shared" ref="BH452:BH462" si="142">IF(U452="zníž. prenesená",N452,0)</f>
        <v>0</v>
      </c>
      <c r="BI452" s="116">
        <f t="shared" ref="BI452:BI462" si="143">IF(U452="nulová",N452,0)</f>
        <v>0</v>
      </c>
      <c r="BJ452" s="22" t="s">
        <v>959</v>
      </c>
      <c r="BK452" s="171">
        <f t="shared" ref="BK452:BK462" si="144">ROUND(L452*K452,3)</f>
        <v>0</v>
      </c>
      <c r="BL452" s="22" t="s">
        <v>954</v>
      </c>
      <c r="BM452" s="22" t="s">
        <v>3746</v>
      </c>
    </row>
    <row r="453" spans="2:65" s="1" customFormat="1" ht="25.5" customHeight="1">
      <c r="B453" s="136"/>
      <c r="C453" s="164" t="s">
        <v>3747</v>
      </c>
      <c r="D453" s="164" t="s">
        <v>1082</v>
      </c>
      <c r="E453" s="165" t="s">
        <v>3748</v>
      </c>
      <c r="F453" s="270" t="s">
        <v>3749</v>
      </c>
      <c r="G453" s="270"/>
      <c r="H453" s="270"/>
      <c r="I453" s="270"/>
      <c r="J453" s="166" t="s">
        <v>3745</v>
      </c>
      <c r="K453" s="167">
        <v>1</v>
      </c>
      <c r="L453" s="265">
        <v>0</v>
      </c>
      <c r="M453" s="265"/>
      <c r="N453" s="258">
        <f t="shared" si="135"/>
        <v>0</v>
      </c>
      <c r="O453" s="258"/>
      <c r="P453" s="258"/>
      <c r="Q453" s="258"/>
      <c r="R453" s="138"/>
      <c r="T453" s="168" t="s">
        <v>875</v>
      </c>
      <c r="U453" s="47" t="s">
        <v>914</v>
      </c>
      <c r="V453" s="39"/>
      <c r="W453" s="169">
        <f t="shared" si="136"/>
        <v>0</v>
      </c>
      <c r="X453" s="169">
        <v>0</v>
      </c>
      <c r="Y453" s="169">
        <f t="shared" si="137"/>
        <v>0</v>
      </c>
      <c r="Z453" s="169">
        <v>0</v>
      </c>
      <c r="AA453" s="170">
        <f t="shared" si="138"/>
        <v>0</v>
      </c>
      <c r="AR453" s="22" t="s">
        <v>954</v>
      </c>
      <c r="AT453" s="22" t="s">
        <v>1082</v>
      </c>
      <c r="AU453" s="22" t="s">
        <v>959</v>
      </c>
      <c r="AY453" s="22" t="s">
        <v>1081</v>
      </c>
      <c r="BE453" s="116">
        <f t="shared" si="139"/>
        <v>0</v>
      </c>
      <c r="BF453" s="116">
        <f t="shared" si="140"/>
        <v>0</v>
      </c>
      <c r="BG453" s="116">
        <f t="shared" si="141"/>
        <v>0</v>
      </c>
      <c r="BH453" s="116">
        <f t="shared" si="142"/>
        <v>0</v>
      </c>
      <c r="BI453" s="116">
        <f t="shared" si="143"/>
        <v>0</v>
      </c>
      <c r="BJ453" s="22" t="s">
        <v>959</v>
      </c>
      <c r="BK453" s="171">
        <f t="shared" si="144"/>
        <v>0</v>
      </c>
      <c r="BL453" s="22" t="s">
        <v>954</v>
      </c>
      <c r="BM453" s="22" t="s">
        <v>3750</v>
      </c>
    </row>
    <row r="454" spans="2:65" s="1" customFormat="1" ht="25.5" customHeight="1">
      <c r="B454" s="136"/>
      <c r="C454" s="195" t="s">
        <v>3751</v>
      </c>
      <c r="D454" s="195" t="s">
        <v>1187</v>
      </c>
      <c r="E454" s="196" t="s">
        <v>3752</v>
      </c>
      <c r="F454" s="262" t="s">
        <v>3753</v>
      </c>
      <c r="G454" s="262"/>
      <c r="H454" s="262"/>
      <c r="I454" s="262"/>
      <c r="J454" s="197" t="s">
        <v>3745</v>
      </c>
      <c r="K454" s="198">
        <v>2</v>
      </c>
      <c r="L454" s="261">
        <v>0</v>
      </c>
      <c r="M454" s="261"/>
      <c r="N454" s="257">
        <f t="shared" si="135"/>
        <v>0</v>
      </c>
      <c r="O454" s="258"/>
      <c r="P454" s="258"/>
      <c r="Q454" s="258"/>
      <c r="R454" s="138"/>
      <c r="T454" s="168" t="s">
        <v>875</v>
      </c>
      <c r="U454" s="47" t="s">
        <v>914</v>
      </c>
      <c r="V454" s="39"/>
      <c r="W454" s="169">
        <f t="shared" si="136"/>
        <v>0</v>
      </c>
      <c r="X454" s="169">
        <v>0.03</v>
      </c>
      <c r="Y454" s="169">
        <f t="shared" si="137"/>
        <v>0.06</v>
      </c>
      <c r="Z454" s="169">
        <v>0</v>
      </c>
      <c r="AA454" s="170">
        <f t="shared" si="138"/>
        <v>0</v>
      </c>
      <c r="AR454" s="22" t="s">
        <v>959</v>
      </c>
      <c r="AT454" s="22" t="s">
        <v>1187</v>
      </c>
      <c r="AU454" s="22" t="s">
        <v>959</v>
      </c>
      <c r="AY454" s="22" t="s">
        <v>1081</v>
      </c>
      <c r="BE454" s="116">
        <f t="shared" si="139"/>
        <v>0</v>
      </c>
      <c r="BF454" s="116">
        <f t="shared" si="140"/>
        <v>0</v>
      </c>
      <c r="BG454" s="116">
        <f t="shared" si="141"/>
        <v>0</v>
      </c>
      <c r="BH454" s="116">
        <f t="shared" si="142"/>
        <v>0</v>
      </c>
      <c r="BI454" s="116">
        <f t="shared" si="143"/>
        <v>0</v>
      </c>
      <c r="BJ454" s="22" t="s">
        <v>959</v>
      </c>
      <c r="BK454" s="171">
        <f t="shared" si="144"/>
        <v>0</v>
      </c>
      <c r="BL454" s="22" t="s">
        <v>954</v>
      </c>
      <c r="BM454" s="22" t="s">
        <v>3754</v>
      </c>
    </row>
    <row r="455" spans="2:65" s="1" customFormat="1" ht="25.5" customHeight="1">
      <c r="B455" s="136"/>
      <c r="C455" s="195" t="s">
        <v>3755</v>
      </c>
      <c r="D455" s="195" t="s">
        <v>1187</v>
      </c>
      <c r="E455" s="196" t="s">
        <v>3756</v>
      </c>
      <c r="F455" s="262" t="s">
        <v>3757</v>
      </c>
      <c r="G455" s="262"/>
      <c r="H455" s="262"/>
      <c r="I455" s="262"/>
      <c r="J455" s="197" t="s">
        <v>3745</v>
      </c>
      <c r="K455" s="198">
        <v>2</v>
      </c>
      <c r="L455" s="261">
        <v>0</v>
      </c>
      <c r="M455" s="261"/>
      <c r="N455" s="257">
        <f t="shared" si="135"/>
        <v>0</v>
      </c>
      <c r="O455" s="258"/>
      <c r="P455" s="258"/>
      <c r="Q455" s="258"/>
      <c r="R455" s="138"/>
      <c r="T455" s="168" t="s">
        <v>875</v>
      </c>
      <c r="U455" s="47" t="s">
        <v>914</v>
      </c>
      <c r="V455" s="39"/>
      <c r="W455" s="169">
        <f t="shared" si="136"/>
        <v>0</v>
      </c>
      <c r="X455" s="169">
        <v>0.03</v>
      </c>
      <c r="Y455" s="169">
        <f t="shared" si="137"/>
        <v>0.06</v>
      </c>
      <c r="Z455" s="169">
        <v>0</v>
      </c>
      <c r="AA455" s="170">
        <f t="shared" si="138"/>
        <v>0</v>
      </c>
      <c r="AR455" s="22" t="s">
        <v>959</v>
      </c>
      <c r="AT455" s="22" t="s">
        <v>1187</v>
      </c>
      <c r="AU455" s="22" t="s">
        <v>959</v>
      </c>
      <c r="AY455" s="22" t="s">
        <v>1081</v>
      </c>
      <c r="BE455" s="116">
        <f t="shared" si="139"/>
        <v>0</v>
      </c>
      <c r="BF455" s="116">
        <f t="shared" si="140"/>
        <v>0</v>
      </c>
      <c r="BG455" s="116">
        <f t="shared" si="141"/>
        <v>0</v>
      </c>
      <c r="BH455" s="116">
        <f t="shared" si="142"/>
        <v>0</v>
      </c>
      <c r="BI455" s="116">
        <f t="shared" si="143"/>
        <v>0</v>
      </c>
      <c r="BJ455" s="22" t="s">
        <v>959</v>
      </c>
      <c r="BK455" s="171">
        <f t="shared" si="144"/>
        <v>0</v>
      </c>
      <c r="BL455" s="22" t="s">
        <v>954</v>
      </c>
      <c r="BM455" s="22" t="s">
        <v>3758</v>
      </c>
    </row>
    <row r="456" spans="2:65" s="1" customFormat="1" ht="25.5" customHeight="1">
      <c r="B456" s="136"/>
      <c r="C456" s="195" t="s">
        <v>3759</v>
      </c>
      <c r="D456" s="195" t="s">
        <v>1187</v>
      </c>
      <c r="E456" s="196" t="s">
        <v>3760</v>
      </c>
      <c r="F456" s="262" t="s">
        <v>3761</v>
      </c>
      <c r="G456" s="262"/>
      <c r="H456" s="262"/>
      <c r="I456" s="262"/>
      <c r="J456" s="197" t="s">
        <v>3745</v>
      </c>
      <c r="K456" s="198">
        <v>1</v>
      </c>
      <c r="L456" s="261">
        <v>0</v>
      </c>
      <c r="M456" s="261"/>
      <c r="N456" s="257">
        <f t="shared" si="135"/>
        <v>0</v>
      </c>
      <c r="O456" s="258"/>
      <c r="P456" s="258"/>
      <c r="Q456" s="258"/>
      <c r="R456" s="138"/>
      <c r="T456" s="168" t="s">
        <v>875</v>
      </c>
      <c r="U456" s="47" t="s">
        <v>914</v>
      </c>
      <c r="V456" s="39"/>
      <c r="W456" s="169">
        <f t="shared" si="136"/>
        <v>0</v>
      </c>
      <c r="X456" s="169">
        <v>0.03</v>
      </c>
      <c r="Y456" s="169">
        <f t="shared" si="137"/>
        <v>0.03</v>
      </c>
      <c r="Z456" s="169">
        <v>0</v>
      </c>
      <c r="AA456" s="170">
        <f t="shared" si="138"/>
        <v>0</v>
      </c>
      <c r="AR456" s="22" t="s">
        <v>959</v>
      </c>
      <c r="AT456" s="22" t="s">
        <v>1187</v>
      </c>
      <c r="AU456" s="22" t="s">
        <v>959</v>
      </c>
      <c r="AY456" s="22" t="s">
        <v>1081</v>
      </c>
      <c r="BE456" s="116">
        <f t="shared" si="139"/>
        <v>0</v>
      </c>
      <c r="BF456" s="116">
        <f t="shared" si="140"/>
        <v>0</v>
      </c>
      <c r="BG456" s="116">
        <f t="shared" si="141"/>
        <v>0</v>
      </c>
      <c r="BH456" s="116">
        <f t="shared" si="142"/>
        <v>0</v>
      </c>
      <c r="BI456" s="116">
        <f t="shared" si="143"/>
        <v>0</v>
      </c>
      <c r="BJ456" s="22" t="s">
        <v>959</v>
      </c>
      <c r="BK456" s="171">
        <f t="shared" si="144"/>
        <v>0</v>
      </c>
      <c r="BL456" s="22" t="s">
        <v>954</v>
      </c>
      <c r="BM456" s="22" t="s">
        <v>3762</v>
      </c>
    </row>
    <row r="457" spans="2:65" s="1" customFormat="1" ht="25.5" customHeight="1">
      <c r="B457" s="136"/>
      <c r="C457" s="195" t="s">
        <v>3763</v>
      </c>
      <c r="D457" s="195" t="s">
        <v>1187</v>
      </c>
      <c r="E457" s="196" t="s">
        <v>3764</v>
      </c>
      <c r="F457" s="262" t="s">
        <v>3765</v>
      </c>
      <c r="G457" s="262"/>
      <c r="H457" s="262"/>
      <c r="I457" s="262"/>
      <c r="J457" s="197" t="s">
        <v>3745</v>
      </c>
      <c r="K457" s="198">
        <v>1</v>
      </c>
      <c r="L457" s="261">
        <v>0</v>
      </c>
      <c r="M457" s="261"/>
      <c r="N457" s="257">
        <f t="shared" si="135"/>
        <v>0</v>
      </c>
      <c r="O457" s="258"/>
      <c r="P457" s="258"/>
      <c r="Q457" s="258"/>
      <c r="R457" s="138"/>
      <c r="T457" s="168" t="s">
        <v>875</v>
      </c>
      <c r="U457" s="47" t="s">
        <v>914</v>
      </c>
      <c r="V457" s="39"/>
      <c r="W457" s="169">
        <f t="shared" si="136"/>
        <v>0</v>
      </c>
      <c r="X457" s="169">
        <v>0.03</v>
      </c>
      <c r="Y457" s="169">
        <f t="shared" si="137"/>
        <v>0.03</v>
      </c>
      <c r="Z457" s="169">
        <v>0</v>
      </c>
      <c r="AA457" s="170">
        <f t="shared" si="138"/>
        <v>0</v>
      </c>
      <c r="AR457" s="22" t="s">
        <v>959</v>
      </c>
      <c r="AT457" s="22" t="s">
        <v>1187</v>
      </c>
      <c r="AU457" s="22" t="s">
        <v>959</v>
      </c>
      <c r="AY457" s="22" t="s">
        <v>1081</v>
      </c>
      <c r="BE457" s="116">
        <f t="shared" si="139"/>
        <v>0</v>
      </c>
      <c r="BF457" s="116">
        <f t="shared" si="140"/>
        <v>0</v>
      </c>
      <c r="BG457" s="116">
        <f t="shared" si="141"/>
        <v>0</v>
      </c>
      <c r="BH457" s="116">
        <f t="shared" si="142"/>
        <v>0</v>
      </c>
      <c r="BI457" s="116">
        <f t="shared" si="143"/>
        <v>0</v>
      </c>
      <c r="BJ457" s="22" t="s">
        <v>959</v>
      </c>
      <c r="BK457" s="171">
        <f t="shared" si="144"/>
        <v>0</v>
      </c>
      <c r="BL457" s="22" t="s">
        <v>954</v>
      </c>
      <c r="BM457" s="22" t="s">
        <v>3766</v>
      </c>
    </row>
    <row r="458" spans="2:65" s="1" customFormat="1" ht="25.5" customHeight="1">
      <c r="B458" s="136"/>
      <c r="C458" s="195" t="s">
        <v>2471</v>
      </c>
      <c r="D458" s="195" t="s">
        <v>1187</v>
      </c>
      <c r="E458" s="196" t="s">
        <v>3767</v>
      </c>
      <c r="F458" s="262" t="s">
        <v>3768</v>
      </c>
      <c r="G458" s="262"/>
      <c r="H458" s="262"/>
      <c r="I458" s="262"/>
      <c r="J458" s="197" t="s">
        <v>3745</v>
      </c>
      <c r="K458" s="198">
        <v>1</v>
      </c>
      <c r="L458" s="261">
        <v>0</v>
      </c>
      <c r="M458" s="261"/>
      <c r="N458" s="257">
        <f t="shared" si="135"/>
        <v>0</v>
      </c>
      <c r="O458" s="258"/>
      <c r="P458" s="258"/>
      <c r="Q458" s="258"/>
      <c r="R458" s="138"/>
      <c r="T458" s="168" t="s">
        <v>875</v>
      </c>
      <c r="U458" s="47" t="s">
        <v>914</v>
      </c>
      <c r="V458" s="39"/>
      <c r="W458" s="169">
        <f t="shared" si="136"/>
        <v>0</v>
      </c>
      <c r="X458" s="169">
        <v>0.03</v>
      </c>
      <c r="Y458" s="169">
        <f t="shared" si="137"/>
        <v>0.03</v>
      </c>
      <c r="Z458" s="169">
        <v>0</v>
      </c>
      <c r="AA458" s="170">
        <f t="shared" si="138"/>
        <v>0</v>
      </c>
      <c r="AR458" s="22" t="s">
        <v>959</v>
      </c>
      <c r="AT458" s="22" t="s">
        <v>1187</v>
      </c>
      <c r="AU458" s="22" t="s">
        <v>959</v>
      </c>
      <c r="AY458" s="22" t="s">
        <v>1081</v>
      </c>
      <c r="BE458" s="116">
        <f t="shared" si="139"/>
        <v>0</v>
      </c>
      <c r="BF458" s="116">
        <f t="shared" si="140"/>
        <v>0</v>
      </c>
      <c r="BG458" s="116">
        <f t="shared" si="141"/>
        <v>0</v>
      </c>
      <c r="BH458" s="116">
        <f t="shared" si="142"/>
        <v>0</v>
      </c>
      <c r="BI458" s="116">
        <f t="shared" si="143"/>
        <v>0</v>
      </c>
      <c r="BJ458" s="22" t="s">
        <v>959</v>
      </c>
      <c r="BK458" s="171">
        <f t="shared" si="144"/>
        <v>0</v>
      </c>
      <c r="BL458" s="22" t="s">
        <v>954</v>
      </c>
      <c r="BM458" s="22" t="s">
        <v>3769</v>
      </c>
    </row>
    <row r="459" spans="2:65" s="1" customFormat="1" ht="38.25" customHeight="1">
      <c r="B459" s="136"/>
      <c r="C459" s="164" t="s">
        <v>3770</v>
      </c>
      <c r="D459" s="164" t="s">
        <v>1082</v>
      </c>
      <c r="E459" s="165" t="s">
        <v>1468</v>
      </c>
      <c r="F459" s="270" t="s">
        <v>3771</v>
      </c>
      <c r="G459" s="270"/>
      <c r="H459" s="270"/>
      <c r="I459" s="270"/>
      <c r="J459" s="166" t="s">
        <v>1470</v>
      </c>
      <c r="K459" s="167">
        <v>450</v>
      </c>
      <c r="L459" s="265">
        <v>0</v>
      </c>
      <c r="M459" s="265"/>
      <c r="N459" s="258">
        <f t="shared" si="135"/>
        <v>0</v>
      </c>
      <c r="O459" s="258"/>
      <c r="P459" s="258"/>
      <c r="Q459" s="258"/>
      <c r="R459" s="138"/>
      <c r="T459" s="168" t="s">
        <v>875</v>
      </c>
      <c r="U459" s="47" t="s">
        <v>914</v>
      </c>
      <c r="V459" s="39"/>
      <c r="W459" s="169">
        <f t="shared" si="136"/>
        <v>0</v>
      </c>
      <c r="X459" s="169">
        <v>6.9999999999999994E-5</v>
      </c>
      <c r="Y459" s="169">
        <f t="shared" si="137"/>
        <v>3.15E-2</v>
      </c>
      <c r="Z459" s="169">
        <v>0</v>
      </c>
      <c r="AA459" s="170">
        <f t="shared" si="138"/>
        <v>0</v>
      </c>
      <c r="AR459" s="22" t="s">
        <v>954</v>
      </c>
      <c r="AT459" s="22" t="s">
        <v>1082</v>
      </c>
      <c r="AU459" s="22" t="s">
        <v>959</v>
      </c>
      <c r="AY459" s="22" t="s">
        <v>1081</v>
      </c>
      <c r="BE459" s="116">
        <f t="shared" si="139"/>
        <v>0</v>
      </c>
      <c r="BF459" s="116">
        <f t="shared" si="140"/>
        <v>0</v>
      </c>
      <c r="BG459" s="116">
        <f t="shared" si="141"/>
        <v>0</v>
      </c>
      <c r="BH459" s="116">
        <f t="shared" si="142"/>
        <v>0</v>
      </c>
      <c r="BI459" s="116">
        <f t="shared" si="143"/>
        <v>0</v>
      </c>
      <c r="BJ459" s="22" t="s">
        <v>959</v>
      </c>
      <c r="BK459" s="171">
        <f t="shared" si="144"/>
        <v>0</v>
      </c>
      <c r="BL459" s="22" t="s">
        <v>954</v>
      </c>
      <c r="BM459" s="22" t="s">
        <v>3772</v>
      </c>
    </row>
    <row r="460" spans="2:65" s="1" customFormat="1" ht="16.5" customHeight="1">
      <c r="B460" s="136"/>
      <c r="C460" s="195" t="s">
        <v>3773</v>
      </c>
      <c r="D460" s="195" t="s">
        <v>1187</v>
      </c>
      <c r="E460" s="196" t="s">
        <v>3774</v>
      </c>
      <c r="F460" s="262" t="s">
        <v>3775</v>
      </c>
      <c r="G460" s="262"/>
      <c r="H460" s="262"/>
      <c r="I460" s="262"/>
      <c r="J460" s="197" t="s">
        <v>1470</v>
      </c>
      <c r="K460" s="198">
        <v>450</v>
      </c>
      <c r="L460" s="261">
        <v>0</v>
      </c>
      <c r="M460" s="261"/>
      <c r="N460" s="257">
        <f t="shared" si="135"/>
        <v>0</v>
      </c>
      <c r="O460" s="258"/>
      <c r="P460" s="258"/>
      <c r="Q460" s="258"/>
      <c r="R460" s="138"/>
      <c r="T460" s="168" t="s">
        <v>875</v>
      </c>
      <c r="U460" s="47" t="s">
        <v>914</v>
      </c>
      <c r="V460" s="39"/>
      <c r="W460" s="169">
        <f t="shared" si="136"/>
        <v>0</v>
      </c>
      <c r="X460" s="169">
        <v>1.0399999999999999E-3</v>
      </c>
      <c r="Y460" s="169">
        <f t="shared" si="137"/>
        <v>0.46799999999999997</v>
      </c>
      <c r="Z460" s="169">
        <v>0</v>
      </c>
      <c r="AA460" s="170">
        <f t="shared" si="138"/>
        <v>0</v>
      </c>
      <c r="AR460" s="22" t="s">
        <v>959</v>
      </c>
      <c r="AT460" s="22" t="s">
        <v>1187</v>
      </c>
      <c r="AU460" s="22" t="s">
        <v>959</v>
      </c>
      <c r="AY460" s="22" t="s">
        <v>1081</v>
      </c>
      <c r="BE460" s="116">
        <f t="shared" si="139"/>
        <v>0</v>
      </c>
      <c r="BF460" s="116">
        <f t="shared" si="140"/>
        <v>0</v>
      </c>
      <c r="BG460" s="116">
        <f t="shared" si="141"/>
        <v>0</v>
      </c>
      <c r="BH460" s="116">
        <f t="shared" si="142"/>
        <v>0</v>
      </c>
      <c r="BI460" s="116">
        <f t="shared" si="143"/>
        <v>0</v>
      </c>
      <c r="BJ460" s="22" t="s">
        <v>959</v>
      </c>
      <c r="BK460" s="171">
        <f t="shared" si="144"/>
        <v>0</v>
      </c>
      <c r="BL460" s="22" t="s">
        <v>954</v>
      </c>
      <c r="BM460" s="22" t="s">
        <v>3776</v>
      </c>
    </row>
    <row r="461" spans="2:65" s="1" customFormat="1" ht="38.25" customHeight="1">
      <c r="B461" s="136"/>
      <c r="C461" s="164" t="s">
        <v>3777</v>
      </c>
      <c r="D461" s="164" t="s">
        <v>1082</v>
      </c>
      <c r="E461" s="165" t="s">
        <v>3778</v>
      </c>
      <c r="F461" s="270" t="s">
        <v>3779</v>
      </c>
      <c r="G461" s="270"/>
      <c r="H461" s="270"/>
      <c r="I461" s="270"/>
      <c r="J461" s="166" t="s">
        <v>1470</v>
      </c>
      <c r="K461" s="167">
        <v>4500</v>
      </c>
      <c r="L461" s="265">
        <v>0</v>
      </c>
      <c r="M461" s="265"/>
      <c r="N461" s="258">
        <f t="shared" si="135"/>
        <v>0</v>
      </c>
      <c r="O461" s="258"/>
      <c r="P461" s="258"/>
      <c r="Q461" s="258"/>
      <c r="R461" s="138"/>
      <c r="T461" s="168" t="s">
        <v>875</v>
      </c>
      <c r="U461" s="47" t="s">
        <v>914</v>
      </c>
      <c r="V461" s="39"/>
      <c r="W461" s="169">
        <f t="shared" si="136"/>
        <v>0</v>
      </c>
      <c r="X461" s="169">
        <v>4.5899999999999998E-5</v>
      </c>
      <c r="Y461" s="169">
        <f t="shared" si="137"/>
        <v>0.20654999999999998</v>
      </c>
      <c r="Z461" s="169">
        <v>1E-3</v>
      </c>
      <c r="AA461" s="170">
        <f t="shared" si="138"/>
        <v>4.5</v>
      </c>
      <c r="AR461" s="22" t="s">
        <v>954</v>
      </c>
      <c r="AT461" s="22" t="s">
        <v>1082</v>
      </c>
      <c r="AU461" s="22" t="s">
        <v>959</v>
      </c>
      <c r="AY461" s="22" t="s">
        <v>1081</v>
      </c>
      <c r="BE461" s="116">
        <f t="shared" si="139"/>
        <v>0</v>
      </c>
      <c r="BF461" s="116">
        <f t="shared" si="140"/>
        <v>0</v>
      </c>
      <c r="BG461" s="116">
        <f t="shared" si="141"/>
        <v>0</v>
      </c>
      <c r="BH461" s="116">
        <f t="shared" si="142"/>
        <v>0</v>
      </c>
      <c r="BI461" s="116">
        <f t="shared" si="143"/>
        <v>0</v>
      </c>
      <c r="BJ461" s="22" t="s">
        <v>959</v>
      </c>
      <c r="BK461" s="171">
        <f t="shared" si="144"/>
        <v>0</v>
      </c>
      <c r="BL461" s="22" t="s">
        <v>954</v>
      </c>
      <c r="BM461" s="22" t="s">
        <v>3780</v>
      </c>
    </row>
    <row r="462" spans="2:65" s="1" customFormat="1" ht="38.25" customHeight="1">
      <c r="B462" s="136"/>
      <c r="C462" s="164" t="s">
        <v>3781</v>
      </c>
      <c r="D462" s="164" t="s">
        <v>1082</v>
      </c>
      <c r="E462" s="165" t="s">
        <v>2293</v>
      </c>
      <c r="F462" s="270" t="s">
        <v>2294</v>
      </c>
      <c r="G462" s="270"/>
      <c r="H462" s="270"/>
      <c r="I462" s="270"/>
      <c r="J462" s="166" t="s">
        <v>1346</v>
      </c>
      <c r="K462" s="167">
        <v>0</v>
      </c>
      <c r="L462" s="265">
        <v>0</v>
      </c>
      <c r="M462" s="265"/>
      <c r="N462" s="258">
        <f t="shared" si="135"/>
        <v>0</v>
      </c>
      <c r="O462" s="258"/>
      <c r="P462" s="258"/>
      <c r="Q462" s="258"/>
      <c r="R462" s="138"/>
      <c r="T462" s="168" t="s">
        <v>875</v>
      </c>
      <c r="U462" s="47" t="s">
        <v>914</v>
      </c>
      <c r="V462" s="39"/>
      <c r="W462" s="169">
        <f t="shared" si="136"/>
        <v>0</v>
      </c>
      <c r="X462" s="169">
        <v>0</v>
      </c>
      <c r="Y462" s="169">
        <f t="shared" si="137"/>
        <v>0</v>
      </c>
      <c r="Z462" s="169">
        <v>0</v>
      </c>
      <c r="AA462" s="170">
        <f t="shared" si="138"/>
        <v>0</v>
      </c>
      <c r="AR462" s="22" t="s">
        <v>954</v>
      </c>
      <c r="AT462" s="22" t="s">
        <v>1082</v>
      </c>
      <c r="AU462" s="22" t="s">
        <v>959</v>
      </c>
      <c r="AY462" s="22" t="s">
        <v>1081</v>
      </c>
      <c r="BE462" s="116">
        <f t="shared" si="139"/>
        <v>0</v>
      </c>
      <c r="BF462" s="116">
        <f t="shared" si="140"/>
        <v>0</v>
      </c>
      <c r="BG462" s="116">
        <f t="shared" si="141"/>
        <v>0</v>
      </c>
      <c r="BH462" s="116">
        <f t="shared" si="142"/>
        <v>0</v>
      </c>
      <c r="BI462" s="116">
        <f t="shared" si="143"/>
        <v>0</v>
      </c>
      <c r="BJ462" s="22" t="s">
        <v>959</v>
      </c>
      <c r="BK462" s="171">
        <f t="shared" si="144"/>
        <v>0</v>
      </c>
      <c r="BL462" s="22" t="s">
        <v>954</v>
      </c>
      <c r="BM462" s="22" t="s">
        <v>3782</v>
      </c>
    </row>
    <row r="463" spans="2:65" s="10" customFormat="1" ht="29.85" customHeight="1">
      <c r="B463" s="153"/>
      <c r="C463" s="154"/>
      <c r="D463" s="163" t="s">
        <v>550</v>
      </c>
      <c r="E463" s="163"/>
      <c r="F463" s="163"/>
      <c r="G463" s="163"/>
      <c r="H463" s="163"/>
      <c r="I463" s="163"/>
      <c r="J463" s="163"/>
      <c r="K463" s="163"/>
      <c r="L463" s="163"/>
      <c r="M463" s="163"/>
      <c r="N463" s="273">
        <f>BK463</f>
        <v>0</v>
      </c>
      <c r="O463" s="274"/>
      <c r="P463" s="274"/>
      <c r="Q463" s="274"/>
      <c r="R463" s="156"/>
      <c r="T463" s="157"/>
      <c r="U463" s="154"/>
      <c r="V463" s="154"/>
      <c r="W463" s="158">
        <f>SUM(W464:W527)</f>
        <v>0</v>
      </c>
      <c r="X463" s="154"/>
      <c r="Y463" s="158">
        <f>SUM(Y464:Y527)</f>
        <v>0.29869000000000001</v>
      </c>
      <c r="Z463" s="154"/>
      <c r="AA463" s="159">
        <f>SUM(AA464:AA527)</f>
        <v>0</v>
      </c>
      <c r="AR463" s="160" t="s">
        <v>959</v>
      </c>
      <c r="AT463" s="161" t="s">
        <v>946</v>
      </c>
      <c r="AU463" s="161" t="s">
        <v>954</v>
      </c>
      <c r="AY463" s="160" t="s">
        <v>1081</v>
      </c>
      <c r="BK463" s="162">
        <f>SUM(BK464:BK527)</f>
        <v>0</v>
      </c>
    </row>
    <row r="464" spans="2:65" s="1" customFormat="1" ht="25.5" customHeight="1">
      <c r="B464" s="136"/>
      <c r="C464" s="164" t="s">
        <v>3783</v>
      </c>
      <c r="D464" s="164" t="s">
        <v>1082</v>
      </c>
      <c r="E464" s="165" t="s">
        <v>3784</v>
      </c>
      <c r="F464" s="270" t="s">
        <v>3785</v>
      </c>
      <c r="G464" s="270"/>
      <c r="H464" s="270"/>
      <c r="I464" s="270"/>
      <c r="J464" s="166" t="s">
        <v>1182</v>
      </c>
      <c r="K464" s="167">
        <v>2</v>
      </c>
      <c r="L464" s="265">
        <v>0</v>
      </c>
      <c r="M464" s="265"/>
      <c r="N464" s="258">
        <f>ROUND(L464*K464,3)</f>
        <v>0</v>
      </c>
      <c r="O464" s="258"/>
      <c r="P464" s="258"/>
      <c r="Q464" s="258"/>
      <c r="R464" s="138"/>
      <c r="T464" s="168" t="s">
        <v>875</v>
      </c>
      <c r="U464" s="47" t="s">
        <v>914</v>
      </c>
      <c r="V464" s="39"/>
      <c r="W464" s="169">
        <f>V464*K464</f>
        <v>0</v>
      </c>
      <c r="X464" s="169">
        <v>0</v>
      </c>
      <c r="Y464" s="169">
        <f>X464*K464</f>
        <v>0</v>
      </c>
      <c r="Z464" s="169">
        <v>0</v>
      </c>
      <c r="AA464" s="170">
        <f>Z464*K464</f>
        <v>0</v>
      </c>
      <c r="AR464" s="22" t="s">
        <v>954</v>
      </c>
      <c r="AT464" s="22" t="s">
        <v>1082</v>
      </c>
      <c r="AU464" s="22" t="s">
        <v>959</v>
      </c>
      <c r="AY464" s="22" t="s">
        <v>1081</v>
      </c>
      <c r="BE464" s="116">
        <f>IF(U464="základná",N464,0)</f>
        <v>0</v>
      </c>
      <c r="BF464" s="116">
        <f>IF(U464="znížená",N464,0)</f>
        <v>0</v>
      </c>
      <c r="BG464" s="116">
        <f>IF(U464="zákl. prenesená",N464,0)</f>
        <v>0</v>
      </c>
      <c r="BH464" s="116">
        <f>IF(U464="zníž. prenesená",N464,0)</f>
        <v>0</v>
      </c>
      <c r="BI464" s="116">
        <f>IF(U464="nulová",N464,0)</f>
        <v>0</v>
      </c>
      <c r="BJ464" s="22" t="s">
        <v>959</v>
      </c>
      <c r="BK464" s="171">
        <f>ROUND(L464*K464,3)</f>
        <v>0</v>
      </c>
      <c r="BL464" s="22" t="s">
        <v>954</v>
      </c>
      <c r="BM464" s="22" t="s">
        <v>3786</v>
      </c>
    </row>
    <row r="465" spans="2:65" s="12" customFormat="1" ht="16.5" customHeight="1">
      <c r="B465" s="179"/>
      <c r="C465" s="180"/>
      <c r="D465" s="180"/>
      <c r="E465" s="181" t="s">
        <v>875</v>
      </c>
      <c r="F465" s="275" t="s">
        <v>3787</v>
      </c>
      <c r="G465" s="276"/>
      <c r="H465" s="276"/>
      <c r="I465" s="276"/>
      <c r="J465" s="180"/>
      <c r="K465" s="182">
        <v>1</v>
      </c>
      <c r="L465" s="180"/>
      <c r="M465" s="180"/>
      <c r="N465" s="180"/>
      <c r="O465" s="180"/>
      <c r="P465" s="180"/>
      <c r="Q465" s="180"/>
      <c r="R465" s="183"/>
      <c r="T465" s="184"/>
      <c r="U465" s="180"/>
      <c r="V465" s="180"/>
      <c r="W465" s="180"/>
      <c r="X465" s="180"/>
      <c r="Y465" s="180"/>
      <c r="Z465" s="180"/>
      <c r="AA465" s="185"/>
      <c r="AT465" s="186" t="s">
        <v>1089</v>
      </c>
      <c r="AU465" s="186" t="s">
        <v>959</v>
      </c>
      <c r="AV465" s="12" t="s">
        <v>959</v>
      </c>
      <c r="AW465" s="12" t="s">
        <v>903</v>
      </c>
      <c r="AX465" s="12" t="s">
        <v>947</v>
      </c>
      <c r="AY465" s="186" t="s">
        <v>1081</v>
      </c>
    </row>
    <row r="466" spans="2:65" s="12" customFormat="1" ht="16.5" customHeight="1">
      <c r="B466" s="179"/>
      <c r="C466" s="180"/>
      <c r="D466" s="180"/>
      <c r="E466" s="181" t="s">
        <v>875</v>
      </c>
      <c r="F466" s="259" t="s">
        <v>3788</v>
      </c>
      <c r="G466" s="260"/>
      <c r="H466" s="260"/>
      <c r="I466" s="260"/>
      <c r="J466" s="180"/>
      <c r="K466" s="182">
        <v>1</v>
      </c>
      <c r="L466" s="180"/>
      <c r="M466" s="180"/>
      <c r="N466" s="180"/>
      <c r="O466" s="180"/>
      <c r="P466" s="180"/>
      <c r="Q466" s="180"/>
      <c r="R466" s="183"/>
      <c r="T466" s="184"/>
      <c r="U466" s="180"/>
      <c r="V466" s="180"/>
      <c r="W466" s="180"/>
      <c r="X466" s="180"/>
      <c r="Y466" s="180"/>
      <c r="Z466" s="180"/>
      <c r="AA466" s="185"/>
      <c r="AT466" s="186" t="s">
        <v>1089</v>
      </c>
      <c r="AU466" s="186" t="s">
        <v>959</v>
      </c>
      <c r="AV466" s="12" t="s">
        <v>959</v>
      </c>
      <c r="AW466" s="12" t="s">
        <v>903</v>
      </c>
      <c r="AX466" s="12" t="s">
        <v>947</v>
      </c>
      <c r="AY466" s="186" t="s">
        <v>1081</v>
      </c>
    </row>
    <row r="467" spans="2:65" s="13" customFormat="1" ht="16.5" customHeight="1">
      <c r="B467" s="187"/>
      <c r="C467" s="188"/>
      <c r="D467" s="188"/>
      <c r="E467" s="189" t="s">
        <v>875</v>
      </c>
      <c r="F467" s="271" t="s">
        <v>1096</v>
      </c>
      <c r="G467" s="272"/>
      <c r="H467" s="272"/>
      <c r="I467" s="272"/>
      <c r="J467" s="188"/>
      <c r="K467" s="190">
        <v>2</v>
      </c>
      <c r="L467" s="188"/>
      <c r="M467" s="188"/>
      <c r="N467" s="188"/>
      <c r="O467" s="188"/>
      <c r="P467" s="188"/>
      <c r="Q467" s="188"/>
      <c r="R467" s="191"/>
      <c r="T467" s="192"/>
      <c r="U467" s="188"/>
      <c r="V467" s="188"/>
      <c r="W467" s="188"/>
      <c r="X467" s="188"/>
      <c r="Y467" s="188"/>
      <c r="Z467" s="188"/>
      <c r="AA467" s="193"/>
      <c r="AT467" s="194" t="s">
        <v>1089</v>
      </c>
      <c r="AU467" s="194" t="s">
        <v>959</v>
      </c>
      <c r="AV467" s="13" t="s">
        <v>1086</v>
      </c>
      <c r="AW467" s="13" t="s">
        <v>903</v>
      </c>
      <c r="AX467" s="13" t="s">
        <v>954</v>
      </c>
      <c r="AY467" s="194" t="s">
        <v>1081</v>
      </c>
    </row>
    <row r="468" spans="2:65" s="1" customFormat="1" ht="25.5" customHeight="1">
      <c r="B468" s="136"/>
      <c r="C468" s="195" t="s">
        <v>3789</v>
      </c>
      <c r="D468" s="195" t="s">
        <v>1187</v>
      </c>
      <c r="E468" s="196" t="s">
        <v>3790</v>
      </c>
      <c r="F468" s="262" t="s">
        <v>3791</v>
      </c>
      <c r="G468" s="262"/>
      <c r="H468" s="262"/>
      <c r="I468" s="262"/>
      <c r="J468" s="197" t="s">
        <v>1182</v>
      </c>
      <c r="K468" s="198">
        <v>2</v>
      </c>
      <c r="L468" s="261">
        <v>0</v>
      </c>
      <c r="M468" s="261"/>
      <c r="N468" s="257">
        <f>ROUND(L468*K468,3)</f>
        <v>0</v>
      </c>
      <c r="O468" s="258"/>
      <c r="P468" s="258"/>
      <c r="Q468" s="258"/>
      <c r="R468" s="138"/>
      <c r="T468" s="168" t="s">
        <v>875</v>
      </c>
      <c r="U468" s="47" t="s">
        <v>914</v>
      </c>
      <c r="V468" s="39"/>
      <c r="W468" s="169">
        <f>V468*K468</f>
        <v>0</v>
      </c>
      <c r="X468" s="169">
        <v>0</v>
      </c>
      <c r="Y468" s="169">
        <f>X468*K468</f>
        <v>0</v>
      </c>
      <c r="Z468" s="169">
        <v>0</v>
      </c>
      <c r="AA468" s="170">
        <f>Z468*K468</f>
        <v>0</v>
      </c>
      <c r="AR468" s="22" t="s">
        <v>959</v>
      </c>
      <c r="AT468" s="22" t="s">
        <v>1187</v>
      </c>
      <c r="AU468" s="22" t="s">
        <v>959</v>
      </c>
      <c r="AY468" s="22" t="s">
        <v>1081</v>
      </c>
      <c r="BE468" s="116">
        <f>IF(U468="základná",N468,0)</f>
        <v>0</v>
      </c>
      <c r="BF468" s="116">
        <f>IF(U468="znížená",N468,0)</f>
        <v>0</v>
      </c>
      <c r="BG468" s="116">
        <f>IF(U468="zákl. prenesená",N468,0)</f>
        <v>0</v>
      </c>
      <c r="BH468" s="116">
        <f>IF(U468="zníž. prenesená",N468,0)</f>
        <v>0</v>
      </c>
      <c r="BI468" s="116">
        <f>IF(U468="nulová",N468,0)</f>
        <v>0</v>
      </c>
      <c r="BJ468" s="22" t="s">
        <v>959</v>
      </c>
      <c r="BK468" s="171">
        <f>ROUND(L468*K468,3)</f>
        <v>0</v>
      </c>
      <c r="BL468" s="22" t="s">
        <v>954</v>
      </c>
      <c r="BM468" s="22" t="s">
        <v>3792</v>
      </c>
    </row>
    <row r="469" spans="2:65" s="12" customFormat="1" ht="16.5" customHeight="1">
      <c r="B469" s="179"/>
      <c r="C469" s="180"/>
      <c r="D469" s="180"/>
      <c r="E469" s="181" t="s">
        <v>875</v>
      </c>
      <c r="F469" s="275" t="s">
        <v>3787</v>
      </c>
      <c r="G469" s="276"/>
      <c r="H469" s="276"/>
      <c r="I469" s="276"/>
      <c r="J469" s="180"/>
      <c r="K469" s="182">
        <v>1</v>
      </c>
      <c r="L469" s="180"/>
      <c r="M469" s="180"/>
      <c r="N469" s="180"/>
      <c r="O469" s="180"/>
      <c r="P469" s="180"/>
      <c r="Q469" s="180"/>
      <c r="R469" s="183"/>
      <c r="T469" s="184"/>
      <c r="U469" s="180"/>
      <c r="V469" s="180"/>
      <c r="W469" s="180"/>
      <c r="X469" s="180"/>
      <c r="Y469" s="180"/>
      <c r="Z469" s="180"/>
      <c r="AA469" s="185"/>
      <c r="AT469" s="186" t="s">
        <v>1089</v>
      </c>
      <c r="AU469" s="186" t="s">
        <v>959</v>
      </c>
      <c r="AV469" s="12" t="s">
        <v>959</v>
      </c>
      <c r="AW469" s="12" t="s">
        <v>903</v>
      </c>
      <c r="AX469" s="12" t="s">
        <v>947</v>
      </c>
      <c r="AY469" s="186" t="s">
        <v>1081</v>
      </c>
    </row>
    <row r="470" spans="2:65" s="12" customFormat="1" ht="16.5" customHeight="1">
      <c r="B470" s="179"/>
      <c r="C470" s="180"/>
      <c r="D470" s="180"/>
      <c r="E470" s="181" t="s">
        <v>875</v>
      </c>
      <c r="F470" s="259" t="s">
        <v>3788</v>
      </c>
      <c r="G470" s="260"/>
      <c r="H470" s="260"/>
      <c r="I470" s="260"/>
      <c r="J470" s="180"/>
      <c r="K470" s="182">
        <v>1</v>
      </c>
      <c r="L470" s="180"/>
      <c r="M470" s="180"/>
      <c r="N470" s="180"/>
      <c r="O470" s="180"/>
      <c r="P470" s="180"/>
      <c r="Q470" s="180"/>
      <c r="R470" s="183"/>
      <c r="T470" s="184"/>
      <c r="U470" s="180"/>
      <c r="V470" s="180"/>
      <c r="W470" s="180"/>
      <c r="X470" s="180"/>
      <c r="Y470" s="180"/>
      <c r="Z470" s="180"/>
      <c r="AA470" s="185"/>
      <c r="AT470" s="186" t="s">
        <v>1089</v>
      </c>
      <c r="AU470" s="186" t="s">
        <v>959</v>
      </c>
      <c r="AV470" s="12" t="s">
        <v>959</v>
      </c>
      <c r="AW470" s="12" t="s">
        <v>903</v>
      </c>
      <c r="AX470" s="12" t="s">
        <v>947</v>
      </c>
      <c r="AY470" s="186" t="s">
        <v>1081</v>
      </c>
    </row>
    <row r="471" spans="2:65" s="13" customFormat="1" ht="16.5" customHeight="1">
      <c r="B471" s="187"/>
      <c r="C471" s="188"/>
      <c r="D471" s="188"/>
      <c r="E471" s="189" t="s">
        <v>875</v>
      </c>
      <c r="F471" s="271" t="s">
        <v>1096</v>
      </c>
      <c r="G471" s="272"/>
      <c r="H471" s="272"/>
      <c r="I471" s="272"/>
      <c r="J471" s="188"/>
      <c r="K471" s="190">
        <v>2</v>
      </c>
      <c r="L471" s="188"/>
      <c r="M471" s="188"/>
      <c r="N471" s="188"/>
      <c r="O471" s="188"/>
      <c r="P471" s="188"/>
      <c r="Q471" s="188"/>
      <c r="R471" s="191"/>
      <c r="T471" s="192"/>
      <c r="U471" s="188"/>
      <c r="V471" s="188"/>
      <c r="W471" s="188"/>
      <c r="X471" s="188"/>
      <c r="Y471" s="188"/>
      <c r="Z471" s="188"/>
      <c r="AA471" s="193"/>
      <c r="AT471" s="194" t="s">
        <v>1089</v>
      </c>
      <c r="AU471" s="194" t="s">
        <v>959</v>
      </c>
      <c r="AV471" s="13" t="s">
        <v>1086</v>
      </c>
      <c r="AW471" s="13" t="s">
        <v>903</v>
      </c>
      <c r="AX471" s="13" t="s">
        <v>954</v>
      </c>
      <c r="AY471" s="194" t="s">
        <v>1081</v>
      </c>
    </row>
    <row r="472" spans="2:65" s="1" customFormat="1" ht="16.5" customHeight="1">
      <c r="B472" s="136"/>
      <c r="C472" s="195" t="s">
        <v>3793</v>
      </c>
      <c r="D472" s="195" t="s">
        <v>1187</v>
      </c>
      <c r="E472" s="196" t="s">
        <v>3794</v>
      </c>
      <c r="F472" s="262" t="s">
        <v>3795</v>
      </c>
      <c r="G472" s="262"/>
      <c r="H472" s="262"/>
      <c r="I472" s="262"/>
      <c r="J472" s="197" t="s">
        <v>1182</v>
      </c>
      <c r="K472" s="198">
        <v>2</v>
      </c>
      <c r="L472" s="261">
        <v>0</v>
      </c>
      <c r="M472" s="261"/>
      <c r="N472" s="257">
        <f>ROUND(L472*K472,3)</f>
        <v>0</v>
      </c>
      <c r="O472" s="258"/>
      <c r="P472" s="258"/>
      <c r="Q472" s="258"/>
      <c r="R472" s="138"/>
      <c r="T472" s="168" t="s">
        <v>875</v>
      </c>
      <c r="U472" s="47" t="s">
        <v>914</v>
      </c>
      <c r="V472" s="39"/>
      <c r="W472" s="169">
        <f>V472*K472</f>
        <v>0</v>
      </c>
      <c r="X472" s="169">
        <v>0</v>
      </c>
      <c r="Y472" s="169">
        <f>X472*K472</f>
        <v>0</v>
      </c>
      <c r="Z472" s="169">
        <v>0</v>
      </c>
      <c r="AA472" s="170">
        <f>Z472*K472</f>
        <v>0</v>
      </c>
      <c r="AR472" s="22" t="s">
        <v>959</v>
      </c>
      <c r="AT472" s="22" t="s">
        <v>1187</v>
      </c>
      <c r="AU472" s="22" t="s">
        <v>959</v>
      </c>
      <c r="AY472" s="22" t="s">
        <v>1081</v>
      </c>
      <c r="BE472" s="116">
        <f>IF(U472="základná",N472,0)</f>
        <v>0</v>
      </c>
      <c r="BF472" s="116">
        <f>IF(U472="znížená",N472,0)</f>
        <v>0</v>
      </c>
      <c r="BG472" s="116">
        <f>IF(U472="zákl. prenesená",N472,0)</f>
        <v>0</v>
      </c>
      <c r="BH472" s="116">
        <f>IF(U472="zníž. prenesená",N472,0)</f>
        <v>0</v>
      </c>
      <c r="BI472" s="116">
        <f>IF(U472="nulová",N472,0)</f>
        <v>0</v>
      </c>
      <c r="BJ472" s="22" t="s">
        <v>959</v>
      </c>
      <c r="BK472" s="171">
        <f>ROUND(L472*K472,3)</f>
        <v>0</v>
      </c>
      <c r="BL472" s="22" t="s">
        <v>954</v>
      </c>
      <c r="BM472" s="22" t="s">
        <v>3796</v>
      </c>
    </row>
    <row r="473" spans="2:65" s="12" customFormat="1" ht="16.5" customHeight="1">
      <c r="B473" s="179"/>
      <c r="C473" s="180"/>
      <c r="D473" s="180"/>
      <c r="E473" s="181" t="s">
        <v>875</v>
      </c>
      <c r="F473" s="275" t="s">
        <v>3787</v>
      </c>
      <c r="G473" s="276"/>
      <c r="H473" s="276"/>
      <c r="I473" s="276"/>
      <c r="J473" s="180"/>
      <c r="K473" s="182">
        <v>1</v>
      </c>
      <c r="L473" s="180"/>
      <c r="M473" s="180"/>
      <c r="N473" s="180"/>
      <c r="O473" s="180"/>
      <c r="P473" s="180"/>
      <c r="Q473" s="180"/>
      <c r="R473" s="183"/>
      <c r="T473" s="184"/>
      <c r="U473" s="180"/>
      <c r="V473" s="180"/>
      <c r="W473" s="180"/>
      <c r="X473" s="180"/>
      <c r="Y473" s="180"/>
      <c r="Z473" s="180"/>
      <c r="AA473" s="185"/>
      <c r="AT473" s="186" t="s">
        <v>1089</v>
      </c>
      <c r="AU473" s="186" t="s">
        <v>959</v>
      </c>
      <c r="AV473" s="12" t="s">
        <v>959</v>
      </c>
      <c r="AW473" s="12" t="s">
        <v>903</v>
      </c>
      <c r="AX473" s="12" t="s">
        <v>947</v>
      </c>
      <c r="AY473" s="186" t="s">
        <v>1081</v>
      </c>
    </row>
    <row r="474" spans="2:65" s="12" customFormat="1" ht="16.5" customHeight="1">
      <c r="B474" s="179"/>
      <c r="C474" s="180"/>
      <c r="D474" s="180"/>
      <c r="E474" s="181" t="s">
        <v>875</v>
      </c>
      <c r="F474" s="259" t="s">
        <v>3788</v>
      </c>
      <c r="G474" s="260"/>
      <c r="H474" s="260"/>
      <c r="I474" s="260"/>
      <c r="J474" s="180"/>
      <c r="K474" s="182">
        <v>1</v>
      </c>
      <c r="L474" s="180"/>
      <c r="M474" s="180"/>
      <c r="N474" s="180"/>
      <c r="O474" s="180"/>
      <c r="P474" s="180"/>
      <c r="Q474" s="180"/>
      <c r="R474" s="183"/>
      <c r="T474" s="184"/>
      <c r="U474" s="180"/>
      <c r="V474" s="180"/>
      <c r="W474" s="180"/>
      <c r="X474" s="180"/>
      <c r="Y474" s="180"/>
      <c r="Z474" s="180"/>
      <c r="AA474" s="185"/>
      <c r="AT474" s="186" t="s">
        <v>1089</v>
      </c>
      <c r="AU474" s="186" t="s">
        <v>959</v>
      </c>
      <c r="AV474" s="12" t="s">
        <v>959</v>
      </c>
      <c r="AW474" s="12" t="s">
        <v>903</v>
      </c>
      <c r="AX474" s="12" t="s">
        <v>947</v>
      </c>
      <c r="AY474" s="186" t="s">
        <v>1081</v>
      </c>
    </row>
    <row r="475" spans="2:65" s="13" customFormat="1" ht="16.5" customHeight="1">
      <c r="B475" s="187"/>
      <c r="C475" s="188"/>
      <c r="D475" s="188"/>
      <c r="E475" s="189" t="s">
        <v>875</v>
      </c>
      <c r="F475" s="271" t="s">
        <v>1096</v>
      </c>
      <c r="G475" s="272"/>
      <c r="H475" s="272"/>
      <c r="I475" s="272"/>
      <c r="J475" s="188"/>
      <c r="K475" s="190">
        <v>2</v>
      </c>
      <c r="L475" s="188"/>
      <c r="M475" s="188"/>
      <c r="N475" s="188"/>
      <c r="O475" s="188"/>
      <c r="P475" s="188"/>
      <c r="Q475" s="188"/>
      <c r="R475" s="191"/>
      <c r="T475" s="192"/>
      <c r="U475" s="188"/>
      <c r="V475" s="188"/>
      <c r="W475" s="188"/>
      <c r="X475" s="188"/>
      <c r="Y475" s="188"/>
      <c r="Z475" s="188"/>
      <c r="AA475" s="193"/>
      <c r="AT475" s="194" t="s">
        <v>1089</v>
      </c>
      <c r="AU475" s="194" t="s">
        <v>959</v>
      </c>
      <c r="AV475" s="13" t="s">
        <v>1086</v>
      </c>
      <c r="AW475" s="13" t="s">
        <v>903</v>
      </c>
      <c r="AX475" s="13" t="s">
        <v>954</v>
      </c>
      <c r="AY475" s="194" t="s">
        <v>1081</v>
      </c>
    </row>
    <row r="476" spans="2:65" s="1" customFormat="1" ht="16.5" customHeight="1">
      <c r="B476" s="136"/>
      <c r="C476" s="164" t="s">
        <v>3797</v>
      </c>
      <c r="D476" s="164" t="s">
        <v>1082</v>
      </c>
      <c r="E476" s="165" t="s">
        <v>3798</v>
      </c>
      <c r="F476" s="270" t="s">
        <v>3799</v>
      </c>
      <c r="G476" s="270"/>
      <c r="H476" s="270"/>
      <c r="I476" s="270"/>
      <c r="J476" s="166" t="s">
        <v>1194</v>
      </c>
      <c r="K476" s="167">
        <v>4</v>
      </c>
      <c r="L476" s="265">
        <v>0</v>
      </c>
      <c r="M476" s="265"/>
      <c r="N476" s="258">
        <f>ROUND(L476*K476,3)</f>
        <v>0</v>
      </c>
      <c r="O476" s="258"/>
      <c r="P476" s="258"/>
      <c r="Q476" s="258"/>
      <c r="R476" s="138"/>
      <c r="T476" s="168" t="s">
        <v>875</v>
      </c>
      <c r="U476" s="47" t="s">
        <v>914</v>
      </c>
      <c r="V476" s="39"/>
      <c r="W476" s="169">
        <f>V476*K476</f>
        <v>0</v>
      </c>
      <c r="X476" s="169">
        <v>0</v>
      </c>
      <c r="Y476" s="169">
        <f>X476*K476</f>
        <v>0</v>
      </c>
      <c r="Z476" s="169">
        <v>0</v>
      </c>
      <c r="AA476" s="170">
        <f>Z476*K476</f>
        <v>0</v>
      </c>
      <c r="AR476" s="22" t="s">
        <v>954</v>
      </c>
      <c r="AT476" s="22" t="s">
        <v>1082</v>
      </c>
      <c r="AU476" s="22" t="s">
        <v>959</v>
      </c>
      <c r="AY476" s="22" t="s">
        <v>1081</v>
      </c>
      <c r="BE476" s="116">
        <f>IF(U476="základná",N476,0)</f>
        <v>0</v>
      </c>
      <c r="BF476" s="116">
        <f>IF(U476="znížená",N476,0)</f>
        <v>0</v>
      </c>
      <c r="BG476" s="116">
        <f>IF(U476="zákl. prenesená",N476,0)</f>
        <v>0</v>
      </c>
      <c r="BH476" s="116">
        <f>IF(U476="zníž. prenesená",N476,0)</f>
        <v>0</v>
      </c>
      <c r="BI476" s="116">
        <f>IF(U476="nulová",N476,0)</f>
        <v>0</v>
      </c>
      <c r="BJ476" s="22" t="s">
        <v>959</v>
      </c>
      <c r="BK476" s="171">
        <f>ROUND(L476*K476,3)</f>
        <v>0</v>
      </c>
      <c r="BL476" s="22" t="s">
        <v>954</v>
      </c>
      <c r="BM476" s="22" t="s">
        <v>3800</v>
      </c>
    </row>
    <row r="477" spans="2:65" s="1" customFormat="1" ht="16.5" customHeight="1">
      <c r="B477" s="136"/>
      <c r="C477" s="195" t="s">
        <v>3801</v>
      </c>
      <c r="D477" s="195" t="s">
        <v>1187</v>
      </c>
      <c r="E477" s="196" t="s">
        <v>3802</v>
      </c>
      <c r="F477" s="262" t="s">
        <v>3803</v>
      </c>
      <c r="G477" s="262"/>
      <c r="H477" s="262"/>
      <c r="I477" s="262"/>
      <c r="J477" s="197" t="s">
        <v>1194</v>
      </c>
      <c r="K477" s="198">
        <v>4</v>
      </c>
      <c r="L477" s="261">
        <v>0</v>
      </c>
      <c r="M477" s="261"/>
      <c r="N477" s="257">
        <f>ROUND(L477*K477,3)</f>
        <v>0</v>
      </c>
      <c r="O477" s="258"/>
      <c r="P477" s="258"/>
      <c r="Q477" s="258"/>
      <c r="R477" s="138"/>
      <c r="T477" s="168" t="s">
        <v>875</v>
      </c>
      <c r="U477" s="47" t="s">
        <v>914</v>
      </c>
      <c r="V477" s="39"/>
      <c r="W477" s="169">
        <f>V477*K477</f>
        <v>0</v>
      </c>
      <c r="X477" s="169">
        <v>1.2700000000000001E-3</v>
      </c>
      <c r="Y477" s="169">
        <f>X477*K477</f>
        <v>5.0800000000000003E-3</v>
      </c>
      <c r="Z477" s="169">
        <v>0</v>
      </c>
      <c r="AA477" s="170">
        <f>Z477*K477</f>
        <v>0</v>
      </c>
      <c r="AR477" s="22" t="s">
        <v>959</v>
      </c>
      <c r="AT477" s="22" t="s">
        <v>1187</v>
      </c>
      <c r="AU477" s="22" t="s">
        <v>959</v>
      </c>
      <c r="AY477" s="22" t="s">
        <v>1081</v>
      </c>
      <c r="BE477" s="116">
        <f>IF(U477="základná",N477,0)</f>
        <v>0</v>
      </c>
      <c r="BF477" s="116">
        <f>IF(U477="znížená",N477,0)</f>
        <v>0</v>
      </c>
      <c r="BG477" s="116">
        <f>IF(U477="zákl. prenesená",N477,0)</f>
        <v>0</v>
      </c>
      <c r="BH477" s="116">
        <f>IF(U477="zníž. prenesená",N477,0)</f>
        <v>0</v>
      </c>
      <c r="BI477" s="116">
        <f>IF(U477="nulová",N477,0)</f>
        <v>0</v>
      </c>
      <c r="BJ477" s="22" t="s">
        <v>959</v>
      </c>
      <c r="BK477" s="171">
        <f>ROUND(L477*K477,3)</f>
        <v>0</v>
      </c>
      <c r="BL477" s="22" t="s">
        <v>954</v>
      </c>
      <c r="BM477" s="22" t="s">
        <v>3804</v>
      </c>
    </row>
    <row r="478" spans="2:65" s="1" customFormat="1" ht="25.5" customHeight="1">
      <c r="B478" s="136"/>
      <c r="C478" s="164" t="s">
        <v>3805</v>
      </c>
      <c r="D478" s="164" t="s">
        <v>1082</v>
      </c>
      <c r="E478" s="165" t="s">
        <v>3806</v>
      </c>
      <c r="F478" s="270" t="s">
        <v>3807</v>
      </c>
      <c r="G478" s="270"/>
      <c r="H478" s="270"/>
      <c r="I478" s="270"/>
      <c r="J478" s="166" t="s">
        <v>1135</v>
      </c>
      <c r="K478" s="167">
        <v>6.3</v>
      </c>
      <c r="L478" s="265">
        <v>0</v>
      </c>
      <c r="M478" s="265"/>
      <c r="N478" s="258">
        <f>ROUND(L478*K478,3)</f>
        <v>0</v>
      </c>
      <c r="O478" s="258"/>
      <c r="P478" s="258"/>
      <c r="Q478" s="258"/>
      <c r="R478" s="138"/>
      <c r="T478" s="168" t="s">
        <v>875</v>
      </c>
      <c r="U478" s="47" t="s">
        <v>914</v>
      </c>
      <c r="V478" s="39"/>
      <c r="W478" s="169">
        <f>V478*K478</f>
        <v>0</v>
      </c>
      <c r="X478" s="169">
        <v>0</v>
      </c>
      <c r="Y478" s="169">
        <f>X478*K478</f>
        <v>0</v>
      </c>
      <c r="Z478" s="169">
        <v>0</v>
      </c>
      <c r="AA478" s="170">
        <f>Z478*K478</f>
        <v>0</v>
      </c>
      <c r="AR478" s="22" t="s">
        <v>954</v>
      </c>
      <c r="AT478" s="22" t="s">
        <v>1082</v>
      </c>
      <c r="AU478" s="22" t="s">
        <v>959</v>
      </c>
      <c r="AY478" s="22" t="s">
        <v>1081</v>
      </c>
      <c r="BE478" s="116">
        <f>IF(U478="základná",N478,0)</f>
        <v>0</v>
      </c>
      <c r="BF478" s="116">
        <f>IF(U478="znížená",N478,0)</f>
        <v>0</v>
      </c>
      <c r="BG478" s="116">
        <f>IF(U478="zákl. prenesená",N478,0)</f>
        <v>0</v>
      </c>
      <c r="BH478" s="116">
        <f>IF(U478="zníž. prenesená",N478,0)</f>
        <v>0</v>
      </c>
      <c r="BI478" s="116">
        <f>IF(U478="nulová",N478,0)</f>
        <v>0</v>
      </c>
      <c r="BJ478" s="22" t="s">
        <v>959</v>
      </c>
      <c r="BK478" s="171">
        <f>ROUND(L478*K478,3)</f>
        <v>0</v>
      </c>
      <c r="BL478" s="22" t="s">
        <v>954</v>
      </c>
      <c r="BM478" s="22" t="s">
        <v>3808</v>
      </c>
    </row>
    <row r="479" spans="2:65" s="1" customFormat="1" ht="25.5" customHeight="1">
      <c r="B479" s="136"/>
      <c r="C479" s="195" t="s">
        <v>3809</v>
      </c>
      <c r="D479" s="195" t="s">
        <v>1187</v>
      </c>
      <c r="E479" s="196" t="s">
        <v>3810</v>
      </c>
      <c r="F479" s="262" t="s">
        <v>3811</v>
      </c>
      <c r="G479" s="262"/>
      <c r="H479" s="262"/>
      <c r="I479" s="262"/>
      <c r="J479" s="197" t="s">
        <v>1135</v>
      </c>
      <c r="K479" s="198">
        <v>6.3</v>
      </c>
      <c r="L479" s="261">
        <v>0</v>
      </c>
      <c r="M479" s="261"/>
      <c r="N479" s="257">
        <f>ROUND(L479*K479,3)</f>
        <v>0</v>
      </c>
      <c r="O479" s="258"/>
      <c r="P479" s="258"/>
      <c r="Q479" s="258"/>
      <c r="R479" s="138"/>
      <c r="T479" s="168" t="s">
        <v>875</v>
      </c>
      <c r="U479" s="47" t="s">
        <v>914</v>
      </c>
      <c r="V479" s="39"/>
      <c r="W479" s="169">
        <f>V479*K479</f>
        <v>0</v>
      </c>
      <c r="X479" s="169">
        <v>0</v>
      </c>
      <c r="Y479" s="169">
        <f>X479*K479</f>
        <v>0</v>
      </c>
      <c r="Z479" s="169">
        <v>0</v>
      </c>
      <c r="AA479" s="170">
        <f>Z479*K479</f>
        <v>0</v>
      </c>
      <c r="AR479" s="22" t="s">
        <v>959</v>
      </c>
      <c r="AT479" s="22" t="s">
        <v>1187</v>
      </c>
      <c r="AU479" s="22" t="s">
        <v>959</v>
      </c>
      <c r="AY479" s="22" t="s">
        <v>1081</v>
      </c>
      <c r="BE479" s="116">
        <f>IF(U479="základná",N479,0)</f>
        <v>0</v>
      </c>
      <c r="BF479" s="116">
        <f>IF(U479="znížená",N479,0)</f>
        <v>0</v>
      </c>
      <c r="BG479" s="116">
        <f>IF(U479="zákl. prenesená",N479,0)</f>
        <v>0</v>
      </c>
      <c r="BH479" s="116">
        <f>IF(U479="zníž. prenesená",N479,0)</f>
        <v>0</v>
      </c>
      <c r="BI479" s="116">
        <f>IF(U479="nulová",N479,0)</f>
        <v>0</v>
      </c>
      <c r="BJ479" s="22" t="s">
        <v>959</v>
      </c>
      <c r="BK479" s="171">
        <f>ROUND(L479*K479,3)</f>
        <v>0</v>
      </c>
      <c r="BL479" s="22" t="s">
        <v>954</v>
      </c>
      <c r="BM479" s="22" t="s">
        <v>3812</v>
      </c>
    </row>
    <row r="480" spans="2:65" s="1" customFormat="1" ht="72" customHeight="1">
      <c r="B480" s="38"/>
      <c r="C480" s="39"/>
      <c r="D480" s="39"/>
      <c r="E480" s="39"/>
      <c r="F480" s="268" t="s">
        <v>3813</v>
      </c>
      <c r="G480" s="269"/>
      <c r="H480" s="269"/>
      <c r="I480" s="269"/>
      <c r="J480" s="39"/>
      <c r="K480" s="39"/>
      <c r="L480" s="39"/>
      <c r="M480" s="39"/>
      <c r="N480" s="39"/>
      <c r="O480" s="39"/>
      <c r="P480" s="39"/>
      <c r="Q480" s="39"/>
      <c r="R480" s="40"/>
      <c r="T480" s="199"/>
      <c r="U480" s="39"/>
      <c r="V480" s="39"/>
      <c r="W480" s="39"/>
      <c r="X480" s="39"/>
      <c r="Y480" s="39"/>
      <c r="Z480" s="39"/>
      <c r="AA480" s="77"/>
      <c r="AT480" s="22" t="s">
        <v>1232</v>
      </c>
      <c r="AU480" s="22" t="s">
        <v>959</v>
      </c>
    </row>
    <row r="481" spans="2:65" s="1" customFormat="1" ht="25.5" customHeight="1">
      <c r="B481" s="136"/>
      <c r="C481" s="164" t="s">
        <v>3814</v>
      </c>
      <c r="D481" s="164" t="s">
        <v>1082</v>
      </c>
      <c r="E481" s="165" t="s">
        <v>3815</v>
      </c>
      <c r="F481" s="270" t="s">
        <v>3816</v>
      </c>
      <c r="G481" s="270"/>
      <c r="H481" s="270"/>
      <c r="I481" s="270"/>
      <c r="J481" s="166" t="s">
        <v>1135</v>
      </c>
      <c r="K481" s="167">
        <v>18.87</v>
      </c>
      <c r="L481" s="265">
        <v>0</v>
      </c>
      <c r="M481" s="265"/>
      <c r="N481" s="258">
        <f>ROUND(L481*K481,3)</f>
        <v>0</v>
      </c>
      <c r="O481" s="258"/>
      <c r="P481" s="258"/>
      <c r="Q481" s="258"/>
      <c r="R481" s="138"/>
      <c r="T481" s="168" t="s">
        <v>875</v>
      </c>
      <c r="U481" s="47" t="s">
        <v>914</v>
      </c>
      <c r="V481" s="39"/>
      <c r="W481" s="169">
        <f>V481*K481</f>
        <v>0</v>
      </c>
      <c r="X481" s="169">
        <v>0</v>
      </c>
      <c r="Y481" s="169">
        <f>X481*K481</f>
        <v>0</v>
      </c>
      <c r="Z481" s="169">
        <v>0</v>
      </c>
      <c r="AA481" s="170">
        <f>Z481*K481</f>
        <v>0</v>
      </c>
      <c r="AR481" s="22" t="s">
        <v>954</v>
      </c>
      <c r="AT481" s="22" t="s">
        <v>1082</v>
      </c>
      <c r="AU481" s="22" t="s">
        <v>959</v>
      </c>
      <c r="AY481" s="22" t="s">
        <v>1081</v>
      </c>
      <c r="BE481" s="116">
        <f>IF(U481="základná",N481,0)</f>
        <v>0</v>
      </c>
      <c r="BF481" s="116">
        <f>IF(U481="znížená",N481,0)</f>
        <v>0</v>
      </c>
      <c r="BG481" s="116">
        <f>IF(U481="zákl. prenesená",N481,0)</f>
        <v>0</v>
      </c>
      <c r="BH481" s="116">
        <f>IF(U481="zníž. prenesená",N481,0)</f>
        <v>0</v>
      </c>
      <c r="BI481" s="116">
        <f>IF(U481="nulová",N481,0)</f>
        <v>0</v>
      </c>
      <c r="BJ481" s="22" t="s">
        <v>959</v>
      </c>
      <c r="BK481" s="171">
        <f>ROUND(L481*K481,3)</f>
        <v>0</v>
      </c>
      <c r="BL481" s="22" t="s">
        <v>954</v>
      </c>
      <c r="BM481" s="22" t="s">
        <v>3817</v>
      </c>
    </row>
    <row r="482" spans="2:65" s="12" customFormat="1" ht="16.5" customHeight="1">
      <c r="B482" s="179"/>
      <c r="C482" s="180"/>
      <c r="D482" s="180"/>
      <c r="E482" s="181" t="s">
        <v>875</v>
      </c>
      <c r="F482" s="275" t="s">
        <v>3818</v>
      </c>
      <c r="G482" s="276"/>
      <c r="H482" s="276"/>
      <c r="I482" s="276"/>
      <c r="J482" s="180"/>
      <c r="K482" s="182">
        <v>18.87</v>
      </c>
      <c r="L482" s="180"/>
      <c r="M482" s="180"/>
      <c r="N482" s="180"/>
      <c r="O482" s="180"/>
      <c r="P482" s="180"/>
      <c r="Q482" s="180"/>
      <c r="R482" s="183"/>
      <c r="T482" s="184"/>
      <c r="U482" s="180"/>
      <c r="V482" s="180"/>
      <c r="W482" s="180"/>
      <c r="X482" s="180"/>
      <c r="Y482" s="180"/>
      <c r="Z482" s="180"/>
      <c r="AA482" s="185"/>
      <c r="AT482" s="186" t="s">
        <v>1089</v>
      </c>
      <c r="AU482" s="186" t="s">
        <v>959</v>
      </c>
      <c r="AV482" s="12" t="s">
        <v>959</v>
      </c>
      <c r="AW482" s="12" t="s">
        <v>903</v>
      </c>
      <c r="AX482" s="12" t="s">
        <v>954</v>
      </c>
      <c r="AY482" s="186" t="s">
        <v>1081</v>
      </c>
    </row>
    <row r="483" spans="2:65" s="1" customFormat="1" ht="25.5" customHeight="1">
      <c r="B483" s="136"/>
      <c r="C483" s="195" t="s">
        <v>3819</v>
      </c>
      <c r="D483" s="195" t="s">
        <v>1187</v>
      </c>
      <c r="E483" s="196" t="s">
        <v>3820</v>
      </c>
      <c r="F483" s="262" t="s">
        <v>3821</v>
      </c>
      <c r="G483" s="262"/>
      <c r="H483" s="262"/>
      <c r="I483" s="262"/>
      <c r="J483" s="197" t="s">
        <v>1135</v>
      </c>
      <c r="K483" s="198">
        <v>16.350000000000001</v>
      </c>
      <c r="L483" s="261">
        <v>0</v>
      </c>
      <c r="M483" s="261"/>
      <c r="N483" s="257">
        <f>ROUND(L483*K483,3)</f>
        <v>0</v>
      </c>
      <c r="O483" s="258"/>
      <c r="P483" s="258"/>
      <c r="Q483" s="258"/>
      <c r="R483" s="138"/>
      <c r="T483" s="168" t="s">
        <v>875</v>
      </c>
      <c r="U483" s="47" t="s">
        <v>914</v>
      </c>
      <c r="V483" s="39"/>
      <c r="W483" s="169">
        <f>V483*K483</f>
        <v>0</v>
      </c>
      <c r="X483" s="169">
        <v>8.3000000000000001E-3</v>
      </c>
      <c r="Y483" s="169">
        <f>X483*K483</f>
        <v>0.13570500000000002</v>
      </c>
      <c r="Z483" s="169">
        <v>0</v>
      </c>
      <c r="AA483" s="170">
        <f>Z483*K483</f>
        <v>0</v>
      </c>
      <c r="AR483" s="22" t="s">
        <v>959</v>
      </c>
      <c r="AT483" s="22" t="s">
        <v>1187</v>
      </c>
      <c r="AU483" s="22" t="s">
        <v>959</v>
      </c>
      <c r="AY483" s="22" t="s">
        <v>1081</v>
      </c>
      <c r="BE483" s="116">
        <f>IF(U483="základná",N483,0)</f>
        <v>0</v>
      </c>
      <c r="BF483" s="116">
        <f>IF(U483="znížená",N483,0)</f>
        <v>0</v>
      </c>
      <c r="BG483" s="116">
        <f>IF(U483="zákl. prenesená",N483,0)</f>
        <v>0</v>
      </c>
      <c r="BH483" s="116">
        <f>IF(U483="zníž. prenesená",N483,0)</f>
        <v>0</v>
      </c>
      <c r="BI483" s="116">
        <f>IF(U483="nulová",N483,0)</f>
        <v>0</v>
      </c>
      <c r="BJ483" s="22" t="s">
        <v>959</v>
      </c>
      <c r="BK483" s="171">
        <f>ROUND(L483*K483,3)</f>
        <v>0</v>
      </c>
      <c r="BL483" s="22" t="s">
        <v>954</v>
      </c>
      <c r="BM483" s="22" t="s">
        <v>3822</v>
      </c>
    </row>
    <row r="484" spans="2:65" s="1" customFormat="1" ht="72" customHeight="1">
      <c r="B484" s="38"/>
      <c r="C484" s="39"/>
      <c r="D484" s="39"/>
      <c r="E484" s="39"/>
      <c r="F484" s="268" t="s">
        <v>3813</v>
      </c>
      <c r="G484" s="269"/>
      <c r="H484" s="269"/>
      <c r="I484" s="269"/>
      <c r="J484" s="39"/>
      <c r="K484" s="39"/>
      <c r="L484" s="39"/>
      <c r="M484" s="39"/>
      <c r="N484" s="39"/>
      <c r="O484" s="39"/>
      <c r="P484" s="39"/>
      <c r="Q484" s="39"/>
      <c r="R484" s="40"/>
      <c r="T484" s="199"/>
      <c r="U484" s="39"/>
      <c r="V484" s="39"/>
      <c r="W484" s="39"/>
      <c r="X484" s="39"/>
      <c r="Y484" s="39"/>
      <c r="Z484" s="39"/>
      <c r="AA484" s="77"/>
      <c r="AT484" s="22" t="s">
        <v>1232</v>
      </c>
      <c r="AU484" s="22" t="s">
        <v>959</v>
      </c>
    </row>
    <row r="485" spans="2:65" s="1" customFormat="1" ht="25.5" customHeight="1">
      <c r="B485" s="136"/>
      <c r="C485" s="195" t="s">
        <v>3823</v>
      </c>
      <c r="D485" s="195" t="s">
        <v>1187</v>
      </c>
      <c r="E485" s="196" t="s">
        <v>3824</v>
      </c>
      <c r="F485" s="262" t="s">
        <v>3825</v>
      </c>
      <c r="G485" s="262"/>
      <c r="H485" s="262"/>
      <c r="I485" s="262"/>
      <c r="J485" s="197" t="s">
        <v>1135</v>
      </c>
      <c r="K485" s="198">
        <v>2.52</v>
      </c>
      <c r="L485" s="261">
        <v>0</v>
      </c>
      <c r="M485" s="261"/>
      <c r="N485" s="257">
        <f>ROUND(L485*K485,3)</f>
        <v>0</v>
      </c>
      <c r="O485" s="258"/>
      <c r="P485" s="258"/>
      <c r="Q485" s="258"/>
      <c r="R485" s="138"/>
      <c r="T485" s="168" t="s">
        <v>875</v>
      </c>
      <c r="U485" s="47" t="s">
        <v>914</v>
      </c>
      <c r="V485" s="39"/>
      <c r="W485" s="169">
        <f>V485*K485</f>
        <v>0</v>
      </c>
      <c r="X485" s="169">
        <v>0</v>
      </c>
      <c r="Y485" s="169">
        <f>X485*K485</f>
        <v>0</v>
      </c>
      <c r="Z485" s="169">
        <v>0</v>
      </c>
      <c r="AA485" s="170">
        <f>Z485*K485</f>
        <v>0</v>
      </c>
      <c r="AR485" s="22" t="s">
        <v>959</v>
      </c>
      <c r="AT485" s="22" t="s">
        <v>1187</v>
      </c>
      <c r="AU485" s="22" t="s">
        <v>959</v>
      </c>
      <c r="AY485" s="22" t="s">
        <v>1081</v>
      </c>
      <c r="BE485" s="116">
        <f>IF(U485="základná",N485,0)</f>
        <v>0</v>
      </c>
      <c r="BF485" s="116">
        <f>IF(U485="znížená",N485,0)</f>
        <v>0</v>
      </c>
      <c r="BG485" s="116">
        <f>IF(U485="zákl. prenesená",N485,0)</f>
        <v>0</v>
      </c>
      <c r="BH485" s="116">
        <f>IF(U485="zníž. prenesená",N485,0)</f>
        <v>0</v>
      </c>
      <c r="BI485" s="116">
        <f>IF(U485="nulová",N485,0)</f>
        <v>0</v>
      </c>
      <c r="BJ485" s="22" t="s">
        <v>959</v>
      </c>
      <c r="BK485" s="171">
        <f>ROUND(L485*K485,3)</f>
        <v>0</v>
      </c>
      <c r="BL485" s="22" t="s">
        <v>954</v>
      </c>
      <c r="BM485" s="22" t="s">
        <v>3826</v>
      </c>
    </row>
    <row r="486" spans="2:65" s="1" customFormat="1" ht="72" customHeight="1">
      <c r="B486" s="38"/>
      <c r="C486" s="39"/>
      <c r="D486" s="39"/>
      <c r="E486" s="39"/>
      <c r="F486" s="268" t="s">
        <v>3813</v>
      </c>
      <c r="G486" s="269"/>
      <c r="H486" s="269"/>
      <c r="I486" s="269"/>
      <c r="J486" s="39"/>
      <c r="K486" s="39"/>
      <c r="L486" s="39"/>
      <c r="M486" s="39"/>
      <c r="N486" s="39"/>
      <c r="O486" s="39"/>
      <c r="P486" s="39"/>
      <c r="Q486" s="39"/>
      <c r="R486" s="40"/>
      <c r="T486" s="199"/>
      <c r="U486" s="39"/>
      <c r="V486" s="39"/>
      <c r="W486" s="39"/>
      <c r="X486" s="39"/>
      <c r="Y486" s="39"/>
      <c r="Z486" s="39"/>
      <c r="AA486" s="77"/>
      <c r="AT486" s="22" t="s">
        <v>1232</v>
      </c>
      <c r="AU486" s="22" t="s">
        <v>959</v>
      </c>
    </row>
    <row r="487" spans="2:65" s="1" customFormat="1" ht="25.5" customHeight="1">
      <c r="B487" s="136"/>
      <c r="C487" s="164" t="s">
        <v>3827</v>
      </c>
      <c r="D487" s="164" t="s">
        <v>1082</v>
      </c>
      <c r="E487" s="165" t="s">
        <v>3828</v>
      </c>
      <c r="F487" s="270" t="s">
        <v>3829</v>
      </c>
      <c r="G487" s="270"/>
      <c r="H487" s="270"/>
      <c r="I487" s="270"/>
      <c r="J487" s="166" t="s">
        <v>1135</v>
      </c>
      <c r="K487" s="167">
        <v>2.16</v>
      </c>
      <c r="L487" s="265">
        <v>0</v>
      </c>
      <c r="M487" s="265"/>
      <c r="N487" s="258">
        <f>ROUND(L487*K487,3)</f>
        <v>0</v>
      </c>
      <c r="O487" s="258"/>
      <c r="P487" s="258"/>
      <c r="Q487" s="258"/>
      <c r="R487" s="138"/>
      <c r="T487" s="168" t="s">
        <v>875</v>
      </c>
      <c r="U487" s="47" t="s">
        <v>914</v>
      </c>
      <c r="V487" s="39"/>
      <c r="W487" s="169">
        <f>V487*K487</f>
        <v>0</v>
      </c>
      <c r="X487" s="169">
        <v>0</v>
      </c>
      <c r="Y487" s="169">
        <f>X487*K487</f>
        <v>0</v>
      </c>
      <c r="Z487" s="169">
        <v>0</v>
      </c>
      <c r="AA487" s="170">
        <f>Z487*K487</f>
        <v>0</v>
      </c>
      <c r="AR487" s="22" t="s">
        <v>954</v>
      </c>
      <c r="AT487" s="22" t="s">
        <v>1082</v>
      </c>
      <c r="AU487" s="22" t="s">
        <v>959</v>
      </c>
      <c r="AY487" s="22" t="s">
        <v>1081</v>
      </c>
      <c r="BE487" s="116">
        <f>IF(U487="základná",N487,0)</f>
        <v>0</v>
      </c>
      <c r="BF487" s="116">
        <f>IF(U487="znížená",N487,0)</f>
        <v>0</v>
      </c>
      <c r="BG487" s="116">
        <f>IF(U487="zákl. prenesená",N487,0)</f>
        <v>0</v>
      </c>
      <c r="BH487" s="116">
        <f>IF(U487="zníž. prenesená",N487,0)</f>
        <v>0</v>
      </c>
      <c r="BI487" s="116">
        <f>IF(U487="nulová",N487,0)</f>
        <v>0</v>
      </c>
      <c r="BJ487" s="22" t="s">
        <v>959</v>
      </c>
      <c r="BK487" s="171">
        <f>ROUND(L487*K487,3)</f>
        <v>0</v>
      </c>
      <c r="BL487" s="22" t="s">
        <v>954</v>
      </c>
      <c r="BM487" s="22" t="s">
        <v>3830</v>
      </c>
    </row>
    <row r="488" spans="2:65" s="1" customFormat="1" ht="16.5" customHeight="1">
      <c r="B488" s="136"/>
      <c r="C488" s="195" t="s">
        <v>3831</v>
      </c>
      <c r="D488" s="195" t="s">
        <v>1187</v>
      </c>
      <c r="E488" s="196" t="s">
        <v>3832</v>
      </c>
      <c r="F488" s="262" t="s">
        <v>3833</v>
      </c>
      <c r="G488" s="262"/>
      <c r="H488" s="262"/>
      <c r="I488" s="262"/>
      <c r="J488" s="197" t="s">
        <v>1135</v>
      </c>
      <c r="K488" s="198">
        <v>2.16</v>
      </c>
      <c r="L488" s="261">
        <v>0</v>
      </c>
      <c r="M488" s="261"/>
      <c r="N488" s="257">
        <f>ROUND(L488*K488,3)</f>
        <v>0</v>
      </c>
      <c r="O488" s="258"/>
      <c r="P488" s="258"/>
      <c r="Q488" s="258"/>
      <c r="R488" s="138"/>
      <c r="T488" s="168" t="s">
        <v>875</v>
      </c>
      <c r="U488" s="47" t="s">
        <v>914</v>
      </c>
      <c r="V488" s="39"/>
      <c r="W488" s="169">
        <f>V488*K488</f>
        <v>0</v>
      </c>
      <c r="X488" s="169">
        <v>0</v>
      </c>
      <c r="Y488" s="169">
        <f>X488*K488</f>
        <v>0</v>
      </c>
      <c r="Z488" s="169">
        <v>0</v>
      </c>
      <c r="AA488" s="170">
        <f>Z488*K488</f>
        <v>0</v>
      </c>
      <c r="AR488" s="22" t="s">
        <v>959</v>
      </c>
      <c r="AT488" s="22" t="s">
        <v>1187</v>
      </c>
      <c r="AU488" s="22" t="s">
        <v>959</v>
      </c>
      <c r="AY488" s="22" t="s">
        <v>1081</v>
      </c>
      <c r="BE488" s="116">
        <f>IF(U488="základná",N488,0)</f>
        <v>0</v>
      </c>
      <c r="BF488" s="116">
        <f>IF(U488="znížená",N488,0)</f>
        <v>0</v>
      </c>
      <c r="BG488" s="116">
        <f>IF(U488="zákl. prenesená",N488,0)</f>
        <v>0</v>
      </c>
      <c r="BH488" s="116">
        <f>IF(U488="zníž. prenesená",N488,0)</f>
        <v>0</v>
      </c>
      <c r="BI488" s="116">
        <f>IF(U488="nulová",N488,0)</f>
        <v>0</v>
      </c>
      <c r="BJ488" s="22" t="s">
        <v>959</v>
      </c>
      <c r="BK488" s="171">
        <f>ROUND(L488*K488,3)</f>
        <v>0</v>
      </c>
      <c r="BL488" s="22" t="s">
        <v>954</v>
      </c>
      <c r="BM488" s="22" t="s">
        <v>3834</v>
      </c>
    </row>
    <row r="489" spans="2:65" s="1" customFormat="1" ht="25.5" customHeight="1">
      <c r="B489" s="136"/>
      <c r="C489" s="164" t="s">
        <v>3835</v>
      </c>
      <c r="D489" s="164" t="s">
        <v>1082</v>
      </c>
      <c r="E489" s="165" t="s">
        <v>3836</v>
      </c>
      <c r="F489" s="270" t="s">
        <v>3837</v>
      </c>
      <c r="G489" s="270"/>
      <c r="H489" s="270"/>
      <c r="I489" s="270"/>
      <c r="J489" s="166" t="s">
        <v>1135</v>
      </c>
      <c r="K489" s="167">
        <v>30.5</v>
      </c>
      <c r="L489" s="265">
        <v>0</v>
      </c>
      <c r="M489" s="265"/>
      <c r="N489" s="258">
        <f>ROUND(L489*K489,3)</f>
        <v>0</v>
      </c>
      <c r="O489" s="258"/>
      <c r="P489" s="258"/>
      <c r="Q489" s="258"/>
      <c r="R489" s="138"/>
      <c r="T489" s="168" t="s">
        <v>875</v>
      </c>
      <c r="U489" s="47" t="s">
        <v>914</v>
      </c>
      <c r="V489" s="39"/>
      <c r="W489" s="169">
        <f>V489*K489</f>
        <v>0</v>
      </c>
      <c r="X489" s="169">
        <v>0</v>
      </c>
      <c r="Y489" s="169">
        <f>X489*K489</f>
        <v>0</v>
      </c>
      <c r="Z489" s="169">
        <v>0</v>
      </c>
      <c r="AA489" s="170">
        <f>Z489*K489</f>
        <v>0</v>
      </c>
      <c r="AR489" s="22" t="s">
        <v>954</v>
      </c>
      <c r="AT489" s="22" t="s">
        <v>1082</v>
      </c>
      <c r="AU489" s="22" t="s">
        <v>959</v>
      </c>
      <c r="AY489" s="22" t="s">
        <v>1081</v>
      </c>
      <c r="BE489" s="116">
        <f>IF(U489="základná",N489,0)</f>
        <v>0</v>
      </c>
      <c r="BF489" s="116">
        <f>IF(U489="znížená",N489,0)</f>
        <v>0</v>
      </c>
      <c r="BG489" s="116">
        <f>IF(U489="zákl. prenesená",N489,0)</f>
        <v>0</v>
      </c>
      <c r="BH489" s="116">
        <f>IF(U489="zníž. prenesená",N489,0)</f>
        <v>0</v>
      </c>
      <c r="BI489" s="116">
        <f>IF(U489="nulová",N489,0)</f>
        <v>0</v>
      </c>
      <c r="BJ489" s="22" t="s">
        <v>959</v>
      </c>
      <c r="BK489" s="171">
        <f>ROUND(L489*K489,3)</f>
        <v>0</v>
      </c>
      <c r="BL489" s="22" t="s">
        <v>954</v>
      </c>
      <c r="BM489" s="22" t="s">
        <v>3838</v>
      </c>
    </row>
    <row r="490" spans="2:65" s="12" customFormat="1" ht="16.5" customHeight="1">
      <c r="B490" s="179"/>
      <c r="C490" s="180"/>
      <c r="D490" s="180"/>
      <c r="E490" s="181" t="s">
        <v>875</v>
      </c>
      <c r="F490" s="275" t="s">
        <v>3839</v>
      </c>
      <c r="G490" s="276"/>
      <c r="H490" s="276"/>
      <c r="I490" s="276"/>
      <c r="J490" s="180"/>
      <c r="K490" s="182">
        <v>30.5</v>
      </c>
      <c r="L490" s="180"/>
      <c r="M490" s="180"/>
      <c r="N490" s="180"/>
      <c r="O490" s="180"/>
      <c r="P490" s="180"/>
      <c r="Q490" s="180"/>
      <c r="R490" s="183"/>
      <c r="T490" s="184"/>
      <c r="U490" s="180"/>
      <c r="V490" s="180"/>
      <c r="W490" s="180"/>
      <c r="X490" s="180"/>
      <c r="Y490" s="180"/>
      <c r="Z490" s="180"/>
      <c r="AA490" s="185"/>
      <c r="AT490" s="186" t="s">
        <v>1089</v>
      </c>
      <c r="AU490" s="186" t="s">
        <v>959</v>
      </c>
      <c r="AV490" s="12" t="s">
        <v>959</v>
      </c>
      <c r="AW490" s="12" t="s">
        <v>903</v>
      </c>
      <c r="AX490" s="12" t="s">
        <v>954</v>
      </c>
      <c r="AY490" s="186" t="s">
        <v>1081</v>
      </c>
    </row>
    <row r="491" spans="2:65" s="1" customFormat="1" ht="16.5" customHeight="1">
      <c r="B491" s="136"/>
      <c r="C491" s="195" t="s">
        <v>3840</v>
      </c>
      <c r="D491" s="195" t="s">
        <v>1187</v>
      </c>
      <c r="E491" s="196" t="s">
        <v>3841</v>
      </c>
      <c r="F491" s="262" t="s">
        <v>3842</v>
      </c>
      <c r="G491" s="262"/>
      <c r="H491" s="262"/>
      <c r="I491" s="262"/>
      <c r="J491" s="197" t="s">
        <v>1135</v>
      </c>
      <c r="K491" s="198">
        <v>18.149999999999999</v>
      </c>
      <c r="L491" s="261">
        <v>0</v>
      </c>
      <c r="M491" s="261"/>
      <c r="N491" s="257">
        <f>ROUND(L491*K491,3)</f>
        <v>0</v>
      </c>
      <c r="O491" s="258"/>
      <c r="P491" s="258"/>
      <c r="Q491" s="258"/>
      <c r="R491" s="138"/>
      <c r="T491" s="168" t="s">
        <v>875</v>
      </c>
      <c r="U491" s="47" t="s">
        <v>914</v>
      </c>
      <c r="V491" s="39"/>
      <c r="W491" s="169">
        <f>V491*K491</f>
        <v>0</v>
      </c>
      <c r="X491" s="169">
        <v>8.6999999999999994E-3</v>
      </c>
      <c r="Y491" s="169">
        <f>X491*K491</f>
        <v>0.15790499999999999</v>
      </c>
      <c r="Z491" s="169">
        <v>0</v>
      </c>
      <c r="AA491" s="170">
        <f>Z491*K491</f>
        <v>0</v>
      </c>
      <c r="AR491" s="22" t="s">
        <v>959</v>
      </c>
      <c r="AT491" s="22" t="s">
        <v>1187</v>
      </c>
      <c r="AU491" s="22" t="s">
        <v>959</v>
      </c>
      <c r="AY491" s="22" t="s">
        <v>1081</v>
      </c>
      <c r="BE491" s="116">
        <f>IF(U491="základná",N491,0)</f>
        <v>0</v>
      </c>
      <c r="BF491" s="116">
        <f>IF(U491="znížená",N491,0)</f>
        <v>0</v>
      </c>
      <c r="BG491" s="116">
        <f>IF(U491="zákl. prenesená",N491,0)</f>
        <v>0</v>
      </c>
      <c r="BH491" s="116">
        <f>IF(U491="zníž. prenesená",N491,0)</f>
        <v>0</v>
      </c>
      <c r="BI491" s="116">
        <f>IF(U491="nulová",N491,0)</f>
        <v>0</v>
      </c>
      <c r="BJ491" s="22" t="s">
        <v>959</v>
      </c>
      <c r="BK491" s="171">
        <f>ROUND(L491*K491,3)</f>
        <v>0</v>
      </c>
      <c r="BL491" s="22" t="s">
        <v>954</v>
      </c>
      <c r="BM491" s="22" t="s">
        <v>3843</v>
      </c>
    </row>
    <row r="492" spans="2:65" s="1" customFormat="1" ht="16.5" customHeight="1">
      <c r="B492" s="136"/>
      <c r="C492" s="195" t="s">
        <v>3844</v>
      </c>
      <c r="D492" s="195" t="s">
        <v>1187</v>
      </c>
      <c r="E492" s="196" t="s">
        <v>3845</v>
      </c>
      <c r="F492" s="262" t="s">
        <v>3846</v>
      </c>
      <c r="G492" s="262"/>
      <c r="H492" s="262"/>
      <c r="I492" s="262"/>
      <c r="J492" s="197" t="s">
        <v>1135</v>
      </c>
      <c r="K492" s="198">
        <v>12.348000000000001</v>
      </c>
      <c r="L492" s="261">
        <v>0</v>
      </c>
      <c r="M492" s="261"/>
      <c r="N492" s="257">
        <f>ROUND(L492*K492,3)</f>
        <v>0</v>
      </c>
      <c r="O492" s="258"/>
      <c r="P492" s="258"/>
      <c r="Q492" s="258"/>
      <c r="R492" s="138"/>
      <c r="T492" s="168" t="s">
        <v>875</v>
      </c>
      <c r="U492" s="47" t="s">
        <v>914</v>
      </c>
      <c r="V492" s="39"/>
      <c r="W492" s="169">
        <f>V492*K492</f>
        <v>0</v>
      </c>
      <c r="X492" s="169">
        <v>0</v>
      </c>
      <c r="Y492" s="169">
        <f>X492*K492</f>
        <v>0</v>
      </c>
      <c r="Z492" s="169">
        <v>0</v>
      </c>
      <c r="AA492" s="170">
        <f>Z492*K492</f>
        <v>0</v>
      </c>
      <c r="AR492" s="22" t="s">
        <v>959</v>
      </c>
      <c r="AT492" s="22" t="s">
        <v>1187</v>
      </c>
      <c r="AU492" s="22" t="s">
        <v>959</v>
      </c>
      <c r="AY492" s="22" t="s">
        <v>1081</v>
      </c>
      <c r="BE492" s="116">
        <f>IF(U492="základná",N492,0)</f>
        <v>0</v>
      </c>
      <c r="BF492" s="116">
        <f>IF(U492="znížená",N492,0)</f>
        <v>0</v>
      </c>
      <c r="BG492" s="116">
        <f>IF(U492="zákl. prenesená",N492,0)</f>
        <v>0</v>
      </c>
      <c r="BH492" s="116">
        <f>IF(U492="zníž. prenesená",N492,0)</f>
        <v>0</v>
      </c>
      <c r="BI492" s="116">
        <f>IF(U492="nulová",N492,0)</f>
        <v>0</v>
      </c>
      <c r="BJ492" s="22" t="s">
        <v>959</v>
      </c>
      <c r="BK492" s="171">
        <f>ROUND(L492*K492,3)</f>
        <v>0</v>
      </c>
      <c r="BL492" s="22" t="s">
        <v>954</v>
      </c>
      <c r="BM492" s="22" t="s">
        <v>3847</v>
      </c>
    </row>
    <row r="493" spans="2:65" s="1" customFormat="1" ht="25.5" customHeight="1">
      <c r="B493" s="136"/>
      <c r="C493" s="164" t="s">
        <v>3848</v>
      </c>
      <c r="D493" s="164" t="s">
        <v>1082</v>
      </c>
      <c r="E493" s="165" t="s">
        <v>3849</v>
      </c>
      <c r="F493" s="270" t="s">
        <v>3850</v>
      </c>
      <c r="G493" s="270"/>
      <c r="H493" s="270"/>
      <c r="I493" s="270"/>
      <c r="J493" s="166" t="s">
        <v>1182</v>
      </c>
      <c r="K493" s="167">
        <v>2</v>
      </c>
      <c r="L493" s="265">
        <v>0</v>
      </c>
      <c r="M493" s="265"/>
      <c r="N493" s="258">
        <f>ROUND(L493*K493,3)</f>
        <v>0</v>
      </c>
      <c r="O493" s="258"/>
      <c r="P493" s="258"/>
      <c r="Q493" s="258"/>
      <c r="R493" s="138"/>
      <c r="T493" s="168" t="s">
        <v>875</v>
      </c>
      <c r="U493" s="47" t="s">
        <v>914</v>
      </c>
      <c r="V493" s="39"/>
      <c r="W493" s="169">
        <f>V493*K493</f>
        <v>0</v>
      </c>
      <c r="X493" s="169">
        <v>0</v>
      </c>
      <c r="Y493" s="169">
        <f>X493*K493</f>
        <v>0</v>
      </c>
      <c r="Z493" s="169">
        <v>0</v>
      </c>
      <c r="AA493" s="170">
        <f>Z493*K493</f>
        <v>0</v>
      </c>
      <c r="AR493" s="22" t="s">
        <v>954</v>
      </c>
      <c r="AT493" s="22" t="s">
        <v>1082</v>
      </c>
      <c r="AU493" s="22" t="s">
        <v>959</v>
      </c>
      <c r="AY493" s="22" t="s">
        <v>1081</v>
      </c>
      <c r="BE493" s="116">
        <f>IF(U493="základná",N493,0)</f>
        <v>0</v>
      </c>
      <c r="BF493" s="116">
        <f>IF(U493="znížená",N493,0)</f>
        <v>0</v>
      </c>
      <c r="BG493" s="116">
        <f>IF(U493="zákl. prenesená",N493,0)</f>
        <v>0</v>
      </c>
      <c r="BH493" s="116">
        <f>IF(U493="zníž. prenesená",N493,0)</f>
        <v>0</v>
      </c>
      <c r="BI493" s="116">
        <f>IF(U493="nulová",N493,0)</f>
        <v>0</v>
      </c>
      <c r="BJ493" s="22" t="s">
        <v>959</v>
      </c>
      <c r="BK493" s="171">
        <f>ROUND(L493*K493,3)</f>
        <v>0</v>
      </c>
      <c r="BL493" s="22" t="s">
        <v>954</v>
      </c>
      <c r="BM493" s="22" t="s">
        <v>3851</v>
      </c>
    </row>
    <row r="494" spans="2:65" s="1" customFormat="1" ht="16.5" customHeight="1">
      <c r="B494" s="136"/>
      <c r="C494" s="195" t="s">
        <v>3852</v>
      </c>
      <c r="D494" s="195" t="s">
        <v>1187</v>
      </c>
      <c r="E494" s="196" t="s">
        <v>3853</v>
      </c>
      <c r="F494" s="262" t="s">
        <v>3854</v>
      </c>
      <c r="G494" s="262"/>
      <c r="H494" s="262"/>
      <c r="I494" s="262"/>
      <c r="J494" s="197" t="s">
        <v>1182</v>
      </c>
      <c r="K494" s="198">
        <v>2</v>
      </c>
      <c r="L494" s="261">
        <v>0</v>
      </c>
      <c r="M494" s="261"/>
      <c r="N494" s="257">
        <f>ROUND(L494*K494,3)</f>
        <v>0</v>
      </c>
      <c r="O494" s="258"/>
      <c r="P494" s="258"/>
      <c r="Q494" s="258"/>
      <c r="R494" s="138"/>
      <c r="T494" s="168" t="s">
        <v>875</v>
      </c>
      <c r="U494" s="47" t="s">
        <v>914</v>
      </c>
      <c r="V494" s="39"/>
      <c r="W494" s="169">
        <f>V494*K494</f>
        <v>0</v>
      </c>
      <c r="X494" s="169">
        <v>0</v>
      </c>
      <c r="Y494" s="169">
        <f>X494*K494</f>
        <v>0</v>
      </c>
      <c r="Z494" s="169">
        <v>0</v>
      </c>
      <c r="AA494" s="170">
        <f>Z494*K494</f>
        <v>0</v>
      </c>
      <c r="AR494" s="22" t="s">
        <v>959</v>
      </c>
      <c r="AT494" s="22" t="s">
        <v>1187</v>
      </c>
      <c r="AU494" s="22" t="s">
        <v>959</v>
      </c>
      <c r="AY494" s="22" t="s">
        <v>1081</v>
      </c>
      <c r="BE494" s="116">
        <f>IF(U494="základná",N494,0)</f>
        <v>0</v>
      </c>
      <c r="BF494" s="116">
        <f>IF(U494="znížená",N494,0)</f>
        <v>0</v>
      </c>
      <c r="BG494" s="116">
        <f>IF(U494="zákl. prenesená",N494,0)</f>
        <v>0</v>
      </c>
      <c r="BH494" s="116">
        <f>IF(U494="zníž. prenesená",N494,0)</f>
        <v>0</v>
      </c>
      <c r="BI494" s="116">
        <f>IF(U494="nulová",N494,0)</f>
        <v>0</v>
      </c>
      <c r="BJ494" s="22" t="s">
        <v>959</v>
      </c>
      <c r="BK494" s="171">
        <f>ROUND(L494*K494,3)</f>
        <v>0</v>
      </c>
      <c r="BL494" s="22" t="s">
        <v>954</v>
      </c>
      <c r="BM494" s="22" t="s">
        <v>3855</v>
      </c>
    </row>
    <row r="495" spans="2:65" s="1" customFormat="1" ht="25.5" customHeight="1">
      <c r="B495" s="136"/>
      <c r="C495" s="164" t="s">
        <v>3856</v>
      </c>
      <c r="D495" s="164" t="s">
        <v>1082</v>
      </c>
      <c r="E495" s="165" t="s">
        <v>3857</v>
      </c>
      <c r="F495" s="270" t="s">
        <v>3858</v>
      </c>
      <c r="G495" s="270"/>
      <c r="H495" s="270"/>
      <c r="I495" s="270"/>
      <c r="J495" s="166" t="s">
        <v>1182</v>
      </c>
      <c r="K495" s="167">
        <v>4</v>
      </c>
      <c r="L495" s="265">
        <v>0</v>
      </c>
      <c r="M495" s="265"/>
      <c r="N495" s="258">
        <f>ROUND(L495*K495,3)</f>
        <v>0</v>
      </c>
      <c r="O495" s="258"/>
      <c r="P495" s="258"/>
      <c r="Q495" s="258"/>
      <c r="R495" s="138"/>
      <c r="T495" s="168" t="s">
        <v>875</v>
      </c>
      <c r="U495" s="47" t="s">
        <v>914</v>
      </c>
      <c r="V495" s="39"/>
      <c r="W495" s="169">
        <f>V495*K495</f>
        <v>0</v>
      </c>
      <c r="X495" s="169">
        <v>0</v>
      </c>
      <c r="Y495" s="169">
        <f>X495*K495</f>
        <v>0</v>
      </c>
      <c r="Z495" s="169">
        <v>0</v>
      </c>
      <c r="AA495" s="170">
        <f>Z495*K495</f>
        <v>0</v>
      </c>
      <c r="AR495" s="22" t="s">
        <v>954</v>
      </c>
      <c r="AT495" s="22" t="s">
        <v>1082</v>
      </c>
      <c r="AU495" s="22" t="s">
        <v>959</v>
      </c>
      <c r="AY495" s="22" t="s">
        <v>1081</v>
      </c>
      <c r="BE495" s="116">
        <f>IF(U495="základná",N495,0)</f>
        <v>0</v>
      </c>
      <c r="BF495" s="116">
        <f>IF(U495="znížená",N495,0)</f>
        <v>0</v>
      </c>
      <c r="BG495" s="116">
        <f>IF(U495="zákl. prenesená",N495,0)</f>
        <v>0</v>
      </c>
      <c r="BH495" s="116">
        <f>IF(U495="zníž. prenesená",N495,0)</f>
        <v>0</v>
      </c>
      <c r="BI495" s="116">
        <f>IF(U495="nulová",N495,0)</f>
        <v>0</v>
      </c>
      <c r="BJ495" s="22" t="s">
        <v>959</v>
      </c>
      <c r="BK495" s="171">
        <f>ROUND(L495*K495,3)</f>
        <v>0</v>
      </c>
      <c r="BL495" s="22" t="s">
        <v>954</v>
      </c>
      <c r="BM495" s="22" t="s">
        <v>3859</v>
      </c>
    </row>
    <row r="496" spans="2:65" s="12" customFormat="1" ht="16.5" customHeight="1">
      <c r="B496" s="179"/>
      <c r="C496" s="180"/>
      <c r="D496" s="180"/>
      <c r="E496" s="181" t="s">
        <v>875</v>
      </c>
      <c r="F496" s="275" t="s">
        <v>3860</v>
      </c>
      <c r="G496" s="276"/>
      <c r="H496" s="276"/>
      <c r="I496" s="276"/>
      <c r="J496" s="180"/>
      <c r="K496" s="182">
        <v>2</v>
      </c>
      <c r="L496" s="180"/>
      <c r="M496" s="180"/>
      <c r="N496" s="180"/>
      <c r="O496" s="180"/>
      <c r="P496" s="180"/>
      <c r="Q496" s="180"/>
      <c r="R496" s="183"/>
      <c r="T496" s="184"/>
      <c r="U496" s="180"/>
      <c r="V496" s="180"/>
      <c r="W496" s="180"/>
      <c r="X496" s="180"/>
      <c r="Y496" s="180"/>
      <c r="Z496" s="180"/>
      <c r="AA496" s="185"/>
      <c r="AT496" s="186" t="s">
        <v>1089</v>
      </c>
      <c r="AU496" s="186" t="s">
        <v>959</v>
      </c>
      <c r="AV496" s="12" t="s">
        <v>959</v>
      </c>
      <c r="AW496" s="12" t="s">
        <v>903</v>
      </c>
      <c r="AX496" s="12" t="s">
        <v>947</v>
      </c>
      <c r="AY496" s="186" t="s">
        <v>1081</v>
      </c>
    </row>
    <row r="497" spans="2:65" s="12" customFormat="1" ht="16.5" customHeight="1">
      <c r="B497" s="179"/>
      <c r="C497" s="180"/>
      <c r="D497" s="180"/>
      <c r="E497" s="181" t="s">
        <v>875</v>
      </c>
      <c r="F497" s="259" t="s">
        <v>3861</v>
      </c>
      <c r="G497" s="260"/>
      <c r="H497" s="260"/>
      <c r="I497" s="260"/>
      <c r="J497" s="180"/>
      <c r="K497" s="182">
        <v>2</v>
      </c>
      <c r="L497" s="180"/>
      <c r="M497" s="180"/>
      <c r="N497" s="180"/>
      <c r="O497" s="180"/>
      <c r="P497" s="180"/>
      <c r="Q497" s="180"/>
      <c r="R497" s="183"/>
      <c r="T497" s="184"/>
      <c r="U497" s="180"/>
      <c r="V497" s="180"/>
      <c r="W497" s="180"/>
      <c r="X497" s="180"/>
      <c r="Y497" s="180"/>
      <c r="Z497" s="180"/>
      <c r="AA497" s="185"/>
      <c r="AT497" s="186" t="s">
        <v>1089</v>
      </c>
      <c r="AU497" s="186" t="s">
        <v>959</v>
      </c>
      <c r="AV497" s="12" t="s">
        <v>959</v>
      </c>
      <c r="AW497" s="12" t="s">
        <v>903</v>
      </c>
      <c r="AX497" s="12" t="s">
        <v>947</v>
      </c>
      <c r="AY497" s="186" t="s">
        <v>1081</v>
      </c>
    </row>
    <row r="498" spans="2:65" s="13" customFormat="1" ht="16.5" customHeight="1">
      <c r="B498" s="187"/>
      <c r="C498" s="188"/>
      <c r="D498" s="188"/>
      <c r="E498" s="189" t="s">
        <v>875</v>
      </c>
      <c r="F498" s="271" t="s">
        <v>1096</v>
      </c>
      <c r="G498" s="272"/>
      <c r="H498" s="272"/>
      <c r="I498" s="272"/>
      <c r="J498" s="188"/>
      <c r="K498" s="190">
        <v>4</v>
      </c>
      <c r="L498" s="188"/>
      <c r="M498" s="188"/>
      <c r="N498" s="188"/>
      <c r="O498" s="188"/>
      <c r="P498" s="188"/>
      <c r="Q498" s="188"/>
      <c r="R498" s="191"/>
      <c r="T498" s="192"/>
      <c r="U498" s="188"/>
      <c r="V498" s="188"/>
      <c r="W498" s="188"/>
      <c r="X498" s="188"/>
      <c r="Y498" s="188"/>
      <c r="Z498" s="188"/>
      <c r="AA498" s="193"/>
      <c r="AT498" s="194" t="s">
        <v>1089</v>
      </c>
      <c r="AU498" s="194" t="s">
        <v>959</v>
      </c>
      <c r="AV498" s="13" t="s">
        <v>1086</v>
      </c>
      <c r="AW498" s="13" t="s">
        <v>903</v>
      </c>
      <c r="AX498" s="13" t="s">
        <v>954</v>
      </c>
      <c r="AY498" s="194" t="s">
        <v>1081</v>
      </c>
    </row>
    <row r="499" spans="2:65" s="1" customFormat="1" ht="25.5" customHeight="1">
      <c r="B499" s="136"/>
      <c r="C499" s="195" t="s">
        <v>3862</v>
      </c>
      <c r="D499" s="195" t="s">
        <v>1187</v>
      </c>
      <c r="E499" s="196" t="s">
        <v>3863</v>
      </c>
      <c r="F499" s="262" t="s">
        <v>3864</v>
      </c>
      <c r="G499" s="262"/>
      <c r="H499" s="262"/>
      <c r="I499" s="262"/>
      <c r="J499" s="197" t="s">
        <v>1182</v>
      </c>
      <c r="K499" s="198">
        <v>4</v>
      </c>
      <c r="L499" s="261">
        <v>0</v>
      </c>
      <c r="M499" s="261"/>
      <c r="N499" s="257">
        <f>ROUND(L499*K499,3)</f>
        <v>0</v>
      </c>
      <c r="O499" s="258"/>
      <c r="P499" s="258"/>
      <c r="Q499" s="258"/>
      <c r="R499" s="138"/>
      <c r="T499" s="168" t="s">
        <v>875</v>
      </c>
      <c r="U499" s="47" t="s">
        <v>914</v>
      </c>
      <c r="V499" s="39"/>
      <c r="W499" s="169">
        <f>V499*K499</f>
        <v>0</v>
      </c>
      <c r="X499" s="169">
        <v>0</v>
      </c>
      <c r="Y499" s="169">
        <f>X499*K499</f>
        <v>0</v>
      </c>
      <c r="Z499" s="169">
        <v>0</v>
      </c>
      <c r="AA499" s="170">
        <f>Z499*K499</f>
        <v>0</v>
      </c>
      <c r="AR499" s="22" t="s">
        <v>959</v>
      </c>
      <c r="AT499" s="22" t="s">
        <v>1187</v>
      </c>
      <c r="AU499" s="22" t="s">
        <v>959</v>
      </c>
      <c r="AY499" s="22" t="s">
        <v>1081</v>
      </c>
      <c r="BE499" s="116">
        <f>IF(U499="základná",N499,0)</f>
        <v>0</v>
      </c>
      <c r="BF499" s="116">
        <f>IF(U499="znížená",N499,0)</f>
        <v>0</v>
      </c>
      <c r="BG499" s="116">
        <f>IF(U499="zákl. prenesená",N499,0)</f>
        <v>0</v>
      </c>
      <c r="BH499" s="116">
        <f>IF(U499="zníž. prenesená",N499,0)</f>
        <v>0</v>
      </c>
      <c r="BI499" s="116">
        <f>IF(U499="nulová",N499,0)</f>
        <v>0</v>
      </c>
      <c r="BJ499" s="22" t="s">
        <v>959</v>
      </c>
      <c r="BK499" s="171">
        <f>ROUND(L499*K499,3)</f>
        <v>0</v>
      </c>
      <c r="BL499" s="22" t="s">
        <v>954</v>
      </c>
      <c r="BM499" s="22" t="s">
        <v>3865</v>
      </c>
    </row>
    <row r="500" spans="2:65" s="12" customFormat="1" ht="16.5" customHeight="1">
      <c r="B500" s="179"/>
      <c r="C500" s="180"/>
      <c r="D500" s="180"/>
      <c r="E500" s="181" t="s">
        <v>875</v>
      </c>
      <c r="F500" s="275" t="s">
        <v>3860</v>
      </c>
      <c r="G500" s="276"/>
      <c r="H500" s="276"/>
      <c r="I500" s="276"/>
      <c r="J500" s="180"/>
      <c r="K500" s="182">
        <v>2</v>
      </c>
      <c r="L500" s="180"/>
      <c r="M500" s="180"/>
      <c r="N500" s="180"/>
      <c r="O500" s="180"/>
      <c r="P500" s="180"/>
      <c r="Q500" s="180"/>
      <c r="R500" s="183"/>
      <c r="T500" s="184"/>
      <c r="U500" s="180"/>
      <c r="V500" s="180"/>
      <c r="W500" s="180"/>
      <c r="X500" s="180"/>
      <c r="Y500" s="180"/>
      <c r="Z500" s="180"/>
      <c r="AA500" s="185"/>
      <c r="AT500" s="186" t="s">
        <v>1089</v>
      </c>
      <c r="AU500" s="186" t="s">
        <v>959</v>
      </c>
      <c r="AV500" s="12" t="s">
        <v>959</v>
      </c>
      <c r="AW500" s="12" t="s">
        <v>903</v>
      </c>
      <c r="AX500" s="12" t="s">
        <v>947</v>
      </c>
      <c r="AY500" s="186" t="s">
        <v>1081</v>
      </c>
    </row>
    <row r="501" spans="2:65" s="12" customFormat="1" ht="16.5" customHeight="1">
      <c r="B501" s="179"/>
      <c r="C501" s="180"/>
      <c r="D501" s="180"/>
      <c r="E501" s="181" t="s">
        <v>875</v>
      </c>
      <c r="F501" s="259" t="s">
        <v>3861</v>
      </c>
      <c r="G501" s="260"/>
      <c r="H501" s="260"/>
      <c r="I501" s="260"/>
      <c r="J501" s="180"/>
      <c r="K501" s="182">
        <v>2</v>
      </c>
      <c r="L501" s="180"/>
      <c r="M501" s="180"/>
      <c r="N501" s="180"/>
      <c r="O501" s="180"/>
      <c r="P501" s="180"/>
      <c r="Q501" s="180"/>
      <c r="R501" s="183"/>
      <c r="T501" s="184"/>
      <c r="U501" s="180"/>
      <c r="V501" s="180"/>
      <c r="W501" s="180"/>
      <c r="X501" s="180"/>
      <c r="Y501" s="180"/>
      <c r="Z501" s="180"/>
      <c r="AA501" s="185"/>
      <c r="AT501" s="186" t="s">
        <v>1089</v>
      </c>
      <c r="AU501" s="186" t="s">
        <v>959</v>
      </c>
      <c r="AV501" s="12" t="s">
        <v>959</v>
      </c>
      <c r="AW501" s="12" t="s">
        <v>903</v>
      </c>
      <c r="AX501" s="12" t="s">
        <v>947</v>
      </c>
      <c r="AY501" s="186" t="s">
        <v>1081</v>
      </c>
    </row>
    <row r="502" spans="2:65" s="13" customFormat="1" ht="16.5" customHeight="1">
      <c r="B502" s="187"/>
      <c r="C502" s="188"/>
      <c r="D502" s="188"/>
      <c r="E502" s="189" t="s">
        <v>875</v>
      </c>
      <c r="F502" s="271" t="s">
        <v>1096</v>
      </c>
      <c r="G502" s="272"/>
      <c r="H502" s="272"/>
      <c r="I502" s="272"/>
      <c r="J502" s="188"/>
      <c r="K502" s="190">
        <v>4</v>
      </c>
      <c r="L502" s="188"/>
      <c r="M502" s="188"/>
      <c r="N502" s="188"/>
      <c r="O502" s="188"/>
      <c r="P502" s="188"/>
      <c r="Q502" s="188"/>
      <c r="R502" s="191"/>
      <c r="T502" s="192"/>
      <c r="U502" s="188"/>
      <c r="V502" s="188"/>
      <c r="W502" s="188"/>
      <c r="X502" s="188"/>
      <c r="Y502" s="188"/>
      <c r="Z502" s="188"/>
      <c r="AA502" s="193"/>
      <c r="AT502" s="194" t="s">
        <v>1089</v>
      </c>
      <c r="AU502" s="194" t="s">
        <v>959</v>
      </c>
      <c r="AV502" s="13" t="s">
        <v>1086</v>
      </c>
      <c r="AW502" s="13" t="s">
        <v>903</v>
      </c>
      <c r="AX502" s="13" t="s">
        <v>954</v>
      </c>
      <c r="AY502" s="194" t="s">
        <v>1081</v>
      </c>
    </row>
    <row r="503" spans="2:65" s="1" customFormat="1" ht="25.5" customHeight="1">
      <c r="B503" s="136"/>
      <c r="C503" s="164" t="s">
        <v>3866</v>
      </c>
      <c r="D503" s="164" t="s">
        <v>1082</v>
      </c>
      <c r="E503" s="165" t="s">
        <v>3867</v>
      </c>
      <c r="F503" s="270" t="s">
        <v>3868</v>
      </c>
      <c r="G503" s="270"/>
      <c r="H503" s="270"/>
      <c r="I503" s="270"/>
      <c r="J503" s="166" t="s">
        <v>1182</v>
      </c>
      <c r="K503" s="167">
        <v>4</v>
      </c>
      <c r="L503" s="265">
        <v>0</v>
      </c>
      <c r="M503" s="265"/>
      <c r="N503" s="258">
        <f t="shared" ref="N503:N527" si="145">ROUND(L503*K503,3)</f>
        <v>0</v>
      </c>
      <c r="O503" s="258"/>
      <c r="P503" s="258"/>
      <c r="Q503" s="258"/>
      <c r="R503" s="138"/>
      <c r="T503" s="168" t="s">
        <v>875</v>
      </c>
      <c r="U503" s="47" t="s">
        <v>914</v>
      </c>
      <c r="V503" s="39"/>
      <c r="W503" s="169">
        <f t="shared" ref="W503:W527" si="146">V503*K503</f>
        <v>0</v>
      </c>
      <c r="X503" s="169">
        <v>0</v>
      </c>
      <c r="Y503" s="169">
        <f t="shared" ref="Y503:Y527" si="147">X503*K503</f>
        <v>0</v>
      </c>
      <c r="Z503" s="169">
        <v>0</v>
      </c>
      <c r="AA503" s="170">
        <f t="shared" ref="AA503:AA527" si="148">Z503*K503</f>
        <v>0</v>
      </c>
      <c r="AR503" s="22" t="s">
        <v>954</v>
      </c>
      <c r="AT503" s="22" t="s">
        <v>1082</v>
      </c>
      <c r="AU503" s="22" t="s">
        <v>959</v>
      </c>
      <c r="AY503" s="22" t="s">
        <v>1081</v>
      </c>
      <c r="BE503" s="116">
        <f t="shared" ref="BE503:BE527" si="149">IF(U503="základná",N503,0)</f>
        <v>0</v>
      </c>
      <c r="BF503" s="116">
        <f t="shared" ref="BF503:BF527" si="150">IF(U503="znížená",N503,0)</f>
        <v>0</v>
      </c>
      <c r="BG503" s="116">
        <f t="shared" ref="BG503:BG527" si="151">IF(U503="zákl. prenesená",N503,0)</f>
        <v>0</v>
      </c>
      <c r="BH503" s="116">
        <f t="shared" ref="BH503:BH527" si="152">IF(U503="zníž. prenesená",N503,0)</f>
        <v>0</v>
      </c>
      <c r="BI503" s="116">
        <f t="shared" ref="BI503:BI527" si="153">IF(U503="nulová",N503,0)</f>
        <v>0</v>
      </c>
      <c r="BJ503" s="22" t="s">
        <v>959</v>
      </c>
      <c r="BK503" s="171">
        <f t="shared" ref="BK503:BK527" si="154">ROUND(L503*K503,3)</f>
        <v>0</v>
      </c>
      <c r="BL503" s="22" t="s">
        <v>954</v>
      </c>
      <c r="BM503" s="22" t="s">
        <v>3869</v>
      </c>
    </row>
    <row r="504" spans="2:65" s="1" customFormat="1" ht="16.5" customHeight="1">
      <c r="B504" s="136"/>
      <c r="C504" s="195" t="s">
        <v>3238</v>
      </c>
      <c r="D504" s="195" t="s">
        <v>1187</v>
      </c>
      <c r="E504" s="196" t="s">
        <v>3870</v>
      </c>
      <c r="F504" s="262" t="s">
        <v>3871</v>
      </c>
      <c r="G504" s="262"/>
      <c r="H504" s="262"/>
      <c r="I504" s="262"/>
      <c r="J504" s="197" t="s">
        <v>1182</v>
      </c>
      <c r="K504" s="198">
        <v>4</v>
      </c>
      <c r="L504" s="261">
        <v>0</v>
      </c>
      <c r="M504" s="261"/>
      <c r="N504" s="257">
        <f t="shared" si="145"/>
        <v>0</v>
      </c>
      <c r="O504" s="258"/>
      <c r="P504" s="258"/>
      <c r="Q504" s="258"/>
      <c r="R504" s="138"/>
      <c r="T504" s="168" t="s">
        <v>875</v>
      </c>
      <c r="U504" s="47" t="s">
        <v>914</v>
      </c>
      <c r="V504" s="39"/>
      <c r="W504" s="169">
        <f t="shared" si="146"/>
        <v>0</v>
      </c>
      <c r="X504" s="169">
        <v>0</v>
      </c>
      <c r="Y504" s="169">
        <f t="shared" si="147"/>
        <v>0</v>
      </c>
      <c r="Z504" s="169">
        <v>0</v>
      </c>
      <c r="AA504" s="170">
        <f t="shared" si="148"/>
        <v>0</v>
      </c>
      <c r="AR504" s="22" t="s">
        <v>959</v>
      </c>
      <c r="AT504" s="22" t="s">
        <v>1187</v>
      </c>
      <c r="AU504" s="22" t="s">
        <v>959</v>
      </c>
      <c r="AY504" s="22" t="s">
        <v>1081</v>
      </c>
      <c r="BE504" s="116">
        <f t="shared" si="149"/>
        <v>0</v>
      </c>
      <c r="BF504" s="116">
        <f t="shared" si="150"/>
        <v>0</v>
      </c>
      <c r="BG504" s="116">
        <f t="shared" si="151"/>
        <v>0</v>
      </c>
      <c r="BH504" s="116">
        <f t="shared" si="152"/>
        <v>0</v>
      </c>
      <c r="BI504" s="116">
        <f t="shared" si="153"/>
        <v>0</v>
      </c>
      <c r="BJ504" s="22" t="s">
        <v>959</v>
      </c>
      <c r="BK504" s="171">
        <f t="shared" si="154"/>
        <v>0</v>
      </c>
      <c r="BL504" s="22" t="s">
        <v>954</v>
      </c>
      <c r="BM504" s="22" t="s">
        <v>3872</v>
      </c>
    </row>
    <row r="505" spans="2:65" s="1" customFormat="1" ht="25.5" customHeight="1">
      <c r="B505" s="136"/>
      <c r="C505" s="164" t="s">
        <v>3873</v>
      </c>
      <c r="D505" s="164" t="s">
        <v>1082</v>
      </c>
      <c r="E505" s="165" t="s">
        <v>3874</v>
      </c>
      <c r="F505" s="270" t="s">
        <v>3875</v>
      </c>
      <c r="G505" s="270"/>
      <c r="H505" s="270"/>
      <c r="I505" s="270"/>
      <c r="J505" s="166" t="s">
        <v>1182</v>
      </c>
      <c r="K505" s="167">
        <v>2</v>
      </c>
      <c r="L505" s="265">
        <v>0</v>
      </c>
      <c r="M505" s="265"/>
      <c r="N505" s="258">
        <f t="shared" si="145"/>
        <v>0</v>
      </c>
      <c r="O505" s="258"/>
      <c r="P505" s="258"/>
      <c r="Q505" s="258"/>
      <c r="R505" s="138"/>
      <c r="T505" s="168" t="s">
        <v>875</v>
      </c>
      <c r="U505" s="47" t="s">
        <v>914</v>
      </c>
      <c r="V505" s="39"/>
      <c r="W505" s="169">
        <f t="shared" si="146"/>
        <v>0</v>
      </c>
      <c r="X505" s="169">
        <v>0</v>
      </c>
      <c r="Y505" s="169">
        <f t="shared" si="147"/>
        <v>0</v>
      </c>
      <c r="Z505" s="169">
        <v>0</v>
      </c>
      <c r="AA505" s="170">
        <f t="shared" si="148"/>
        <v>0</v>
      </c>
      <c r="AR505" s="22" t="s">
        <v>954</v>
      </c>
      <c r="AT505" s="22" t="s">
        <v>1082</v>
      </c>
      <c r="AU505" s="22" t="s">
        <v>959</v>
      </c>
      <c r="AY505" s="22" t="s">
        <v>1081</v>
      </c>
      <c r="BE505" s="116">
        <f t="shared" si="149"/>
        <v>0</v>
      </c>
      <c r="BF505" s="116">
        <f t="shared" si="150"/>
        <v>0</v>
      </c>
      <c r="BG505" s="116">
        <f t="shared" si="151"/>
        <v>0</v>
      </c>
      <c r="BH505" s="116">
        <f t="shared" si="152"/>
        <v>0</v>
      </c>
      <c r="BI505" s="116">
        <f t="shared" si="153"/>
        <v>0</v>
      </c>
      <c r="BJ505" s="22" t="s">
        <v>959</v>
      </c>
      <c r="BK505" s="171">
        <f t="shared" si="154"/>
        <v>0</v>
      </c>
      <c r="BL505" s="22" t="s">
        <v>954</v>
      </c>
      <c r="BM505" s="22" t="s">
        <v>3876</v>
      </c>
    </row>
    <row r="506" spans="2:65" s="1" customFormat="1" ht="16.5" customHeight="1">
      <c r="B506" s="136"/>
      <c r="C506" s="195" t="s">
        <v>3877</v>
      </c>
      <c r="D506" s="195" t="s">
        <v>1187</v>
      </c>
      <c r="E506" s="196" t="s">
        <v>3878</v>
      </c>
      <c r="F506" s="262" t="s">
        <v>3879</v>
      </c>
      <c r="G506" s="262"/>
      <c r="H506" s="262"/>
      <c r="I506" s="262"/>
      <c r="J506" s="197" t="s">
        <v>1182</v>
      </c>
      <c r="K506" s="198">
        <v>2</v>
      </c>
      <c r="L506" s="261">
        <v>0</v>
      </c>
      <c r="M506" s="261"/>
      <c r="N506" s="257">
        <f t="shared" si="145"/>
        <v>0</v>
      </c>
      <c r="O506" s="258"/>
      <c r="P506" s="258"/>
      <c r="Q506" s="258"/>
      <c r="R506" s="138"/>
      <c r="T506" s="168" t="s">
        <v>875</v>
      </c>
      <c r="U506" s="47" t="s">
        <v>914</v>
      </c>
      <c r="V506" s="39"/>
      <c r="W506" s="169">
        <f t="shared" si="146"/>
        <v>0</v>
      </c>
      <c r="X506" s="169">
        <v>0</v>
      </c>
      <c r="Y506" s="169">
        <f t="shared" si="147"/>
        <v>0</v>
      </c>
      <c r="Z506" s="169">
        <v>0</v>
      </c>
      <c r="AA506" s="170">
        <f t="shared" si="148"/>
        <v>0</v>
      </c>
      <c r="AR506" s="22" t="s">
        <v>959</v>
      </c>
      <c r="AT506" s="22" t="s">
        <v>1187</v>
      </c>
      <c r="AU506" s="22" t="s">
        <v>959</v>
      </c>
      <c r="AY506" s="22" t="s">
        <v>1081</v>
      </c>
      <c r="BE506" s="116">
        <f t="shared" si="149"/>
        <v>0</v>
      </c>
      <c r="BF506" s="116">
        <f t="shared" si="150"/>
        <v>0</v>
      </c>
      <c r="BG506" s="116">
        <f t="shared" si="151"/>
        <v>0</v>
      </c>
      <c r="BH506" s="116">
        <f t="shared" si="152"/>
        <v>0</v>
      </c>
      <c r="BI506" s="116">
        <f t="shared" si="153"/>
        <v>0</v>
      </c>
      <c r="BJ506" s="22" t="s">
        <v>959</v>
      </c>
      <c r="BK506" s="171">
        <f t="shared" si="154"/>
        <v>0</v>
      </c>
      <c r="BL506" s="22" t="s">
        <v>954</v>
      </c>
      <c r="BM506" s="22" t="s">
        <v>3880</v>
      </c>
    </row>
    <row r="507" spans="2:65" s="1" customFormat="1" ht="38.25" customHeight="1">
      <c r="B507" s="136"/>
      <c r="C507" s="164" t="s">
        <v>3881</v>
      </c>
      <c r="D507" s="164" t="s">
        <v>1082</v>
      </c>
      <c r="E507" s="165" t="s">
        <v>3882</v>
      </c>
      <c r="F507" s="270" t="s">
        <v>3883</v>
      </c>
      <c r="G507" s="270"/>
      <c r="H507" s="270"/>
      <c r="I507" s="270"/>
      <c r="J507" s="166" t="s">
        <v>1182</v>
      </c>
      <c r="K507" s="167">
        <v>1</v>
      </c>
      <c r="L507" s="265">
        <v>0</v>
      </c>
      <c r="M507" s="265"/>
      <c r="N507" s="258">
        <f t="shared" si="145"/>
        <v>0</v>
      </c>
      <c r="O507" s="258"/>
      <c r="P507" s="258"/>
      <c r="Q507" s="258"/>
      <c r="R507" s="138"/>
      <c r="T507" s="168" t="s">
        <v>875</v>
      </c>
      <c r="U507" s="47" t="s">
        <v>914</v>
      </c>
      <c r="V507" s="39"/>
      <c r="W507" s="169">
        <f t="shared" si="146"/>
        <v>0</v>
      </c>
      <c r="X507" s="169">
        <v>0</v>
      </c>
      <c r="Y507" s="169">
        <f t="shared" si="147"/>
        <v>0</v>
      </c>
      <c r="Z507" s="169">
        <v>0</v>
      </c>
      <c r="AA507" s="170">
        <f t="shared" si="148"/>
        <v>0</v>
      </c>
      <c r="AR507" s="22" t="s">
        <v>954</v>
      </c>
      <c r="AT507" s="22" t="s">
        <v>1082</v>
      </c>
      <c r="AU507" s="22" t="s">
        <v>959</v>
      </c>
      <c r="AY507" s="22" t="s">
        <v>1081</v>
      </c>
      <c r="BE507" s="116">
        <f t="shared" si="149"/>
        <v>0</v>
      </c>
      <c r="BF507" s="116">
        <f t="shared" si="150"/>
        <v>0</v>
      </c>
      <c r="BG507" s="116">
        <f t="shared" si="151"/>
        <v>0</v>
      </c>
      <c r="BH507" s="116">
        <f t="shared" si="152"/>
        <v>0</v>
      </c>
      <c r="BI507" s="116">
        <f t="shared" si="153"/>
        <v>0</v>
      </c>
      <c r="BJ507" s="22" t="s">
        <v>959</v>
      </c>
      <c r="BK507" s="171">
        <f t="shared" si="154"/>
        <v>0</v>
      </c>
      <c r="BL507" s="22" t="s">
        <v>954</v>
      </c>
      <c r="BM507" s="22" t="s">
        <v>3884</v>
      </c>
    </row>
    <row r="508" spans="2:65" s="1" customFormat="1" ht="16.5" customHeight="1">
      <c r="B508" s="136"/>
      <c r="C508" s="195" t="s">
        <v>3885</v>
      </c>
      <c r="D508" s="195" t="s">
        <v>1187</v>
      </c>
      <c r="E508" s="196" t="s">
        <v>3886</v>
      </c>
      <c r="F508" s="262" t="s">
        <v>3887</v>
      </c>
      <c r="G508" s="262"/>
      <c r="H508" s="262"/>
      <c r="I508" s="262"/>
      <c r="J508" s="197" t="s">
        <v>1182</v>
      </c>
      <c r="K508" s="198">
        <v>1</v>
      </c>
      <c r="L508" s="261">
        <v>0</v>
      </c>
      <c r="M508" s="261"/>
      <c r="N508" s="257">
        <f t="shared" si="145"/>
        <v>0</v>
      </c>
      <c r="O508" s="258"/>
      <c r="P508" s="258"/>
      <c r="Q508" s="258"/>
      <c r="R508" s="138"/>
      <c r="T508" s="168" t="s">
        <v>875</v>
      </c>
      <c r="U508" s="47" t="s">
        <v>914</v>
      </c>
      <c r="V508" s="39"/>
      <c r="W508" s="169">
        <f t="shared" si="146"/>
        <v>0</v>
      </c>
      <c r="X508" s="169">
        <v>0</v>
      </c>
      <c r="Y508" s="169">
        <f t="shared" si="147"/>
        <v>0</v>
      </c>
      <c r="Z508" s="169">
        <v>0</v>
      </c>
      <c r="AA508" s="170">
        <f t="shared" si="148"/>
        <v>0</v>
      </c>
      <c r="AR508" s="22" t="s">
        <v>959</v>
      </c>
      <c r="AT508" s="22" t="s">
        <v>1187</v>
      </c>
      <c r="AU508" s="22" t="s">
        <v>959</v>
      </c>
      <c r="AY508" s="22" t="s">
        <v>1081</v>
      </c>
      <c r="BE508" s="116">
        <f t="shared" si="149"/>
        <v>0</v>
      </c>
      <c r="BF508" s="116">
        <f t="shared" si="150"/>
        <v>0</v>
      </c>
      <c r="BG508" s="116">
        <f t="shared" si="151"/>
        <v>0</v>
      </c>
      <c r="BH508" s="116">
        <f t="shared" si="152"/>
        <v>0</v>
      </c>
      <c r="BI508" s="116">
        <f t="shared" si="153"/>
        <v>0</v>
      </c>
      <c r="BJ508" s="22" t="s">
        <v>959</v>
      </c>
      <c r="BK508" s="171">
        <f t="shared" si="154"/>
        <v>0</v>
      </c>
      <c r="BL508" s="22" t="s">
        <v>954</v>
      </c>
      <c r="BM508" s="22" t="s">
        <v>3888</v>
      </c>
    </row>
    <row r="509" spans="2:65" s="1" customFormat="1" ht="38.25" customHeight="1">
      <c r="B509" s="136"/>
      <c r="C509" s="164" t="s">
        <v>3889</v>
      </c>
      <c r="D509" s="164" t="s">
        <v>1082</v>
      </c>
      <c r="E509" s="165" t="s">
        <v>3890</v>
      </c>
      <c r="F509" s="270" t="s">
        <v>3891</v>
      </c>
      <c r="G509" s="270"/>
      <c r="H509" s="270"/>
      <c r="I509" s="270"/>
      <c r="J509" s="166" t="s">
        <v>1182</v>
      </c>
      <c r="K509" s="167">
        <v>1</v>
      </c>
      <c r="L509" s="265">
        <v>0</v>
      </c>
      <c r="M509" s="265"/>
      <c r="N509" s="258">
        <f t="shared" si="145"/>
        <v>0</v>
      </c>
      <c r="O509" s="258"/>
      <c r="P509" s="258"/>
      <c r="Q509" s="258"/>
      <c r="R509" s="138"/>
      <c r="T509" s="168" t="s">
        <v>875</v>
      </c>
      <c r="U509" s="47" t="s">
        <v>914</v>
      </c>
      <c r="V509" s="39"/>
      <c r="W509" s="169">
        <f t="shared" si="146"/>
        <v>0</v>
      </c>
      <c r="X509" s="169">
        <v>0</v>
      </c>
      <c r="Y509" s="169">
        <f t="shared" si="147"/>
        <v>0</v>
      </c>
      <c r="Z509" s="169">
        <v>0</v>
      </c>
      <c r="AA509" s="170">
        <f t="shared" si="148"/>
        <v>0</v>
      </c>
      <c r="AR509" s="22" t="s">
        <v>954</v>
      </c>
      <c r="AT509" s="22" t="s">
        <v>1082</v>
      </c>
      <c r="AU509" s="22" t="s">
        <v>959</v>
      </c>
      <c r="AY509" s="22" t="s">
        <v>1081</v>
      </c>
      <c r="BE509" s="116">
        <f t="shared" si="149"/>
        <v>0</v>
      </c>
      <c r="BF509" s="116">
        <f t="shared" si="150"/>
        <v>0</v>
      </c>
      <c r="BG509" s="116">
        <f t="shared" si="151"/>
        <v>0</v>
      </c>
      <c r="BH509" s="116">
        <f t="shared" si="152"/>
        <v>0</v>
      </c>
      <c r="BI509" s="116">
        <f t="shared" si="153"/>
        <v>0</v>
      </c>
      <c r="BJ509" s="22" t="s">
        <v>959</v>
      </c>
      <c r="BK509" s="171">
        <f t="shared" si="154"/>
        <v>0</v>
      </c>
      <c r="BL509" s="22" t="s">
        <v>954</v>
      </c>
      <c r="BM509" s="22" t="s">
        <v>3892</v>
      </c>
    </row>
    <row r="510" spans="2:65" s="1" customFormat="1" ht="16.5" customHeight="1">
      <c r="B510" s="136"/>
      <c r="C510" s="195" t="s">
        <v>3893</v>
      </c>
      <c r="D510" s="195" t="s">
        <v>1187</v>
      </c>
      <c r="E510" s="196" t="s">
        <v>3894</v>
      </c>
      <c r="F510" s="262" t="s">
        <v>3895</v>
      </c>
      <c r="G510" s="262"/>
      <c r="H510" s="262"/>
      <c r="I510" s="262"/>
      <c r="J510" s="197" t="s">
        <v>1182</v>
      </c>
      <c r="K510" s="198">
        <v>1</v>
      </c>
      <c r="L510" s="261">
        <v>0</v>
      </c>
      <c r="M510" s="261"/>
      <c r="N510" s="257">
        <f t="shared" si="145"/>
        <v>0</v>
      </c>
      <c r="O510" s="258"/>
      <c r="P510" s="258"/>
      <c r="Q510" s="258"/>
      <c r="R510" s="138"/>
      <c r="T510" s="168" t="s">
        <v>875</v>
      </c>
      <c r="U510" s="47" t="s">
        <v>914</v>
      </c>
      <c r="V510" s="39"/>
      <c r="W510" s="169">
        <f t="shared" si="146"/>
        <v>0</v>
      </c>
      <c r="X510" s="169">
        <v>0</v>
      </c>
      <c r="Y510" s="169">
        <f t="shared" si="147"/>
        <v>0</v>
      </c>
      <c r="Z510" s="169">
        <v>0</v>
      </c>
      <c r="AA510" s="170">
        <f t="shared" si="148"/>
        <v>0</v>
      </c>
      <c r="AR510" s="22" t="s">
        <v>959</v>
      </c>
      <c r="AT510" s="22" t="s">
        <v>1187</v>
      </c>
      <c r="AU510" s="22" t="s">
        <v>959</v>
      </c>
      <c r="AY510" s="22" t="s">
        <v>1081</v>
      </c>
      <c r="BE510" s="116">
        <f t="shared" si="149"/>
        <v>0</v>
      </c>
      <c r="BF510" s="116">
        <f t="shared" si="150"/>
        <v>0</v>
      </c>
      <c r="BG510" s="116">
        <f t="shared" si="151"/>
        <v>0</v>
      </c>
      <c r="BH510" s="116">
        <f t="shared" si="152"/>
        <v>0</v>
      </c>
      <c r="BI510" s="116">
        <f t="shared" si="153"/>
        <v>0</v>
      </c>
      <c r="BJ510" s="22" t="s">
        <v>959</v>
      </c>
      <c r="BK510" s="171">
        <f t="shared" si="154"/>
        <v>0</v>
      </c>
      <c r="BL510" s="22" t="s">
        <v>954</v>
      </c>
      <c r="BM510" s="22" t="s">
        <v>3896</v>
      </c>
    </row>
    <row r="511" spans="2:65" s="1" customFormat="1" ht="38.25" customHeight="1">
      <c r="B511" s="136"/>
      <c r="C511" s="164" t="s">
        <v>3897</v>
      </c>
      <c r="D511" s="164" t="s">
        <v>1082</v>
      </c>
      <c r="E511" s="165" t="s">
        <v>3898</v>
      </c>
      <c r="F511" s="270" t="s">
        <v>3899</v>
      </c>
      <c r="G511" s="270"/>
      <c r="H511" s="270"/>
      <c r="I511" s="270"/>
      <c r="J511" s="166" t="s">
        <v>1182</v>
      </c>
      <c r="K511" s="167">
        <v>1</v>
      </c>
      <c r="L511" s="265">
        <v>0</v>
      </c>
      <c r="M511" s="265"/>
      <c r="N511" s="258">
        <f t="shared" si="145"/>
        <v>0</v>
      </c>
      <c r="O511" s="258"/>
      <c r="P511" s="258"/>
      <c r="Q511" s="258"/>
      <c r="R511" s="138"/>
      <c r="T511" s="168" t="s">
        <v>875</v>
      </c>
      <c r="U511" s="47" t="s">
        <v>914</v>
      </c>
      <c r="V511" s="39"/>
      <c r="W511" s="169">
        <f t="shared" si="146"/>
        <v>0</v>
      </c>
      <c r="X511" s="169">
        <v>0</v>
      </c>
      <c r="Y511" s="169">
        <f t="shared" si="147"/>
        <v>0</v>
      </c>
      <c r="Z511" s="169">
        <v>0</v>
      </c>
      <c r="AA511" s="170">
        <f t="shared" si="148"/>
        <v>0</v>
      </c>
      <c r="AR511" s="22" t="s">
        <v>954</v>
      </c>
      <c r="AT511" s="22" t="s">
        <v>1082</v>
      </c>
      <c r="AU511" s="22" t="s">
        <v>959</v>
      </c>
      <c r="AY511" s="22" t="s">
        <v>1081</v>
      </c>
      <c r="BE511" s="116">
        <f t="shared" si="149"/>
        <v>0</v>
      </c>
      <c r="BF511" s="116">
        <f t="shared" si="150"/>
        <v>0</v>
      </c>
      <c r="BG511" s="116">
        <f t="shared" si="151"/>
        <v>0</v>
      </c>
      <c r="BH511" s="116">
        <f t="shared" si="152"/>
        <v>0</v>
      </c>
      <c r="BI511" s="116">
        <f t="shared" si="153"/>
        <v>0</v>
      </c>
      <c r="BJ511" s="22" t="s">
        <v>959</v>
      </c>
      <c r="BK511" s="171">
        <f t="shared" si="154"/>
        <v>0</v>
      </c>
      <c r="BL511" s="22" t="s">
        <v>954</v>
      </c>
      <c r="BM511" s="22" t="s">
        <v>3900</v>
      </c>
    </row>
    <row r="512" spans="2:65" s="1" customFormat="1" ht="51" customHeight="1">
      <c r="B512" s="136"/>
      <c r="C512" s="195" t="s">
        <v>3901</v>
      </c>
      <c r="D512" s="195" t="s">
        <v>1187</v>
      </c>
      <c r="E512" s="196" t="s">
        <v>3902</v>
      </c>
      <c r="F512" s="262" t="s">
        <v>1529</v>
      </c>
      <c r="G512" s="262"/>
      <c r="H512" s="262"/>
      <c r="I512" s="262"/>
      <c r="J512" s="197" t="s">
        <v>1182</v>
      </c>
      <c r="K512" s="198">
        <v>1</v>
      </c>
      <c r="L512" s="261">
        <v>0</v>
      </c>
      <c r="M512" s="261"/>
      <c r="N512" s="257">
        <f t="shared" si="145"/>
        <v>0</v>
      </c>
      <c r="O512" s="258"/>
      <c r="P512" s="258"/>
      <c r="Q512" s="258"/>
      <c r="R512" s="138"/>
      <c r="T512" s="168" t="s">
        <v>875</v>
      </c>
      <c r="U512" s="47" t="s">
        <v>914</v>
      </c>
      <c r="V512" s="39"/>
      <c r="W512" s="169">
        <f t="shared" si="146"/>
        <v>0</v>
      </c>
      <c r="X512" s="169">
        <v>0</v>
      </c>
      <c r="Y512" s="169">
        <f t="shared" si="147"/>
        <v>0</v>
      </c>
      <c r="Z512" s="169">
        <v>0</v>
      </c>
      <c r="AA512" s="170">
        <f t="shared" si="148"/>
        <v>0</v>
      </c>
      <c r="AR512" s="22" t="s">
        <v>959</v>
      </c>
      <c r="AT512" s="22" t="s">
        <v>1187</v>
      </c>
      <c r="AU512" s="22" t="s">
        <v>959</v>
      </c>
      <c r="AY512" s="22" t="s">
        <v>1081</v>
      </c>
      <c r="BE512" s="116">
        <f t="shared" si="149"/>
        <v>0</v>
      </c>
      <c r="BF512" s="116">
        <f t="shared" si="150"/>
        <v>0</v>
      </c>
      <c r="BG512" s="116">
        <f t="shared" si="151"/>
        <v>0</v>
      </c>
      <c r="BH512" s="116">
        <f t="shared" si="152"/>
        <v>0</v>
      </c>
      <c r="BI512" s="116">
        <f t="shared" si="153"/>
        <v>0</v>
      </c>
      <c r="BJ512" s="22" t="s">
        <v>959</v>
      </c>
      <c r="BK512" s="171">
        <f t="shared" si="154"/>
        <v>0</v>
      </c>
      <c r="BL512" s="22" t="s">
        <v>954</v>
      </c>
      <c r="BM512" s="22" t="s">
        <v>1530</v>
      </c>
    </row>
    <row r="513" spans="2:65" s="1" customFormat="1" ht="25.5" customHeight="1">
      <c r="B513" s="136"/>
      <c r="C513" s="164" t="s">
        <v>1531</v>
      </c>
      <c r="D513" s="164" t="s">
        <v>1082</v>
      </c>
      <c r="E513" s="165" t="s">
        <v>1532</v>
      </c>
      <c r="F513" s="270" t="s">
        <v>1533</v>
      </c>
      <c r="G513" s="270"/>
      <c r="H513" s="270"/>
      <c r="I513" s="270"/>
      <c r="J513" s="166" t="s">
        <v>1182</v>
      </c>
      <c r="K513" s="167">
        <v>1</v>
      </c>
      <c r="L513" s="265">
        <v>0</v>
      </c>
      <c r="M513" s="265"/>
      <c r="N513" s="258">
        <f t="shared" si="145"/>
        <v>0</v>
      </c>
      <c r="O513" s="258"/>
      <c r="P513" s="258"/>
      <c r="Q513" s="258"/>
      <c r="R513" s="138"/>
      <c r="T513" s="168" t="s">
        <v>875</v>
      </c>
      <c r="U513" s="47" t="s">
        <v>914</v>
      </c>
      <c r="V513" s="39"/>
      <c r="W513" s="169">
        <f t="shared" si="146"/>
        <v>0</v>
      </c>
      <c r="X513" s="169">
        <v>0</v>
      </c>
      <c r="Y513" s="169">
        <f t="shared" si="147"/>
        <v>0</v>
      </c>
      <c r="Z513" s="169">
        <v>0</v>
      </c>
      <c r="AA513" s="170">
        <f t="shared" si="148"/>
        <v>0</v>
      </c>
      <c r="AR513" s="22" t="s">
        <v>954</v>
      </c>
      <c r="AT513" s="22" t="s">
        <v>1082</v>
      </c>
      <c r="AU513" s="22" t="s">
        <v>959</v>
      </c>
      <c r="AY513" s="22" t="s">
        <v>1081</v>
      </c>
      <c r="BE513" s="116">
        <f t="shared" si="149"/>
        <v>0</v>
      </c>
      <c r="BF513" s="116">
        <f t="shared" si="150"/>
        <v>0</v>
      </c>
      <c r="BG513" s="116">
        <f t="shared" si="151"/>
        <v>0</v>
      </c>
      <c r="BH513" s="116">
        <f t="shared" si="152"/>
        <v>0</v>
      </c>
      <c r="BI513" s="116">
        <f t="shared" si="153"/>
        <v>0</v>
      </c>
      <c r="BJ513" s="22" t="s">
        <v>959</v>
      </c>
      <c r="BK513" s="171">
        <f t="shared" si="154"/>
        <v>0</v>
      </c>
      <c r="BL513" s="22" t="s">
        <v>954</v>
      </c>
      <c r="BM513" s="22" t="s">
        <v>1534</v>
      </c>
    </row>
    <row r="514" spans="2:65" s="1" customFormat="1" ht="16.5" customHeight="1">
      <c r="B514" s="136"/>
      <c r="C514" s="195" t="s">
        <v>1535</v>
      </c>
      <c r="D514" s="195" t="s">
        <v>1187</v>
      </c>
      <c r="E514" s="196" t="s">
        <v>1536</v>
      </c>
      <c r="F514" s="262" t="s">
        <v>1537</v>
      </c>
      <c r="G514" s="262"/>
      <c r="H514" s="262"/>
      <c r="I514" s="262"/>
      <c r="J514" s="197" t="s">
        <v>1135</v>
      </c>
      <c r="K514" s="198">
        <v>1</v>
      </c>
      <c r="L514" s="261">
        <v>0</v>
      </c>
      <c r="M514" s="261"/>
      <c r="N514" s="257">
        <f t="shared" si="145"/>
        <v>0</v>
      </c>
      <c r="O514" s="258"/>
      <c r="P514" s="258"/>
      <c r="Q514" s="258"/>
      <c r="R514" s="138"/>
      <c r="T514" s="168" t="s">
        <v>875</v>
      </c>
      <c r="U514" s="47" t="s">
        <v>914</v>
      </c>
      <c r="V514" s="39"/>
      <c r="W514" s="169">
        <f t="shared" si="146"/>
        <v>0</v>
      </c>
      <c r="X514" s="169">
        <v>0</v>
      </c>
      <c r="Y514" s="169">
        <f t="shared" si="147"/>
        <v>0</v>
      </c>
      <c r="Z514" s="169">
        <v>0</v>
      </c>
      <c r="AA514" s="170">
        <f t="shared" si="148"/>
        <v>0</v>
      </c>
      <c r="AR514" s="22" t="s">
        <v>959</v>
      </c>
      <c r="AT514" s="22" t="s">
        <v>1187</v>
      </c>
      <c r="AU514" s="22" t="s">
        <v>959</v>
      </c>
      <c r="AY514" s="22" t="s">
        <v>1081</v>
      </c>
      <c r="BE514" s="116">
        <f t="shared" si="149"/>
        <v>0</v>
      </c>
      <c r="BF514" s="116">
        <f t="shared" si="150"/>
        <v>0</v>
      </c>
      <c r="BG514" s="116">
        <f t="shared" si="151"/>
        <v>0</v>
      </c>
      <c r="BH514" s="116">
        <f t="shared" si="152"/>
        <v>0</v>
      </c>
      <c r="BI514" s="116">
        <f t="shared" si="153"/>
        <v>0</v>
      </c>
      <c r="BJ514" s="22" t="s">
        <v>959</v>
      </c>
      <c r="BK514" s="171">
        <f t="shared" si="154"/>
        <v>0</v>
      </c>
      <c r="BL514" s="22" t="s">
        <v>954</v>
      </c>
      <c r="BM514" s="22" t="s">
        <v>1538</v>
      </c>
    </row>
    <row r="515" spans="2:65" s="1" customFormat="1" ht="25.5" customHeight="1">
      <c r="B515" s="136"/>
      <c r="C515" s="164" t="s">
        <v>1539</v>
      </c>
      <c r="D515" s="164" t="s">
        <v>1082</v>
      </c>
      <c r="E515" s="165" t="s">
        <v>1540</v>
      </c>
      <c r="F515" s="270" t="s">
        <v>1541</v>
      </c>
      <c r="G515" s="270"/>
      <c r="H515" s="270"/>
      <c r="I515" s="270"/>
      <c r="J515" s="166" t="s">
        <v>1182</v>
      </c>
      <c r="K515" s="167">
        <v>2</v>
      </c>
      <c r="L515" s="265">
        <v>0</v>
      </c>
      <c r="M515" s="265"/>
      <c r="N515" s="258">
        <f t="shared" si="145"/>
        <v>0</v>
      </c>
      <c r="O515" s="258"/>
      <c r="P515" s="258"/>
      <c r="Q515" s="258"/>
      <c r="R515" s="138"/>
      <c r="T515" s="168" t="s">
        <v>875</v>
      </c>
      <c r="U515" s="47" t="s">
        <v>914</v>
      </c>
      <c r="V515" s="39"/>
      <c r="W515" s="169">
        <f t="shared" si="146"/>
        <v>0</v>
      </c>
      <c r="X515" s="169">
        <v>0</v>
      </c>
      <c r="Y515" s="169">
        <f t="shared" si="147"/>
        <v>0</v>
      </c>
      <c r="Z515" s="169">
        <v>0</v>
      </c>
      <c r="AA515" s="170">
        <f t="shared" si="148"/>
        <v>0</v>
      </c>
      <c r="AR515" s="22" t="s">
        <v>954</v>
      </c>
      <c r="AT515" s="22" t="s">
        <v>1082</v>
      </c>
      <c r="AU515" s="22" t="s">
        <v>959</v>
      </c>
      <c r="AY515" s="22" t="s">
        <v>1081</v>
      </c>
      <c r="BE515" s="116">
        <f t="shared" si="149"/>
        <v>0</v>
      </c>
      <c r="BF515" s="116">
        <f t="shared" si="150"/>
        <v>0</v>
      </c>
      <c r="BG515" s="116">
        <f t="shared" si="151"/>
        <v>0</v>
      </c>
      <c r="BH515" s="116">
        <f t="shared" si="152"/>
        <v>0</v>
      </c>
      <c r="BI515" s="116">
        <f t="shared" si="153"/>
        <v>0</v>
      </c>
      <c r="BJ515" s="22" t="s">
        <v>959</v>
      </c>
      <c r="BK515" s="171">
        <f t="shared" si="154"/>
        <v>0</v>
      </c>
      <c r="BL515" s="22" t="s">
        <v>954</v>
      </c>
      <c r="BM515" s="22" t="s">
        <v>1542</v>
      </c>
    </row>
    <row r="516" spans="2:65" s="1" customFormat="1" ht="25.5" customHeight="1">
      <c r="B516" s="136"/>
      <c r="C516" s="195" t="s">
        <v>1543</v>
      </c>
      <c r="D516" s="195" t="s">
        <v>1187</v>
      </c>
      <c r="E516" s="196" t="s">
        <v>1544</v>
      </c>
      <c r="F516" s="262" t="s">
        <v>1545</v>
      </c>
      <c r="G516" s="262"/>
      <c r="H516" s="262"/>
      <c r="I516" s="262"/>
      <c r="J516" s="197" t="s">
        <v>1182</v>
      </c>
      <c r="K516" s="198">
        <v>2</v>
      </c>
      <c r="L516" s="261">
        <v>0</v>
      </c>
      <c r="M516" s="261"/>
      <c r="N516" s="257">
        <f t="shared" si="145"/>
        <v>0</v>
      </c>
      <c r="O516" s="258"/>
      <c r="P516" s="258"/>
      <c r="Q516" s="258"/>
      <c r="R516" s="138"/>
      <c r="T516" s="168" t="s">
        <v>875</v>
      </c>
      <c r="U516" s="47" t="s">
        <v>914</v>
      </c>
      <c r="V516" s="39"/>
      <c r="W516" s="169">
        <f t="shared" si="146"/>
        <v>0</v>
      </c>
      <c r="X516" s="169">
        <v>0</v>
      </c>
      <c r="Y516" s="169">
        <f t="shared" si="147"/>
        <v>0</v>
      </c>
      <c r="Z516" s="169">
        <v>0</v>
      </c>
      <c r="AA516" s="170">
        <f t="shared" si="148"/>
        <v>0</v>
      </c>
      <c r="AR516" s="22" t="s">
        <v>959</v>
      </c>
      <c r="AT516" s="22" t="s">
        <v>1187</v>
      </c>
      <c r="AU516" s="22" t="s">
        <v>959</v>
      </c>
      <c r="AY516" s="22" t="s">
        <v>1081</v>
      </c>
      <c r="BE516" s="116">
        <f t="shared" si="149"/>
        <v>0</v>
      </c>
      <c r="BF516" s="116">
        <f t="shared" si="150"/>
        <v>0</v>
      </c>
      <c r="BG516" s="116">
        <f t="shared" si="151"/>
        <v>0</v>
      </c>
      <c r="BH516" s="116">
        <f t="shared" si="152"/>
        <v>0</v>
      </c>
      <c r="BI516" s="116">
        <f t="shared" si="153"/>
        <v>0</v>
      </c>
      <c r="BJ516" s="22" t="s">
        <v>959</v>
      </c>
      <c r="BK516" s="171">
        <f t="shared" si="154"/>
        <v>0</v>
      </c>
      <c r="BL516" s="22" t="s">
        <v>954</v>
      </c>
      <c r="BM516" s="22" t="s">
        <v>1546</v>
      </c>
    </row>
    <row r="517" spans="2:65" s="1" customFormat="1" ht="25.5" customHeight="1">
      <c r="B517" s="136"/>
      <c r="C517" s="164" t="s">
        <v>1547</v>
      </c>
      <c r="D517" s="164" t="s">
        <v>1082</v>
      </c>
      <c r="E517" s="165" t="s">
        <v>1548</v>
      </c>
      <c r="F517" s="270" t="s">
        <v>1549</v>
      </c>
      <c r="G517" s="270"/>
      <c r="H517" s="270"/>
      <c r="I517" s="270"/>
      <c r="J517" s="166" t="s">
        <v>1182</v>
      </c>
      <c r="K517" s="167">
        <v>1</v>
      </c>
      <c r="L517" s="265">
        <v>0</v>
      </c>
      <c r="M517" s="265"/>
      <c r="N517" s="258">
        <f t="shared" si="145"/>
        <v>0</v>
      </c>
      <c r="O517" s="258"/>
      <c r="P517" s="258"/>
      <c r="Q517" s="258"/>
      <c r="R517" s="138"/>
      <c r="T517" s="168" t="s">
        <v>875</v>
      </c>
      <c r="U517" s="47" t="s">
        <v>914</v>
      </c>
      <c r="V517" s="39"/>
      <c r="W517" s="169">
        <f t="shared" si="146"/>
        <v>0</v>
      </c>
      <c r="X517" s="169">
        <v>0</v>
      </c>
      <c r="Y517" s="169">
        <f t="shared" si="147"/>
        <v>0</v>
      </c>
      <c r="Z517" s="169">
        <v>0</v>
      </c>
      <c r="AA517" s="170">
        <f t="shared" si="148"/>
        <v>0</v>
      </c>
      <c r="AR517" s="22" t="s">
        <v>954</v>
      </c>
      <c r="AT517" s="22" t="s">
        <v>1082</v>
      </c>
      <c r="AU517" s="22" t="s">
        <v>959</v>
      </c>
      <c r="AY517" s="22" t="s">
        <v>1081</v>
      </c>
      <c r="BE517" s="116">
        <f t="shared" si="149"/>
        <v>0</v>
      </c>
      <c r="BF517" s="116">
        <f t="shared" si="150"/>
        <v>0</v>
      </c>
      <c r="BG517" s="116">
        <f t="shared" si="151"/>
        <v>0</v>
      </c>
      <c r="BH517" s="116">
        <f t="shared" si="152"/>
        <v>0</v>
      </c>
      <c r="BI517" s="116">
        <f t="shared" si="153"/>
        <v>0</v>
      </c>
      <c r="BJ517" s="22" t="s">
        <v>959</v>
      </c>
      <c r="BK517" s="171">
        <f t="shared" si="154"/>
        <v>0</v>
      </c>
      <c r="BL517" s="22" t="s">
        <v>954</v>
      </c>
      <c r="BM517" s="22" t="s">
        <v>1550</v>
      </c>
    </row>
    <row r="518" spans="2:65" s="1" customFormat="1" ht="38.25" customHeight="1">
      <c r="B518" s="136"/>
      <c r="C518" s="195" t="s">
        <v>1551</v>
      </c>
      <c r="D518" s="195" t="s">
        <v>1187</v>
      </c>
      <c r="E518" s="196" t="s">
        <v>1552</v>
      </c>
      <c r="F518" s="262" t="s">
        <v>1553</v>
      </c>
      <c r="G518" s="262"/>
      <c r="H518" s="262"/>
      <c r="I518" s="262"/>
      <c r="J518" s="197" t="s">
        <v>1182</v>
      </c>
      <c r="K518" s="198">
        <v>1</v>
      </c>
      <c r="L518" s="261">
        <v>0</v>
      </c>
      <c r="M518" s="261"/>
      <c r="N518" s="257">
        <f t="shared" si="145"/>
        <v>0</v>
      </c>
      <c r="O518" s="258"/>
      <c r="P518" s="258"/>
      <c r="Q518" s="258"/>
      <c r="R518" s="138"/>
      <c r="T518" s="168" t="s">
        <v>875</v>
      </c>
      <c r="U518" s="47" t="s">
        <v>914</v>
      </c>
      <c r="V518" s="39"/>
      <c r="W518" s="169">
        <f t="shared" si="146"/>
        <v>0</v>
      </c>
      <c r="X518" s="169">
        <v>0</v>
      </c>
      <c r="Y518" s="169">
        <f t="shared" si="147"/>
        <v>0</v>
      </c>
      <c r="Z518" s="169">
        <v>0</v>
      </c>
      <c r="AA518" s="170">
        <f t="shared" si="148"/>
        <v>0</v>
      </c>
      <c r="AR518" s="22" t="s">
        <v>959</v>
      </c>
      <c r="AT518" s="22" t="s">
        <v>1187</v>
      </c>
      <c r="AU518" s="22" t="s">
        <v>959</v>
      </c>
      <c r="AY518" s="22" t="s">
        <v>1081</v>
      </c>
      <c r="BE518" s="116">
        <f t="shared" si="149"/>
        <v>0</v>
      </c>
      <c r="BF518" s="116">
        <f t="shared" si="150"/>
        <v>0</v>
      </c>
      <c r="BG518" s="116">
        <f t="shared" si="151"/>
        <v>0</v>
      </c>
      <c r="BH518" s="116">
        <f t="shared" si="152"/>
        <v>0</v>
      </c>
      <c r="BI518" s="116">
        <f t="shared" si="153"/>
        <v>0</v>
      </c>
      <c r="BJ518" s="22" t="s">
        <v>959</v>
      </c>
      <c r="BK518" s="171">
        <f t="shared" si="154"/>
        <v>0</v>
      </c>
      <c r="BL518" s="22" t="s">
        <v>954</v>
      </c>
      <c r="BM518" s="22" t="s">
        <v>1554</v>
      </c>
    </row>
    <row r="519" spans="2:65" s="1" customFormat="1" ht="25.5" customHeight="1">
      <c r="B519" s="136"/>
      <c r="C519" s="164" t="s">
        <v>1555</v>
      </c>
      <c r="D519" s="164" t="s">
        <v>1082</v>
      </c>
      <c r="E519" s="165" t="s">
        <v>1556</v>
      </c>
      <c r="F519" s="270" t="s">
        <v>1557</v>
      </c>
      <c r="G519" s="270"/>
      <c r="H519" s="270"/>
      <c r="I519" s="270"/>
      <c r="J519" s="166" t="s">
        <v>1182</v>
      </c>
      <c r="K519" s="167">
        <v>1</v>
      </c>
      <c r="L519" s="265">
        <v>0</v>
      </c>
      <c r="M519" s="265"/>
      <c r="N519" s="258">
        <f t="shared" si="145"/>
        <v>0</v>
      </c>
      <c r="O519" s="258"/>
      <c r="P519" s="258"/>
      <c r="Q519" s="258"/>
      <c r="R519" s="138"/>
      <c r="T519" s="168" t="s">
        <v>875</v>
      </c>
      <c r="U519" s="47" t="s">
        <v>914</v>
      </c>
      <c r="V519" s="39"/>
      <c r="W519" s="169">
        <f t="shared" si="146"/>
        <v>0</v>
      </c>
      <c r="X519" s="169">
        <v>0</v>
      </c>
      <c r="Y519" s="169">
        <f t="shared" si="147"/>
        <v>0</v>
      </c>
      <c r="Z519" s="169">
        <v>0</v>
      </c>
      <c r="AA519" s="170">
        <f t="shared" si="148"/>
        <v>0</v>
      </c>
      <c r="AR519" s="22" t="s">
        <v>954</v>
      </c>
      <c r="AT519" s="22" t="s">
        <v>1082</v>
      </c>
      <c r="AU519" s="22" t="s">
        <v>959</v>
      </c>
      <c r="AY519" s="22" t="s">
        <v>1081</v>
      </c>
      <c r="BE519" s="116">
        <f t="shared" si="149"/>
        <v>0</v>
      </c>
      <c r="BF519" s="116">
        <f t="shared" si="150"/>
        <v>0</v>
      </c>
      <c r="BG519" s="116">
        <f t="shared" si="151"/>
        <v>0</v>
      </c>
      <c r="BH519" s="116">
        <f t="shared" si="152"/>
        <v>0</v>
      </c>
      <c r="BI519" s="116">
        <f t="shared" si="153"/>
        <v>0</v>
      </c>
      <c r="BJ519" s="22" t="s">
        <v>959</v>
      </c>
      <c r="BK519" s="171">
        <f t="shared" si="154"/>
        <v>0</v>
      </c>
      <c r="BL519" s="22" t="s">
        <v>954</v>
      </c>
      <c r="BM519" s="22" t="s">
        <v>1558</v>
      </c>
    </row>
    <row r="520" spans="2:65" s="1" customFormat="1" ht="16.5" customHeight="1">
      <c r="B520" s="136"/>
      <c r="C520" s="195" t="s">
        <v>1559</v>
      </c>
      <c r="D520" s="195" t="s">
        <v>1187</v>
      </c>
      <c r="E520" s="196" t="s">
        <v>1560</v>
      </c>
      <c r="F520" s="262" t="s">
        <v>1561</v>
      </c>
      <c r="G520" s="262"/>
      <c r="H520" s="262"/>
      <c r="I520" s="262"/>
      <c r="J520" s="197" t="s">
        <v>1182</v>
      </c>
      <c r="K520" s="198">
        <v>1</v>
      </c>
      <c r="L520" s="261">
        <v>0</v>
      </c>
      <c r="M520" s="261"/>
      <c r="N520" s="257">
        <f t="shared" si="145"/>
        <v>0</v>
      </c>
      <c r="O520" s="258"/>
      <c r="P520" s="258"/>
      <c r="Q520" s="258"/>
      <c r="R520" s="138"/>
      <c r="T520" s="168" t="s">
        <v>875</v>
      </c>
      <c r="U520" s="47" t="s">
        <v>914</v>
      </c>
      <c r="V520" s="39"/>
      <c r="W520" s="169">
        <f t="shared" si="146"/>
        <v>0</v>
      </c>
      <c r="X520" s="169">
        <v>0</v>
      </c>
      <c r="Y520" s="169">
        <f t="shared" si="147"/>
        <v>0</v>
      </c>
      <c r="Z520" s="169">
        <v>0</v>
      </c>
      <c r="AA520" s="170">
        <f t="shared" si="148"/>
        <v>0</v>
      </c>
      <c r="AR520" s="22" t="s">
        <v>959</v>
      </c>
      <c r="AT520" s="22" t="s">
        <v>1187</v>
      </c>
      <c r="AU520" s="22" t="s">
        <v>959</v>
      </c>
      <c r="AY520" s="22" t="s">
        <v>1081</v>
      </c>
      <c r="BE520" s="116">
        <f t="shared" si="149"/>
        <v>0</v>
      </c>
      <c r="BF520" s="116">
        <f t="shared" si="150"/>
        <v>0</v>
      </c>
      <c r="BG520" s="116">
        <f t="shared" si="151"/>
        <v>0</v>
      </c>
      <c r="BH520" s="116">
        <f t="shared" si="152"/>
        <v>0</v>
      </c>
      <c r="BI520" s="116">
        <f t="shared" si="153"/>
        <v>0</v>
      </c>
      <c r="BJ520" s="22" t="s">
        <v>959</v>
      </c>
      <c r="BK520" s="171">
        <f t="shared" si="154"/>
        <v>0</v>
      </c>
      <c r="BL520" s="22" t="s">
        <v>954</v>
      </c>
      <c r="BM520" s="22" t="s">
        <v>1562</v>
      </c>
    </row>
    <row r="521" spans="2:65" s="1" customFormat="1" ht="16.5" customHeight="1">
      <c r="B521" s="136"/>
      <c r="C521" s="164" t="s">
        <v>1563</v>
      </c>
      <c r="D521" s="164" t="s">
        <v>1082</v>
      </c>
      <c r="E521" s="165" t="s">
        <v>1564</v>
      </c>
      <c r="F521" s="270" t="s">
        <v>1565</v>
      </c>
      <c r="G521" s="270"/>
      <c r="H521" s="270"/>
      <c r="I521" s="270"/>
      <c r="J521" s="166" t="s">
        <v>1182</v>
      </c>
      <c r="K521" s="167">
        <v>1</v>
      </c>
      <c r="L521" s="265">
        <v>0</v>
      </c>
      <c r="M521" s="265"/>
      <c r="N521" s="258">
        <f t="shared" si="145"/>
        <v>0</v>
      </c>
      <c r="O521" s="258"/>
      <c r="P521" s="258"/>
      <c r="Q521" s="258"/>
      <c r="R521" s="138"/>
      <c r="T521" s="168" t="s">
        <v>875</v>
      </c>
      <c r="U521" s="47" t="s">
        <v>914</v>
      </c>
      <c r="V521" s="39"/>
      <c r="W521" s="169">
        <f t="shared" si="146"/>
        <v>0</v>
      </c>
      <c r="X521" s="169">
        <v>0</v>
      </c>
      <c r="Y521" s="169">
        <f t="shared" si="147"/>
        <v>0</v>
      </c>
      <c r="Z521" s="169">
        <v>0</v>
      </c>
      <c r="AA521" s="170">
        <f t="shared" si="148"/>
        <v>0</v>
      </c>
      <c r="AR521" s="22" t="s">
        <v>954</v>
      </c>
      <c r="AT521" s="22" t="s">
        <v>1082</v>
      </c>
      <c r="AU521" s="22" t="s">
        <v>959</v>
      </c>
      <c r="AY521" s="22" t="s">
        <v>1081</v>
      </c>
      <c r="BE521" s="116">
        <f t="shared" si="149"/>
        <v>0</v>
      </c>
      <c r="BF521" s="116">
        <f t="shared" si="150"/>
        <v>0</v>
      </c>
      <c r="BG521" s="116">
        <f t="shared" si="151"/>
        <v>0</v>
      </c>
      <c r="BH521" s="116">
        <f t="shared" si="152"/>
        <v>0</v>
      </c>
      <c r="BI521" s="116">
        <f t="shared" si="153"/>
        <v>0</v>
      </c>
      <c r="BJ521" s="22" t="s">
        <v>959</v>
      </c>
      <c r="BK521" s="171">
        <f t="shared" si="154"/>
        <v>0</v>
      </c>
      <c r="BL521" s="22" t="s">
        <v>954</v>
      </c>
      <c r="BM521" s="22" t="s">
        <v>1566</v>
      </c>
    </row>
    <row r="522" spans="2:65" s="1" customFormat="1" ht="16.5" customHeight="1">
      <c r="B522" s="136"/>
      <c r="C522" s="195" t="s">
        <v>1567</v>
      </c>
      <c r="D522" s="195" t="s">
        <v>1187</v>
      </c>
      <c r="E522" s="196" t="s">
        <v>1568</v>
      </c>
      <c r="F522" s="262" t="s">
        <v>1569</v>
      </c>
      <c r="G522" s="262"/>
      <c r="H522" s="262"/>
      <c r="I522" s="262"/>
      <c r="J522" s="197" t="s">
        <v>1182</v>
      </c>
      <c r="K522" s="198">
        <v>1</v>
      </c>
      <c r="L522" s="261">
        <v>0</v>
      </c>
      <c r="M522" s="261"/>
      <c r="N522" s="257">
        <f t="shared" si="145"/>
        <v>0</v>
      </c>
      <c r="O522" s="258"/>
      <c r="P522" s="258"/>
      <c r="Q522" s="258"/>
      <c r="R522" s="138"/>
      <c r="T522" s="168" t="s">
        <v>875</v>
      </c>
      <c r="U522" s="47" t="s">
        <v>914</v>
      </c>
      <c r="V522" s="39"/>
      <c r="W522" s="169">
        <f t="shared" si="146"/>
        <v>0</v>
      </c>
      <c r="X522" s="169">
        <v>0</v>
      </c>
      <c r="Y522" s="169">
        <f t="shared" si="147"/>
        <v>0</v>
      </c>
      <c r="Z522" s="169">
        <v>0</v>
      </c>
      <c r="AA522" s="170">
        <f t="shared" si="148"/>
        <v>0</v>
      </c>
      <c r="AR522" s="22" t="s">
        <v>959</v>
      </c>
      <c r="AT522" s="22" t="s">
        <v>1187</v>
      </c>
      <c r="AU522" s="22" t="s">
        <v>959</v>
      </c>
      <c r="AY522" s="22" t="s">
        <v>1081</v>
      </c>
      <c r="BE522" s="116">
        <f t="shared" si="149"/>
        <v>0</v>
      </c>
      <c r="BF522" s="116">
        <f t="shared" si="150"/>
        <v>0</v>
      </c>
      <c r="BG522" s="116">
        <f t="shared" si="151"/>
        <v>0</v>
      </c>
      <c r="BH522" s="116">
        <f t="shared" si="152"/>
        <v>0</v>
      </c>
      <c r="BI522" s="116">
        <f t="shared" si="153"/>
        <v>0</v>
      </c>
      <c r="BJ522" s="22" t="s">
        <v>959</v>
      </c>
      <c r="BK522" s="171">
        <f t="shared" si="154"/>
        <v>0</v>
      </c>
      <c r="BL522" s="22" t="s">
        <v>954</v>
      </c>
      <c r="BM522" s="22" t="s">
        <v>1570</v>
      </c>
    </row>
    <row r="523" spans="2:65" s="1" customFormat="1" ht="25.5" customHeight="1">
      <c r="B523" s="136"/>
      <c r="C523" s="164" t="s">
        <v>1571</v>
      </c>
      <c r="D523" s="164" t="s">
        <v>1082</v>
      </c>
      <c r="E523" s="165" t="s">
        <v>1572</v>
      </c>
      <c r="F523" s="270" t="s">
        <v>1573</v>
      </c>
      <c r="G523" s="270"/>
      <c r="H523" s="270"/>
      <c r="I523" s="270"/>
      <c r="J523" s="166" t="s">
        <v>1182</v>
      </c>
      <c r="K523" s="167">
        <v>1</v>
      </c>
      <c r="L523" s="265">
        <v>0</v>
      </c>
      <c r="M523" s="265"/>
      <c r="N523" s="258">
        <f t="shared" si="145"/>
        <v>0</v>
      </c>
      <c r="O523" s="258"/>
      <c r="P523" s="258"/>
      <c r="Q523" s="258"/>
      <c r="R523" s="138"/>
      <c r="T523" s="168" t="s">
        <v>875</v>
      </c>
      <c r="U523" s="47" t="s">
        <v>914</v>
      </c>
      <c r="V523" s="39"/>
      <c r="W523" s="169">
        <f t="shared" si="146"/>
        <v>0</v>
      </c>
      <c r="X523" s="169">
        <v>0</v>
      </c>
      <c r="Y523" s="169">
        <f t="shared" si="147"/>
        <v>0</v>
      </c>
      <c r="Z523" s="169">
        <v>0</v>
      </c>
      <c r="AA523" s="170">
        <f t="shared" si="148"/>
        <v>0</v>
      </c>
      <c r="AR523" s="22" t="s">
        <v>954</v>
      </c>
      <c r="AT523" s="22" t="s">
        <v>1082</v>
      </c>
      <c r="AU523" s="22" t="s">
        <v>959</v>
      </c>
      <c r="AY523" s="22" t="s">
        <v>1081</v>
      </c>
      <c r="BE523" s="116">
        <f t="shared" si="149"/>
        <v>0</v>
      </c>
      <c r="BF523" s="116">
        <f t="shared" si="150"/>
        <v>0</v>
      </c>
      <c r="BG523" s="116">
        <f t="shared" si="151"/>
        <v>0</v>
      </c>
      <c r="BH523" s="116">
        <f t="shared" si="152"/>
        <v>0</v>
      </c>
      <c r="BI523" s="116">
        <f t="shared" si="153"/>
        <v>0</v>
      </c>
      <c r="BJ523" s="22" t="s">
        <v>959</v>
      </c>
      <c r="BK523" s="171">
        <f t="shared" si="154"/>
        <v>0</v>
      </c>
      <c r="BL523" s="22" t="s">
        <v>954</v>
      </c>
      <c r="BM523" s="22" t="s">
        <v>1574</v>
      </c>
    </row>
    <row r="524" spans="2:65" s="1" customFormat="1" ht="25.5" customHeight="1">
      <c r="B524" s="136"/>
      <c r="C524" s="195" t="s">
        <v>1575</v>
      </c>
      <c r="D524" s="195" t="s">
        <v>1187</v>
      </c>
      <c r="E524" s="196" t="s">
        <v>1576</v>
      </c>
      <c r="F524" s="262" t="s">
        <v>1577</v>
      </c>
      <c r="G524" s="262"/>
      <c r="H524" s="262"/>
      <c r="I524" s="262"/>
      <c r="J524" s="197" t="s">
        <v>1182</v>
      </c>
      <c r="K524" s="198">
        <v>1</v>
      </c>
      <c r="L524" s="261">
        <v>0</v>
      </c>
      <c r="M524" s="261"/>
      <c r="N524" s="257">
        <f t="shared" si="145"/>
        <v>0</v>
      </c>
      <c r="O524" s="258"/>
      <c r="P524" s="258"/>
      <c r="Q524" s="258"/>
      <c r="R524" s="138"/>
      <c r="T524" s="168" t="s">
        <v>875</v>
      </c>
      <c r="U524" s="47" t="s">
        <v>914</v>
      </c>
      <c r="V524" s="39"/>
      <c r="W524" s="169">
        <f t="shared" si="146"/>
        <v>0</v>
      </c>
      <c r="X524" s="169">
        <v>0</v>
      </c>
      <c r="Y524" s="169">
        <f t="shared" si="147"/>
        <v>0</v>
      </c>
      <c r="Z524" s="169">
        <v>0</v>
      </c>
      <c r="AA524" s="170">
        <f t="shared" si="148"/>
        <v>0</v>
      </c>
      <c r="AR524" s="22" t="s">
        <v>959</v>
      </c>
      <c r="AT524" s="22" t="s">
        <v>1187</v>
      </c>
      <c r="AU524" s="22" t="s">
        <v>959</v>
      </c>
      <c r="AY524" s="22" t="s">
        <v>1081</v>
      </c>
      <c r="BE524" s="116">
        <f t="shared" si="149"/>
        <v>0</v>
      </c>
      <c r="BF524" s="116">
        <f t="shared" si="150"/>
        <v>0</v>
      </c>
      <c r="BG524" s="116">
        <f t="shared" si="151"/>
        <v>0</v>
      </c>
      <c r="BH524" s="116">
        <f t="shared" si="152"/>
        <v>0</v>
      </c>
      <c r="BI524" s="116">
        <f t="shared" si="153"/>
        <v>0</v>
      </c>
      <c r="BJ524" s="22" t="s">
        <v>959</v>
      </c>
      <c r="BK524" s="171">
        <f t="shared" si="154"/>
        <v>0</v>
      </c>
      <c r="BL524" s="22" t="s">
        <v>954</v>
      </c>
      <c r="BM524" s="22" t="s">
        <v>1578</v>
      </c>
    </row>
    <row r="525" spans="2:65" s="1" customFormat="1" ht="25.5" customHeight="1">
      <c r="B525" s="136"/>
      <c r="C525" s="164" t="s">
        <v>1579</v>
      </c>
      <c r="D525" s="164" t="s">
        <v>1082</v>
      </c>
      <c r="E525" s="165" t="s">
        <v>1580</v>
      </c>
      <c r="F525" s="270" t="s">
        <v>1581</v>
      </c>
      <c r="G525" s="270"/>
      <c r="H525" s="270"/>
      <c r="I525" s="270"/>
      <c r="J525" s="166" t="s">
        <v>1470</v>
      </c>
      <c r="K525" s="167">
        <v>20</v>
      </c>
      <c r="L525" s="265">
        <v>0</v>
      </c>
      <c r="M525" s="265"/>
      <c r="N525" s="258">
        <f t="shared" si="145"/>
        <v>0</v>
      </c>
      <c r="O525" s="258"/>
      <c r="P525" s="258"/>
      <c r="Q525" s="258"/>
      <c r="R525" s="138"/>
      <c r="T525" s="168" t="s">
        <v>875</v>
      </c>
      <c r="U525" s="47" t="s">
        <v>914</v>
      </c>
      <c r="V525" s="39"/>
      <c r="W525" s="169">
        <f t="shared" si="146"/>
        <v>0</v>
      </c>
      <c r="X525" s="169">
        <v>0</v>
      </c>
      <c r="Y525" s="169">
        <f t="shared" si="147"/>
        <v>0</v>
      </c>
      <c r="Z525" s="169">
        <v>0</v>
      </c>
      <c r="AA525" s="170">
        <f t="shared" si="148"/>
        <v>0</v>
      </c>
      <c r="AR525" s="22" t="s">
        <v>954</v>
      </c>
      <c r="AT525" s="22" t="s">
        <v>1082</v>
      </c>
      <c r="AU525" s="22" t="s">
        <v>959</v>
      </c>
      <c r="AY525" s="22" t="s">
        <v>1081</v>
      </c>
      <c r="BE525" s="116">
        <f t="shared" si="149"/>
        <v>0</v>
      </c>
      <c r="BF525" s="116">
        <f t="shared" si="150"/>
        <v>0</v>
      </c>
      <c r="BG525" s="116">
        <f t="shared" si="151"/>
        <v>0</v>
      </c>
      <c r="BH525" s="116">
        <f t="shared" si="152"/>
        <v>0</v>
      </c>
      <c r="BI525" s="116">
        <f t="shared" si="153"/>
        <v>0</v>
      </c>
      <c r="BJ525" s="22" t="s">
        <v>959</v>
      </c>
      <c r="BK525" s="171">
        <f t="shared" si="154"/>
        <v>0</v>
      </c>
      <c r="BL525" s="22" t="s">
        <v>954</v>
      </c>
      <c r="BM525" s="22" t="s">
        <v>1582</v>
      </c>
    </row>
    <row r="526" spans="2:65" s="1" customFormat="1" ht="16.5" customHeight="1">
      <c r="B526" s="136"/>
      <c r="C526" s="195" t="s">
        <v>1583</v>
      </c>
      <c r="D526" s="195" t="s">
        <v>1187</v>
      </c>
      <c r="E526" s="196" t="s">
        <v>1584</v>
      </c>
      <c r="F526" s="262" t="s">
        <v>1585</v>
      </c>
      <c r="G526" s="262"/>
      <c r="H526" s="262"/>
      <c r="I526" s="262"/>
      <c r="J526" s="197" t="s">
        <v>1470</v>
      </c>
      <c r="K526" s="198">
        <v>20</v>
      </c>
      <c r="L526" s="261">
        <v>0</v>
      </c>
      <c r="M526" s="261"/>
      <c r="N526" s="257">
        <f t="shared" si="145"/>
        <v>0</v>
      </c>
      <c r="O526" s="258"/>
      <c r="P526" s="258"/>
      <c r="Q526" s="258"/>
      <c r="R526" s="138"/>
      <c r="T526" s="168" t="s">
        <v>875</v>
      </c>
      <c r="U526" s="47" t="s">
        <v>914</v>
      </c>
      <c r="V526" s="39"/>
      <c r="W526" s="169">
        <f t="shared" si="146"/>
        <v>0</v>
      </c>
      <c r="X526" s="169">
        <v>0</v>
      </c>
      <c r="Y526" s="169">
        <f t="shared" si="147"/>
        <v>0</v>
      </c>
      <c r="Z526" s="169">
        <v>0</v>
      </c>
      <c r="AA526" s="170">
        <f t="shared" si="148"/>
        <v>0</v>
      </c>
      <c r="AR526" s="22" t="s">
        <v>959</v>
      </c>
      <c r="AT526" s="22" t="s">
        <v>1187</v>
      </c>
      <c r="AU526" s="22" t="s">
        <v>959</v>
      </c>
      <c r="AY526" s="22" t="s">
        <v>1081</v>
      </c>
      <c r="BE526" s="116">
        <f t="shared" si="149"/>
        <v>0</v>
      </c>
      <c r="BF526" s="116">
        <f t="shared" si="150"/>
        <v>0</v>
      </c>
      <c r="BG526" s="116">
        <f t="shared" si="151"/>
        <v>0</v>
      </c>
      <c r="BH526" s="116">
        <f t="shared" si="152"/>
        <v>0</v>
      </c>
      <c r="BI526" s="116">
        <f t="shared" si="153"/>
        <v>0</v>
      </c>
      <c r="BJ526" s="22" t="s">
        <v>959</v>
      </c>
      <c r="BK526" s="171">
        <f t="shared" si="154"/>
        <v>0</v>
      </c>
      <c r="BL526" s="22" t="s">
        <v>954</v>
      </c>
      <c r="BM526" s="22" t="s">
        <v>1586</v>
      </c>
    </row>
    <row r="527" spans="2:65" s="1" customFormat="1" ht="38.25" customHeight="1">
      <c r="B527" s="136"/>
      <c r="C527" s="164" t="s">
        <v>1587</v>
      </c>
      <c r="D527" s="164" t="s">
        <v>1082</v>
      </c>
      <c r="E527" s="165" t="s">
        <v>1588</v>
      </c>
      <c r="F527" s="270" t="s">
        <v>1589</v>
      </c>
      <c r="G527" s="270"/>
      <c r="H527" s="270"/>
      <c r="I527" s="270"/>
      <c r="J527" s="166" t="s">
        <v>1346</v>
      </c>
      <c r="K527" s="167">
        <v>0</v>
      </c>
      <c r="L527" s="265">
        <v>0</v>
      </c>
      <c r="M527" s="265"/>
      <c r="N527" s="258">
        <f t="shared" si="145"/>
        <v>0</v>
      </c>
      <c r="O527" s="258"/>
      <c r="P527" s="258"/>
      <c r="Q527" s="258"/>
      <c r="R527" s="138"/>
      <c r="T527" s="168" t="s">
        <v>875</v>
      </c>
      <c r="U527" s="47" t="s">
        <v>914</v>
      </c>
      <c r="V527" s="39"/>
      <c r="W527" s="169">
        <f t="shared" si="146"/>
        <v>0</v>
      </c>
      <c r="X527" s="169">
        <v>0</v>
      </c>
      <c r="Y527" s="169">
        <f t="shared" si="147"/>
        <v>0</v>
      </c>
      <c r="Z527" s="169">
        <v>0</v>
      </c>
      <c r="AA527" s="170">
        <f t="shared" si="148"/>
        <v>0</v>
      </c>
      <c r="AR527" s="22" t="s">
        <v>954</v>
      </c>
      <c r="AT527" s="22" t="s">
        <v>1082</v>
      </c>
      <c r="AU527" s="22" t="s">
        <v>959</v>
      </c>
      <c r="AY527" s="22" t="s">
        <v>1081</v>
      </c>
      <c r="BE527" s="116">
        <f t="shared" si="149"/>
        <v>0</v>
      </c>
      <c r="BF527" s="116">
        <f t="shared" si="150"/>
        <v>0</v>
      </c>
      <c r="BG527" s="116">
        <f t="shared" si="151"/>
        <v>0</v>
      </c>
      <c r="BH527" s="116">
        <f t="shared" si="152"/>
        <v>0</v>
      </c>
      <c r="BI527" s="116">
        <f t="shared" si="153"/>
        <v>0</v>
      </c>
      <c r="BJ527" s="22" t="s">
        <v>959</v>
      </c>
      <c r="BK527" s="171">
        <f t="shared" si="154"/>
        <v>0</v>
      </c>
      <c r="BL527" s="22" t="s">
        <v>954</v>
      </c>
      <c r="BM527" s="22" t="s">
        <v>1590</v>
      </c>
    </row>
    <row r="528" spans="2:65" s="10" customFormat="1" ht="29.85" customHeight="1">
      <c r="B528" s="153"/>
      <c r="C528" s="154"/>
      <c r="D528" s="163" t="s">
        <v>1061</v>
      </c>
      <c r="E528" s="163"/>
      <c r="F528" s="163"/>
      <c r="G528" s="163"/>
      <c r="H528" s="163"/>
      <c r="I528" s="163"/>
      <c r="J528" s="163"/>
      <c r="K528" s="163"/>
      <c r="L528" s="163"/>
      <c r="M528" s="163"/>
      <c r="N528" s="273">
        <f>BK528</f>
        <v>0</v>
      </c>
      <c r="O528" s="274"/>
      <c r="P528" s="274"/>
      <c r="Q528" s="274"/>
      <c r="R528" s="156"/>
      <c r="T528" s="157"/>
      <c r="U528" s="154"/>
      <c r="V528" s="154"/>
      <c r="W528" s="158">
        <f>SUM(W529:W545)</f>
        <v>0</v>
      </c>
      <c r="X528" s="154"/>
      <c r="Y528" s="158">
        <f>SUM(Y529:Y545)</f>
        <v>3.4838000000000001E-2</v>
      </c>
      <c r="Z528" s="154"/>
      <c r="AA528" s="159">
        <f>SUM(AA529:AA545)</f>
        <v>0</v>
      </c>
      <c r="AR528" s="160" t="s">
        <v>959</v>
      </c>
      <c r="AT528" s="161" t="s">
        <v>946</v>
      </c>
      <c r="AU528" s="161" t="s">
        <v>954</v>
      </c>
      <c r="AY528" s="160" t="s">
        <v>1081</v>
      </c>
      <c r="BK528" s="162">
        <f>SUM(BK529:BK545)</f>
        <v>0</v>
      </c>
    </row>
    <row r="529" spans="2:65" s="1" customFormat="1" ht="38.25" customHeight="1">
      <c r="B529" s="136"/>
      <c r="C529" s="164" t="s">
        <v>1591</v>
      </c>
      <c r="D529" s="164" t="s">
        <v>1082</v>
      </c>
      <c r="E529" s="165" t="s">
        <v>22</v>
      </c>
      <c r="F529" s="270" t="s">
        <v>1592</v>
      </c>
      <c r="G529" s="270"/>
      <c r="H529" s="270"/>
      <c r="I529" s="270"/>
      <c r="J529" s="166" t="s">
        <v>1135</v>
      </c>
      <c r="K529" s="167">
        <v>14.4</v>
      </c>
      <c r="L529" s="265">
        <v>0</v>
      </c>
      <c r="M529" s="265"/>
      <c r="N529" s="258">
        <f>ROUND(L529*K529,3)</f>
        <v>0</v>
      </c>
      <c r="O529" s="258"/>
      <c r="P529" s="258"/>
      <c r="Q529" s="258"/>
      <c r="R529" s="138"/>
      <c r="T529" s="168" t="s">
        <v>875</v>
      </c>
      <c r="U529" s="47" t="s">
        <v>914</v>
      </c>
      <c r="V529" s="39"/>
      <c r="W529" s="169">
        <f>V529*K529</f>
        <v>0</v>
      </c>
      <c r="X529" s="169">
        <v>2.4000000000000001E-4</v>
      </c>
      <c r="Y529" s="169">
        <f>X529*K529</f>
        <v>3.4560000000000003E-3</v>
      </c>
      <c r="Z529" s="169">
        <v>0</v>
      </c>
      <c r="AA529" s="170">
        <f>Z529*K529</f>
        <v>0</v>
      </c>
      <c r="AR529" s="22" t="s">
        <v>954</v>
      </c>
      <c r="AT529" s="22" t="s">
        <v>1082</v>
      </c>
      <c r="AU529" s="22" t="s">
        <v>959</v>
      </c>
      <c r="AY529" s="22" t="s">
        <v>1081</v>
      </c>
      <c r="BE529" s="116">
        <f>IF(U529="základná",N529,0)</f>
        <v>0</v>
      </c>
      <c r="BF529" s="116">
        <f>IF(U529="znížená",N529,0)</f>
        <v>0</v>
      </c>
      <c r="BG529" s="116">
        <f>IF(U529="zákl. prenesená",N529,0)</f>
        <v>0</v>
      </c>
      <c r="BH529" s="116">
        <f>IF(U529="zníž. prenesená",N529,0)</f>
        <v>0</v>
      </c>
      <c r="BI529" s="116">
        <f>IF(U529="nulová",N529,0)</f>
        <v>0</v>
      </c>
      <c r="BJ529" s="22" t="s">
        <v>959</v>
      </c>
      <c r="BK529" s="171">
        <f>ROUND(L529*K529,3)</f>
        <v>0</v>
      </c>
      <c r="BL529" s="22" t="s">
        <v>954</v>
      </c>
      <c r="BM529" s="22" t="s">
        <v>1593</v>
      </c>
    </row>
    <row r="530" spans="2:65" s="1" customFormat="1" ht="25.5" customHeight="1">
      <c r="B530" s="136"/>
      <c r="C530" s="164" t="s">
        <v>1594</v>
      </c>
      <c r="D530" s="164" t="s">
        <v>1082</v>
      </c>
      <c r="E530" s="165" t="s">
        <v>27</v>
      </c>
      <c r="F530" s="270" t="s">
        <v>1595</v>
      </c>
      <c r="G530" s="270"/>
      <c r="H530" s="270"/>
      <c r="I530" s="270"/>
      <c r="J530" s="166" t="s">
        <v>1135</v>
      </c>
      <c r="K530" s="167">
        <v>14.4</v>
      </c>
      <c r="L530" s="265">
        <v>0</v>
      </c>
      <c r="M530" s="265"/>
      <c r="N530" s="258">
        <f>ROUND(L530*K530,3)</f>
        <v>0</v>
      </c>
      <c r="O530" s="258"/>
      <c r="P530" s="258"/>
      <c r="Q530" s="258"/>
      <c r="R530" s="138"/>
      <c r="T530" s="168" t="s">
        <v>875</v>
      </c>
      <c r="U530" s="47" t="s">
        <v>914</v>
      </c>
      <c r="V530" s="39"/>
      <c r="W530" s="169">
        <f>V530*K530</f>
        <v>0</v>
      </c>
      <c r="X530" s="169">
        <v>8.0000000000000007E-5</v>
      </c>
      <c r="Y530" s="169">
        <f>X530*K530</f>
        <v>1.152E-3</v>
      </c>
      <c r="Z530" s="169">
        <v>0</v>
      </c>
      <c r="AA530" s="170">
        <f>Z530*K530</f>
        <v>0</v>
      </c>
      <c r="AR530" s="22" t="s">
        <v>954</v>
      </c>
      <c r="AT530" s="22" t="s">
        <v>1082</v>
      </c>
      <c r="AU530" s="22" t="s">
        <v>959</v>
      </c>
      <c r="AY530" s="22" t="s">
        <v>1081</v>
      </c>
      <c r="BE530" s="116">
        <f>IF(U530="základná",N530,0)</f>
        <v>0</v>
      </c>
      <c r="BF530" s="116">
        <f>IF(U530="znížená",N530,0)</f>
        <v>0</v>
      </c>
      <c r="BG530" s="116">
        <f>IF(U530="zákl. prenesená",N530,0)</f>
        <v>0</v>
      </c>
      <c r="BH530" s="116">
        <f>IF(U530="zníž. prenesená",N530,0)</f>
        <v>0</v>
      </c>
      <c r="BI530" s="116">
        <f>IF(U530="nulová",N530,0)</f>
        <v>0</v>
      </c>
      <c r="BJ530" s="22" t="s">
        <v>959</v>
      </c>
      <c r="BK530" s="171">
        <f>ROUND(L530*K530,3)</f>
        <v>0</v>
      </c>
      <c r="BL530" s="22" t="s">
        <v>954</v>
      </c>
      <c r="BM530" s="22" t="s">
        <v>1596</v>
      </c>
    </row>
    <row r="531" spans="2:65" s="12" customFormat="1" ht="16.5" customHeight="1">
      <c r="B531" s="179"/>
      <c r="C531" s="180"/>
      <c r="D531" s="180"/>
      <c r="E531" s="181" t="s">
        <v>875</v>
      </c>
      <c r="F531" s="275" t="s">
        <v>1597</v>
      </c>
      <c r="G531" s="276"/>
      <c r="H531" s="276"/>
      <c r="I531" s="276"/>
      <c r="J531" s="180"/>
      <c r="K531" s="182">
        <v>14.4</v>
      </c>
      <c r="L531" s="180"/>
      <c r="M531" s="180"/>
      <c r="N531" s="180"/>
      <c r="O531" s="180"/>
      <c r="P531" s="180"/>
      <c r="Q531" s="180"/>
      <c r="R531" s="183"/>
      <c r="T531" s="184"/>
      <c r="U531" s="180"/>
      <c r="V531" s="180"/>
      <c r="W531" s="180"/>
      <c r="X531" s="180"/>
      <c r="Y531" s="180"/>
      <c r="Z531" s="180"/>
      <c r="AA531" s="185"/>
      <c r="AT531" s="186" t="s">
        <v>1089</v>
      </c>
      <c r="AU531" s="186" t="s">
        <v>959</v>
      </c>
      <c r="AV531" s="12" t="s">
        <v>959</v>
      </c>
      <c r="AW531" s="12" t="s">
        <v>903</v>
      </c>
      <c r="AX531" s="12" t="s">
        <v>954</v>
      </c>
      <c r="AY531" s="186" t="s">
        <v>1081</v>
      </c>
    </row>
    <row r="532" spans="2:65" s="1" customFormat="1" ht="38.25" customHeight="1">
      <c r="B532" s="136"/>
      <c r="C532" s="164" t="s">
        <v>1598</v>
      </c>
      <c r="D532" s="164" t="s">
        <v>1082</v>
      </c>
      <c r="E532" s="165" t="s">
        <v>1599</v>
      </c>
      <c r="F532" s="270" t="s">
        <v>1600</v>
      </c>
      <c r="G532" s="270"/>
      <c r="H532" s="270"/>
      <c r="I532" s="270"/>
      <c r="J532" s="166" t="s">
        <v>1194</v>
      </c>
      <c r="K532" s="167">
        <v>40</v>
      </c>
      <c r="L532" s="265">
        <v>0</v>
      </c>
      <c r="M532" s="265"/>
      <c r="N532" s="258">
        <f>ROUND(L532*K532,3)</f>
        <v>0</v>
      </c>
      <c r="O532" s="258"/>
      <c r="P532" s="258"/>
      <c r="Q532" s="258"/>
      <c r="R532" s="138"/>
      <c r="T532" s="168" t="s">
        <v>875</v>
      </c>
      <c r="U532" s="47" t="s">
        <v>914</v>
      </c>
      <c r="V532" s="39"/>
      <c r="W532" s="169">
        <f>V532*K532</f>
        <v>0</v>
      </c>
      <c r="X532" s="169">
        <v>6.9999999999999994E-5</v>
      </c>
      <c r="Y532" s="169">
        <f>X532*K532</f>
        <v>2.7999999999999995E-3</v>
      </c>
      <c r="Z532" s="169">
        <v>0</v>
      </c>
      <c r="AA532" s="170">
        <f>Z532*K532</f>
        <v>0</v>
      </c>
      <c r="AR532" s="22" t="s">
        <v>954</v>
      </c>
      <c r="AT532" s="22" t="s">
        <v>1082</v>
      </c>
      <c r="AU532" s="22" t="s">
        <v>959</v>
      </c>
      <c r="AY532" s="22" t="s">
        <v>1081</v>
      </c>
      <c r="BE532" s="116">
        <f>IF(U532="základná",N532,0)</f>
        <v>0</v>
      </c>
      <c r="BF532" s="116">
        <f>IF(U532="znížená",N532,0)</f>
        <v>0</v>
      </c>
      <c r="BG532" s="116">
        <f>IF(U532="zákl. prenesená",N532,0)</f>
        <v>0</v>
      </c>
      <c r="BH532" s="116">
        <f>IF(U532="zníž. prenesená",N532,0)</f>
        <v>0</v>
      </c>
      <c r="BI532" s="116">
        <f>IF(U532="nulová",N532,0)</f>
        <v>0</v>
      </c>
      <c r="BJ532" s="22" t="s">
        <v>959</v>
      </c>
      <c r="BK532" s="171">
        <f>ROUND(L532*K532,3)</f>
        <v>0</v>
      </c>
      <c r="BL532" s="22" t="s">
        <v>954</v>
      </c>
      <c r="BM532" s="22" t="s">
        <v>1601</v>
      </c>
    </row>
    <row r="533" spans="2:65" s="11" customFormat="1" ht="16.5" customHeight="1">
      <c r="B533" s="172"/>
      <c r="C533" s="173"/>
      <c r="D533" s="173"/>
      <c r="E533" s="174" t="s">
        <v>875</v>
      </c>
      <c r="F533" s="263" t="s">
        <v>1602</v>
      </c>
      <c r="G533" s="264"/>
      <c r="H533" s="264"/>
      <c r="I533" s="264"/>
      <c r="J533" s="173"/>
      <c r="K533" s="174" t="s">
        <v>875</v>
      </c>
      <c r="L533" s="173"/>
      <c r="M533" s="173"/>
      <c r="N533" s="173"/>
      <c r="O533" s="173"/>
      <c r="P533" s="173"/>
      <c r="Q533" s="173"/>
      <c r="R533" s="175"/>
      <c r="T533" s="176"/>
      <c r="U533" s="173"/>
      <c r="V533" s="173"/>
      <c r="W533" s="173"/>
      <c r="X533" s="173"/>
      <c r="Y533" s="173"/>
      <c r="Z533" s="173"/>
      <c r="AA533" s="177"/>
      <c r="AT533" s="178" t="s">
        <v>1089</v>
      </c>
      <c r="AU533" s="178" t="s">
        <v>959</v>
      </c>
      <c r="AV533" s="11" t="s">
        <v>954</v>
      </c>
      <c r="AW533" s="11" t="s">
        <v>903</v>
      </c>
      <c r="AX533" s="11" t="s">
        <v>947</v>
      </c>
      <c r="AY533" s="178" t="s">
        <v>1081</v>
      </c>
    </row>
    <row r="534" spans="2:65" s="12" customFormat="1" ht="16.5" customHeight="1">
      <c r="B534" s="179"/>
      <c r="C534" s="180"/>
      <c r="D534" s="180"/>
      <c r="E534" s="181" t="s">
        <v>875</v>
      </c>
      <c r="F534" s="259" t="s">
        <v>1603</v>
      </c>
      <c r="G534" s="260"/>
      <c r="H534" s="260"/>
      <c r="I534" s="260"/>
      <c r="J534" s="180"/>
      <c r="K534" s="182">
        <v>40</v>
      </c>
      <c r="L534" s="180"/>
      <c r="M534" s="180"/>
      <c r="N534" s="180"/>
      <c r="O534" s="180"/>
      <c r="P534" s="180"/>
      <c r="Q534" s="180"/>
      <c r="R534" s="183"/>
      <c r="T534" s="184"/>
      <c r="U534" s="180"/>
      <c r="V534" s="180"/>
      <c r="W534" s="180"/>
      <c r="X534" s="180"/>
      <c r="Y534" s="180"/>
      <c r="Z534" s="180"/>
      <c r="AA534" s="185"/>
      <c r="AT534" s="186" t="s">
        <v>1089</v>
      </c>
      <c r="AU534" s="186" t="s">
        <v>959</v>
      </c>
      <c r="AV534" s="12" t="s">
        <v>959</v>
      </c>
      <c r="AW534" s="12" t="s">
        <v>903</v>
      </c>
      <c r="AX534" s="12" t="s">
        <v>954</v>
      </c>
      <c r="AY534" s="186" t="s">
        <v>1081</v>
      </c>
    </row>
    <row r="535" spans="2:65" s="1" customFormat="1" ht="38.25" customHeight="1">
      <c r="B535" s="136"/>
      <c r="C535" s="164" t="s">
        <v>1604</v>
      </c>
      <c r="D535" s="164" t="s">
        <v>1082</v>
      </c>
      <c r="E535" s="165" t="s">
        <v>1605</v>
      </c>
      <c r="F535" s="270" t="s">
        <v>1606</v>
      </c>
      <c r="G535" s="270"/>
      <c r="H535" s="270"/>
      <c r="I535" s="270"/>
      <c r="J535" s="166" t="s">
        <v>1194</v>
      </c>
      <c r="K535" s="167">
        <v>76</v>
      </c>
      <c r="L535" s="265">
        <v>0</v>
      </c>
      <c r="M535" s="265"/>
      <c r="N535" s="258">
        <f>ROUND(L535*K535,3)</f>
        <v>0</v>
      </c>
      <c r="O535" s="258"/>
      <c r="P535" s="258"/>
      <c r="Q535" s="258"/>
      <c r="R535" s="138"/>
      <c r="T535" s="168" t="s">
        <v>875</v>
      </c>
      <c r="U535" s="47" t="s">
        <v>914</v>
      </c>
      <c r="V535" s="39"/>
      <c r="W535" s="169">
        <f>V535*K535</f>
        <v>0</v>
      </c>
      <c r="X535" s="169">
        <v>2.0000000000000002E-5</v>
      </c>
      <c r="Y535" s="169">
        <f>X535*K535</f>
        <v>1.5200000000000001E-3</v>
      </c>
      <c r="Z535" s="169">
        <v>0</v>
      </c>
      <c r="AA535" s="170">
        <f>Z535*K535</f>
        <v>0</v>
      </c>
      <c r="AR535" s="22" t="s">
        <v>954</v>
      </c>
      <c r="AT535" s="22" t="s">
        <v>1082</v>
      </c>
      <c r="AU535" s="22" t="s">
        <v>959</v>
      </c>
      <c r="AY535" s="22" t="s">
        <v>1081</v>
      </c>
      <c r="BE535" s="116">
        <f>IF(U535="základná",N535,0)</f>
        <v>0</v>
      </c>
      <c r="BF535" s="116">
        <f>IF(U535="znížená",N535,0)</f>
        <v>0</v>
      </c>
      <c r="BG535" s="116">
        <f>IF(U535="zákl. prenesená",N535,0)</f>
        <v>0</v>
      </c>
      <c r="BH535" s="116">
        <f>IF(U535="zníž. prenesená",N535,0)</f>
        <v>0</v>
      </c>
      <c r="BI535" s="116">
        <f>IF(U535="nulová",N535,0)</f>
        <v>0</v>
      </c>
      <c r="BJ535" s="22" t="s">
        <v>959</v>
      </c>
      <c r="BK535" s="171">
        <f>ROUND(L535*K535,3)</f>
        <v>0</v>
      </c>
      <c r="BL535" s="22" t="s">
        <v>954</v>
      </c>
      <c r="BM535" s="22" t="s">
        <v>1607</v>
      </c>
    </row>
    <row r="536" spans="2:65" s="11" customFormat="1" ht="16.5" customHeight="1">
      <c r="B536" s="172"/>
      <c r="C536" s="173"/>
      <c r="D536" s="173"/>
      <c r="E536" s="174" t="s">
        <v>875</v>
      </c>
      <c r="F536" s="263" t="s">
        <v>1608</v>
      </c>
      <c r="G536" s="264"/>
      <c r="H536" s="264"/>
      <c r="I536" s="264"/>
      <c r="J536" s="173"/>
      <c r="K536" s="174" t="s">
        <v>875</v>
      </c>
      <c r="L536" s="173"/>
      <c r="M536" s="173"/>
      <c r="N536" s="173"/>
      <c r="O536" s="173"/>
      <c r="P536" s="173"/>
      <c r="Q536" s="173"/>
      <c r="R536" s="175"/>
      <c r="T536" s="176"/>
      <c r="U536" s="173"/>
      <c r="V536" s="173"/>
      <c r="W536" s="173"/>
      <c r="X536" s="173"/>
      <c r="Y536" s="173"/>
      <c r="Z536" s="173"/>
      <c r="AA536" s="177"/>
      <c r="AT536" s="178" t="s">
        <v>1089</v>
      </c>
      <c r="AU536" s="178" t="s">
        <v>959</v>
      </c>
      <c r="AV536" s="11" t="s">
        <v>954</v>
      </c>
      <c r="AW536" s="11" t="s">
        <v>903</v>
      </c>
      <c r="AX536" s="11" t="s">
        <v>947</v>
      </c>
      <c r="AY536" s="178" t="s">
        <v>1081</v>
      </c>
    </row>
    <row r="537" spans="2:65" s="12" customFormat="1" ht="16.5" customHeight="1">
      <c r="B537" s="179"/>
      <c r="C537" s="180"/>
      <c r="D537" s="180"/>
      <c r="E537" s="181" t="s">
        <v>875</v>
      </c>
      <c r="F537" s="259" t="s">
        <v>572</v>
      </c>
      <c r="G537" s="260"/>
      <c r="H537" s="260"/>
      <c r="I537" s="260"/>
      <c r="J537" s="180"/>
      <c r="K537" s="182">
        <v>76</v>
      </c>
      <c r="L537" s="180"/>
      <c r="M537" s="180"/>
      <c r="N537" s="180"/>
      <c r="O537" s="180"/>
      <c r="P537" s="180"/>
      <c r="Q537" s="180"/>
      <c r="R537" s="183"/>
      <c r="T537" s="184"/>
      <c r="U537" s="180"/>
      <c r="V537" s="180"/>
      <c r="W537" s="180"/>
      <c r="X537" s="180"/>
      <c r="Y537" s="180"/>
      <c r="Z537" s="180"/>
      <c r="AA537" s="185"/>
      <c r="AT537" s="186" t="s">
        <v>1089</v>
      </c>
      <c r="AU537" s="186" t="s">
        <v>959</v>
      </c>
      <c r="AV537" s="12" t="s">
        <v>959</v>
      </c>
      <c r="AW537" s="12" t="s">
        <v>903</v>
      </c>
      <c r="AX537" s="12" t="s">
        <v>954</v>
      </c>
      <c r="AY537" s="186" t="s">
        <v>1081</v>
      </c>
    </row>
    <row r="538" spans="2:65" s="1" customFormat="1" ht="38.25" customHeight="1">
      <c r="B538" s="136"/>
      <c r="C538" s="164" t="s">
        <v>1609</v>
      </c>
      <c r="D538" s="164" t="s">
        <v>1082</v>
      </c>
      <c r="E538" s="165" t="s">
        <v>1610</v>
      </c>
      <c r="F538" s="270" t="s">
        <v>1611</v>
      </c>
      <c r="G538" s="270"/>
      <c r="H538" s="270"/>
      <c r="I538" s="270"/>
      <c r="J538" s="166" t="s">
        <v>1194</v>
      </c>
      <c r="K538" s="167">
        <v>8</v>
      </c>
      <c r="L538" s="265">
        <v>0</v>
      </c>
      <c r="M538" s="265"/>
      <c r="N538" s="258">
        <f>ROUND(L538*K538,3)</f>
        <v>0</v>
      </c>
      <c r="O538" s="258"/>
      <c r="P538" s="258"/>
      <c r="Q538" s="258"/>
      <c r="R538" s="138"/>
      <c r="T538" s="168" t="s">
        <v>875</v>
      </c>
      <c r="U538" s="47" t="s">
        <v>914</v>
      </c>
      <c r="V538" s="39"/>
      <c r="W538" s="169">
        <f>V538*K538</f>
        <v>0</v>
      </c>
      <c r="X538" s="169">
        <v>1E-4</v>
      </c>
      <c r="Y538" s="169">
        <f>X538*K538</f>
        <v>8.0000000000000004E-4</v>
      </c>
      <c r="Z538" s="169">
        <v>0</v>
      </c>
      <c r="AA538" s="170">
        <f>Z538*K538</f>
        <v>0</v>
      </c>
      <c r="AR538" s="22" t="s">
        <v>954</v>
      </c>
      <c r="AT538" s="22" t="s">
        <v>1082</v>
      </c>
      <c r="AU538" s="22" t="s">
        <v>959</v>
      </c>
      <c r="AY538" s="22" t="s">
        <v>1081</v>
      </c>
      <c r="BE538" s="116">
        <f>IF(U538="základná",N538,0)</f>
        <v>0</v>
      </c>
      <c r="BF538" s="116">
        <f>IF(U538="znížená",N538,0)</f>
        <v>0</v>
      </c>
      <c r="BG538" s="116">
        <f>IF(U538="zákl. prenesená",N538,0)</f>
        <v>0</v>
      </c>
      <c r="BH538" s="116">
        <f>IF(U538="zníž. prenesená",N538,0)</f>
        <v>0</v>
      </c>
      <c r="BI538" s="116">
        <f>IF(U538="nulová",N538,0)</f>
        <v>0</v>
      </c>
      <c r="BJ538" s="22" t="s">
        <v>959</v>
      </c>
      <c r="BK538" s="171">
        <f>ROUND(L538*K538,3)</f>
        <v>0</v>
      </c>
      <c r="BL538" s="22" t="s">
        <v>954</v>
      </c>
      <c r="BM538" s="22" t="s">
        <v>1612</v>
      </c>
    </row>
    <row r="539" spans="2:65" s="12" customFormat="1" ht="16.5" customHeight="1">
      <c r="B539" s="179"/>
      <c r="C539" s="180"/>
      <c r="D539" s="180"/>
      <c r="E539" s="181" t="s">
        <v>875</v>
      </c>
      <c r="F539" s="275" t="s">
        <v>1126</v>
      </c>
      <c r="G539" s="276"/>
      <c r="H539" s="276"/>
      <c r="I539" s="276"/>
      <c r="J539" s="180"/>
      <c r="K539" s="182">
        <v>8</v>
      </c>
      <c r="L539" s="180"/>
      <c r="M539" s="180"/>
      <c r="N539" s="180"/>
      <c r="O539" s="180"/>
      <c r="P539" s="180"/>
      <c r="Q539" s="180"/>
      <c r="R539" s="183"/>
      <c r="T539" s="184"/>
      <c r="U539" s="180"/>
      <c r="V539" s="180"/>
      <c r="W539" s="180"/>
      <c r="X539" s="180"/>
      <c r="Y539" s="180"/>
      <c r="Z539" s="180"/>
      <c r="AA539" s="185"/>
      <c r="AT539" s="186" t="s">
        <v>1089</v>
      </c>
      <c r="AU539" s="186" t="s">
        <v>959</v>
      </c>
      <c r="AV539" s="12" t="s">
        <v>959</v>
      </c>
      <c r="AW539" s="12" t="s">
        <v>903</v>
      </c>
      <c r="AX539" s="12" t="s">
        <v>954</v>
      </c>
      <c r="AY539" s="186" t="s">
        <v>1081</v>
      </c>
    </row>
    <row r="540" spans="2:65" s="1" customFormat="1" ht="25.5" customHeight="1">
      <c r="B540" s="136"/>
      <c r="C540" s="164" t="s">
        <v>1613</v>
      </c>
      <c r="D540" s="164" t="s">
        <v>1082</v>
      </c>
      <c r="E540" s="165" t="s">
        <v>1614</v>
      </c>
      <c r="F540" s="270" t="s">
        <v>1615</v>
      </c>
      <c r="G540" s="270"/>
      <c r="H540" s="270"/>
      <c r="I540" s="270"/>
      <c r="J540" s="166" t="s">
        <v>1194</v>
      </c>
      <c r="K540" s="167">
        <v>249</v>
      </c>
      <c r="L540" s="265">
        <v>0</v>
      </c>
      <c r="M540" s="265"/>
      <c r="N540" s="258">
        <f>ROUND(L540*K540,3)</f>
        <v>0</v>
      </c>
      <c r="O540" s="258"/>
      <c r="P540" s="258"/>
      <c r="Q540" s="258"/>
      <c r="R540" s="138"/>
      <c r="T540" s="168" t="s">
        <v>875</v>
      </c>
      <c r="U540" s="47" t="s">
        <v>914</v>
      </c>
      <c r="V540" s="39"/>
      <c r="W540" s="169">
        <f>V540*K540</f>
        <v>0</v>
      </c>
      <c r="X540" s="169">
        <v>3.0000000000000001E-5</v>
      </c>
      <c r="Y540" s="169">
        <f>X540*K540</f>
        <v>7.4700000000000001E-3</v>
      </c>
      <c r="Z540" s="169">
        <v>0</v>
      </c>
      <c r="AA540" s="170">
        <f>Z540*K540</f>
        <v>0</v>
      </c>
      <c r="AR540" s="22" t="s">
        <v>954</v>
      </c>
      <c r="AT540" s="22" t="s">
        <v>1082</v>
      </c>
      <c r="AU540" s="22" t="s">
        <v>959</v>
      </c>
      <c r="AY540" s="22" t="s">
        <v>1081</v>
      </c>
      <c r="BE540" s="116">
        <f>IF(U540="základná",N540,0)</f>
        <v>0</v>
      </c>
      <c r="BF540" s="116">
        <f>IF(U540="znížená",N540,0)</f>
        <v>0</v>
      </c>
      <c r="BG540" s="116">
        <f>IF(U540="zákl. prenesená",N540,0)</f>
        <v>0</v>
      </c>
      <c r="BH540" s="116">
        <f>IF(U540="zníž. prenesená",N540,0)</f>
        <v>0</v>
      </c>
      <c r="BI540" s="116">
        <f>IF(U540="nulová",N540,0)</f>
        <v>0</v>
      </c>
      <c r="BJ540" s="22" t="s">
        <v>959</v>
      </c>
      <c r="BK540" s="171">
        <f>ROUND(L540*K540,3)</f>
        <v>0</v>
      </c>
      <c r="BL540" s="22" t="s">
        <v>954</v>
      </c>
      <c r="BM540" s="22" t="s">
        <v>1616</v>
      </c>
    </row>
    <row r="541" spans="2:65" s="11" customFormat="1" ht="16.5" customHeight="1">
      <c r="B541" s="172"/>
      <c r="C541" s="173"/>
      <c r="D541" s="173"/>
      <c r="E541" s="174" t="s">
        <v>875</v>
      </c>
      <c r="F541" s="263" t="s">
        <v>1608</v>
      </c>
      <c r="G541" s="264"/>
      <c r="H541" s="264"/>
      <c r="I541" s="264"/>
      <c r="J541" s="173"/>
      <c r="K541" s="174" t="s">
        <v>875</v>
      </c>
      <c r="L541" s="173"/>
      <c r="M541" s="173"/>
      <c r="N541" s="173"/>
      <c r="O541" s="173"/>
      <c r="P541" s="173"/>
      <c r="Q541" s="173"/>
      <c r="R541" s="175"/>
      <c r="T541" s="176"/>
      <c r="U541" s="173"/>
      <c r="V541" s="173"/>
      <c r="W541" s="173"/>
      <c r="X541" s="173"/>
      <c r="Y541" s="173"/>
      <c r="Z541" s="173"/>
      <c r="AA541" s="177"/>
      <c r="AT541" s="178" t="s">
        <v>1089</v>
      </c>
      <c r="AU541" s="178" t="s">
        <v>959</v>
      </c>
      <c r="AV541" s="11" t="s">
        <v>954</v>
      </c>
      <c r="AW541" s="11" t="s">
        <v>903</v>
      </c>
      <c r="AX541" s="11" t="s">
        <v>947</v>
      </c>
      <c r="AY541" s="178" t="s">
        <v>1081</v>
      </c>
    </row>
    <row r="542" spans="2:65" s="12" customFormat="1" ht="16.5" customHeight="1">
      <c r="B542" s="179"/>
      <c r="C542" s="180"/>
      <c r="D542" s="180"/>
      <c r="E542" s="181" t="s">
        <v>875</v>
      </c>
      <c r="F542" s="259" t="s">
        <v>1617</v>
      </c>
      <c r="G542" s="260"/>
      <c r="H542" s="260"/>
      <c r="I542" s="260"/>
      <c r="J542" s="180"/>
      <c r="K542" s="182">
        <v>249</v>
      </c>
      <c r="L542" s="180"/>
      <c r="M542" s="180"/>
      <c r="N542" s="180"/>
      <c r="O542" s="180"/>
      <c r="P542" s="180"/>
      <c r="Q542" s="180"/>
      <c r="R542" s="183"/>
      <c r="T542" s="184"/>
      <c r="U542" s="180"/>
      <c r="V542" s="180"/>
      <c r="W542" s="180"/>
      <c r="X542" s="180"/>
      <c r="Y542" s="180"/>
      <c r="Z542" s="180"/>
      <c r="AA542" s="185"/>
      <c r="AT542" s="186" t="s">
        <v>1089</v>
      </c>
      <c r="AU542" s="186" t="s">
        <v>959</v>
      </c>
      <c r="AV542" s="12" t="s">
        <v>959</v>
      </c>
      <c r="AW542" s="12" t="s">
        <v>903</v>
      </c>
      <c r="AX542" s="12" t="s">
        <v>954</v>
      </c>
      <c r="AY542" s="186" t="s">
        <v>1081</v>
      </c>
    </row>
    <row r="543" spans="2:65" s="1" customFormat="1" ht="38.25" customHeight="1">
      <c r="B543" s="136"/>
      <c r="C543" s="164" t="s">
        <v>1618</v>
      </c>
      <c r="D543" s="164" t="s">
        <v>1082</v>
      </c>
      <c r="E543" s="165" t="s">
        <v>1619</v>
      </c>
      <c r="F543" s="270" t="s">
        <v>1620</v>
      </c>
      <c r="G543" s="270"/>
      <c r="H543" s="270"/>
      <c r="I543" s="270"/>
      <c r="J543" s="166" t="s">
        <v>1194</v>
      </c>
      <c r="K543" s="167">
        <v>294</v>
      </c>
      <c r="L543" s="265">
        <v>0</v>
      </c>
      <c r="M543" s="265"/>
      <c r="N543" s="258">
        <f>ROUND(L543*K543,3)</f>
        <v>0</v>
      </c>
      <c r="O543" s="258"/>
      <c r="P543" s="258"/>
      <c r="Q543" s="258"/>
      <c r="R543" s="138"/>
      <c r="T543" s="168" t="s">
        <v>875</v>
      </c>
      <c r="U543" s="47" t="s">
        <v>914</v>
      </c>
      <c r="V543" s="39"/>
      <c r="W543" s="169">
        <f>V543*K543</f>
        <v>0</v>
      </c>
      <c r="X543" s="169">
        <v>6.0000000000000002E-5</v>
      </c>
      <c r="Y543" s="169">
        <f>X543*K543</f>
        <v>1.7639999999999999E-2</v>
      </c>
      <c r="Z543" s="169">
        <v>0</v>
      </c>
      <c r="AA543" s="170">
        <f>Z543*K543</f>
        <v>0</v>
      </c>
      <c r="AR543" s="22" t="s">
        <v>954</v>
      </c>
      <c r="AT543" s="22" t="s">
        <v>1082</v>
      </c>
      <c r="AU543" s="22" t="s">
        <v>959</v>
      </c>
      <c r="AY543" s="22" t="s">
        <v>1081</v>
      </c>
      <c r="BE543" s="116">
        <f>IF(U543="základná",N543,0)</f>
        <v>0</v>
      </c>
      <c r="BF543" s="116">
        <f>IF(U543="znížená",N543,0)</f>
        <v>0</v>
      </c>
      <c r="BG543" s="116">
        <f>IF(U543="zákl. prenesená",N543,0)</f>
        <v>0</v>
      </c>
      <c r="BH543" s="116">
        <f>IF(U543="zníž. prenesená",N543,0)</f>
        <v>0</v>
      </c>
      <c r="BI543" s="116">
        <f>IF(U543="nulová",N543,0)</f>
        <v>0</v>
      </c>
      <c r="BJ543" s="22" t="s">
        <v>959</v>
      </c>
      <c r="BK543" s="171">
        <f>ROUND(L543*K543,3)</f>
        <v>0</v>
      </c>
      <c r="BL543" s="22" t="s">
        <v>954</v>
      </c>
      <c r="BM543" s="22" t="s">
        <v>1621</v>
      </c>
    </row>
    <row r="544" spans="2:65" s="11" customFormat="1" ht="16.5" customHeight="1">
      <c r="B544" s="172"/>
      <c r="C544" s="173"/>
      <c r="D544" s="173"/>
      <c r="E544" s="174" t="s">
        <v>875</v>
      </c>
      <c r="F544" s="263" t="s">
        <v>1608</v>
      </c>
      <c r="G544" s="264"/>
      <c r="H544" s="264"/>
      <c r="I544" s="264"/>
      <c r="J544" s="173"/>
      <c r="K544" s="174" t="s">
        <v>875</v>
      </c>
      <c r="L544" s="173"/>
      <c r="M544" s="173"/>
      <c r="N544" s="173"/>
      <c r="O544" s="173"/>
      <c r="P544" s="173"/>
      <c r="Q544" s="173"/>
      <c r="R544" s="175"/>
      <c r="T544" s="176"/>
      <c r="U544" s="173"/>
      <c r="V544" s="173"/>
      <c r="W544" s="173"/>
      <c r="X544" s="173"/>
      <c r="Y544" s="173"/>
      <c r="Z544" s="173"/>
      <c r="AA544" s="177"/>
      <c r="AT544" s="178" t="s">
        <v>1089</v>
      </c>
      <c r="AU544" s="178" t="s">
        <v>959</v>
      </c>
      <c r="AV544" s="11" t="s">
        <v>954</v>
      </c>
      <c r="AW544" s="11" t="s">
        <v>903</v>
      </c>
      <c r="AX544" s="11" t="s">
        <v>947</v>
      </c>
      <c r="AY544" s="178" t="s">
        <v>1081</v>
      </c>
    </row>
    <row r="545" spans="2:65" s="12" customFormat="1" ht="16.5" customHeight="1">
      <c r="B545" s="179"/>
      <c r="C545" s="180"/>
      <c r="D545" s="180"/>
      <c r="E545" s="181" t="s">
        <v>875</v>
      </c>
      <c r="F545" s="259" t="s">
        <v>602</v>
      </c>
      <c r="G545" s="260"/>
      <c r="H545" s="260"/>
      <c r="I545" s="260"/>
      <c r="J545" s="180"/>
      <c r="K545" s="182">
        <v>294</v>
      </c>
      <c r="L545" s="180"/>
      <c r="M545" s="180"/>
      <c r="N545" s="180"/>
      <c r="O545" s="180"/>
      <c r="P545" s="180"/>
      <c r="Q545" s="180"/>
      <c r="R545" s="183"/>
      <c r="T545" s="184"/>
      <c r="U545" s="180"/>
      <c r="V545" s="180"/>
      <c r="W545" s="180"/>
      <c r="X545" s="180"/>
      <c r="Y545" s="180"/>
      <c r="Z545" s="180"/>
      <c r="AA545" s="185"/>
      <c r="AT545" s="186" t="s">
        <v>1089</v>
      </c>
      <c r="AU545" s="186" t="s">
        <v>959</v>
      </c>
      <c r="AV545" s="12" t="s">
        <v>959</v>
      </c>
      <c r="AW545" s="12" t="s">
        <v>903</v>
      </c>
      <c r="AX545" s="12" t="s">
        <v>954</v>
      </c>
      <c r="AY545" s="186" t="s">
        <v>1081</v>
      </c>
    </row>
    <row r="546" spans="2:65" s="10" customFormat="1" ht="37.35" customHeight="1">
      <c r="B546" s="153"/>
      <c r="C546" s="154"/>
      <c r="D546" s="155" t="s">
        <v>1063</v>
      </c>
      <c r="E546" s="155"/>
      <c r="F546" s="155"/>
      <c r="G546" s="155"/>
      <c r="H546" s="155"/>
      <c r="I546" s="155"/>
      <c r="J546" s="155"/>
      <c r="K546" s="155"/>
      <c r="L546" s="155"/>
      <c r="M546" s="155"/>
      <c r="N546" s="289">
        <f>BK546</f>
        <v>0</v>
      </c>
      <c r="O546" s="290"/>
      <c r="P546" s="290"/>
      <c r="Q546" s="290"/>
      <c r="R546" s="156"/>
      <c r="T546" s="157"/>
      <c r="U546" s="154"/>
      <c r="V546" s="154"/>
      <c r="W546" s="158">
        <f>W547+W558</f>
        <v>0</v>
      </c>
      <c r="X546" s="154"/>
      <c r="Y546" s="158">
        <f>Y547+Y558</f>
        <v>6.5799999999999999E-3</v>
      </c>
      <c r="Z546" s="154"/>
      <c r="AA546" s="159">
        <f>AA547+AA558</f>
        <v>0</v>
      </c>
      <c r="AR546" s="160" t="s">
        <v>1100</v>
      </c>
      <c r="AT546" s="161" t="s">
        <v>946</v>
      </c>
      <c r="AU546" s="161" t="s">
        <v>947</v>
      </c>
      <c r="AY546" s="160" t="s">
        <v>1081</v>
      </c>
      <c r="BK546" s="162">
        <f>BK547+BK558</f>
        <v>0</v>
      </c>
    </row>
    <row r="547" spans="2:65" s="10" customFormat="1" ht="19.899999999999999" customHeight="1">
      <c r="B547" s="153"/>
      <c r="C547" s="154"/>
      <c r="D547" s="163" t="s">
        <v>1064</v>
      </c>
      <c r="E547" s="163"/>
      <c r="F547" s="163"/>
      <c r="G547" s="163"/>
      <c r="H547" s="163"/>
      <c r="I547" s="163"/>
      <c r="J547" s="163"/>
      <c r="K547" s="163"/>
      <c r="L547" s="163"/>
      <c r="M547" s="163"/>
      <c r="N547" s="279">
        <f>BK547</f>
        <v>0</v>
      </c>
      <c r="O547" s="280"/>
      <c r="P547" s="280"/>
      <c r="Q547" s="280"/>
      <c r="R547" s="156"/>
      <c r="T547" s="157"/>
      <c r="U547" s="154"/>
      <c r="V547" s="154"/>
      <c r="W547" s="158">
        <f>SUM(W548:W557)</f>
        <v>0</v>
      </c>
      <c r="X547" s="154"/>
      <c r="Y547" s="158">
        <f>SUM(Y548:Y557)</f>
        <v>6.5799999999999999E-3</v>
      </c>
      <c r="Z547" s="154"/>
      <c r="AA547" s="159">
        <f>SUM(AA548:AA557)</f>
        <v>0</v>
      </c>
      <c r="AR547" s="160" t="s">
        <v>1100</v>
      </c>
      <c r="AT547" s="161" t="s">
        <v>946</v>
      </c>
      <c r="AU547" s="161" t="s">
        <v>954</v>
      </c>
      <c r="AY547" s="160" t="s">
        <v>1081</v>
      </c>
      <c r="BK547" s="162">
        <f>SUM(BK548:BK557)</f>
        <v>0</v>
      </c>
    </row>
    <row r="548" spans="2:65" s="1" customFormat="1" ht="25.5" customHeight="1">
      <c r="B548" s="136"/>
      <c r="C548" s="164" t="s">
        <v>1622</v>
      </c>
      <c r="D548" s="164" t="s">
        <v>1082</v>
      </c>
      <c r="E548" s="165" t="s">
        <v>1623</v>
      </c>
      <c r="F548" s="270" t="s">
        <v>1624</v>
      </c>
      <c r="G548" s="270"/>
      <c r="H548" s="270"/>
      <c r="I548" s="270"/>
      <c r="J548" s="166" t="s">
        <v>1182</v>
      </c>
      <c r="K548" s="167">
        <v>2</v>
      </c>
      <c r="L548" s="265">
        <v>0</v>
      </c>
      <c r="M548" s="265"/>
      <c r="N548" s="258">
        <f t="shared" ref="N548:N557" si="155">ROUND(L548*K548,3)</f>
        <v>0</v>
      </c>
      <c r="O548" s="258"/>
      <c r="P548" s="258"/>
      <c r="Q548" s="258"/>
      <c r="R548" s="138"/>
      <c r="T548" s="168" t="s">
        <v>875</v>
      </c>
      <c r="U548" s="47" t="s">
        <v>914</v>
      </c>
      <c r="V548" s="39"/>
      <c r="W548" s="169">
        <f t="shared" ref="W548:W557" si="156">V548*K548</f>
        <v>0</v>
      </c>
      <c r="X548" s="169">
        <v>1.2999999999999999E-4</v>
      </c>
      <c r="Y548" s="169">
        <f t="shared" ref="Y548:Y557" si="157">X548*K548</f>
        <v>2.5999999999999998E-4</v>
      </c>
      <c r="Z548" s="169">
        <v>0</v>
      </c>
      <c r="AA548" s="170">
        <f t="shared" ref="AA548:AA557" si="158">Z548*K548</f>
        <v>0</v>
      </c>
      <c r="AR548" s="22" t="s">
        <v>954</v>
      </c>
      <c r="AT548" s="22" t="s">
        <v>1082</v>
      </c>
      <c r="AU548" s="22" t="s">
        <v>959</v>
      </c>
      <c r="AY548" s="22" t="s">
        <v>1081</v>
      </c>
      <c r="BE548" s="116">
        <f t="shared" ref="BE548:BE557" si="159">IF(U548="základná",N548,0)</f>
        <v>0</v>
      </c>
      <c r="BF548" s="116">
        <f t="shared" ref="BF548:BF557" si="160">IF(U548="znížená",N548,0)</f>
        <v>0</v>
      </c>
      <c r="BG548" s="116">
        <f t="shared" ref="BG548:BG557" si="161">IF(U548="zákl. prenesená",N548,0)</f>
        <v>0</v>
      </c>
      <c r="BH548" s="116">
        <f t="shared" ref="BH548:BH557" si="162">IF(U548="zníž. prenesená",N548,0)</f>
        <v>0</v>
      </c>
      <c r="BI548" s="116">
        <f t="shared" ref="BI548:BI557" si="163">IF(U548="nulová",N548,0)</f>
        <v>0</v>
      </c>
      <c r="BJ548" s="22" t="s">
        <v>959</v>
      </c>
      <c r="BK548" s="171">
        <f t="shared" ref="BK548:BK557" si="164">ROUND(L548*K548,3)</f>
        <v>0</v>
      </c>
      <c r="BL548" s="22" t="s">
        <v>954</v>
      </c>
      <c r="BM548" s="22" t="s">
        <v>1625</v>
      </c>
    </row>
    <row r="549" spans="2:65" s="1" customFormat="1" ht="25.5" customHeight="1">
      <c r="B549" s="136"/>
      <c r="C549" s="195" t="s">
        <v>1626</v>
      </c>
      <c r="D549" s="195" t="s">
        <v>1187</v>
      </c>
      <c r="E549" s="196" t="s">
        <v>1627</v>
      </c>
      <c r="F549" s="262" t="s">
        <v>1628</v>
      </c>
      <c r="G549" s="262"/>
      <c r="H549" s="262"/>
      <c r="I549" s="262"/>
      <c r="J549" s="197" t="s">
        <v>1182</v>
      </c>
      <c r="K549" s="198">
        <v>2</v>
      </c>
      <c r="L549" s="261">
        <v>0</v>
      </c>
      <c r="M549" s="261"/>
      <c r="N549" s="257">
        <f t="shared" si="155"/>
        <v>0</v>
      </c>
      <c r="O549" s="258"/>
      <c r="P549" s="258"/>
      <c r="Q549" s="258"/>
      <c r="R549" s="138"/>
      <c r="T549" s="168" t="s">
        <v>875</v>
      </c>
      <c r="U549" s="47" t="s">
        <v>914</v>
      </c>
      <c r="V549" s="39"/>
      <c r="W549" s="169">
        <f t="shared" si="156"/>
        <v>0</v>
      </c>
      <c r="X549" s="169">
        <v>1.2999999999999999E-4</v>
      </c>
      <c r="Y549" s="169">
        <f t="shared" si="157"/>
        <v>2.5999999999999998E-4</v>
      </c>
      <c r="Z549" s="169">
        <v>0</v>
      </c>
      <c r="AA549" s="170">
        <f t="shared" si="158"/>
        <v>0</v>
      </c>
      <c r="AR549" s="22" t="s">
        <v>959</v>
      </c>
      <c r="AT549" s="22" t="s">
        <v>1187</v>
      </c>
      <c r="AU549" s="22" t="s">
        <v>959</v>
      </c>
      <c r="AY549" s="22" t="s">
        <v>1081</v>
      </c>
      <c r="BE549" s="116">
        <f t="shared" si="159"/>
        <v>0</v>
      </c>
      <c r="BF549" s="116">
        <f t="shared" si="160"/>
        <v>0</v>
      </c>
      <c r="BG549" s="116">
        <f t="shared" si="161"/>
        <v>0</v>
      </c>
      <c r="BH549" s="116">
        <f t="shared" si="162"/>
        <v>0</v>
      </c>
      <c r="BI549" s="116">
        <f t="shared" si="163"/>
        <v>0</v>
      </c>
      <c r="BJ549" s="22" t="s">
        <v>959</v>
      </c>
      <c r="BK549" s="171">
        <f t="shared" si="164"/>
        <v>0</v>
      </c>
      <c r="BL549" s="22" t="s">
        <v>954</v>
      </c>
      <c r="BM549" s="22" t="s">
        <v>1629</v>
      </c>
    </row>
    <row r="550" spans="2:65" s="1" customFormat="1" ht="25.5" customHeight="1">
      <c r="B550" s="136"/>
      <c r="C550" s="164" t="s">
        <v>1630</v>
      </c>
      <c r="D550" s="164" t="s">
        <v>1082</v>
      </c>
      <c r="E550" s="165" t="s">
        <v>1631</v>
      </c>
      <c r="F550" s="270" t="s">
        <v>1632</v>
      </c>
      <c r="G550" s="270"/>
      <c r="H550" s="270"/>
      <c r="I550" s="270"/>
      <c r="J550" s="166" t="s">
        <v>1182</v>
      </c>
      <c r="K550" s="167">
        <v>2</v>
      </c>
      <c r="L550" s="265">
        <v>0</v>
      </c>
      <c r="M550" s="265"/>
      <c r="N550" s="258">
        <f t="shared" si="155"/>
        <v>0</v>
      </c>
      <c r="O550" s="258"/>
      <c r="P550" s="258"/>
      <c r="Q550" s="258"/>
      <c r="R550" s="138"/>
      <c r="T550" s="168" t="s">
        <v>875</v>
      </c>
      <c r="U550" s="47" t="s">
        <v>914</v>
      </c>
      <c r="V550" s="39"/>
      <c r="W550" s="169">
        <f t="shared" si="156"/>
        <v>0</v>
      </c>
      <c r="X550" s="169">
        <v>2.5000000000000001E-4</v>
      </c>
      <c r="Y550" s="169">
        <f t="shared" si="157"/>
        <v>5.0000000000000001E-4</v>
      </c>
      <c r="Z550" s="169">
        <v>0</v>
      </c>
      <c r="AA550" s="170">
        <f t="shared" si="158"/>
        <v>0</v>
      </c>
      <c r="AR550" s="22" t="s">
        <v>954</v>
      </c>
      <c r="AT550" s="22" t="s">
        <v>1082</v>
      </c>
      <c r="AU550" s="22" t="s">
        <v>959</v>
      </c>
      <c r="AY550" s="22" t="s">
        <v>1081</v>
      </c>
      <c r="BE550" s="116">
        <f t="shared" si="159"/>
        <v>0</v>
      </c>
      <c r="BF550" s="116">
        <f t="shared" si="160"/>
        <v>0</v>
      </c>
      <c r="BG550" s="116">
        <f t="shared" si="161"/>
        <v>0</v>
      </c>
      <c r="BH550" s="116">
        <f t="shared" si="162"/>
        <v>0</v>
      </c>
      <c r="BI550" s="116">
        <f t="shared" si="163"/>
        <v>0</v>
      </c>
      <c r="BJ550" s="22" t="s">
        <v>959</v>
      </c>
      <c r="BK550" s="171">
        <f t="shared" si="164"/>
        <v>0</v>
      </c>
      <c r="BL550" s="22" t="s">
        <v>954</v>
      </c>
      <c r="BM550" s="22" t="s">
        <v>1633</v>
      </c>
    </row>
    <row r="551" spans="2:65" s="1" customFormat="1" ht="16.5" customHeight="1">
      <c r="B551" s="136"/>
      <c r="C551" s="195" t="s">
        <v>1634</v>
      </c>
      <c r="D551" s="195" t="s">
        <v>1187</v>
      </c>
      <c r="E551" s="196" t="s">
        <v>1635</v>
      </c>
      <c r="F551" s="262" t="s">
        <v>1636</v>
      </c>
      <c r="G551" s="262"/>
      <c r="H551" s="262"/>
      <c r="I551" s="262"/>
      <c r="J551" s="197" t="s">
        <v>1182</v>
      </c>
      <c r="K551" s="198">
        <v>2</v>
      </c>
      <c r="L551" s="261">
        <v>0</v>
      </c>
      <c r="M551" s="261"/>
      <c r="N551" s="257">
        <f t="shared" si="155"/>
        <v>0</v>
      </c>
      <c r="O551" s="258"/>
      <c r="P551" s="258"/>
      <c r="Q551" s="258"/>
      <c r="R551" s="138"/>
      <c r="T551" s="168" t="s">
        <v>875</v>
      </c>
      <c r="U551" s="47" t="s">
        <v>914</v>
      </c>
      <c r="V551" s="39"/>
      <c r="W551" s="169">
        <f t="shared" si="156"/>
        <v>0</v>
      </c>
      <c r="X551" s="169">
        <v>2.7999999999999998E-4</v>
      </c>
      <c r="Y551" s="169">
        <f t="shared" si="157"/>
        <v>5.5999999999999995E-4</v>
      </c>
      <c r="Z551" s="169">
        <v>0</v>
      </c>
      <c r="AA551" s="170">
        <f t="shared" si="158"/>
        <v>0</v>
      </c>
      <c r="AR551" s="22" t="s">
        <v>959</v>
      </c>
      <c r="AT551" s="22" t="s">
        <v>1187</v>
      </c>
      <c r="AU551" s="22" t="s">
        <v>959</v>
      </c>
      <c r="AY551" s="22" t="s">
        <v>1081</v>
      </c>
      <c r="BE551" s="116">
        <f t="shared" si="159"/>
        <v>0</v>
      </c>
      <c r="BF551" s="116">
        <f t="shared" si="160"/>
        <v>0</v>
      </c>
      <c r="BG551" s="116">
        <f t="shared" si="161"/>
        <v>0</v>
      </c>
      <c r="BH551" s="116">
        <f t="shared" si="162"/>
        <v>0</v>
      </c>
      <c r="BI551" s="116">
        <f t="shared" si="163"/>
        <v>0</v>
      </c>
      <c r="BJ551" s="22" t="s">
        <v>959</v>
      </c>
      <c r="BK551" s="171">
        <f t="shared" si="164"/>
        <v>0</v>
      </c>
      <c r="BL551" s="22" t="s">
        <v>954</v>
      </c>
      <c r="BM551" s="22" t="s">
        <v>1637</v>
      </c>
    </row>
    <row r="552" spans="2:65" s="1" customFormat="1" ht="25.5" customHeight="1">
      <c r="B552" s="136"/>
      <c r="C552" s="164" t="s">
        <v>1638</v>
      </c>
      <c r="D552" s="164" t="s">
        <v>1082</v>
      </c>
      <c r="E552" s="165" t="s">
        <v>65</v>
      </c>
      <c r="F552" s="270" t="s">
        <v>66</v>
      </c>
      <c r="G552" s="270"/>
      <c r="H552" s="270"/>
      <c r="I552" s="270"/>
      <c r="J552" s="166" t="s">
        <v>1182</v>
      </c>
      <c r="K552" s="167">
        <v>7</v>
      </c>
      <c r="L552" s="265">
        <v>0</v>
      </c>
      <c r="M552" s="265"/>
      <c r="N552" s="258">
        <f t="shared" si="155"/>
        <v>0</v>
      </c>
      <c r="O552" s="258"/>
      <c r="P552" s="258"/>
      <c r="Q552" s="258"/>
      <c r="R552" s="138"/>
      <c r="T552" s="168" t="s">
        <v>875</v>
      </c>
      <c r="U552" s="47" t="s">
        <v>914</v>
      </c>
      <c r="V552" s="39"/>
      <c r="W552" s="169">
        <f t="shared" si="156"/>
        <v>0</v>
      </c>
      <c r="X552" s="169">
        <v>0</v>
      </c>
      <c r="Y552" s="169">
        <f t="shared" si="157"/>
        <v>0</v>
      </c>
      <c r="Z552" s="169">
        <v>0</v>
      </c>
      <c r="AA552" s="170">
        <f t="shared" si="158"/>
        <v>0</v>
      </c>
      <c r="AR552" s="22" t="s">
        <v>954</v>
      </c>
      <c r="AT552" s="22" t="s">
        <v>1082</v>
      </c>
      <c r="AU552" s="22" t="s">
        <v>959</v>
      </c>
      <c r="AY552" s="22" t="s">
        <v>1081</v>
      </c>
      <c r="BE552" s="116">
        <f t="shared" si="159"/>
        <v>0</v>
      </c>
      <c r="BF552" s="116">
        <f t="shared" si="160"/>
        <v>0</v>
      </c>
      <c r="BG552" s="116">
        <f t="shared" si="161"/>
        <v>0</v>
      </c>
      <c r="BH552" s="116">
        <f t="shared" si="162"/>
        <v>0</v>
      </c>
      <c r="BI552" s="116">
        <f t="shared" si="163"/>
        <v>0</v>
      </c>
      <c r="BJ552" s="22" t="s">
        <v>959</v>
      </c>
      <c r="BK552" s="171">
        <f t="shared" si="164"/>
        <v>0</v>
      </c>
      <c r="BL552" s="22" t="s">
        <v>954</v>
      </c>
      <c r="BM552" s="22" t="s">
        <v>1639</v>
      </c>
    </row>
    <row r="553" spans="2:65" s="1" customFormat="1" ht="25.5" customHeight="1">
      <c r="B553" s="136"/>
      <c r="C553" s="164" t="s">
        <v>1640</v>
      </c>
      <c r="D553" s="164" t="s">
        <v>1082</v>
      </c>
      <c r="E553" s="165" t="s">
        <v>1641</v>
      </c>
      <c r="F553" s="270" t="s">
        <v>1642</v>
      </c>
      <c r="G553" s="270"/>
      <c r="H553" s="270"/>
      <c r="I553" s="270"/>
      <c r="J553" s="166" t="s">
        <v>1182</v>
      </c>
      <c r="K553" s="167">
        <v>3</v>
      </c>
      <c r="L553" s="265">
        <v>0</v>
      </c>
      <c r="M553" s="265"/>
      <c r="N553" s="258">
        <f t="shared" si="155"/>
        <v>0</v>
      </c>
      <c r="O553" s="258"/>
      <c r="P553" s="258"/>
      <c r="Q553" s="258"/>
      <c r="R553" s="138"/>
      <c r="T553" s="168" t="s">
        <v>875</v>
      </c>
      <c r="U553" s="47" t="s">
        <v>914</v>
      </c>
      <c r="V553" s="39"/>
      <c r="W553" s="169">
        <f t="shared" si="156"/>
        <v>0</v>
      </c>
      <c r="X553" s="169">
        <v>0</v>
      </c>
      <c r="Y553" s="169">
        <f t="shared" si="157"/>
        <v>0</v>
      </c>
      <c r="Z553" s="169">
        <v>0</v>
      </c>
      <c r="AA553" s="170">
        <f t="shared" si="158"/>
        <v>0</v>
      </c>
      <c r="AR553" s="22" t="s">
        <v>954</v>
      </c>
      <c r="AT553" s="22" t="s">
        <v>1082</v>
      </c>
      <c r="AU553" s="22" t="s">
        <v>959</v>
      </c>
      <c r="AY553" s="22" t="s">
        <v>1081</v>
      </c>
      <c r="BE553" s="116">
        <f t="shared" si="159"/>
        <v>0</v>
      </c>
      <c r="BF553" s="116">
        <f t="shared" si="160"/>
        <v>0</v>
      </c>
      <c r="BG553" s="116">
        <f t="shared" si="161"/>
        <v>0</v>
      </c>
      <c r="BH553" s="116">
        <f t="shared" si="162"/>
        <v>0</v>
      </c>
      <c r="BI553" s="116">
        <f t="shared" si="163"/>
        <v>0</v>
      </c>
      <c r="BJ553" s="22" t="s">
        <v>959</v>
      </c>
      <c r="BK553" s="171">
        <f t="shared" si="164"/>
        <v>0</v>
      </c>
      <c r="BL553" s="22" t="s">
        <v>954</v>
      </c>
      <c r="BM553" s="22" t="s">
        <v>1643</v>
      </c>
    </row>
    <row r="554" spans="2:65" s="1" customFormat="1" ht="16.5" customHeight="1">
      <c r="B554" s="136"/>
      <c r="C554" s="195" t="s">
        <v>1644</v>
      </c>
      <c r="D554" s="195" t="s">
        <v>1187</v>
      </c>
      <c r="E554" s="196" t="s">
        <v>69</v>
      </c>
      <c r="F554" s="262" t="s">
        <v>70</v>
      </c>
      <c r="G554" s="262"/>
      <c r="H554" s="262"/>
      <c r="I554" s="262"/>
      <c r="J554" s="197" t="s">
        <v>1182</v>
      </c>
      <c r="K554" s="198">
        <v>10</v>
      </c>
      <c r="L554" s="261">
        <v>0</v>
      </c>
      <c r="M554" s="261"/>
      <c r="N554" s="257">
        <f t="shared" si="155"/>
        <v>0</v>
      </c>
      <c r="O554" s="258"/>
      <c r="P554" s="258"/>
      <c r="Q554" s="258"/>
      <c r="R554" s="138"/>
      <c r="T554" s="168" t="s">
        <v>875</v>
      </c>
      <c r="U554" s="47" t="s">
        <v>914</v>
      </c>
      <c r="V554" s="39"/>
      <c r="W554" s="169">
        <f t="shared" si="156"/>
        <v>0</v>
      </c>
      <c r="X554" s="169">
        <v>5.0000000000000001E-4</v>
      </c>
      <c r="Y554" s="169">
        <f t="shared" si="157"/>
        <v>5.0000000000000001E-3</v>
      </c>
      <c r="Z554" s="169">
        <v>0</v>
      </c>
      <c r="AA554" s="170">
        <f t="shared" si="158"/>
        <v>0</v>
      </c>
      <c r="AR554" s="22" t="s">
        <v>959</v>
      </c>
      <c r="AT554" s="22" t="s">
        <v>1187</v>
      </c>
      <c r="AU554" s="22" t="s">
        <v>959</v>
      </c>
      <c r="AY554" s="22" t="s">
        <v>1081</v>
      </c>
      <c r="BE554" s="116">
        <f t="shared" si="159"/>
        <v>0</v>
      </c>
      <c r="BF554" s="116">
        <f t="shared" si="160"/>
        <v>0</v>
      </c>
      <c r="BG554" s="116">
        <f t="shared" si="161"/>
        <v>0</v>
      </c>
      <c r="BH554" s="116">
        <f t="shared" si="162"/>
        <v>0</v>
      </c>
      <c r="BI554" s="116">
        <f t="shared" si="163"/>
        <v>0</v>
      </c>
      <c r="BJ554" s="22" t="s">
        <v>959</v>
      </c>
      <c r="BK554" s="171">
        <f t="shared" si="164"/>
        <v>0</v>
      </c>
      <c r="BL554" s="22" t="s">
        <v>954</v>
      </c>
      <c r="BM554" s="22" t="s">
        <v>1645</v>
      </c>
    </row>
    <row r="555" spans="2:65" s="1" customFormat="1" ht="16.5" customHeight="1">
      <c r="B555" s="136"/>
      <c r="C555" s="164" t="s">
        <v>1646</v>
      </c>
      <c r="D555" s="164" t="s">
        <v>1082</v>
      </c>
      <c r="E555" s="165" t="s">
        <v>74</v>
      </c>
      <c r="F555" s="270" t="s">
        <v>75</v>
      </c>
      <c r="G555" s="270"/>
      <c r="H555" s="270"/>
      <c r="I555" s="270"/>
      <c r="J555" s="166" t="s">
        <v>1346</v>
      </c>
      <c r="K555" s="167">
        <v>0</v>
      </c>
      <c r="L555" s="265">
        <v>0</v>
      </c>
      <c r="M555" s="265"/>
      <c r="N555" s="258">
        <f t="shared" si="155"/>
        <v>0</v>
      </c>
      <c r="O555" s="258"/>
      <c r="P555" s="258"/>
      <c r="Q555" s="258"/>
      <c r="R555" s="138"/>
      <c r="T555" s="168" t="s">
        <v>875</v>
      </c>
      <c r="U555" s="47" t="s">
        <v>914</v>
      </c>
      <c r="V555" s="39"/>
      <c r="W555" s="169">
        <f t="shared" si="156"/>
        <v>0</v>
      </c>
      <c r="X555" s="169">
        <v>0</v>
      </c>
      <c r="Y555" s="169">
        <f t="shared" si="157"/>
        <v>0</v>
      </c>
      <c r="Z555" s="169">
        <v>0</v>
      </c>
      <c r="AA555" s="170">
        <f t="shared" si="158"/>
        <v>0</v>
      </c>
      <c r="AR555" s="22" t="s">
        <v>954</v>
      </c>
      <c r="AT555" s="22" t="s">
        <v>1082</v>
      </c>
      <c r="AU555" s="22" t="s">
        <v>959</v>
      </c>
      <c r="AY555" s="22" t="s">
        <v>1081</v>
      </c>
      <c r="BE555" s="116">
        <f t="shared" si="159"/>
        <v>0</v>
      </c>
      <c r="BF555" s="116">
        <f t="shared" si="160"/>
        <v>0</v>
      </c>
      <c r="BG555" s="116">
        <f t="shared" si="161"/>
        <v>0</v>
      </c>
      <c r="BH555" s="116">
        <f t="shared" si="162"/>
        <v>0</v>
      </c>
      <c r="BI555" s="116">
        <f t="shared" si="163"/>
        <v>0</v>
      </c>
      <c r="BJ555" s="22" t="s">
        <v>959</v>
      </c>
      <c r="BK555" s="171">
        <f t="shared" si="164"/>
        <v>0</v>
      </c>
      <c r="BL555" s="22" t="s">
        <v>954</v>
      </c>
      <c r="BM555" s="22" t="s">
        <v>1647</v>
      </c>
    </row>
    <row r="556" spans="2:65" s="1" customFormat="1" ht="16.5" customHeight="1">
      <c r="B556" s="136"/>
      <c r="C556" s="164" t="s">
        <v>1648</v>
      </c>
      <c r="D556" s="164" t="s">
        <v>1082</v>
      </c>
      <c r="E556" s="165" t="s">
        <v>78</v>
      </c>
      <c r="F556" s="270" t="s">
        <v>79</v>
      </c>
      <c r="G556" s="270"/>
      <c r="H556" s="270"/>
      <c r="I556" s="270"/>
      <c r="J556" s="166" t="s">
        <v>1346</v>
      </c>
      <c r="K556" s="167">
        <v>0</v>
      </c>
      <c r="L556" s="265">
        <v>0</v>
      </c>
      <c r="M556" s="265"/>
      <c r="N556" s="258">
        <f t="shared" si="155"/>
        <v>0</v>
      </c>
      <c r="O556" s="258"/>
      <c r="P556" s="258"/>
      <c r="Q556" s="258"/>
      <c r="R556" s="138"/>
      <c r="T556" s="168" t="s">
        <v>875</v>
      </c>
      <c r="U556" s="47" t="s">
        <v>914</v>
      </c>
      <c r="V556" s="39"/>
      <c r="W556" s="169">
        <f t="shared" si="156"/>
        <v>0</v>
      </c>
      <c r="X556" s="169">
        <v>0</v>
      </c>
      <c r="Y556" s="169">
        <f t="shared" si="157"/>
        <v>0</v>
      </c>
      <c r="Z556" s="169">
        <v>0</v>
      </c>
      <c r="AA556" s="170">
        <f t="shared" si="158"/>
        <v>0</v>
      </c>
      <c r="AR556" s="22" t="s">
        <v>954</v>
      </c>
      <c r="AT556" s="22" t="s">
        <v>1082</v>
      </c>
      <c r="AU556" s="22" t="s">
        <v>959</v>
      </c>
      <c r="AY556" s="22" t="s">
        <v>1081</v>
      </c>
      <c r="BE556" s="116">
        <f t="shared" si="159"/>
        <v>0</v>
      </c>
      <c r="BF556" s="116">
        <f t="shared" si="160"/>
        <v>0</v>
      </c>
      <c r="BG556" s="116">
        <f t="shared" si="161"/>
        <v>0</v>
      </c>
      <c r="BH556" s="116">
        <f t="shared" si="162"/>
        <v>0</v>
      </c>
      <c r="BI556" s="116">
        <f t="shared" si="163"/>
        <v>0</v>
      </c>
      <c r="BJ556" s="22" t="s">
        <v>959</v>
      </c>
      <c r="BK556" s="171">
        <f t="shared" si="164"/>
        <v>0</v>
      </c>
      <c r="BL556" s="22" t="s">
        <v>954</v>
      </c>
      <c r="BM556" s="22" t="s">
        <v>1649</v>
      </c>
    </row>
    <row r="557" spans="2:65" s="1" customFormat="1" ht="16.5" customHeight="1">
      <c r="B557" s="136"/>
      <c r="C557" s="164" t="s">
        <v>1650</v>
      </c>
      <c r="D557" s="164" t="s">
        <v>1082</v>
      </c>
      <c r="E557" s="165" t="s">
        <v>82</v>
      </c>
      <c r="F557" s="270" t="s">
        <v>83</v>
      </c>
      <c r="G557" s="270"/>
      <c r="H557" s="270"/>
      <c r="I557" s="270"/>
      <c r="J557" s="166" t="s">
        <v>1346</v>
      </c>
      <c r="K557" s="167">
        <v>0</v>
      </c>
      <c r="L557" s="265">
        <v>0</v>
      </c>
      <c r="M557" s="265"/>
      <c r="N557" s="258">
        <f t="shared" si="155"/>
        <v>0</v>
      </c>
      <c r="O557" s="258"/>
      <c r="P557" s="258"/>
      <c r="Q557" s="258"/>
      <c r="R557" s="138"/>
      <c r="T557" s="168" t="s">
        <v>875</v>
      </c>
      <c r="U557" s="47" t="s">
        <v>914</v>
      </c>
      <c r="V557" s="39"/>
      <c r="W557" s="169">
        <f t="shared" si="156"/>
        <v>0</v>
      </c>
      <c r="X557" s="169">
        <v>0</v>
      </c>
      <c r="Y557" s="169">
        <f t="shared" si="157"/>
        <v>0</v>
      </c>
      <c r="Z557" s="169">
        <v>0</v>
      </c>
      <c r="AA557" s="170">
        <f t="shared" si="158"/>
        <v>0</v>
      </c>
      <c r="AR557" s="22" t="s">
        <v>954</v>
      </c>
      <c r="AT557" s="22" t="s">
        <v>1082</v>
      </c>
      <c r="AU557" s="22" t="s">
        <v>959</v>
      </c>
      <c r="AY557" s="22" t="s">
        <v>1081</v>
      </c>
      <c r="BE557" s="116">
        <f t="shared" si="159"/>
        <v>0</v>
      </c>
      <c r="BF557" s="116">
        <f t="shared" si="160"/>
        <v>0</v>
      </c>
      <c r="BG557" s="116">
        <f t="shared" si="161"/>
        <v>0</v>
      </c>
      <c r="BH557" s="116">
        <f t="shared" si="162"/>
        <v>0</v>
      </c>
      <c r="BI557" s="116">
        <f t="shared" si="163"/>
        <v>0</v>
      </c>
      <c r="BJ557" s="22" t="s">
        <v>959</v>
      </c>
      <c r="BK557" s="171">
        <f t="shared" si="164"/>
        <v>0</v>
      </c>
      <c r="BL557" s="22" t="s">
        <v>954</v>
      </c>
      <c r="BM557" s="22" t="s">
        <v>1651</v>
      </c>
    </row>
    <row r="558" spans="2:65" s="10" customFormat="1" ht="29.85" customHeight="1">
      <c r="B558" s="153"/>
      <c r="C558" s="154"/>
      <c r="D558" s="163" t="s">
        <v>551</v>
      </c>
      <c r="E558" s="163"/>
      <c r="F558" s="163"/>
      <c r="G558" s="163"/>
      <c r="H558" s="163"/>
      <c r="I558" s="163"/>
      <c r="J558" s="163"/>
      <c r="K558" s="163"/>
      <c r="L558" s="163"/>
      <c r="M558" s="163"/>
      <c r="N558" s="273">
        <f>BK558</f>
        <v>0</v>
      </c>
      <c r="O558" s="274"/>
      <c r="P558" s="274"/>
      <c r="Q558" s="274"/>
      <c r="R558" s="156"/>
      <c r="T558" s="157"/>
      <c r="U558" s="154"/>
      <c r="V558" s="154"/>
      <c r="W558" s="158">
        <f>W559</f>
        <v>0</v>
      </c>
      <c r="X558" s="154"/>
      <c r="Y558" s="158">
        <f>Y559</f>
        <v>0</v>
      </c>
      <c r="Z558" s="154"/>
      <c r="AA558" s="159">
        <f>AA559</f>
        <v>0</v>
      </c>
      <c r="AR558" s="160" t="s">
        <v>1100</v>
      </c>
      <c r="AT558" s="161" t="s">
        <v>946</v>
      </c>
      <c r="AU558" s="161" t="s">
        <v>954</v>
      </c>
      <c r="AY558" s="160" t="s">
        <v>1081</v>
      </c>
      <c r="BK558" s="162">
        <f>BK559</f>
        <v>0</v>
      </c>
    </row>
    <row r="559" spans="2:65" s="1" customFormat="1" ht="25.5" customHeight="1">
      <c r="B559" s="136"/>
      <c r="C559" s="164" t="s">
        <v>1652</v>
      </c>
      <c r="D559" s="164" t="s">
        <v>1082</v>
      </c>
      <c r="E559" s="165" t="s">
        <v>1653</v>
      </c>
      <c r="F559" s="270" t="s">
        <v>1654</v>
      </c>
      <c r="G559" s="270"/>
      <c r="H559" s="270"/>
      <c r="I559" s="270"/>
      <c r="J559" s="166" t="s">
        <v>129</v>
      </c>
      <c r="K559" s="167">
        <v>1</v>
      </c>
      <c r="L559" s="265">
        <v>0</v>
      </c>
      <c r="M559" s="265"/>
      <c r="N559" s="258">
        <f>ROUND(L559*K559,3)</f>
        <v>0</v>
      </c>
      <c r="O559" s="258"/>
      <c r="P559" s="258"/>
      <c r="Q559" s="258"/>
      <c r="R559" s="138"/>
      <c r="T559" s="168" t="s">
        <v>875</v>
      </c>
      <c r="U559" s="47" t="s">
        <v>914</v>
      </c>
      <c r="V559" s="39"/>
      <c r="W559" s="169">
        <f>V559*K559</f>
        <v>0</v>
      </c>
      <c r="X559" s="169">
        <v>0</v>
      </c>
      <c r="Y559" s="169">
        <f>X559*K559</f>
        <v>0</v>
      </c>
      <c r="Z559" s="169">
        <v>0</v>
      </c>
      <c r="AA559" s="170">
        <f>Z559*K559</f>
        <v>0</v>
      </c>
      <c r="AR559" s="22" t="s">
        <v>954</v>
      </c>
      <c r="AT559" s="22" t="s">
        <v>1082</v>
      </c>
      <c r="AU559" s="22" t="s">
        <v>959</v>
      </c>
      <c r="AY559" s="22" t="s">
        <v>1081</v>
      </c>
      <c r="BE559" s="116">
        <f>IF(U559="základná",N559,0)</f>
        <v>0</v>
      </c>
      <c r="BF559" s="116">
        <f>IF(U559="znížená",N559,0)</f>
        <v>0</v>
      </c>
      <c r="BG559" s="116">
        <f>IF(U559="zákl. prenesená",N559,0)</f>
        <v>0</v>
      </c>
      <c r="BH559" s="116">
        <f>IF(U559="zníž. prenesená",N559,0)</f>
        <v>0</v>
      </c>
      <c r="BI559" s="116">
        <f>IF(U559="nulová",N559,0)</f>
        <v>0</v>
      </c>
      <c r="BJ559" s="22" t="s">
        <v>959</v>
      </c>
      <c r="BK559" s="171">
        <f>ROUND(L559*K559,3)</f>
        <v>0</v>
      </c>
      <c r="BL559" s="22" t="s">
        <v>954</v>
      </c>
      <c r="BM559" s="22" t="s">
        <v>1655</v>
      </c>
    </row>
    <row r="560" spans="2:65" s="10" customFormat="1" ht="37.35" customHeight="1">
      <c r="B560" s="153"/>
      <c r="C560" s="154"/>
      <c r="D560" s="155" t="s">
        <v>552</v>
      </c>
      <c r="E560" s="155"/>
      <c r="F560" s="155"/>
      <c r="G560" s="155"/>
      <c r="H560" s="155"/>
      <c r="I560" s="155"/>
      <c r="J560" s="155"/>
      <c r="K560" s="155"/>
      <c r="L560" s="155"/>
      <c r="M560" s="155"/>
      <c r="N560" s="277">
        <f>BK560</f>
        <v>0</v>
      </c>
      <c r="O560" s="278"/>
      <c r="P560" s="278"/>
      <c r="Q560" s="278"/>
      <c r="R560" s="156"/>
      <c r="T560" s="157"/>
      <c r="U560" s="154"/>
      <c r="V560" s="154"/>
      <c r="W560" s="158">
        <f>W561</f>
        <v>0</v>
      </c>
      <c r="X560" s="154"/>
      <c r="Y560" s="158">
        <f>Y561</f>
        <v>0</v>
      </c>
      <c r="Z560" s="154"/>
      <c r="AA560" s="159">
        <f>AA561</f>
        <v>0</v>
      </c>
      <c r="AR560" s="160" t="s">
        <v>1086</v>
      </c>
      <c r="AT560" s="161" t="s">
        <v>946</v>
      </c>
      <c r="AU560" s="161" t="s">
        <v>947</v>
      </c>
      <c r="AY560" s="160" t="s">
        <v>1081</v>
      </c>
      <c r="BK560" s="162">
        <f>BK561</f>
        <v>0</v>
      </c>
    </row>
    <row r="561" spans="2:65" s="10" customFormat="1" ht="19.899999999999999" customHeight="1">
      <c r="B561" s="153"/>
      <c r="C561" s="154"/>
      <c r="D561" s="163" t="s">
        <v>553</v>
      </c>
      <c r="E561" s="163"/>
      <c r="F561" s="163"/>
      <c r="G561" s="163"/>
      <c r="H561" s="163"/>
      <c r="I561" s="163"/>
      <c r="J561" s="163"/>
      <c r="K561" s="163"/>
      <c r="L561" s="163"/>
      <c r="M561" s="163"/>
      <c r="N561" s="279">
        <f>BK561</f>
        <v>0</v>
      </c>
      <c r="O561" s="280"/>
      <c r="P561" s="280"/>
      <c r="Q561" s="280"/>
      <c r="R561" s="156"/>
      <c r="T561" s="157"/>
      <c r="U561" s="154"/>
      <c r="V561" s="154"/>
      <c r="W561" s="158">
        <f>SUM(W562:W564)</f>
        <v>0</v>
      </c>
      <c r="X561" s="154"/>
      <c r="Y561" s="158">
        <f>SUM(Y562:Y564)</f>
        <v>0</v>
      </c>
      <c r="Z561" s="154"/>
      <c r="AA561" s="159">
        <f>SUM(AA562:AA564)</f>
        <v>0</v>
      </c>
      <c r="AR561" s="160" t="s">
        <v>1086</v>
      </c>
      <c r="AT561" s="161" t="s">
        <v>946</v>
      </c>
      <c r="AU561" s="161" t="s">
        <v>954</v>
      </c>
      <c r="AY561" s="160" t="s">
        <v>1081</v>
      </c>
      <c r="BK561" s="162">
        <f>SUM(BK562:BK564)</f>
        <v>0</v>
      </c>
    </row>
    <row r="562" spans="2:65" s="1" customFormat="1" ht="16.5" customHeight="1">
      <c r="B562" s="136"/>
      <c r="C562" s="195" t="s">
        <v>1656</v>
      </c>
      <c r="D562" s="195" t="s">
        <v>1187</v>
      </c>
      <c r="E562" s="196" t="s">
        <v>1657</v>
      </c>
      <c r="F562" s="262" t="s">
        <v>1658</v>
      </c>
      <c r="G562" s="262"/>
      <c r="H562" s="262"/>
      <c r="I562" s="262"/>
      <c r="J562" s="197" t="s">
        <v>508</v>
      </c>
      <c r="K562" s="198">
        <v>32</v>
      </c>
      <c r="L562" s="261">
        <v>0</v>
      </c>
      <c r="M562" s="261"/>
      <c r="N562" s="257">
        <f>ROUND(L562*K562,3)</f>
        <v>0</v>
      </c>
      <c r="O562" s="258"/>
      <c r="P562" s="258"/>
      <c r="Q562" s="258"/>
      <c r="R562" s="138"/>
      <c r="T562" s="168" t="s">
        <v>875</v>
      </c>
      <c r="U562" s="47" t="s">
        <v>914</v>
      </c>
      <c r="V562" s="39"/>
      <c r="W562" s="169">
        <f>V562*K562</f>
        <v>0</v>
      </c>
      <c r="X562" s="169">
        <v>0</v>
      </c>
      <c r="Y562" s="169">
        <f>X562*K562</f>
        <v>0</v>
      </c>
      <c r="Z562" s="169">
        <v>0</v>
      </c>
      <c r="AA562" s="170">
        <f>Z562*K562</f>
        <v>0</v>
      </c>
      <c r="AR562" s="22" t="s">
        <v>959</v>
      </c>
      <c r="AT562" s="22" t="s">
        <v>1187</v>
      </c>
      <c r="AU562" s="22" t="s">
        <v>959</v>
      </c>
      <c r="AY562" s="22" t="s">
        <v>1081</v>
      </c>
      <c r="BE562" s="116">
        <f>IF(U562="základná",N562,0)</f>
        <v>0</v>
      </c>
      <c r="BF562" s="116">
        <f>IF(U562="znížená",N562,0)</f>
        <v>0</v>
      </c>
      <c r="BG562" s="116">
        <f>IF(U562="zákl. prenesená",N562,0)</f>
        <v>0</v>
      </c>
      <c r="BH562" s="116">
        <f>IF(U562="zníž. prenesená",N562,0)</f>
        <v>0</v>
      </c>
      <c r="BI562" s="116">
        <f>IF(U562="nulová",N562,0)</f>
        <v>0</v>
      </c>
      <c r="BJ562" s="22" t="s">
        <v>959</v>
      </c>
      <c r="BK562" s="171">
        <f>ROUND(L562*K562,3)</f>
        <v>0</v>
      </c>
      <c r="BL562" s="22" t="s">
        <v>954</v>
      </c>
      <c r="BM562" s="22" t="s">
        <v>1659</v>
      </c>
    </row>
    <row r="563" spans="2:65" s="1" customFormat="1" ht="16.5" customHeight="1">
      <c r="B563" s="136"/>
      <c r="C563" s="195" t="s">
        <v>1660</v>
      </c>
      <c r="D563" s="195" t="s">
        <v>1187</v>
      </c>
      <c r="E563" s="196" t="s">
        <v>1661</v>
      </c>
      <c r="F563" s="262" t="s">
        <v>1662</v>
      </c>
      <c r="G563" s="262"/>
      <c r="H563" s="262"/>
      <c r="I563" s="262"/>
      <c r="J563" s="197" t="s">
        <v>508</v>
      </c>
      <c r="K563" s="198">
        <v>24</v>
      </c>
      <c r="L563" s="261">
        <v>0</v>
      </c>
      <c r="M563" s="261"/>
      <c r="N563" s="257">
        <f>ROUND(L563*K563,3)</f>
        <v>0</v>
      </c>
      <c r="O563" s="258"/>
      <c r="P563" s="258"/>
      <c r="Q563" s="258"/>
      <c r="R563" s="138"/>
      <c r="T563" s="168" t="s">
        <v>875</v>
      </c>
      <c r="U563" s="47" t="s">
        <v>914</v>
      </c>
      <c r="V563" s="39"/>
      <c r="W563" s="169">
        <f>V563*K563</f>
        <v>0</v>
      </c>
      <c r="X563" s="169">
        <v>0</v>
      </c>
      <c r="Y563" s="169">
        <f>X563*K563</f>
        <v>0</v>
      </c>
      <c r="Z563" s="169">
        <v>0</v>
      </c>
      <c r="AA563" s="170">
        <f>Z563*K563</f>
        <v>0</v>
      </c>
      <c r="AR563" s="22" t="s">
        <v>959</v>
      </c>
      <c r="AT563" s="22" t="s">
        <v>1187</v>
      </c>
      <c r="AU563" s="22" t="s">
        <v>959</v>
      </c>
      <c r="AY563" s="22" t="s">
        <v>1081</v>
      </c>
      <c r="BE563" s="116">
        <f>IF(U563="základná",N563,0)</f>
        <v>0</v>
      </c>
      <c r="BF563" s="116">
        <f>IF(U563="znížená",N563,0)</f>
        <v>0</v>
      </c>
      <c r="BG563" s="116">
        <f>IF(U563="zákl. prenesená",N563,0)</f>
        <v>0</v>
      </c>
      <c r="BH563" s="116">
        <f>IF(U563="zníž. prenesená",N563,0)</f>
        <v>0</v>
      </c>
      <c r="BI563" s="116">
        <f>IF(U563="nulová",N563,0)</f>
        <v>0</v>
      </c>
      <c r="BJ563" s="22" t="s">
        <v>959</v>
      </c>
      <c r="BK563" s="171">
        <f>ROUND(L563*K563,3)</f>
        <v>0</v>
      </c>
      <c r="BL563" s="22" t="s">
        <v>954</v>
      </c>
      <c r="BM563" s="22" t="s">
        <v>1663</v>
      </c>
    </row>
    <row r="564" spans="2:65" s="1" customFormat="1" ht="16.5" customHeight="1">
      <c r="B564" s="136"/>
      <c r="C564" s="195" t="s">
        <v>1664</v>
      </c>
      <c r="D564" s="195" t="s">
        <v>1187</v>
      </c>
      <c r="E564" s="196" t="s">
        <v>1665</v>
      </c>
      <c r="F564" s="262" t="s">
        <v>1666</v>
      </c>
      <c r="G564" s="262"/>
      <c r="H564" s="262"/>
      <c r="I564" s="262"/>
      <c r="J564" s="197" t="s">
        <v>508</v>
      </c>
      <c r="K564" s="198">
        <v>72</v>
      </c>
      <c r="L564" s="261">
        <v>0</v>
      </c>
      <c r="M564" s="261"/>
      <c r="N564" s="257">
        <f>ROUND(L564*K564,3)</f>
        <v>0</v>
      </c>
      <c r="O564" s="258"/>
      <c r="P564" s="258"/>
      <c r="Q564" s="258"/>
      <c r="R564" s="138"/>
      <c r="T564" s="168" t="s">
        <v>875</v>
      </c>
      <c r="U564" s="47" t="s">
        <v>914</v>
      </c>
      <c r="V564" s="39"/>
      <c r="W564" s="169">
        <f>V564*K564</f>
        <v>0</v>
      </c>
      <c r="X564" s="169">
        <v>0</v>
      </c>
      <c r="Y564" s="169">
        <f>X564*K564</f>
        <v>0</v>
      </c>
      <c r="Z564" s="169">
        <v>0</v>
      </c>
      <c r="AA564" s="170">
        <f>Z564*K564</f>
        <v>0</v>
      </c>
      <c r="AR564" s="22" t="s">
        <v>959</v>
      </c>
      <c r="AT564" s="22" t="s">
        <v>1187</v>
      </c>
      <c r="AU564" s="22" t="s">
        <v>959</v>
      </c>
      <c r="AY564" s="22" t="s">
        <v>1081</v>
      </c>
      <c r="BE564" s="116">
        <f>IF(U564="základná",N564,0)</f>
        <v>0</v>
      </c>
      <c r="BF564" s="116">
        <f>IF(U564="znížená",N564,0)</f>
        <v>0</v>
      </c>
      <c r="BG564" s="116">
        <f>IF(U564="zákl. prenesená",N564,0)</f>
        <v>0</v>
      </c>
      <c r="BH564" s="116">
        <f>IF(U564="zníž. prenesená",N564,0)</f>
        <v>0</v>
      </c>
      <c r="BI564" s="116">
        <f>IF(U564="nulová",N564,0)</f>
        <v>0</v>
      </c>
      <c r="BJ564" s="22" t="s">
        <v>959</v>
      </c>
      <c r="BK564" s="171">
        <f>ROUND(L564*K564,3)</f>
        <v>0</v>
      </c>
      <c r="BL564" s="22" t="s">
        <v>954</v>
      </c>
      <c r="BM564" s="22" t="s">
        <v>1667</v>
      </c>
    </row>
    <row r="565" spans="2:65" s="1" customFormat="1" ht="49.9" customHeight="1">
      <c r="B565" s="38"/>
      <c r="C565" s="39"/>
      <c r="D565" s="155"/>
      <c r="E565" s="39"/>
      <c r="F565" s="39"/>
      <c r="G565" s="39"/>
      <c r="H565" s="39"/>
      <c r="I565" s="39"/>
      <c r="J565" s="39"/>
      <c r="K565" s="39"/>
      <c r="L565" s="39"/>
      <c r="M565" s="39"/>
      <c r="N565" s="277"/>
      <c r="O565" s="278"/>
      <c r="P565" s="278"/>
      <c r="Q565" s="278"/>
      <c r="R565" s="40"/>
      <c r="T565" s="200"/>
      <c r="U565" s="59"/>
      <c r="V565" s="59"/>
      <c r="W565" s="59"/>
      <c r="X565" s="59"/>
      <c r="Y565" s="59"/>
      <c r="Z565" s="59"/>
      <c r="AA565" s="61"/>
      <c r="AT565" s="22" t="s">
        <v>946</v>
      </c>
      <c r="AU565" s="22" t="s">
        <v>947</v>
      </c>
      <c r="AY565" s="22" t="s">
        <v>85</v>
      </c>
      <c r="BK565" s="171">
        <v>0</v>
      </c>
    </row>
    <row r="566" spans="2:65" s="1" customFormat="1" ht="6.95" customHeight="1">
      <c r="B566" s="62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4"/>
    </row>
  </sheetData>
  <mergeCells count="1164">
    <mergeCell ref="F563:I563"/>
    <mergeCell ref="F564:I564"/>
    <mergeCell ref="N559:Q559"/>
    <mergeCell ref="N557:Q557"/>
    <mergeCell ref="N562:Q562"/>
    <mergeCell ref="N563:Q563"/>
    <mergeCell ref="N564:Q564"/>
    <mergeCell ref="F562:I562"/>
    <mergeCell ref="N558:Q558"/>
    <mergeCell ref="N560:Q560"/>
    <mergeCell ref="L554:M554"/>
    <mergeCell ref="L555:M555"/>
    <mergeCell ref="F549:I549"/>
    <mergeCell ref="F548:I548"/>
    <mergeCell ref="F550:I550"/>
    <mergeCell ref="F551:I551"/>
    <mergeCell ref="F552:I552"/>
    <mergeCell ref="F553:I553"/>
    <mergeCell ref="F554:I554"/>
    <mergeCell ref="F555:I555"/>
    <mergeCell ref="F556:I556"/>
    <mergeCell ref="F557:I557"/>
    <mergeCell ref="F559:I559"/>
    <mergeCell ref="N556:Q556"/>
    <mergeCell ref="L556:M556"/>
    <mergeCell ref="L557:M557"/>
    <mergeCell ref="L559:M559"/>
    <mergeCell ref="N546:Q546"/>
    <mergeCell ref="N547:Q547"/>
    <mergeCell ref="N532:Q532"/>
    <mergeCell ref="N535:Q535"/>
    <mergeCell ref="N538:Q538"/>
    <mergeCell ref="N561:Q561"/>
    <mergeCell ref="F78:P78"/>
    <mergeCell ref="F79:P79"/>
    <mergeCell ref="N565:Q565"/>
    <mergeCell ref="L564:M564"/>
    <mergeCell ref="L562:M562"/>
    <mergeCell ref="L563:M563"/>
    <mergeCell ref="F531:I531"/>
    <mergeCell ref="F532:I532"/>
    <mergeCell ref="F533:I533"/>
    <mergeCell ref="F534:I534"/>
    <mergeCell ref="F541:I541"/>
    <mergeCell ref="F542:I542"/>
    <mergeCell ref="F535:I535"/>
    <mergeCell ref="F536:I536"/>
    <mergeCell ref="F537:I537"/>
    <mergeCell ref="F538:I538"/>
    <mergeCell ref="N550:Q550"/>
    <mergeCell ref="N551:Q551"/>
    <mergeCell ref="N555:Q555"/>
    <mergeCell ref="L549:M549"/>
    <mergeCell ref="L550:M550"/>
    <mergeCell ref="L551:M551"/>
    <mergeCell ref="L552:M552"/>
    <mergeCell ref="L553:M553"/>
    <mergeCell ref="N553:Q553"/>
    <mergeCell ref="N554:Q554"/>
    <mergeCell ref="O19:P19"/>
    <mergeCell ref="L39:P39"/>
    <mergeCell ref="L538:M538"/>
    <mergeCell ref="L540:M540"/>
    <mergeCell ref="L543:M543"/>
    <mergeCell ref="N552:Q552"/>
    <mergeCell ref="N540:Q540"/>
    <mergeCell ref="N543:Q543"/>
    <mergeCell ref="N548:Q548"/>
    <mergeCell ref="N549:Q549"/>
    <mergeCell ref="M82:P82"/>
    <mergeCell ref="M84:Q84"/>
    <mergeCell ref="N530:Q530"/>
    <mergeCell ref="C2:Q2"/>
    <mergeCell ref="C4:Q4"/>
    <mergeCell ref="F6:P6"/>
    <mergeCell ref="F7:P7"/>
    <mergeCell ref="F8:P8"/>
    <mergeCell ref="O10:P10"/>
    <mergeCell ref="O18:P18"/>
    <mergeCell ref="O15:P15"/>
    <mergeCell ref="E16:L16"/>
    <mergeCell ref="C76:Q76"/>
    <mergeCell ref="L548:M548"/>
    <mergeCell ref="F543:I543"/>
    <mergeCell ref="F544:I544"/>
    <mergeCell ref="F545:I545"/>
    <mergeCell ref="F539:I539"/>
    <mergeCell ref="F540:I540"/>
    <mergeCell ref="F80:P80"/>
    <mergeCell ref="H37:J37"/>
    <mergeCell ref="M37:P37"/>
    <mergeCell ref="H1:K1"/>
    <mergeCell ref="S2:AC2"/>
    <mergeCell ref="O21:P21"/>
    <mergeCell ref="M28:P28"/>
    <mergeCell ref="O22:P22"/>
    <mergeCell ref="E25:L25"/>
    <mergeCell ref="O12:P12"/>
    <mergeCell ref="O13:P13"/>
    <mergeCell ref="M85:Q85"/>
    <mergeCell ref="C87:G87"/>
    <mergeCell ref="N87:Q87"/>
    <mergeCell ref="N89:Q89"/>
    <mergeCell ref="H34:J34"/>
    <mergeCell ref="M34:P34"/>
    <mergeCell ref="H35:J35"/>
    <mergeCell ref="M35:P35"/>
    <mergeCell ref="H36:J36"/>
    <mergeCell ref="M36:P36"/>
    <mergeCell ref="N91:Q91"/>
    <mergeCell ref="N92:Q92"/>
    <mergeCell ref="N93:Q93"/>
    <mergeCell ref="N96:Q96"/>
    <mergeCell ref="N98:Q98"/>
    <mergeCell ref="N99:Q99"/>
    <mergeCell ref="N94:Q94"/>
    <mergeCell ref="H33:J33"/>
    <mergeCell ref="M33:P33"/>
    <mergeCell ref="N104:Q104"/>
    <mergeCell ref="N105:Q105"/>
    <mergeCell ref="O16:P16"/>
    <mergeCell ref="N95:Q95"/>
    <mergeCell ref="N97:Q97"/>
    <mergeCell ref="M29:P29"/>
    <mergeCell ref="M31:P31"/>
    <mergeCell ref="N90:Q90"/>
    <mergeCell ref="D112:H112"/>
    <mergeCell ref="N112:Q112"/>
    <mergeCell ref="N106:Q106"/>
    <mergeCell ref="N108:Q108"/>
    <mergeCell ref="N100:Q100"/>
    <mergeCell ref="N101:Q101"/>
    <mergeCell ref="N102:Q102"/>
    <mergeCell ref="N103:Q103"/>
    <mergeCell ref="D113:H113"/>
    <mergeCell ref="N113:Q113"/>
    <mergeCell ref="N114:Q114"/>
    <mergeCell ref="L116:Q116"/>
    <mergeCell ref="D109:H109"/>
    <mergeCell ref="N109:Q109"/>
    <mergeCell ref="D110:H110"/>
    <mergeCell ref="N110:Q110"/>
    <mergeCell ref="D111:H111"/>
    <mergeCell ref="N111:Q111"/>
    <mergeCell ref="N138:Q138"/>
    <mergeCell ref="M131:Q131"/>
    <mergeCell ref="F133:I133"/>
    <mergeCell ref="L133:M133"/>
    <mergeCell ref="N133:Q133"/>
    <mergeCell ref="C122:Q122"/>
    <mergeCell ref="F124:P124"/>
    <mergeCell ref="F125:P125"/>
    <mergeCell ref="F126:P126"/>
    <mergeCell ref="N134:Q134"/>
    <mergeCell ref="N135:Q135"/>
    <mergeCell ref="N136:Q136"/>
    <mergeCell ref="F137:I137"/>
    <mergeCell ref="N141:Q141"/>
    <mergeCell ref="N142:Q142"/>
    <mergeCell ref="F138:I138"/>
    <mergeCell ref="L137:M137"/>
    <mergeCell ref="N137:Q137"/>
    <mergeCell ref="L138:M138"/>
    <mergeCell ref="L144:M144"/>
    <mergeCell ref="N144:Q144"/>
    <mergeCell ref="F139:I139"/>
    <mergeCell ref="L139:M139"/>
    <mergeCell ref="N139:Q139"/>
    <mergeCell ref="L140:M140"/>
    <mergeCell ref="N140:Q140"/>
    <mergeCell ref="F140:I140"/>
    <mergeCell ref="M128:P128"/>
    <mergeCell ref="M130:Q130"/>
    <mergeCell ref="F145:I145"/>
    <mergeCell ref="F146:I146"/>
    <mergeCell ref="L146:M146"/>
    <mergeCell ref="N146:Q146"/>
    <mergeCell ref="F144:I144"/>
    <mergeCell ref="F143:I143"/>
    <mergeCell ref="L143:M143"/>
    <mergeCell ref="N143:Q143"/>
    <mergeCell ref="N148:Q148"/>
    <mergeCell ref="F149:I149"/>
    <mergeCell ref="L150:M150"/>
    <mergeCell ref="N150:Q150"/>
    <mergeCell ref="F147:I147"/>
    <mergeCell ref="F150:I150"/>
    <mergeCell ref="F148:I148"/>
    <mergeCell ref="L148:M148"/>
    <mergeCell ref="F153:I153"/>
    <mergeCell ref="F154:I154"/>
    <mergeCell ref="L154:M154"/>
    <mergeCell ref="F151:I151"/>
    <mergeCell ref="L152:M152"/>
    <mergeCell ref="N152:Q152"/>
    <mergeCell ref="F152:I152"/>
    <mergeCell ref="F157:I157"/>
    <mergeCell ref="F160:I160"/>
    <mergeCell ref="F158:I158"/>
    <mergeCell ref="L158:M158"/>
    <mergeCell ref="N154:Q154"/>
    <mergeCell ref="F156:I156"/>
    <mergeCell ref="L156:M156"/>
    <mergeCell ref="N156:Q156"/>
    <mergeCell ref="F155:I155"/>
    <mergeCell ref="N158:Q158"/>
    <mergeCell ref="F159:I159"/>
    <mergeCell ref="L160:M160"/>
    <mergeCell ref="N160:Q160"/>
    <mergeCell ref="F161:I161"/>
    <mergeCell ref="L162:M162"/>
    <mergeCell ref="N168:Q168"/>
    <mergeCell ref="F165:I165"/>
    <mergeCell ref="F163:I163"/>
    <mergeCell ref="F164:I164"/>
    <mergeCell ref="L164:M164"/>
    <mergeCell ref="N162:Q162"/>
    <mergeCell ref="F162:I162"/>
    <mergeCell ref="L178:M178"/>
    <mergeCell ref="N164:Q164"/>
    <mergeCell ref="N170:Q170"/>
    <mergeCell ref="F166:I166"/>
    <mergeCell ref="L166:M166"/>
    <mergeCell ref="N166:Q166"/>
    <mergeCell ref="F167:I167"/>
    <mergeCell ref="F170:I170"/>
    <mergeCell ref="F168:I168"/>
    <mergeCell ref="L168:M168"/>
    <mergeCell ref="F177:I177"/>
    <mergeCell ref="F174:I174"/>
    <mergeCell ref="F175:I175"/>
    <mergeCell ref="F176:I176"/>
    <mergeCell ref="L174:M174"/>
    <mergeCell ref="L175:M175"/>
    <mergeCell ref="L176:M176"/>
    <mergeCell ref="L177:M177"/>
    <mergeCell ref="F169:I169"/>
    <mergeCell ref="L170:M170"/>
    <mergeCell ref="L173:M173"/>
    <mergeCell ref="N173:Q173"/>
    <mergeCell ref="F173:I173"/>
    <mergeCell ref="F171:I171"/>
    <mergeCell ref="F172:I172"/>
    <mergeCell ref="L172:M172"/>
    <mergeCell ref="N172:Q172"/>
    <mergeCell ref="L193:M193"/>
    <mergeCell ref="L194:M194"/>
    <mergeCell ref="N188:Q188"/>
    <mergeCell ref="N183:Q183"/>
    <mergeCell ref="N185:Q185"/>
    <mergeCell ref="N187:Q187"/>
    <mergeCell ref="N189:Q189"/>
    <mergeCell ref="N190:Q190"/>
    <mergeCell ref="N192:Q192"/>
    <mergeCell ref="N193:Q193"/>
    <mergeCell ref="N194:Q194"/>
    <mergeCell ref="N186:Q186"/>
    <mergeCell ref="N191:Q191"/>
    <mergeCell ref="N174:Q174"/>
    <mergeCell ref="N175:Q175"/>
    <mergeCell ref="N176:Q176"/>
    <mergeCell ref="N177:Q177"/>
    <mergeCell ref="N178:Q178"/>
    <mergeCell ref="N180:Q180"/>
    <mergeCell ref="N181:Q181"/>
    <mergeCell ref="F184:I184"/>
    <mergeCell ref="F185:I185"/>
    <mergeCell ref="L183:M183"/>
    <mergeCell ref="L185:M185"/>
    <mergeCell ref="L187:M187"/>
    <mergeCell ref="L180:M180"/>
    <mergeCell ref="L181:M181"/>
    <mergeCell ref="L188:M188"/>
    <mergeCell ref="L189:M189"/>
    <mergeCell ref="L190:M190"/>
    <mergeCell ref="L192:M192"/>
    <mergeCell ref="F178:I178"/>
    <mergeCell ref="F179:I179"/>
    <mergeCell ref="F180:I180"/>
    <mergeCell ref="F181:I181"/>
    <mergeCell ref="F182:I182"/>
    <mergeCell ref="F183:I183"/>
    <mergeCell ref="F193:I193"/>
    <mergeCell ref="F194:I194"/>
    <mergeCell ref="F195:I195"/>
    <mergeCell ref="F196:I196"/>
    <mergeCell ref="F187:I187"/>
    <mergeCell ref="F188:I188"/>
    <mergeCell ref="F189:I189"/>
    <mergeCell ref="F190:I190"/>
    <mergeCell ref="F192:I192"/>
    <mergeCell ref="F201:I201"/>
    <mergeCell ref="F206:I206"/>
    <mergeCell ref="F207:I207"/>
    <mergeCell ref="F208:I208"/>
    <mergeCell ref="F197:I197"/>
    <mergeCell ref="F198:I198"/>
    <mergeCell ref="F199:I199"/>
    <mergeCell ref="F200:I200"/>
    <mergeCell ref="N209:Q209"/>
    <mergeCell ref="L210:M210"/>
    <mergeCell ref="N210:Q210"/>
    <mergeCell ref="F209:I209"/>
    <mergeCell ref="F202:I202"/>
    <mergeCell ref="F203:I203"/>
    <mergeCell ref="F204:I204"/>
    <mergeCell ref="F205:I205"/>
    <mergeCell ref="L212:M212"/>
    <mergeCell ref="L216:M216"/>
    <mergeCell ref="L220:M220"/>
    <mergeCell ref="L221:M221"/>
    <mergeCell ref="L222:M222"/>
    <mergeCell ref="L209:M209"/>
    <mergeCell ref="F210:I210"/>
    <mergeCell ref="F213:I213"/>
    <mergeCell ref="F211:I211"/>
    <mergeCell ref="F212:I212"/>
    <mergeCell ref="N223:Q223"/>
    <mergeCell ref="N217:Q217"/>
    <mergeCell ref="N215:Q215"/>
    <mergeCell ref="N216:Q216"/>
    <mergeCell ref="N218:Q218"/>
    <mergeCell ref="N220:Q220"/>
    <mergeCell ref="F221:I221"/>
    <mergeCell ref="F222:I222"/>
    <mergeCell ref="N211:Q211"/>
    <mergeCell ref="N212:Q212"/>
    <mergeCell ref="N213:Q213"/>
    <mergeCell ref="N214:Q214"/>
    <mergeCell ref="N221:Q221"/>
    <mergeCell ref="N222:Q222"/>
    <mergeCell ref="L211:M211"/>
    <mergeCell ref="L218:M218"/>
    <mergeCell ref="F214:I214"/>
    <mergeCell ref="F215:I215"/>
    <mergeCell ref="L213:M213"/>
    <mergeCell ref="L215:M215"/>
    <mergeCell ref="F219:I219"/>
    <mergeCell ref="F220:I220"/>
    <mergeCell ref="L214:M214"/>
    <mergeCell ref="N239:Q239"/>
    <mergeCell ref="L229:M229"/>
    <mergeCell ref="L230:M230"/>
    <mergeCell ref="L231:M231"/>
    <mergeCell ref="L232:M232"/>
    <mergeCell ref="N232:Q232"/>
    <mergeCell ref="N233:Q233"/>
    <mergeCell ref="L234:M234"/>
    <mergeCell ref="L235:M235"/>
    <mergeCell ref="L223:M223"/>
    <mergeCell ref="L224:M224"/>
    <mergeCell ref="F224:I224"/>
    <mergeCell ref="F225:I225"/>
    <mergeCell ref="L228:M228"/>
    <mergeCell ref="F226:I226"/>
    <mergeCell ref="F227:I227"/>
    <mergeCell ref="F228:I228"/>
    <mergeCell ref="L226:M226"/>
    <mergeCell ref="L227:M227"/>
    <mergeCell ref="F216:I216"/>
    <mergeCell ref="F218:I218"/>
    <mergeCell ref="F223:I223"/>
    <mergeCell ref="N231:Q231"/>
    <mergeCell ref="N224:Q224"/>
    <mergeCell ref="N226:Q226"/>
    <mergeCell ref="N227:Q227"/>
    <mergeCell ref="N228:Q228"/>
    <mergeCell ref="N229:Q229"/>
    <mergeCell ref="N230:Q230"/>
    <mergeCell ref="L233:M233"/>
    <mergeCell ref="N234:Q234"/>
    <mergeCell ref="N235:Q235"/>
    <mergeCell ref="N236:Q236"/>
    <mergeCell ref="F236:I236"/>
    <mergeCell ref="F237:I237"/>
    <mergeCell ref="L236:M236"/>
    <mergeCell ref="L247:M247"/>
    <mergeCell ref="L248:M248"/>
    <mergeCell ref="L243:M243"/>
    <mergeCell ref="L244:M244"/>
    <mergeCell ref="L242:M242"/>
    <mergeCell ref="N245:Q245"/>
    <mergeCell ref="N246:Q246"/>
    <mergeCell ref="N247:Q247"/>
    <mergeCell ref="F235:I235"/>
    <mergeCell ref="F241:I241"/>
    <mergeCell ref="F242:I242"/>
    <mergeCell ref="F243:I243"/>
    <mergeCell ref="F244:I244"/>
    <mergeCell ref="N237:Q237"/>
    <mergeCell ref="L237:M237"/>
    <mergeCell ref="F238:I238"/>
    <mergeCell ref="L238:M238"/>
    <mergeCell ref="N238:Q238"/>
    <mergeCell ref="F229:I229"/>
    <mergeCell ref="F230:I230"/>
    <mergeCell ref="F231:I231"/>
    <mergeCell ref="F232:I232"/>
    <mergeCell ref="F233:I233"/>
    <mergeCell ref="F234:I234"/>
    <mergeCell ref="F240:I240"/>
    <mergeCell ref="F239:I239"/>
    <mergeCell ref="L239:M239"/>
    <mergeCell ref="L240:M240"/>
    <mergeCell ref="F245:I245"/>
    <mergeCell ref="F246:I246"/>
    <mergeCell ref="F265:I265"/>
    <mergeCell ref="F266:I266"/>
    <mergeCell ref="F248:I248"/>
    <mergeCell ref="F249:I249"/>
    <mergeCell ref="F250:I250"/>
    <mergeCell ref="F252:I252"/>
    <mergeCell ref="F253:I253"/>
    <mergeCell ref="F254:I254"/>
    <mergeCell ref="F255:I255"/>
    <mergeCell ref="F256:I256"/>
    <mergeCell ref="N256:Q256"/>
    <mergeCell ref="N251:Q251"/>
    <mergeCell ref="N248:Q248"/>
    <mergeCell ref="N240:Q240"/>
    <mergeCell ref="N242:Q242"/>
    <mergeCell ref="N243:Q243"/>
    <mergeCell ref="N244:Q244"/>
    <mergeCell ref="N249:Q249"/>
    <mergeCell ref="N250:Q250"/>
    <mergeCell ref="N252:Q252"/>
    <mergeCell ref="N253:Q253"/>
    <mergeCell ref="N254:Q254"/>
    <mergeCell ref="N255:Q255"/>
    <mergeCell ref="L260:M260"/>
    <mergeCell ref="L245:M245"/>
    <mergeCell ref="L246:M246"/>
    <mergeCell ref="F257:I257"/>
    <mergeCell ref="F258:I258"/>
    <mergeCell ref="L249:M249"/>
    <mergeCell ref="L250:M250"/>
    <mergeCell ref="L252:M252"/>
    <mergeCell ref="L253:M253"/>
    <mergeCell ref="F247:I247"/>
    <mergeCell ref="F263:I263"/>
    <mergeCell ref="F264:I264"/>
    <mergeCell ref="F259:I259"/>
    <mergeCell ref="F260:I260"/>
    <mergeCell ref="L254:M254"/>
    <mergeCell ref="L255:M255"/>
    <mergeCell ref="L256:M256"/>
    <mergeCell ref="L257:M257"/>
    <mergeCell ref="L258:M258"/>
    <mergeCell ref="L259:M259"/>
    <mergeCell ref="L261:M261"/>
    <mergeCell ref="L262:M262"/>
    <mergeCell ref="L263:M263"/>
    <mergeCell ref="F267:I267"/>
    <mergeCell ref="L264:M264"/>
    <mergeCell ref="L265:M265"/>
    <mergeCell ref="L266:M266"/>
    <mergeCell ref="L267:M267"/>
    <mergeCell ref="F261:I261"/>
    <mergeCell ref="F262:I262"/>
    <mergeCell ref="N262:Q262"/>
    <mergeCell ref="N263:Q263"/>
    <mergeCell ref="N264:Q264"/>
    <mergeCell ref="F280:I280"/>
    <mergeCell ref="F281:I281"/>
    <mergeCell ref="F282:I282"/>
    <mergeCell ref="F268:I268"/>
    <mergeCell ref="F269:I269"/>
    <mergeCell ref="F270:I270"/>
    <mergeCell ref="F271:I271"/>
    <mergeCell ref="N265:Q265"/>
    <mergeCell ref="N266:Q266"/>
    <mergeCell ref="N267:Q267"/>
    <mergeCell ref="L268:M268"/>
    <mergeCell ref="N268:Q268"/>
    <mergeCell ref="N257:Q257"/>
    <mergeCell ref="N258:Q258"/>
    <mergeCell ref="N259:Q259"/>
    <mergeCell ref="N260:Q260"/>
    <mergeCell ref="N261:Q261"/>
    <mergeCell ref="L269:M269"/>
    <mergeCell ref="L270:M270"/>
    <mergeCell ref="L271:M271"/>
    <mergeCell ref="N269:Q269"/>
    <mergeCell ref="N270:Q270"/>
    <mergeCell ref="N271:Q271"/>
    <mergeCell ref="L272:M272"/>
    <mergeCell ref="L273:M273"/>
    <mergeCell ref="L274:M274"/>
    <mergeCell ref="L275:M275"/>
    <mergeCell ref="L276:M276"/>
    <mergeCell ref="L277:M277"/>
    <mergeCell ref="F278:I278"/>
    <mergeCell ref="F279:I279"/>
    <mergeCell ref="L283:M283"/>
    <mergeCell ref="L284:M284"/>
    <mergeCell ref="L281:M281"/>
    <mergeCell ref="L282:M282"/>
    <mergeCell ref="L280:M280"/>
    <mergeCell ref="L278:M278"/>
    <mergeCell ref="L279:M279"/>
    <mergeCell ref="F283:I283"/>
    <mergeCell ref="F292:I292"/>
    <mergeCell ref="F293:I293"/>
    <mergeCell ref="F285:I285"/>
    <mergeCell ref="F286:I286"/>
    <mergeCell ref="F272:I272"/>
    <mergeCell ref="F273:I273"/>
    <mergeCell ref="F274:I274"/>
    <mergeCell ref="F275:I275"/>
    <mergeCell ref="F276:I276"/>
    <mergeCell ref="F277:I277"/>
    <mergeCell ref="F298:I298"/>
    <mergeCell ref="F299:I299"/>
    <mergeCell ref="F294:I294"/>
    <mergeCell ref="F295:I295"/>
    <mergeCell ref="N278:Q278"/>
    <mergeCell ref="N279:Q279"/>
    <mergeCell ref="F287:I287"/>
    <mergeCell ref="F288:I288"/>
    <mergeCell ref="F289:I289"/>
    <mergeCell ref="F290:I290"/>
    <mergeCell ref="N272:Q272"/>
    <mergeCell ref="N273:Q273"/>
    <mergeCell ref="N274:Q274"/>
    <mergeCell ref="N275:Q275"/>
    <mergeCell ref="F296:I296"/>
    <mergeCell ref="F297:I297"/>
    <mergeCell ref="N282:Q282"/>
    <mergeCell ref="N283:Q283"/>
    <mergeCell ref="F284:I284"/>
    <mergeCell ref="F291:I291"/>
    <mergeCell ref="L286:M286"/>
    <mergeCell ref="L287:M287"/>
    <mergeCell ref="N284:Q284"/>
    <mergeCell ref="N286:Q286"/>
    <mergeCell ref="N287:Q287"/>
    <mergeCell ref="N276:Q276"/>
    <mergeCell ref="N277:Q277"/>
    <mergeCell ref="N280:Q280"/>
    <mergeCell ref="N281:Q281"/>
    <mergeCell ref="N318:Q318"/>
    <mergeCell ref="N319:Q319"/>
    <mergeCell ref="N320:Q320"/>
    <mergeCell ref="F304:I304"/>
    <mergeCell ref="F305:I305"/>
    <mergeCell ref="F306:I306"/>
    <mergeCell ref="F307:I307"/>
    <mergeCell ref="F312:I312"/>
    <mergeCell ref="F313:I313"/>
    <mergeCell ref="F314:I314"/>
    <mergeCell ref="F315:I315"/>
    <mergeCell ref="F308:I308"/>
    <mergeCell ref="F309:I309"/>
    <mergeCell ref="F310:I310"/>
    <mergeCell ref="F311:I311"/>
    <mergeCell ref="F300:I300"/>
    <mergeCell ref="F301:I301"/>
    <mergeCell ref="F302:I302"/>
    <mergeCell ref="F303:I303"/>
    <mergeCell ref="F316:I316"/>
    <mergeCell ref="N288:Q288"/>
    <mergeCell ref="N289:Q289"/>
    <mergeCell ref="N290:Q290"/>
    <mergeCell ref="N291:Q291"/>
    <mergeCell ref="N292:Q292"/>
    <mergeCell ref="N293:Q293"/>
    <mergeCell ref="N294:Q294"/>
    <mergeCell ref="N295:Q295"/>
    <mergeCell ref="N299:Q299"/>
    <mergeCell ref="L305:M305"/>
    <mergeCell ref="L317:M317"/>
    <mergeCell ref="L311:M311"/>
    <mergeCell ref="L314:M314"/>
    <mergeCell ref="N305:Q305"/>
    <mergeCell ref="N311:Q311"/>
    <mergeCell ref="N314:Q314"/>
    <mergeCell ref="L288:M288"/>
    <mergeCell ref="L289:M289"/>
    <mergeCell ref="L290:M290"/>
    <mergeCell ref="L291:M291"/>
    <mergeCell ref="N317:Q317"/>
    <mergeCell ref="L292:M292"/>
    <mergeCell ref="L293:M293"/>
    <mergeCell ref="L294:M294"/>
    <mergeCell ref="L295:M295"/>
    <mergeCell ref="L299:M299"/>
    <mergeCell ref="L333:M333"/>
    <mergeCell ref="L334:M334"/>
    <mergeCell ref="L326:M326"/>
    <mergeCell ref="L327:M327"/>
    <mergeCell ref="L328:M328"/>
    <mergeCell ref="F317:I317"/>
    <mergeCell ref="F319:I319"/>
    <mergeCell ref="F320:I320"/>
    <mergeCell ref="F321:I321"/>
    <mergeCell ref="F333:I333"/>
    <mergeCell ref="F326:I326"/>
    <mergeCell ref="F327:I327"/>
    <mergeCell ref="F328:I328"/>
    <mergeCell ref="F329:I329"/>
    <mergeCell ref="F330:I330"/>
    <mergeCell ref="L319:M319"/>
    <mergeCell ref="L320:M320"/>
    <mergeCell ref="F331:I331"/>
    <mergeCell ref="F332:I332"/>
    <mergeCell ref="F322:I322"/>
    <mergeCell ref="F323:I323"/>
    <mergeCell ref="F324:I324"/>
    <mergeCell ref="F325:I325"/>
    <mergeCell ref="N325:Q325"/>
    <mergeCell ref="N326:Q326"/>
    <mergeCell ref="N327:Q327"/>
    <mergeCell ref="N332:Q332"/>
    <mergeCell ref="N321:Q321"/>
    <mergeCell ref="N322:Q322"/>
    <mergeCell ref="N323:Q323"/>
    <mergeCell ref="N324:Q324"/>
    <mergeCell ref="N333:Q333"/>
    <mergeCell ref="N334:Q334"/>
    <mergeCell ref="N335:Q335"/>
    <mergeCell ref="N328:Q328"/>
    <mergeCell ref="N329:Q329"/>
    <mergeCell ref="N330:Q330"/>
    <mergeCell ref="N331:Q331"/>
    <mergeCell ref="L335:M335"/>
    <mergeCell ref="L321:M321"/>
    <mergeCell ref="L322:M322"/>
    <mergeCell ref="L323:M323"/>
    <mergeCell ref="L324:M324"/>
    <mergeCell ref="L329:M329"/>
    <mergeCell ref="L330:M330"/>
    <mergeCell ref="L331:M331"/>
    <mergeCell ref="L332:M332"/>
    <mergeCell ref="L325:M325"/>
    <mergeCell ref="F334:I334"/>
    <mergeCell ref="F335:I335"/>
    <mergeCell ref="F336:I336"/>
    <mergeCell ref="L348:M348"/>
    <mergeCell ref="F341:I341"/>
    <mergeCell ref="F342:I342"/>
    <mergeCell ref="F343:I343"/>
    <mergeCell ref="F344:I344"/>
    <mergeCell ref="F337:I337"/>
    <mergeCell ref="F338:I338"/>
    <mergeCell ref="L336:M336"/>
    <mergeCell ref="L337:M337"/>
    <mergeCell ref="L338:M338"/>
    <mergeCell ref="L339:M339"/>
    <mergeCell ref="L345:M345"/>
    <mergeCell ref="L346:M346"/>
    <mergeCell ref="L340:M340"/>
    <mergeCell ref="F339:I339"/>
    <mergeCell ref="F340:I340"/>
    <mergeCell ref="F345:I345"/>
    <mergeCell ref="F346:I346"/>
    <mergeCell ref="L349:M349"/>
    <mergeCell ref="L350:M350"/>
    <mergeCell ref="L347:M347"/>
    <mergeCell ref="N336:Q336"/>
    <mergeCell ref="N337:Q337"/>
    <mergeCell ref="N338:Q338"/>
    <mergeCell ref="N339:Q339"/>
    <mergeCell ref="N340:Q340"/>
    <mergeCell ref="N341:Q341"/>
    <mergeCell ref="N350:Q350"/>
    <mergeCell ref="N343:Q343"/>
    <mergeCell ref="N344:Q344"/>
    <mergeCell ref="N345:Q345"/>
    <mergeCell ref="N346:Q346"/>
    <mergeCell ref="F347:I347"/>
    <mergeCell ref="N347:Q347"/>
    <mergeCell ref="L344:M344"/>
    <mergeCell ref="L341:M341"/>
    <mergeCell ref="L342:M342"/>
    <mergeCell ref="L343:M343"/>
    <mergeCell ref="F348:I348"/>
    <mergeCell ref="N348:Q348"/>
    <mergeCell ref="N349:Q349"/>
    <mergeCell ref="N342:Q342"/>
    <mergeCell ref="F349:I349"/>
    <mergeCell ref="F350:I350"/>
    <mergeCell ref="F351:I351"/>
    <mergeCell ref="L363:M363"/>
    <mergeCell ref="F363:I363"/>
    <mergeCell ref="F356:I356"/>
    <mergeCell ref="F357:I357"/>
    <mergeCell ref="F358:I358"/>
    <mergeCell ref="F359:I359"/>
    <mergeCell ref="F352:I352"/>
    <mergeCell ref="F353:I353"/>
    <mergeCell ref="F354:I354"/>
    <mergeCell ref="F355:I355"/>
    <mergeCell ref="F360:I360"/>
    <mergeCell ref="L364:M364"/>
    <mergeCell ref="L356:M356"/>
    <mergeCell ref="L357:M357"/>
    <mergeCell ref="L358:M358"/>
    <mergeCell ref="F361:I361"/>
    <mergeCell ref="F362:I362"/>
    <mergeCell ref="N351:Q351"/>
    <mergeCell ref="N352:Q352"/>
    <mergeCell ref="N353:Q353"/>
    <mergeCell ref="N354:Q354"/>
    <mergeCell ref="N355:Q355"/>
    <mergeCell ref="N356:Q356"/>
    <mergeCell ref="N357:Q357"/>
    <mergeCell ref="N362:Q362"/>
    <mergeCell ref="N363:Q363"/>
    <mergeCell ref="N364:Q364"/>
    <mergeCell ref="N365:Q365"/>
    <mergeCell ref="N358:Q358"/>
    <mergeCell ref="N359:Q359"/>
    <mergeCell ref="N360:Q360"/>
    <mergeCell ref="N361:Q361"/>
    <mergeCell ref="L365:M365"/>
    <mergeCell ref="L351:M351"/>
    <mergeCell ref="L352:M352"/>
    <mergeCell ref="L353:M353"/>
    <mergeCell ref="L354:M354"/>
    <mergeCell ref="L359:M359"/>
    <mergeCell ref="L360:M360"/>
    <mergeCell ref="L361:M361"/>
    <mergeCell ref="L362:M362"/>
    <mergeCell ref="L355:M355"/>
    <mergeCell ref="F364:I364"/>
    <mergeCell ref="F365:I365"/>
    <mergeCell ref="F366:I366"/>
    <mergeCell ref="L378:M378"/>
    <mergeCell ref="F371:I371"/>
    <mergeCell ref="F372:I372"/>
    <mergeCell ref="F373:I373"/>
    <mergeCell ref="F374:I374"/>
    <mergeCell ref="F367:I367"/>
    <mergeCell ref="F368:I368"/>
    <mergeCell ref="L366:M366"/>
    <mergeCell ref="L367:M367"/>
    <mergeCell ref="L368:M368"/>
    <mergeCell ref="L369:M369"/>
    <mergeCell ref="L375:M375"/>
    <mergeCell ref="L376:M376"/>
    <mergeCell ref="L370:M370"/>
    <mergeCell ref="F369:I369"/>
    <mergeCell ref="F370:I370"/>
    <mergeCell ref="F375:I375"/>
    <mergeCell ref="F376:I376"/>
    <mergeCell ref="L379:M379"/>
    <mergeCell ref="L380:M380"/>
    <mergeCell ref="L377:M377"/>
    <mergeCell ref="N366:Q366"/>
    <mergeCell ref="N367:Q367"/>
    <mergeCell ref="N368:Q368"/>
    <mergeCell ref="N369:Q369"/>
    <mergeCell ref="N370:Q370"/>
    <mergeCell ref="N371:Q371"/>
    <mergeCell ref="N380:Q380"/>
    <mergeCell ref="N373:Q373"/>
    <mergeCell ref="N374:Q374"/>
    <mergeCell ref="N375:Q375"/>
    <mergeCell ref="N376:Q376"/>
    <mergeCell ref="F377:I377"/>
    <mergeCell ref="N377:Q377"/>
    <mergeCell ref="L374:M374"/>
    <mergeCell ref="L371:M371"/>
    <mergeCell ref="L372:M372"/>
    <mergeCell ref="L373:M373"/>
    <mergeCell ref="F378:I378"/>
    <mergeCell ref="N378:Q378"/>
    <mergeCell ref="N379:Q379"/>
    <mergeCell ref="N372:Q372"/>
    <mergeCell ref="F379:I379"/>
    <mergeCell ref="F380:I380"/>
    <mergeCell ref="F381:I381"/>
    <mergeCell ref="L393:M393"/>
    <mergeCell ref="F393:I393"/>
    <mergeCell ref="F386:I386"/>
    <mergeCell ref="F387:I387"/>
    <mergeCell ref="F388:I388"/>
    <mergeCell ref="F389:I389"/>
    <mergeCell ref="F382:I382"/>
    <mergeCell ref="F383:I383"/>
    <mergeCell ref="F384:I384"/>
    <mergeCell ref="F385:I385"/>
    <mergeCell ref="F390:I390"/>
    <mergeCell ref="L394:M394"/>
    <mergeCell ref="L386:M386"/>
    <mergeCell ref="L387:M387"/>
    <mergeCell ref="L388:M388"/>
    <mergeCell ref="F391:I391"/>
    <mergeCell ref="F392:I392"/>
    <mergeCell ref="N381:Q381"/>
    <mergeCell ref="N382:Q382"/>
    <mergeCell ref="N383:Q383"/>
    <mergeCell ref="N384:Q384"/>
    <mergeCell ref="N385:Q385"/>
    <mergeCell ref="N386:Q386"/>
    <mergeCell ref="N387:Q387"/>
    <mergeCell ref="N392:Q392"/>
    <mergeCell ref="N393:Q393"/>
    <mergeCell ref="N394:Q394"/>
    <mergeCell ref="N395:Q395"/>
    <mergeCell ref="N388:Q388"/>
    <mergeCell ref="N389:Q389"/>
    <mergeCell ref="N390:Q390"/>
    <mergeCell ref="N391:Q391"/>
    <mergeCell ref="L395:M395"/>
    <mergeCell ref="L381:M381"/>
    <mergeCell ref="L382:M382"/>
    <mergeCell ref="L383:M383"/>
    <mergeCell ref="L384:M384"/>
    <mergeCell ref="L389:M389"/>
    <mergeCell ref="L390:M390"/>
    <mergeCell ref="L391:M391"/>
    <mergeCell ref="L392:M392"/>
    <mergeCell ref="L385:M385"/>
    <mergeCell ref="F394:I394"/>
    <mergeCell ref="F395:I395"/>
    <mergeCell ref="F396:I396"/>
    <mergeCell ref="L409:M409"/>
    <mergeCell ref="F401:I401"/>
    <mergeCell ref="F402:I402"/>
    <mergeCell ref="F403:I403"/>
    <mergeCell ref="F404:I404"/>
    <mergeCell ref="F397:I397"/>
    <mergeCell ref="F398:I398"/>
    <mergeCell ref="L411:M411"/>
    <mergeCell ref="L396:M396"/>
    <mergeCell ref="L397:M397"/>
    <mergeCell ref="L398:M398"/>
    <mergeCell ref="L399:M399"/>
    <mergeCell ref="L408:M408"/>
    <mergeCell ref="L400:M400"/>
    <mergeCell ref="L401:M401"/>
    <mergeCell ref="L402:M402"/>
    <mergeCell ref="N402:Q402"/>
    <mergeCell ref="N403:Q403"/>
    <mergeCell ref="N404:Q404"/>
    <mergeCell ref="F399:I399"/>
    <mergeCell ref="F400:I400"/>
    <mergeCell ref="F405:I405"/>
    <mergeCell ref="N409:Q409"/>
    <mergeCell ref="N410:Q410"/>
    <mergeCell ref="N411:Q411"/>
    <mergeCell ref="F407:I407"/>
    <mergeCell ref="N396:Q396"/>
    <mergeCell ref="N397:Q397"/>
    <mergeCell ref="N398:Q398"/>
    <mergeCell ref="N399:Q399"/>
    <mergeCell ref="N400:Q400"/>
    <mergeCell ref="N401:Q401"/>
    <mergeCell ref="N406:Q406"/>
    <mergeCell ref="N407:Q407"/>
    <mergeCell ref="L404:M404"/>
    <mergeCell ref="L406:M406"/>
    <mergeCell ref="L407:M407"/>
    <mergeCell ref="N408:Q408"/>
    <mergeCell ref="F423:I423"/>
    <mergeCell ref="F416:I416"/>
    <mergeCell ref="F417:I417"/>
    <mergeCell ref="F418:I418"/>
    <mergeCell ref="L403:M403"/>
    <mergeCell ref="F408:I408"/>
    <mergeCell ref="F409:I409"/>
    <mergeCell ref="F410:I410"/>
    <mergeCell ref="F406:I406"/>
    <mergeCell ref="L410:M410"/>
    <mergeCell ref="F419:I419"/>
    <mergeCell ref="F412:I412"/>
    <mergeCell ref="F413:I413"/>
    <mergeCell ref="F414:I414"/>
    <mergeCell ref="F415:I415"/>
    <mergeCell ref="F411:I411"/>
    <mergeCell ref="N412:Q412"/>
    <mergeCell ref="N414:Q414"/>
    <mergeCell ref="N415:Q415"/>
    <mergeCell ref="N416:Q416"/>
    <mergeCell ref="N417:Q417"/>
    <mergeCell ref="N418:Q418"/>
    <mergeCell ref="N427:Q427"/>
    <mergeCell ref="N428:Q428"/>
    <mergeCell ref="N429:Q429"/>
    <mergeCell ref="F420:I420"/>
    <mergeCell ref="F421:I421"/>
    <mergeCell ref="F422:I422"/>
    <mergeCell ref="N420:Q420"/>
    <mergeCell ref="L427:M427"/>
    <mergeCell ref="L428:M428"/>
    <mergeCell ref="L420:M420"/>
    <mergeCell ref="L425:M425"/>
    <mergeCell ref="L426:M426"/>
    <mergeCell ref="L417:M417"/>
    <mergeCell ref="N421:Q421"/>
    <mergeCell ref="N422:Q422"/>
    <mergeCell ref="N424:Q424"/>
    <mergeCell ref="N425:Q425"/>
    <mergeCell ref="N426:Q426"/>
    <mergeCell ref="L418:M418"/>
    <mergeCell ref="L421:M421"/>
    <mergeCell ref="L412:M412"/>
    <mergeCell ref="L414:M414"/>
    <mergeCell ref="L415:M415"/>
    <mergeCell ref="L416:M416"/>
    <mergeCell ref="L422:M422"/>
    <mergeCell ref="L424:M424"/>
    <mergeCell ref="F424:I424"/>
    <mergeCell ref="F425:I425"/>
    <mergeCell ref="F426:I426"/>
    <mergeCell ref="N444:Q444"/>
    <mergeCell ref="F431:I431"/>
    <mergeCell ref="F432:I432"/>
    <mergeCell ref="F433:I433"/>
    <mergeCell ref="F434:I434"/>
    <mergeCell ref="F427:I427"/>
    <mergeCell ref="F428:I428"/>
    <mergeCell ref="N446:Q446"/>
    <mergeCell ref="L431:M431"/>
    <mergeCell ref="L432:M432"/>
    <mergeCell ref="L433:M433"/>
    <mergeCell ref="L434:M434"/>
    <mergeCell ref="N439:Q439"/>
    <mergeCell ref="N441:Q441"/>
    <mergeCell ref="N442:Q442"/>
    <mergeCell ref="N443:Q443"/>
    <mergeCell ref="F429:I429"/>
    <mergeCell ref="F430:I430"/>
    <mergeCell ref="F435:I435"/>
    <mergeCell ref="N431:Q431"/>
    <mergeCell ref="N432:Q432"/>
    <mergeCell ref="N433:Q433"/>
    <mergeCell ref="N434:Q434"/>
    <mergeCell ref="N435:Q435"/>
    <mergeCell ref="L429:M429"/>
    <mergeCell ref="F449:I449"/>
    <mergeCell ref="F450:I450"/>
    <mergeCell ref="F436:I436"/>
    <mergeCell ref="F437:I437"/>
    <mergeCell ref="F445:I445"/>
    <mergeCell ref="F446:I446"/>
    <mergeCell ref="F443:I443"/>
    <mergeCell ref="F444:I444"/>
    <mergeCell ref="F447:I447"/>
    <mergeCell ref="F448:I448"/>
    <mergeCell ref="L446:M446"/>
    <mergeCell ref="L447:M447"/>
    <mergeCell ref="N436:Q436"/>
    <mergeCell ref="N437:Q437"/>
    <mergeCell ref="N438:Q438"/>
    <mergeCell ref="L435:M435"/>
    <mergeCell ref="L436:M436"/>
    <mergeCell ref="L437:M437"/>
    <mergeCell ref="L438:M438"/>
    <mergeCell ref="N445:Q445"/>
    <mergeCell ref="F438:I438"/>
    <mergeCell ref="F439:I439"/>
    <mergeCell ref="F440:I440"/>
    <mergeCell ref="F441:I441"/>
    <mergeCell ref="F442:I442"/>
    <mergeCell ref="L439:M439"/>
    <mergeCell ref="L441:M441"/>
    <mergeCell ref="N447:Q447"/>
    <mergeCell ref="N448:Q448"/>
    <mergeCell ref="N449:Q449"/>
    <mergeCell ref="N450:Q450"/>
    <mergeCell ref="L448:M448"/>
    <mergeCell ref="L449:M449"/>
    <mergeCell ref="L450:M450"/>
    <mergeCell ref="N460:Q460"/>
    <mergeCell ref="N461:Q461"/>
    <mergeCell ref="N462:Q462"/>
    <mergeCell ref="N451:Q451"/>
    <mergeCell ref="N456:Q456"/>
    <mergeCell ref="N457:Q457"/>
    <mergeCell ref="N458:Q458"/>
    <mergeCell ref="N459:Q459"/>
    <mergeCell ref="N452:Q452"/>
    <mergeCell ref="N453:Q453"/>
    <mergeCell ref="L454:M454"/>
    <mergeCell ref="L455:M455"/>
    <mergeCell ref="L456:M456"/>
    <mergeCell ref="L457:M457"/>
    <mergeCell ref="L442:M442"/>
    <mergeCell ref="L443:M443"/>
    <mergeCell ref="L452:M452"/>
    <mergeCell ref="L453:M453"/>
    <mergeCell ref="L444:M444"/>
    <mergeCell ref="L445:M445"/>
    <mergeCell ref="F468:I468"/>
    <mergeCell ref="F460:I460"/>
    <mergeCell ref="L458:M458"/>
    <mergeCell ref="F462:I462"/>
    <mergeCell ref="F464:I464"/>
    <mergeCell ref="L464:M464"/>
    <mergeCell ref="F461:I461"/>
    <mergeCell ref="F458:I458"/>
    <mergeCell ref="F459:I459"/>
    <mergeCell ref="N479:Q479"/>
    <mergeCell ref="N481:Q481"/>
    <mergeCell ref="L468:M468"/>
    <mergeCell ref="F452:I452"/>
    <mergeCell ref="F453:I453"/>
    <mergeCell ref="L459:M459"/>
    <mergeCell ref="L460:M460"/>
    <mergeCell ref="L461:M461"/>
    <mergeCell ref="L462:M462"/>
    <mergeCell ref="F467:I467"/>
    <mergeCell ref="N464:Q464"/>
    <mergeCell ref="N468:Q468"/>
    <mergeCell ref="N472:Q472"/>
    <mergeCell ref="N476:Q476"/>
    <mergeCell ref="N477:Q477"/>
    <mergeCell ref="N478:Q478"/>
    <mergeCell ref="F456:I456"/>
    <mergeCell ref="F457:I457"/>
    <mergeCell ref="F465:I465"/>
    <mergeCell ref="F466:I466"/>
    <mergeCell ref="N483:Q483"/>
    <mergeCell ref="N463:Q463"/>
    <mergeCell ref="F469:I469"/>
    <mergeCell ref="F475:I475"/>
    <mergeCell ref="F476:I476"/>
    <mergeCell ref="L476:M476"/>
    <mergeCell ref="N454:Q454"/>
    <mergeCell ref="N455:Q455"/>
    <mergeCell ref="F473:I473"/>
    <mergeCell ref="F474:I474"/>
    <mergeCell ref="L472:M472"/>
    <mergeCell ref="F470:I470"/>
    <mergeCell ref="F471:I471"/>
    <mergeCell ref="F472:I472"/>
    <mergeCell ref="F454:I454"/>
    <mergeCell ref="F455:I455"/>
    <mergeCell ref="F483:I483"/>
    <mergeCell ref="F484:I484"/>
    <mergeCell ref="F477:I477"/>
    <mergeCell ref="F478:I478"/>
    <mergeCell ref="F479:I479"/>
    <mergeCell ref="F480:I480"/>
    <mergeCell ref="F481:I481"/>
    <mergeCell ref="F482:I482"/>
    <mergeCell ref="F485:I485"/>
    <mergeCell ref="F486:I486"/>
    <mergeCell ref="F487:I487"/>
    <mergeCell ref="F488:I488"/>
    <mergeCell ref="N491:Q491"/>
    <mergeCell ref="N492:Q492"/>
    <mergeCell ref="F489:I489"/>
    <mergeCell ref="F490:I490"/>
    <mergeCell ref="F491:I491"/>
    <mergeCell ref="F492:I492"/>
    <mergeCell ref="F493:I493"/>
    <mergeCell ref="F494:I494"/>
    <mergeCell ref="F495:I495"/>
    <mergeCell ref="N493:Q493"/>
    <mergeCell ref="N494:Q494"/>
    <mergeCell ref="N495:Q495"/>
    <mergeCell ref="L493:M493"/>
    <mergeCell ref="L494:M494"/>
    <mergeCell ref="L495:M495"/>
    <mergeCell ref="F505:I505"/>
    <mergeCell ref="F506:I506"/>
    <mergeCell ref="F507:I507"/>
    <mergeCell ref="L509:M509"/>
    <mergeCell ref="F509:I509"/>
    <mergeCell ref="F510:I510"/>
    <mergeCell ref="L478:M478"/>
    <mergeCell ref="L477:M477"/>
    <mergeCell ref="L479:M479"/>
    <mergeCell ref="F512:I512"/>
    <mergeCell ref="L488:M488"/>
    <mergeCell ref="L489:M489"/>
    <mergeCell ref="L491:M491"/>
    <mergeCell ref="L492:M492"/>
    <mergeCell ref="L481:M481"/>
    <mergeCell ref="L483:M483"/>
    <mergeCell ref="F496:I496"/>
    <mergeCell ref="F497:I497"/>
    <mergeCell ref="F498:I498"/>
    <mergeCell ref="F499:I499"/>
    <mergeCell ref="F508:I508"/>
    <mergeCell ref="F500:I500"/>
    <mergeCell ref="F501:I501"/>
    <mergeCell ref="F502:I502"/>
    <mergeCell ref="F503:I503"/>
    <mergeCell ref="F504:I504"/>
    <mergeCell ref="F515:I515"/>
    <mergeCell ref="F516:I516"/>
    <mergeCell ref="L511:M511"/>
    <mergeCell ref="L512:M512"/>
    <mergeCell ref="L513:M513"/>
    <mergeCell ref="L514:M514"/>
    <mergeCell ref="F514:I514"/>
    <mergeCell ref="L515:M515"/>
    <mergeCell ref="F513:I513"/>
    <mergeCell ref="F511:I511"/>
    <mergeCell ref="N499:Q499"/>
    <mergeCell ref="N503:Q503"/>
    <mergeCell ref="N504:Q504"/>
    <mergeCell ref="N505:Q505"/>
    <mergeCell ref="L485:M485"/>
    <mergeCell ref="L487:M487"/>
    <mergeCell ref="N485:Q485"/>
    <mergeCell ref="N487:Q487"/>
    <mergeCell ref="N488:Q488"/>
    <mergeCell ref="N489:Q489"/>
    <mergeCell ref="L516:M516"/>
    <mergeCell ref="L499:M499"/>
    <mergeCell ref="L503:M503"/>
    <mergeCell ref="L504:M504"/>
    <mergeCell ref="L505:M505"/>
    <mergeCell ref="L506:M506"/>
    <mergeCell ref="L507:M507"/>
    <mergeCell ref="L508:M508"/>
    <mergeCell ref="L510:M510"/>
    <mergeCell ref="N512:Q512"/>
    <mergeCell ref="N513:Q513"/>
    <mergeCell ref="N506:Q506"/>
    <mergeCell ref="N507:Q507"/>
    <mergeCell ref="N508:Q508"/>
    <mergeCell ref="N509:Q509"/>
    <mergeCell ref="N510:Q510"/>
    <mergeCell ref="N511:Q511"/>
    <mergeCell ref="N520:Q520"/>
    <mergeCell ref="N521:Q521"/>
    <mergeCell ref="N514:Q514"/>
    <mergeCell ref="N515:Q515"/>
    <mergeCell ref="N516:Q516"/>
    <mergeCell ref="N517:Q517"/>
    <mergeCell ref="N527:Q527"/>
    <mergeCell ref="N529:Q529"/>
    <mergeCell ref="N528:Q528"/>
    <mergeCell ref="L517:M517"/>
    <mergeCell ref="L518:M518"/>
    <mergeCell ref="L519:M519"/>
    <mergeCell ref="N523:Q523"/>
    <mergeCell ref="N524:Q524"/>
    <mergeCell ref="N525:Q525"/>
    <mergeCell ref="L520:M520"/>
    <mergeCell ref="L532:M532"/>
    <mergeCell ref="L535:M535"/>
    <mergeCell ref="L524:M524"/>
    <mergeCell ref="L525:M525"/>
    <mergeCell ref="L526:M526"/>
    <mergeCell ref="L527:M527"/>
    <mergeCell ref="L529:M529"/>
    <mergeCell ref="L530:M530"/>
    <mergeCell ref="L521:M521"/>
    <mergeCell ref="L522:M522"/>
    <mergeCell ref="L523:M523"/>
    <mergeCell ref="N522:Q522"/>
    <mergeCell ref="F517:I517"/>
    <mergeCell ref="F518:I518"/>
    <mergeCell ref="F519:I519"/>
    <mergeCell ref="F520:I520"/>
    <mergeCell ref="N518:Q518"/>
    <mergeCell ref="N519:Q519"/>
    <mergeCell ref="N526:Q526"/>
    <mergeCell ref="F530:I530"/>
    <mergeCell ref="F521:I521"/>
    <mergeCell ref="F522:I522"/>
    <mergeCell ref="F523:I523"/>
    <mergeCell ref="F524:I524"/>
    <mergeCell ref="F525:I525"/>
    <mergeCell ref="F526:I526"/>
    <mergeCell ref="F527:I527"/>
    <mergeCell ref="F529:I529"/>
  </mergeCells>
  <phoneticPr fontId="0" type="noConversion"/>
  <hyperlinks>
    <hyperlink ref="F1:G1" location="C2" display="1) Krycí list rozpočtu"/>
    <hyperlink ref="H1:K1" location="C87" display="2) Rekapitulácia rozpočtu"/>
    <hyperlink ref="L1" location="C133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8"/>
  <sheetViews>
    <sheetView showGridLines="0" workbookViewId="0">
      <pane ySplit="1" topLeftCell="A83" activePane="bottomLeft" state="frozen"/>
      <selection pane="bottomLeft" activeCell="D97" sqref="D97:H9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66" ht="21.75" customHeight="1">
      <c r="A1" s="122"/>
      <c r="B1" s="15"/>
      <c r="C1" s="15"/>
      <c r="D1" s="16" t="s">
        <v>871</v>
      </c>
      <c r="E1" s="15"/>
      <c r="F1" s="17" t="s">
        <v>1030</v>
      </c>
      <c r="G1" s="17"/>
      <c r="H1" s="301" t="s">
        <v>1031</v>
      </c>
      <c r="I1" s="301"/>
      <c r="J1" s="301"/>
      <c r="K1" s="301"/>
      <c r="L1" s="17" t="s">
        <v>1032</v>
      </c>
      <c r="M1" s="15"/>
      <c r="N1" s="15"/>
      <c r="O1" s="16" t="s">
        <v>1033</v>
      </c>
      <c r="P1" s="15"/>
      <c r="Q1" s="15"/>
      <c r="R1" s="15"/>
      <c r="S1" s="17" t="s">
        <v>1034</v>
      </c>
      <c r="T1" s="17"/>
      <c r="U1" s="122"/>
      <c r="V1" s="122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44" t="s">
        <v>877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S2" s="246" t="s">
        <v>878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T2" s="22" t="s">
        <v>996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947</v>
      </c>
    </row>
    <row r="4" spans="1:66" ht="36.950000000000003" customHeight="1">
      <c r="B4" s="26"/>
      <c r="C4" s="231" t="s">
        <v>1035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7"/>
      <c r="T4" s="21" t="s">
        <v>882</v>
      </c>
      <c r="AT4" s="22" t="s">
        <v>876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1:66" ht="25.35" customHeight="1">
      <c r="B6" s="26"/>
      <c r="C6" s="29"/>
      <c r="D6" s="33" t="s">
        <v>887</v>
      </c>
      <c r="E6" s="29"/>
      <c r="F6" s="283" t="str">
        <f ca="1">'Rekapitulácia stavby'!K6</f>
        <v>Rekonštrukcia tepelného hospodárstva Ekonomickej univerzity v Bratislave, Dolnozemská cesta č.1, 852 35 Bratislava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9"/>
      <c r="R6" s="27"/>
    </row>
    <row r="7" spans="1:66" ht="25.35" customHeight="1">
      <c r="B7" s="26"/>
      <c r="C7" s="29"/>
      <c r="D7" s="33" t="s">
        <v>1036</v>
      </c>
      <c r="E7" s="29"/>
      <c r="F7" s="283" t="s">
        <v>543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9"/>
      <c r="R7" s="27"/>
    </row>
    <row r="8" spans="1:66" s="1" customFormat="1" ht="32.85" customHeight="1">
      <c r="B8" s="38"/>
      <c r="C8" s="39"/>
      <c r="D8" s="32" t="s">
        <v>1038</v>
      </c>
      <c r="E8" s="39"/>
      <c r="F8" s="238" t="s">
        <v>1668</v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39"/>
      <c r="R8" s="40"/>
    </row>
    <row r="9" spans="1:66" s="1" customFormat="1" ht="14.45" customHeight="1">
      <c r="B9" s="38"/>
      <c r="C9" s="39"/>
      <c r="D9" s="33" t="s">
        <v>889</v>
      </c>
      <c r="E9" s="39"/>
      <c r="F9" s="31" t="s">
        <v>875</v>
      </c>
      <c r="G9" s="39"/>
      <c r="H9" s="39"/>
      <c r="I9" s="39"/>
      <c r="J9" s="39"/>
      <c r="K9" s="39"/>
      <c r="L9" s="39"/>
      <c r="M9" s="33" t="s">
        <v>890</v>
      </c>
      <c r="N9" s="39"/>
      <c r="O9" s="31" t="s">
        <v>875</v>
      </c>
      <c r="P9" s="39"/>
      <c r="Q9" s="39"/>
      <c r="R9" s="40"/>
    </row>
    <row r="10" spans="1:66" s="1" customFormat="1" ht="14.45" customHeight="1">
      <c r="B10" s="38"/>
      <c r="C10" s="39"/>
      <c r="D10" s="33" t="s">
        <v>891</v>
      </c>
      <c r="E10" s="39"/>
      <c r="F10" s="31" t="s">
        <v>892</v>
      </c>
      <c r="G10" s="39"/>
      <c r="H10" s="39"/>
      <c r="I10" s="39"/>
      <c r="J10" s="39"/>
      <c r="K10" s="39"/>
      <c r="L10" s="39"/>
      <c r="M10" s="33" t="s">
        <v>893</v>
      </c>
      <c r="N10" s="39"/>
      <c r="O10" s="302" t="str">
        <f ca="1">'Rekapitulácia stavby'!AN8</f>
        <v>7. 7. 2017</v>
      </c>
      <c r="P10" s="281"/>
      <c r="Q10" s="39"/>
      <c r="R10" s="40"/>
    </row>
    <row r="11" spans="1:66" s="1" customFormat="1" ht="10.9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1:66" s="1" customFormat="1" ht="14.45" customHeight="1">
      <c r="B12" s="38"/>
      <c r="C12" s="39"/>
      <c r="D12" s="33" t="s">
        <v>895</v>
      </c>
      <c r="E12" s="39"/>
      <c r="F12" s="39"/>
      <c r="G12" s="39"/>
      <c r="H12" s="39"/>
      <c r="I12" s="39"/>
      <c r="J12" s="39"/>
      <c r="K12" s="39"/>
      <c r="L12" s="39"/>
      <c r="M12" s="33" t="s">
        <v>896</v>
      </c>
      <c r="N12" s="39"/>
      <c r="O12" s="248" t="s">
        <v>875</v>
      </c>
      <c r="P12" s="248"/>
      <c r="Q12" s="39"/>
      <c r="R12" s="40"/>
    </row>
    <row r="13" spans="1:66" s="1" customFormat="1" ht="18" customHeight="1">
      <c r="B13" s="38"/>
      <c r="C13" s="39"/>
      <c r="D13" s="39"/>
      <c r="E13" s="31" t="s">
        <v>897</v>
      </c>
      <c r="F13" s="39"/>
      <c r="G13" s="39"/>
      <c r="H13" s="39"/>
      <c r="I13" s="39"/>
      <c r="J13" s="39"/>
      <c r="K13" s="39"/>
      <c r="L13" s="39"/>
      <c r="M13" s="33" t="s">
        <v>898</v>
      </c>
      <c r="N13" s="39"/>
      <c r="O13" s="248" t="s">
        <v>875</v>
      </c>
      <c r="P13" s="248"/>
      <c r="Q13" s="39"/>
      <c r="R13" s="40"/>
    </row>
    <row r="14" spans="1:66" s="1" customFormat="1" ht="6.95" customHeight="1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66" s="1" customFormat="1" ht="14.45" customHeight="1">
      <c r="B15" s="38"/>
      <c r="C15" s="39"/>
      <c r="D15" s="33" t="s">
        <v>899</v>
      </c>
      <c r="E15" s="39"/>
      <c r="F15" s="39"/>
      <c r="G15" s="39"/>
      <c r="H15" s="39"/>
      <c r="I15" s="39"/>
      <c r="J15" s="39"/>
      <c r="K15" s="39"/>
      <c r="L15" s="39"/>
      <c r="M15" s="33" t="s">
        <v>896</v>
      </c>
      <c r="N15" s="39"/>
      <c r="O15" s="303" t="str">
        <f ca="1">IF('Rekapitulácia stavby'!AN13="","",'Rekapitulácia stavby'!AN13)</f>
        <v>Vyplň údaj</v>
      </c>
      <c r="P15" s="248"/>
      <c r="Q15" s="39"/>
      <c r="R15" s="40"/>
    </row>
    <row r="16" spans="1:66" s="1" customFormat="1" ht="18" customHeight="1">
      <c r="B16" s="38"/>
      <c r="C16" s="39"/>
      <c r="D16" s="39"/>
      <c r="E16" s="303" t="str">
        <f ca="1">IF('Rekapitulácia stavby'!E14="","",'Rekapitulácia stavby'!E14)</f>
        <v>Vyplň údaj</v>
      </c>
      <c r="F16" s="304"/>
      <c r="G16" s="304"/>
      <c r="H16" s="304"/>
      <c r="I16" s="304"/>
      <c r="J16" s="304"/>
      <c r="K16" s="304"/>
      <c r="L16" s="304"/>
      <c r="M16" s="33" t="s">
        <v>898</v>
      </c>
      <c r="N16" s="39"/>
      <c r="O16" s="303" t="str">
        <f ca="1">IF('Rekapitulácia stavby'!AN14="","",'Rekapitulácia stavby'!AN14)</f>
        <v>Vyplň údaj</v>
      </c>
      <c r="P16" s="248"/>
      <c r="Q16" s="39"/>
      <c r="R16" s="40"/>
    </row>
    <row r="17" spans="2:18" s="1" customFormat="1" ht="6.95" customHeight="1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2:18" s="1" customFormat="1" ht="14.45" customHeight="1">
      <c r="B18" s="38"/>
      <c r="C18" s="39"/>
      <c r="D18" s="33" t="s">
        <v>901</v>
      </c>
      <c r="E18" s="39"/>
      <c r="F18" s="39"/>
      <c r="G18" s="39"/>
      <c r="H18" s="39"/>
      <c r="I18" s="39"/>
      <c r="J18" s="39"/>
      <c r="K18" s="39"/>
      <c r="L18" s="39"/>
      <c r="M18" s="33" t="s">
        <v>896</v>
      </c>
      <c r="N18" s="39"/>
      <c r="O18" s="248" t="s">
        <v>875</v>
      </c>
      <c r="P18" s="248"/>
      <c r="Q18" s="39"/>
      <c r="R18" s="40"/>
    </row>
    <row r="19" spans="2:18" s="1" customFormat="1" ht="18" customHeight="1">
      <c r="B19" s="38"/>
      <c r="C19" s="39"/>
      <c r="D19" s="39"/>
      <c r="E19" s="31" t="s">
        <v>902</v>
      </c>
      <c r="F19" s="39"/>
      <c r="G19" s="39"/>
      <c r="H19" s="39"/>
      <c r="I19" s="39"/>
      <c r="J19" s="39"/>
      <c r="K19" s="39"/>
      <c r="L19" s="39"/>
      <c r="M19" s="33" t="s">
        <v>898</v>
      </c>
      <c r="N19" s="39"/>
      <c r="O19" s="248" t="s">
        <v>875</v>
      </c>
      <c r="P19" s="248"/>
      <c r="Q19" s="39"/>
      <c r="R19" s="40"/>
    </row>
    <row r="20" spans="2:18" s="1" customFormat="1" ht="6.95" customHeight="1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2:18" s="1" customFormat="1" ht="14.45" customHeight="1">
      <c r="B21" s="38"/>
      <c r="C21" s="39"/>
      <c r="D21" s="33" t="s">
        <v>905</v>
      </c>
      <c r="E21" s="39"/>
      <c r="F21" s="39"/>
      <c r="G21" s="39"/>
      <c r="H21" s="39"/>
      <c r="I21" s="39"/>
      <c r="J21" s="39"/>
      <c r="K21" s="39"/>
      <c r="L21" s="39"/>
      <c r="M21" s="33" t="s">
        <v>896</v>
      </c>
      <c r="N21" s="39"/>
      <c r="O21" s="248" t="s">
        <v>875</v>
      </c>
      <c r="P21" s="248"/>
      <c r="Q21" s="39"/>
      <c r="R21" s="40"/>
    </row>
    <row r="22" spans="2:18" s="1" customFormat="1" ht="18" customHeight="1">
      <c r="B22" s="38"/>
      <c r="C22" s="39"/>
      <c r="D22" s="39"/>
      <c r="E22" s="31" t="s">
        <v>1669</v>
      </c>
      <c r="F22" s="39"/>
      <c r="G22" s="39"/>
      <c r="H22" s="39"/>
      <c r="I22" s="39"/>
      <c r="J22" s="39"/>
      <c r="K22" s="39"/>
      <c r="L22" s="39"/>
      <c r="M22" s="33" t="s">
        <v>898</v>
      </c>
      <c r="N22" s="39"/>
      <c r="O22" s="248" t="s">
        <v>875</v>
      </c>
      <c r="P22" s="248"/>
      <c r="Q22" s="39"/>
      <c r="R22" s="40"/>
    </row>
    <row r="23" spans="2:18" s="1" customFormat="1" ht="6.95" customHeight="1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4.45" customHeight="1">
      <c r="B24" s="38"/>
      <c r="C24" s="39"/>
      <c r="D24" s="33" t="s">
        <v>907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16.5" customHeight="1">
      <c r="B25" s="38"/>
      <c r="C25" s="39"/>
      <c r="D25" s="39"/>
      <c r="E25" s="253" t="s">
        <v>875</v>
      </c>
      <c r="F25" s="253"/>
      <c r="G25" s="253"/>
      <c r="H25" s="253"/>
      <c r="I25" s="253"/>
      <c r="J25" s="253"/>
      <c r="K25" s="253"/>
      <c r="L25" s="253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2:18" s="1" customFormat="1" ht="6.95" customHeight="1">
      <c r="B27" s="38"/>
      <c r="C27" s="3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9"/>
      <c r="R27" s="40"/>
    </row>
    <row r="28" spans="2:18" s="1" customFormat="1" ht="14.45" customHeight="1">
      <c r="B28" s="38"/>
      <c r="C28" s="39"/>
      <c r="D28" s="123" t="s">
        <v>1040</v>
      </c>
      <c r="E28" s="39"/>
      <c r="F28" s="39"/>
      <c r="G28" s="39"/>
      <c r="H28" s="39"/>
      <c r="I28" s="39"/>
      <c r="J28" s="39"/>
      <c r="K28" s="39"/>
      <c r="L28" s="39"/>
      <c r="M28" s="254">
        <f>N89</f>
        <v>0</v>
      </c>
      <c r="N28" s="254"/>
      <c r="O28" s="254"/>
      <c r="P28" s="254"/>
      <c r="Q28" s="39"/>
      <c r="R28" s="40"/>
    </row>
    <row r="29" spans="2:18" s="1" customFormat="1" ht="14.45" customHeight="1">
      <c r="B29" s="38"/>
      <c r="C29" s="39"/>
      <c r="D29" s="37" t="s">
        <v>1026</v>
      </c>
      <c r="E29" s="39"/>
      <c r="F29" s="39"/>
      <c r="G29" s="39"/>
      <c r="H29" s="39"/>
      <c r="I29" s="39"/>
      <c r="J29" s="39"/>
      <c r="K29" s="39"/>
      <c r="L29" s="39"/>
      <c r="M29" s="254">
        <f>N93</f>
        <v>0</v>
      </c>
      <c r="N29" s="254"/>
      <c r="O29" s="254"/>
      <c r="P29" s="254"/>
      <c r="Q29" s="39"/>
      <c r="R29" s="40"/>
    </row>
    <row r="30" spans="2:18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2:18" s="1" customFormat="1" ht="25.35" customHeight="1">
      <c r="B31" s="38"/>
      <c r="C31" s="39"/>
      <c r="D31" s="124" t="s">
        <v>910</v>
      </c>
      <c r="E31" s="39"/>
      <c r="F31" s="39"/>
      <c r="G31" s="39"/>
      <c r="H31" s="39"/>
      <c r="I31" s="39"/>
      <c r="J31" s="39"/>
      <c r="K31" s="39"/>
      <c r="L31" s="39"/>
      <c r="M31" s="300">
        <f>ROUND(M28+M29,2)</f>
        <v>0</v>
      </c>
      <c r="N31" s="282"/>
      <c r="O31" s="282"/>
      <c r="P31" s="282"/>
      <c r="Q31" s="39"/>
      <c r="R31" s="40"/>
    </row>
    <row r="32" spans="2:18" s="1" customFormat="1" ht="6.95" customHeight="1">
      <c r="B32" s="38"/>
      <c r="C32" s="3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9"/>
      <c r="R32" s="40"/>
    </row>
    <row r="33" spans="2:18" s="1" customFormat="1" ht="14.45" customHeight="1">
      <c r="B33" s="38"/>
      <c r="C33" s="39"/>
      <c r="D33" s="45" t="s">
        <v>911</v>
      </c>
      <c r="E33" s="45" t="s">
        <v>912</v>
      </c>
      <c r="F33" s="46">
        <v>0.2</v>
      </c>
      <c r="G33" s="125" t="s">
        <v>913</v>
      </c>
      <c r="H33" s="298">
        <f>(SUM(BE93:BE100)+SUM(BE119:BE126))</f>
        <v>0</v>
      </c>
      <c r="I33" s="282"/>
      <c r="J33" s="282"/>
      <c r="K33" s="39"/>
      <c r="L33" s="39"/>
      <c r="M33" s="298">
        <f>ROUND((SUM(BE93:BE100)+SUM(BE119:BE126)), 2)*F33</f>
        <v>0</v>
      </c>
      <c r="N33" s="282"/>
      <c r="O33" s="282"/>
      <c r="P33" s="282"/>
      <c r="Q33" s="39"/>
      <c r="R33" s="40"/>
    </row>
    <row r="34" spans="2:18" s="1" customFormat="1" ht="14.45" customHeight="1">
      <c r="B34" s="38"/>
      <c r="C34" s="39"/>
      <c r="D34" s="39"/>
      <c r="E34" s="45" t="s">
        <v>914</v>
      </c>
      <c r="F34" s="46">
        <v>0.2</v>
      </c>
      <c r="G34" s="125" t="s">
        <v>913</v>
      </c>
      <c r="H34" s="298">
        <f>(SUM(BF93:BF100)+SUM(BF119:BF126))</f>
        <v>0</v>
      </c>
      <c r="I34" s="282"/>
      <c r="J34" s="282"/>
      <c r="K34" s="39"/>
      <c r="L34" s="39"/>
      <c r="M34" s="298">
        <f>ROUND((SUM(BF93:BF100)+SUM(BF119:BF126)), 2)*F34</f>
        <v>0</v>
      </c>
      <c r="N34" s="282"/>
      <c r="O34" s="282"/>
      <c r="P34" s="282"/>
      <c r="Q34" s="39"/>
      <c r="R34" s="40"/>
    </row>
    <row r="35" spans="2:18" s="1" customFormat="1" ht="14.45" hidden="1" customHeight="1">
      <c r="B35" s="38"/>
      <c r="C35" s="39"/>
      <c r="D35" s="39"/>
      <c r="E35" s="45" t="s">
        <v>915</v>
      </c>
      <c r="F35" s="46">
        <v>0.2</v>
      </c>
      <c r="G35" s="125" t="s">
        <v>913</v>
      </c>
      <c r="H35" s="298">
        <f>(SUM(BG93:BG100)+SUM(BG119:BG126))</f>
        <v>0</v>
      </c>
      <c r="I35" s="282"/>
      <c r="J35" s="282"/>
      <c r="K35" s="39"/>
      <c r="L35" s="39"/>
      <c r="M35" s="298">
        <v>0</v>
      </c>
      <c r="N35" s="282"/>
      <c r="O35" s="282"/>
      <c r="P35" s="282"/>
      <c r="Q35" s="39"/>
      <c r="R35" s="40"/>
    </row>
    <row r="36" spans="2:18" s="1" customFormat="1" ht="14.45" hidden="1" customHeight="1">
      <c r="B36" s="38"/>
      <c r="C36" s="39"/>
      <c r="D36" s="39"/>
      <c r="E36" s="45" t="s">
        <v>916</v>
      </c>
      <c r="F36" s="46">
        <v>0.2</v>
      </c>
      <c r="G36" s="125" t="s">
        <v>913</v>
      </c>
      <c r="H36" s="298">
        <f>(SUM(BH93:BH100)+SUM(BH119:BH126))</f>
        <v>0</v>
      </c>
      <c r="I36" s="282"/>
      <c r="J36" s="282"/>
      <c r="K36" s="39"/>
      <c r="L36" s="39"/>
      <c r="M36" s="298">
        <v>0</v>
      </c>
      <c r="N36" s="282"/>
      <c r="O36" s="282"/>
      <c r="P36" s="282"/>
      <c r="Q36" s="39"/>
      <c r="R36" s="40"/>
    </row>
    <row r="37" spans="2:18" s="1" customFormat="1" ht="14.45" hidden="1" customHeight="1">
      <c r="B37" s="38"/>
      <c r="C37" s="39"/>
      <c r="D37" s="39"/>
      <c r="E37" s="45" t="s">
        <v>917</v>
      </c>
      <c r="F37" s="46">
        <v>0</v>
      </c>
      <c r="G37" s="125" t="s">
        <v>913</v>
      </c>
      <c r="H37" s="298">
        <f>(SUM(BI93:BI100)+SUM(BI119:BI126))</f>
        <v>0</v>
      </c>
      <c r="I37" s="282"/>
      <c r="J37" s="282"/>
      <c r="K37" s="39"/>
      <c r="L37" s="39"/>
      <c r="M37" s="298">
        <v>0</v>
      </c>
      <c r="N37" s="282"/>
      <c r="O37" s="282"/>
      <c r="P37" s="282"/>
      <c r="Q37" s="39"/>
      <c r="R37" s="40"/>
    </row>
    <row r="38" spans="2:18" s="1" customFormat="1" ht="6.9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25.35" customHeight="1">
      <c r="B39" s="38"/>
      <c r="C39" s="49"/>
      <c r="D39" s="50" t="s">
        <v>918</v>
      </c>
      <c r="E39" s="51"/>
      <c r="F39" s="51"/>
      <c r="G39" s="126" t="s">
        <v>919</v>
      </c>
      <c r="H39" s="52" t="s">
        <v>920</v>
      </c>
      <c r="I39" s="51"/>
      <c r="J39" s="51"/>
      <c r="K39" s="51"/>
      <c r="L39" s="228">
        <f>SUM(M31:M37)</f>
        <v>0</v>
      </c>
      <c r="M39" s="228"/>
      <c r="N39" s="228"/>
      <c r="O39" s="228"/>
      <c r="P39" s="299"/>
      <c r="Q39" s="4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s="1" customFormat="1" ht="14.4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2:18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5">
      <c r="B50" s="38"/>
      <c r="C50" s="39"/>
      <c r="D50" s="53" t="s">
        <v>921</v>
      </c>
      <c r="E50" s="54"/>
      <c r="F50" s="54"/>
      <c r="G50" s="54"/>
      <c r="H50" s="55"/>
      <c r="I50" s="39"/>
      <c r="J50" s="53" t="s">
        <v>922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 ht="15">
      <c r="B59" s="38"/>
      <c r="C59" s="39"/>
      <c r="D59" s="58" t="s">
        <v>923</v>
      </c>
      <c r="E59" s="59"/>
      <c r="F59" s="59"/>
      <c r="G59" s="60" t="s">
        <v>924</v>
      </c>
      <c r="H59" s="61"/>
      <c r="I59" s="39"/>
      <c r="J59" s="58" t="s">
        <v>923</v>
      </c>
      <c r="K59" s="59"/>
      <c r="L59" s="59"/>
      <c r="M59" s="59"/>
      <c r="N59" s="60" t="s">
        <v>924</v>
      </c>
      <c r="O59" s="59"/>
      <c r="P59" s="61"/>
      <c r="Q59" s="39"/>
      <c r="R59" s="40"/>
    </row>
    <row r="60" spans="2:18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5">
      <c r="B61" s="38"/>
      <c r="C61" s="39"/>
      <c r="D61" s="53" t="s">
        <v>925</v>
      </c>
      <c r="E61" s="54"/>
      <c r="F61" s="54"/>
      <c r="G61" s="54"/>
      <c r="H61" s="55"/>
      <c r="I61" s="39"/>
      <c r="J61" s="53" t="s">
        <v>926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 ht="15">
      <c r="B70" s="38"/>
      <c r="C70" s="39"/>
      <c r="D70" s="58" t="s">
        <v>923</v>
      </c>
      <c r="E70" s="59"/>
      <c r="F70" s="59"/>
      <c r="G70" s="60" t="s">
        <v>924</v>
      </c>
      <c r="H70" s="61"/>
      <c r="I70" s="39"/>
      <c r="J70" s="58" t="s">
        <v>923</v>
      </c>
      <c r="K70" s="59"/>
      <c r="L70" s="59"/>
      <c r="M70" s="59"/>
      <c r="N70" s="60" t="s">
        <v>924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31" t="s">
        <v>1041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887</v>
      </c>
      <c r="D78" s="39"/>
      <c r="E78" s="39"/>
      <c r="F78" s="283" t="str">
        <f>F6</f>
        <v>Rekonštrukcia tepelného hospodárstva Ekonomickej univerzity v Bratislave, Dolnozemská cesta č.1, 852 35 Bratislava</v>
      </c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39"/>
      <c r="R78" s="40"/>
    </row>
    <row r="79" spans="2:18" ht="30" customHeight="1">
      <c r="B79" s="26"/>
      <c r="C79" s="33" t="s">
        <v>1036</v>
      </c>
      <c r="D79" s="29"/>
      <c r="E79" s="29"/>
      <c r="F79" s="283" t="s">
        <v>543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9"/>
      <c r="R79" s="27"/>
    </row>
    <row r="80" spans="2:18" s="1" customFormat="1" ht="36.950000000000003" customHeight="1">
      <c r="B80" s="38"/>
      <c r="C80" s="72" t="s">
        <v>1038</v>
      </c>
      <c r="D80" s="39"/>
      <c r="E80" s="39"/>
      <c r="F80" s="233" t="str">
        <f>F8</f>
        <v xml:space="preserve">G1.2 - G1.2 MaR, elektroinštalácia </v>
      </c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39"/>
      <c r="R80" s="40"/>
    </row>
    <row r="81" spans="2:65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</row>
    <row r="82" spans="2:65" s="1" customFormat="1" ht="18" customHeight="1">
      <c r="B82" s="38"/>
      <c r="C82" s="33" t="s">
        <v>891</v>
      </c>
      <c r="D82" s="39"/>
      <c r="E82" s="39"/>
      <c r="F82" s="31" t="str">
        <f>F10</f>
        <v>Bratislava</v>
      </c>
      <c r="G82" s="39"/>
      <c r="H82" s="39"/>
      <c r="I82" s="39"/>
      <c r="J82" s="39"/>
      <c r="K82" s="33" t="s">
        <v>893</v>
      </c>
      <c r="L82" s="39"/>
      <c r="M82" s="281" t="str">
        <f>IF(O10="","",O10)</f>
        <v>7. 7. 2017</v>
      </c>
      <c r="N82" s="281"/>
      <c r="O82" s="281"/>
      <c r="P82" s="281"/>
      <c r="Q82" s="39"/>
      <c r="R82" s="40"/>
    </row>
    <row r="83" spans="2:65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</row>
    <row r="84" spans="2:65" s="1" customFormat="1" ht="15">
      <c r="B84" s="38"/>
      <c r="C84" s="33" t="s">
        <v>895</v>
      </c>
      <c r="D84" s="39"/>
      <c r="E84" s="39"/>
      <c r="F84" s="31" t="str">
        <f>E13</f>
        <v>Ekonomická univerzita v Bratislave</v>
      </c>
      <c r="G84" s="39"/>
      <c r="H84" s="39"/>
      <c r="I84" s="39"/>
      <c r="J84" s="39"/>
      <c r="K84" s="33" t="s">
        <v>901</v>
      </c>
      <c r="L84" s="39"/>
      <c r="M84" s="248" t="str">
        <f>E19</f>
        <v>Energoprojekt Bratislava, a.s.</v>
      </c>
      <c r="N84" s="248"/>
      <c r="O84" s="248"/>
      <c r="P84" s="248"/>
      <c r="Q84" s="248"/>
      <c r="R84" s="40"/>
    </row>
    <row r="85" spans="2:65" s="1" customFormat="1" ht="14.45" customHeight="1">
      <c r="B85" s="38"/>
      <c r="C85" s="33" t="s">
        <v>899</v>
      </c>
      <c r="D85" s="39"/>
      <c r="E85" s="39"/>
      <c r="F85" s="31" t="str">
        <f>IF(E16="","",E16)</f>
        <v>Vyplň údaj</v>
      </c>
      <c r="G85" s="39"/>
      <c r="H85" s="39"/>
      <c r="I85" s="39"/>
      <c r="J85" s="39"/>
      <c r="K85" s="33" t="s">
        <v>905</v>
      </c>
      <c r="L85" s="39"/>
      <c r="M85" s="248" t="str">
        <f>E22</f>
        <v>Ing. Hrapko Peter</v>
      </c>
      <c r="N85" s="248"/>
      <c r="O85" s="248"/>
      <c r="P85" s="248"/>
      <c r="Q85" s="248"/>
      <c r="R85" s="40"/>
    </row>
    <row r="86" spans="2:65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</row>
    <row r="87" spans="2:65" s="1" customFormat="1" ht="29.25" customHeight="1">
      <c r="B87" s="38"/>
      <c r="C87" s="295" t="s">
        <v>1042</v>
      </c>
      <c r="D87" s="296"/>
      <c r="E87" s="296"/>
      <c r="F87" s="296"/>
      <c r="G87" s="296"/>
      <c r="H87" s="49"/>
      <c r="I87" s="49"/>
      <c r="J87" s="49"/>
      <c r="K87" s="49"/>
      <c r="L87" s="49"/>
      <c r="M87" s="49"/>
      <c r="N87" s="295" t="s">
        <v>1043</v>
      </c>
      <c r="O87" s="296"/>
      <c r="P87" s="296"/>
      <c r="Q87" s="296"/>
      <c r="R87" s="40"/>
    </row>
    <row r="88" spans="2:65" s="1" customFormat="1" ht="10.3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</row>
    <row r="89" spans="2:65" s="1" customFormat="1" ht="29.25" customHeight="1">
      <c r="B89" s="38"/>
      <c r="C89" s="127" t="s">
        <v>1044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236">
        <f>N119</f>
        <v>0</v>
      </c>
      <c r="O89" s="297"/>
      <c r="P89" s="297"/>
      <c r="Q89" s="297"/>
      <c r="R89" s="40"/>
      <c r="AU89" s="22" t="s">
        <v>1045</v>
      </c>
    </row>
    <row r="90" spans="2:65" s="7" customFormat="1" ht="24.95" customHeight="1">
      <c r="B90" s="128"/>
      <c r="C90" s="129"/>
      <c r="D90" s="130" t="s">
        <v>1063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91">
        <f>N120</f>
        <v>0</v>
      </c>
      <c r="O90" s="292"/>
      <c r="P90" s="292"/>
      <c r="Q90" s="292"/>
      <c r="R90" s="131"/>
    </row>
    <row r="91" spans="2:65" s="8" customFormat="1" ht="19.899999999999999" customHeight="1">
      <c r="B91" s="132"/>
      <c r="C91" s="101"/>
      <c r="D91" s="112" t="s">
        <v>1670</v>
      </c>
      <c r="E91" s="101"/>
      <c r="F91" s="101"/>
      <c r="G91" s="101"/>
      <c r="H91" s="101"/>
      <c r="I91" s="101"/>
      <c r="J91" s="101"/>
      <c r="K91" s="101"/>
      <c r="L91" s="101"/>
      <c r="M91" s="101"/>
      <c r="N91" s="207">
        <f>N121</f>
        <v>0</v>
      </c>
      <c r="O91" s="208"/>
      <c r="P91" s="208"/>
      <c r="Q91" s="208"/>
      <c r="R91" s="133"/>
    </row>
    <row r="92" spans="2:65" s="1" customFormat="1" ht="21.75" customHeight="1"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40"/>
    </row>
    <row r="93" spans="2:65" s="1" customFormat="1" ht="29.25" customHeight="1">
      <c r="B93" s="38"/>
      <c r="C93" s="201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93"/>
      <c r="O93" s="294"/>
      <c r="P93" s="294"/>
      <c r="Q93" s="294"/>
      <c r="R93" s="40"/>
      <c r="T93" s="134"/>
      <c r="U93" s="135" t="s">
        <v>911</v>
      </c>
    </row>
    <row r="94" spans="2:65" s="1" customFormat="1" ht="18" customHeight="1">
      <c r="B94" s="136"/>
      <c r="C94" s="203"/>
      <c r="D94" s="213"/>
      <c r="E94" s="213"/>
      <c r="F94" s="213"/>
      <c r="G94" s="213"/>
      <c r="H94" s="213"/>
      <c r="I94" s="203"/>
      <c r="J94" s="203"/>
      <c r="K94" s="203"/>
      <c r="L94" s="203"/>
      <c r="M94" s="203"/>
      <c r="N94" s="216"/>
      <c r="O94" s="216"/>
      <c r="P94" s="216"/>
      <c r="Q94" s="216"/>
      <c r="R94" s="138"/>
      <c r="S94" s="139"/>
      <c r="T94" s="140"/>
      <c r="U94" s="141" t="s">
        <v>914</v>
      </c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42" t="s">
        <v>1065</v>
      </c>
      <c r="AZ94" s="139"/>
      <c r="BA94" s="139"/>
      <c r="BB94" s="139"/>
      <c r="BC94" s="139"/>
      <c r="BD94" s="139"/>
      <c r="BE94" s="143">
        <f t="shared" ref="BE94:BE99" si="0">IF(U94="základná",N94,0)</f>
        <v>0</v>
      </c>
      <c r="BF94" s="143">
        <f t="shared" ref="BF94:BF99" si="1">IF(U94="znížená",N94,0)</f>
        <v>0</v>
      </c>
      <c r="BG94" s="143">
        <f t="shared" ref="BG94:BG99" si="2">IF(U94="zákl. prenesená",N94,0)</f>
        <v>0</v>
      </c>
      <c r="BH94" s="143">
        <f t="shared" ref="BH94:BH99" si="3">IF(U94="zníž. prenesená",N94,0)</f>
        <v>0</v>
      </c>
      <c r="BI94" s="143">
        <f t="shared" ref="BI94:BI99" si="4">IF(U94="nulová",N94,0)</f>
        <v>0</v>
      </c>
      <c r="BJ94" s="142" t="s">
        <v>959</v>
      </c>
      <c r="BK94" s="139"/>
      <c r="BL94" s="139"/>
      <c r="BM94" s="139"/>
    </row>
    <row r="95" spans="2:65" s="1" customFormat="1" ht="18" customHeight="1">
      <c r="B95" s="136"/>
      <c r="C95" s="203"/>
      <c r="D95" s="213"/>
      <c r="E95" s="213"/>
      <c r="F95" s="213"/>
      <c r="G95" s="213"/>
      <c r="H95" s="213"/>
      <c r="I95" s="203"/>
      <c r="J95" s="203"/>
      <c r="K95" s="203"/>
      <c r="L95" s="203"/>
      <c r="M95" s="203"/>
      <c r="N95" s="216"/>
      <c r="O95" s="216"/>
      <c r="P95" s="216"/>
      <c r="Q95" s="216"/>
      <c r="R95" s="138"/>
      <c r="S95" s="139"/>
      <c r="T95" s="140"/>
      <c r="U95" s="141" t="s">
        <v>914</v>
      </c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42" t="s">
        <v>1065</v>
      </c>
      <c r="AZ95" s="139"/>
      <c r="BA95" s="139"/>
      <c r="BB95" s="139"/>
      <c r="BC95" s="139"/>
      <c r="BD95" s="139"/>
      <c r="BE95" s="143">
        <f t="shared" si="0"/>
        <v>0</v>
      </c>
      <c r="BF95" s="143">
        <f t="shared" si="1"/>
        <v>0</v>
      </c>
      <c r="BG95" s="143">
        <f t="shared" si="2"/>
        <v>0</v>
      </c>
      <c r="BH95" s="143">
        <f t="shared" si="3"/>
        <v>0</v>
      </c>
      <c r="BI95" s="143">
        <f t="shared" si="4"/>
        <v>0</v>
      </c>
      <c r="BJ95" s="142" t="s">
        <v>959</v>
      </c>
      <c r="BK95" s="139"/>
      <c r="BL95" s="139"/>
      <c r="BM95" s="139"/>
    </row>
    <row r="96" spans="2:65" s="1" customFormat="1" ht="18" customHeight="1">
      <c r="B96" s="136"/>
      <c r="C96" s="203"/>
      <c r="D96" s="213"/>
      <c r="E96" s="213"/>
      <c r="F96" s="213"/>
      <c r="G96" s="213"/>
      <c r="H96" s="213"/>
      <c r="I96" s="203"/>
      <c r="J96" s="203"/>
      <c r="K96" s="203"/>
      <c r="L96" s="203"/>
      <c r="M96" s="203"/>
      <c r="N96" s="216"/>
      <c r="O96" s="216"/>
      <c r="P96" s="216"/>
      <c r="Q96" s="216"/>
      <c r="R96" s="138"/>
      <c r="S96" s="139"/>
      <c r="T96" s="140"/>
      <c r="U96" s="141" t="s">
        <v>914</v>
      </c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42" t="s">
        <v>1065</v>
      </c>
      <c r="AZ96" s="139"/>
      <c r="BA96" s="139"/>
      <c r="BB96" s="139"/>
      <c r="BC96" s="139"/>
      <c r="BD96" s="139"/>
      <c r="BE96" s="143">
        <f t="shared" si="0"/>
        <v>0</v>
      </c>
      <c r="BF96" s="143">
        <f t="shared" si="1"/>
        <v>0</v>
      </c>
      <c r="BG96" s="143">
        <f t="shared" si="2"/>
        <v>0</v>
      </c>
      <c r="BH96" s="143">
        <f t="shared" si="3"/>
        <v>0</v>
      </c>
      <c r="BI96" s="143">
        <f t="shared" si="4"/>
        <v>0</v>
      </c>
      <c r="BJ96" s="142" t="s">
        <v>959</v>
      </c>
      <c r="BK96" s="139"/>
      <c r="BL96" s="139"/>
      <c r="BM96" s="139"/>
    </row>
    <row r="97" spans="2:65" s="1" customFormat="1" ht="18" customHeight="1">
      <c r="B97" s="136"/>
      <c r="C97" s="203"/>
      <c r="D97" s="213"/>
      <c r="E97" s="213"/>
      <c r="F97" s="213"/>
      <c r="G97" s="213"/>
      <c r="H97" s="213"/>
      <c r="I97" s="203"/>
      <c r="J97" s="203"/>
      <c r="K97" s="203"/>
      <c r="L97" s="203"/>
      <c r="M97" s="203"/>
      <c r="N97" s="216"/>
      <c r="O97" s="216"/>
      <c r="P97" s="216"/>
      <c r="Q97" s="216"/>
      <c r="R97" s="138"/>
      <c r="S97" s="139"/>
      <c r="T97" s="140"/>
      <c r="U97" s="141" t="s">
        <v>914</v>
      </c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42" t="s">
        <v>1065</v>
      </c>
      <c r="AZ97" s="139"/>
      <c r="BA97" s="139"/>
      <c r="BB97" s="139"/>
      <c r="BC97" s="139"/>
      <c r="BD97" s="139"/>
      <c r="BE97" s="143">
        <f t="shared" si="0"/>
        <v>0</v>
      </c>
      <c r="BF97" s="143">
        <f t="shared" si="1"/>
        <v>0</v>
      </c>
      <c r="BG97" s="143">
        <f t="shared" si="2"/>
        <v>0</v>
      </c>
      <c r="BH97" s="143">
        <f t="shared" si="3"/>
        <v>0</v>
      </c>
      <c r="BI97" s="143">
        <f t="shared" si="4"/>
        <v>0</v>
      </c>
      <c r="BJ97" s="142" t="s">
        <v>959</v>
      </c>
      <c r="BK97" s="139"/>
      <c r="BL97" s="139"/>
      <c r="BM97" s="139"/>
    </row>
    <row r="98" spans="2:65" s="1" customFormat="1" ht="18" customHeight="1">
      <c r="B98" s="136"/>
      <c r="C98" s="203"/>
      <c r="D98" s="213"/>
      <c r="E98" s="213"/>
      <c r="F98" s="213"/>
      <c r="G98" s="213"/>
      <c r="H98" s="213"/>
      <c r="I98" s="203"/>
      <c r="J98" s="203"/>
      <c r="K98" s="203"/>
      <c r="L98" s="203"/>
      <c r="M98" s="203"/>
      <c r="N98" s="216"/>
      <c r="O98" s="216"/>
      <c r="P98" s="216"/>
      <c r="Q98" s="216"/>
      <c r="R98" s="138"/>
      <c r="S98" s="139"/>
      <c r="T98" s="140"/>
      <c r="U98" s="141" t="s">
        <v>914</v>
      </c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42" t="s">
        <v>1065</v>
      </c>
      <c r="AZ98" s="139"/>
      <c r="BA98" s="139"/>
      <c r="BB98" s="139"/>
      <c r="BC98" s="139"/>
      <c r="BD98" s="139"/>
      <c r="BE98" s="143">
        <f t="shared" si="0"/>
        <v>0</v>
      </c>
      <c r="BF98" s="143">
        <f t="shared" si="1"/>
        <v>0</v>
      </c>
      <c r="BG98" s="143">
        <f t="shared" si="2"/>
        <v>0</v>
      </c>
      <c r="BH98" s="143">
        <f t="shared" si="3"/>
        <v>0</v>
      </c>
      <c r="BI98" s="143">
        <f t="shared" si="4"/>
        <v>0</v>
      </c>
      <c r="BJ98" s="142" t="s">
        <v>959</v>
      </c>
      <c r="BK98" s="139"/>
      <c r="BL98" s="139"/>
      <c r="BM98" s="139"/>
    </row>
    <row r="99" spans="2:65" s="1" customFormat="1" ht="18" customHeight="1">
      <c r="B99" s="136"/>
      <c r="C99" s="203"/>
      <c r="D99" s="204"/>
      <c r="E99" s="203"/>
      <c r="F99" s="203"/>
      <c r="G99" s="203"/>
      <c r="H99" s="203"/>
      <c r="I99" s="203"/>
      <c r="J99" s="203"/>
      <c r="K99" s="203"/>
      <c r="L99" s="203"/>
      <c r="M99" s="203"/>
      <c r="N99" s="216"/>
      <c r="O99" s="216"/>
      <c r="P99" s="216"/>
      <c r="Q99" s="216"/>
      <c r="R99" s="138"/>
      <c r="S99" s="139"/>
      <c r="T99" s="144"/>
      <c r="U99" s="145" t="s">
        <v>914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2" t="s">
        <v>1066</v>
      </c>
      <c r="AZ99" s="139"/>
      <c r="BA99" s="139"/>
      <c r="BB99" s="139"/>
      <c r="BC99" s="139"/>
      <c r="BD99" s="139"/>
      <c r="BE99" s="143">
        <f t="shared" si="0"/>
        <v>0</v>
      </c>
      <c r="BF99" s="143">
        <f t="shared" si="1"/>
        <v>0</v>
      </c>
      <c r="BG99" s="143">
        <f t="shared" si="2"/>
        <v>0</v>
      </c>
      <c r="BH99" s="143">
        <f t="shared" si="3"/>
        <v>0</v>
      </c>
      <c r="BI99" s="143">
        <f t="shared" si="4"/>
        <v>0</v>
      </c>
      <c r="BJ99" s="142" t="s">
        <v>959</v>
      </c>
      <c r="BK99" s="139"/>
      <c r="BL99" s="139"/>
      <c r="BM99" s="139"/>
    </row>
    <row r="100" spans="2:65" s="1" customFormat="1"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40"/>
    </row>
    <row r="101" spans="2:65" s="1" customFormat="1" ht="29.25" customHeight="1">
      <c r="B101" s="38"/>
      <c r="C101" s="121" t="s">
        <v>490</v>
      </c>
      <c r="D101" s="49"/>
      <c r="E101" s="49"/>
      <c r="F101" s="49"/>
      <c r="G101" s="49"/>
      <c r="H101" s="49"/>
      <c r="I101" s="49"/>
      <c r="J101" s="49"/>
      <c r="K101" s="49"/>
      <c r="L101" s="215">
        <f>ROUND(SUM(N89+N93),2)</f>
        <v>0</v>
      </c>
      <c r="M101" s="215"/>
      <c r="N101" s="215"/>
      <c r="O101" s="215"/>
      <c r="P101" s="215"/>
      <c r="Q101" s="215"/>
      <c r="R101" s="40"/>
    </row>
    <row r="102" spans="2:65" s="1" customFormat="1" ht="6.95" customHeight="1"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4"/>
    </row>
    <row r="106" spans="2:65" s="1" customFormat="1" ht="6.95" customHeight="1"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7"/>
    </row>
    <row r="107" spans="2:65" s="1" customFormat="1" ht="36.950000000000003" customHeight="1">
      <c r="B107" s="38"/>
      <c r="C107" s="231" t="s">
        <v>1067</v>
      </c>
      <c r="D107" s="282"/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  <c r="O107" s="282"/>
      <c r="P107" s="282"/>
      <c r="Q107" s="282"/>
      <c r="R107" s="40"/>
    </row>
    <row r="108" spans="2:65" s="1" customFormat="1" ht="6.95" customHeight="1"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40"/>
    </row>
    <row r="109" spans="2:65" s="1" customFormat="1" ht="30" customHeight="1">
      <c r="B109" s="38"/>
      <c r="C109" s="33" t="s">
        <v>887</v>
      </c>
      <c r="D109" s="39"/>
      <c r="E109" s="39"/>
      <c r="F109" s="283" t="str">
        <f>F6</f>
        <v>Rekonštrukcia tepelného hospodárstva Ekonomickej univerzity v Bratislave, Dolnozemská cesta č.1, 852 35 Bratislava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39"/>
      <c r="R109" s="40"/>
    </row>
    <row r="110" spans="2:65" ht="30" customHeight="1">
      <c r="B110" s="26"/>
      <c r="C110" s="33" t="s">
        <v>1036</v>
      </c>
      <c r="D110" s="29"/>
      <c r="E110" s="29"/>
      <c r="F110" s="283" t="s">
        <v>543</v>
      </c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9"/>
      <c r="R110" s="27"/>
    </row>
    <row r="111" spans="2:65" s="1" customFormat="1" ht="36.950000000000003" customHeight="1">
      <c r="B111" s="38"/>
      <c r="C111" s="72" t="s">
        <v>1038</v>
      </c>
      <c r="D111" s="39"/>
      <c r="E111" s="39"/>
      <c r="F111" s="233" t="str">
        <f>F8</f>
        <v xml:space="preserve">G1.2 - G1.2 MaR, elektroinštalácia </v>
      </c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39"/>
      <c r="R111" s="40"/>
    </row>
    <row r="112" spans="2:65" s="1" customFormat="1" ht="6.95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spans="2:65" s="1" customFormat="1" ht="18" customHeight="1">
      <c r="B113" s="38"/>
      <c r="C113" s="33" t="s">
        <v>891</v>
      </c>
      <c r="D113" s="39"/>
      <c r="E113" s="39"/>
      <c r="F113" s="31" t="str">
        <f>F10</f>
        <v>Bratislava</v>
      </c>
      <c r="G113" s="39"/>
      <c r="H113" s="39"/>
      <c r="I113" s="39"/>
      <c r="J113" s="39"/>
      <c r="K113" s="33" t="s">
        <v>893</v>
      </c>
      <c r="L113" s="39"/>
      <c r="M113" s="281" t="str">
        <f>IF(O10="","",O10)</f>
        <v>7. 7. 2017</v>
      </c>
      <c r="N113" s="281"/>
      <c r="O113" s="281"/>
      <c r="P113" s="281"/>
      <c r="Q113" s="39"/>
      <c r="R113" s="40"/>
    </row>
    <row r="114" spans="2:65" s="1" customFormat="1" ht="6.95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spans="2:65" s="1" customFormat="1" ht="15">
      <c r="B115" s="38"/>
      <c r="C115" s="33" t="s">
        <v>895</v>
      </c>
      <c r="D115" s="39"/>
      <c r="E115" s="39"/>
      <c r="F115" s="31" t="str">
        <f>E13</f>
        <v>Ekonomická univerzita v Bratislave</v>
      </c>
      <c r="G115" s="39"/>
      <c r="H115" s="39"/>
      <c r="I115" s="39"/>
      <c r="J115" s="39"/>
      <c r="K115" s="33" t="s">
        <v>901</v>
      </c>
      <c r="L115" s="39"/>
      <c r="M115" s="248" t="str">
        <f>E19</f>
        <v>Energoprojekt Bratislava, a.s.</v>
      </c>
      <c r="N115" s="248"/>
      <c r="O115" s="248"/>
      <c r="P115" s="248"/>
      <c r="Q115" s="248"/>
      <c r="R115" s="40"/>
    </row>
    <row r="116" spans="2:65" s="1" customFormat="1" ht="14.45" customHeight="1">
      <c r="B116" s="38"/>
      <c r="C116" s="33" t="s">
        <v>899</v>
      </c>
      <c r="D116" s="39"/>
      <c r="E116" s="39"/>
      <c r="F116" s="31" t="str">
        <f>IF(E16="","",E16)</f>
        <v>Vyplň údaj</v>
      </c>
      <c r="G116" s="39"/>
      <c r="H116" s="39"/>
      <c r="I116" s="39"/>
      <c r="J116" s="39"/>
      <c r="K116" s="33" t="s">
        <v>905</v>
      </c>
      <c r="L116" s="39"/>
      <c r="M116" s="248" t="str">
        <f>E22</f>
        <v>Ing. Hrapko Peter</v>
      </c>
      <c r="N116" s="248"/>
      <c r="O116" s="248"/>
      <c r="P116" s="248"/>
      <c r="Q116" s="248"/>
      <c r="R116" s="40"/>
    </row>
    <row r="117" spans="2:65" s="1" customFormat="1" ht="10.35" customHeight="1"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0"/>
    </row>
    <row r="118" spans="2:65" s="9" customFormat="1" ht="29.25" customHeight="1">
      <c r="B118" s="146"/>
      <c r="C118" s="147" t="s">
        <v>1068</v>
      </c>
      <c r="D118" s="148" t="s">
        <v>1069</v>
      </c>
      <c r="E118" s="148" t="s">
        <v>929</v>
      </c>
      <c r="F118" s="285" t="s">
        <v>1070</v>
      </c>
      <c r="G118" s="285"/>
      <c r="H118" s="285"/>
      <c r="I118" s="285"/>
      <c r="J118" s="148" t="s">
        <v>1071</v>
      </c>
      <c r="K118" s="148" t="s">
        <v>1072</v>
      </c>
      <c r="L118" s="285" t="s">
        <v>1073</v>
      </c>
      <c r="M118" s="285"/>
      <c r="N118" s="285" t="s">
        <v>1043</v>
      </c>
      <c r="O118" s="285"/>
      <c r="P118" s="285"/>
      <c r="Q118" s="286"/>
      <c r="R118" s="149"/>
      <c r="T118" s="78" t="s">
        <v>1074</v>
      </c>
      <c r="U118" s="79" t="s">
        <v>911</v>
      </c>
      <c r="V118" s="79" t="s">
        <v>1075</v>
      </c>
      <c r="W118" s="79" t="s">
        <v>1076</v>
      </c>
      <c r="X118" s="79" t="s">
        <v>1077</v>
      </c>
      <c r="Y118" s="79" t="s">
        <v>1078</v>
      </c>
      <c r="Z118" s="79" t="s">
        <v>1079</v>
      </c>
      <c r="AA118" s="80" t="s">
        <v>1080</v>
      </c>
    </row>
    <row r="119" spans="2:65" s="1" customFormat="1" ht="29.25" customHeight="1">
      <c r="B119" s="38"/>
      <c r="C119" s="82" t="s">
        <v>1040</v>
      </c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287">
        <f>BK119</f>
        <v>0</v>
      </c>
      <c r="O119" s="288"/>
      <c r="P119" s="288"/>
      <c r="Q119" s="288"/>
      <c r="R119" s="40"/>
      <c r="T119" s="81"/>
      <c r="U119" s="54"/>
      <c r="V119" s="54"/>
      <c r="W119" s="150">
        <f>W120+W127</f>
        <v>0</v>
      </c>
      <c r="X119" s="54"/>
      <c r="Y119" s="150">
        <f>Y120+Y127</f>
        <v>0</v>
      </c>
      <c r="Z119" s="54"/>
      <c r="AA119" s="151">
        <f>AA120+AA127</f>
        <v>0</v>
      </c>
      <c r="AT119" s="22" t="s">
        <v>946</v>
      </c>
      <c r="AU119" s="22" t="s">
        <v>1045</v>
      </c>
      <c r="BK119" s="152">
        <f>BK120+BK127</f>
        <v>0</v>
      </c>
    </row>
    <row r="120" spans="2:65" s="10" customFormat="1" ht="37.35" customHeight="1">
      <c r="B120" s="153"/>
      <c r="C120" s="154"/>
      <c r="D120" s="155" t="s">
        <v>1063</v>
      </c>
      <c r="E120" s="155"/>
      <c r="F120" s="155"/>
      <c r="G120" s="155"/>
      <c r="H120" s="155"/>
      <c r="I120" s="155"/>
      <c r="J120" s="155"/>
      <c r="K120" s="155"/>
      <c r="L120" s="155"/>
      <c r="M120" s="155"/>
      <c r="N120" s="289">
        <f>BK120</f>
        <v>0</v>
      </c>
      <c r="O120" s="290"/>
      <c r="P120" s="290"/>
      <c r="Q120" s="290"/>
      <c r="R120" s="156"/>
      <c r="T120" s="157"/>
      <c r="U120" s="154"/>
      <c r="V120" s="154"/>
      <c r="W120" s="158">
        <f>W121</f>
        <v>0</v>
      </c>
      <c r="X120" s="154"/>
      <c r="Y120" s="158">
        <f>Y121</f>
        <v>0</v>
      </c>
      <c r="Z120" s="154"/>
      <c r="AA120" s="159">
        <f>AA121</f>
        <v>0</v>
      </c>
      <c r="AR120" s="160" t="s">
        <v>1100</v>
      </c>
      <c r="AT120" s="161" t="s">
        <v>946</v>
      </c>
      <c r="AU120" s="161" t="s">
        <v>947</v>
      </c>
      <c r="AY120" s="160" t="s">
        <v>1081</v>
      </c>
      <c r="BK120" s="162">
        <f>BK121</f>
        <v>0</v>
      </c>
    </row>
    <row r="121" spans="2:65" s="10" customFormat="1" ht="19.899999999999999" customHeight="1">
      <c r="B121" s="153"/>
      <c r="C121" s="154"/>
      <c r="D121" s="163" t="s">
        <v>1670</v>
      </c>
      <c r="E121" s="163"/>
      <c r="F121" s="163"/>
      <c r="G121" s="163"/>
      <c r="H121" s="163"/>
      <c r="I121" s="163"/>
      <c r="J121" s="163"/>
      <c r="K121" s="163"/>
      <c r="L121" s="163"/>
      <c r="M121" s="163"/>
      <c r="N121" s="279">
        <f>BK121</f>
        <v>0</v>
      </c>
      <c r="O121" s="280"/>
      <c r="P121" s="280"/>
      <c r="Q121" s="280"/>
      <c r="R121" s="156"/>
      <c r="T121" s="157"/>
      <c r="U121" s="154"/>
      <c r="V121" s="154"/>
      <c r="W121" s="158">
        <f>SUM(W122:W126)</f>
        <v>0</v>
      </c>
      <c r="X121" s="154"/>
      <c r="Y121" s="158">
        <f>SUM(Y122:Y126)</f>
        <v>0</v>
      </c>
      <c r="Z121" s="154"/>
      <c r="AA121" s="159">
        <f>SUM(AA122:AA126)</f>
        <v>0</v>
      </c>
      <c r="AR121" s="160" t="s">
        <v>1100</v>
      </c>
      <c r="AT121" s="161" t="s">
        <v>946</v>
      </c>
      <c r="AU121" s="161" t="s">
        <v>954</v>
      </c>
      <c r="AY121" s="160" t="s">
        <v>1081</v>
      </c>
      <c r="BK121" s="162">
        <f>SUM(BK122:BK126)</f>
        <v>0</v>
      </c>
    </row>
    <row r="122" spans="2:65" s="1" customFormat="1" ht="16.5" customHeight="1">
      <c r="B122" s="136"/>
      <c r="C122" s="195" t="s">
        <v>954</v>
      </c>
      <c r="D122" s="195" t="s">
        <v>1187</v>
      </c>
      <c r="E122" s="196" t="s">
        <v>1671</v>
      </c>
      <c r="F122" s="262" t="s">
        <v>1672</v>
      </c>
      <c r="G122" s="262"/>
      <c r="H122" s="262"/>
      <c r="I122" s="262"/>
      <c r="J122" s="197" t="s">
        <v>669</v>
      </c>
      <c r="K122" s="198">
        <v>1</v>
      </c>
      <c r="L122" s="261">
        <v>0</v>
      </c>
      <c r="M122" s="261"/>
      <c r="N122" s="257">
        <f>ROUND(L122*K122,3)</f>
        <v>0</v>
      </c>
      <c r="O122" s="258"/>
      <c r="P122" s="258"/>
      <c r="Q122" s="258"/>
      <c r="R122" s="138"/>
      <c r="T122" s="168" t="s">
        <v>875</v>
      </c>
      <c r="U122" s="47" t="s">
        <v>914</v>
      </c>
      <c r="V122" s="39"/>
      <c r="W122" s="169">
        <f>V122*K122</f>
        <v>0</v>
      </c>
      <c r="X122" s="169">
        <v>0</v>
      </c>
      <c r="Y122" s="169">
        <f>X122*K122</f>
        <v>0</v>
      </c>
      <c r="Z122" s="169">
        <v>0</v>
      </c>
      <c r="AA122" s="170">
        <f>Z122*K122</f>
        <v>0</v>
      </c>
      <c r="AR122" s="22" t="s">
        <v>959</v>
      </c>
      <c r="AT122" s="22" t="s">
        <v>1187</v>
      </c>
      <c r="AU122" s="22" t="s">
        <v>959</v>
      </c>
      <c r="AY122" s="22" t="s">
        <v>1081</v>
      </c>
      <c r="BE122" s="116">
        <f>IF(U122="základná",N122,0)</f>
        <v>0</v>
      </c>
      <c r="BF122" s="116">
        <f>IF(U122="znížená",N122,0)</f>
        <v>0</v>
      </c>
      <c r="BG122" s="116">
        <f>IF(U122="zákl. prenesená",N122,0)</f>
        <v>0</v>
      </c>
      <c r="BH122" s="116">
        <f>IF(U122="zníž. prenesená",N122,0)</f>
        <v>0</v>
      </c>
      <c r="BI122" s="116">
        <f>IF(U122="nulová",N122,0)</f>
        <v>0</v>
      </c>
      <c r="BJ122" s="22" t="s">
        <v>959</v>
      </c>
      <c r="BK122" s="171">
        <f>ROUND(L122*K122,3)</f>
        <v>0</v>
      </c>
      <c r="BL122" s="22" t="s">
        <v>954</v>
      </c>
      <c r="BM122" s="22" t="s">
        <v>1673</v>
      </c>
    </row>
    <row r="123" spans="2:65" s="1" customFormat="1" ht="16.5" customHeight="1">
      <c r="B123" s="136"/>
      <c r="C123" s="164" t="s">
        <v>959</v>
      </c>
      <c r="D123" s="164" t="s">
        <v>1082</v>
      </c>
      <c r="E123" s="165" t="s">
        <v>1674</v>
      </c>
      <c r="F123" s="270" t="s">
        <v>1675</v>
      </c>
      <c r="G123" s="270"/>
      <c r="H123" s="270"/>
      <c r="I123" s="270"/>
      <c r="J123" s="166" t="s">
        <v>669</v>
      </c>
      <c r="K123" s="167">
        <v>1</v>
      </c>
      <c r="L123" s="265">
        <v>0</v>
      </c>
      <c r="M123" s="265"/>
      <c r="N123" s="258">
        <f>ROUND(L123*K123,3)</f>
        <v>0</v>
      </c>
      <c r="O123" s="258"/>
      <c r="P123" s="258"/>
      <c r="Q123" s="258"/>
      <c r="R123" s="138"/>
      <c r="T123" s="168" t="s">
        <v>875</v>
      </c>
      <c r="U123" s="47" t="s">
        <v>914</v>
      </c>
      <c r="V123" s="39"/>
      <c r="W123" s="169">
        <f>V123*K123</f>
        <v>0</v>
      </c>
      <c r="X123" s="169">
        <v>0</v>
      </c>
      <c r="Y123" s="169">
        <f>X123*K123</f>
        <v>0</v>
      </c>
      <c r="Z123" s="169">
        <v>0</v>
      </c>
      <c r="AA123" s="170">
        <f>Z123*K123</f>
        <v>0</v>
      </c>
      <c r="AR123" s="22" t="s">
        <v>954</v>
      </c>
      <c r="AT123" s="22" t="s">
        <v>1082</v>
      </c>
      <c r="AU123" s="22" t="s">
        <v>959</v>
      </c>
      <c r="AY123" s="22" t="s">
        <v>1081</v>
      </c>
      <c r="BE123" s="116">
        <f>IF(U123="základná",N123,0)</f>
        <v>0</v>
      </c>
      <c r="BF123" s="116">
        <f>IF(U123="znížená",N123,0)</f>
        <v>0</v>
      </c>
      <c r="BG123" s="116">
        <f>IF(U123="zákl. prenesená",N123,0)</f>
        <v>0</v>
      </c>
      <c r="BH123" s="116">
        <f>IF(U123="zníž. prenesená",N123,0)</f>
        <v>0</v>
      </c>
      <c r="BI123" s="116">
        <f>IF(U123="nulová",N123,0)</f>
        <v>0</v>
      </c>
      <c r="BJ123" s="22" t="s">
        <v>959</v>
      </c>
      <c r="BK123" s="171">
        <f>ROUND(L123*K123,3)</f>
        <v>0</v>
      </c>
      <c r="BL123" s="22" t="s">
        <v>954</v>
      </c>
      <c r="BM123" s="22" t="s">
        <v>1676</v>
      </c>
    </row>
    <row r="124" spans="2:65" s="1" customFormat="1" ht="16.5" customHeight="1">
      <c r="B124" s="136"/>
      <c r="C124" s="195" t="s">
        <v>1100</v>
      </c>
      <c r="D124" s="195" t="s">
        <v>1187</v>
      </c>
      <c r="E124" s="196" t="s">
        <v>1677</v>
      </c>
      <c r="F124" s="262" t="s">
        <v>1678</v>
      </c>
      <c r="G124" s="262"/>
      <c r="H124" s="262"/>
      <c r="I124" s="262"/>
      <c r="J124" s="197" t="s">
        <v>669</v>
      </c>
      <c r="K124" s="198">
        <v>1</v>
      </c>
      <c r="L124" s="261">
        <v>0</v>
      </c>
      <c r="M124" s="261"/>
      <c r="N124" s="257">
        <f>ROUND(L124*K124,3)</f>
        <v>0</v>
      </c>
      <c r="O124" s="258"/>
      <c r="P124" s="258"/>
      <c r="Q124" s="258"/>
      <c r="R124" s="138"/>
      <c r="T124" s="168" t="s">
        <v>875</v>
      </c>
      <c r="U124" s="47" t="s">
        <v>914</v>
      </c>
      <c r="V124" s="39"/>
      <c r="W124" s="169">
        <f>V124*K124</f>
        <v>0</v>
      </c>
      <c r="X124" s="169">
        <v>0</v>
      </c>
      <c r="Y124" s="169">
        <f>X124*K124</f>
        <v>0</v>
      </c>
      <c r="Z124" s="169">
        <v>0</v>
      </c>
      <c r="AA124" s="170">
        <f>Z124*K124</f>
        <v>0</v>
      </c>
      <c r="AR124" s="22" t="s">
        <v>959</v>
      </c>
      <c r="AT124" s="22" t="s">
        <v>1187</v>
      </c>
      <c r="AU124" s="22" t="s">
        <v>959</v>
      </c>
      <c r="AY124" s="22" t="s">
        <v>1081</v>
      </c>
      <c r="BE124" s="116">
        <f>IF(U124="základná",N124,0)</f>
        <v>0</v>
      </c>
      <c r="BF124" s="116">
        <f>IF(U124="znížená",N124,0)</f>
        <v>0</v>
      </c>
      <c r="BG124" s="116">
        <f>IF(U124="zákl. prenesená",N124,0)</f>
        <v>0</v>
      </c>
      <c r="BH124" s="116">
        <f>IF(U124="zníž. prenesená",N124,0)</f>
        <v>0</v>
      </c>
      <c r="BI124" s="116">
        <f>IF(U124="nulová",N124,0)</f>
        <v>0</v>
      </c>
      <c r="BJ124" s="22" t="s">
        <v>959</v>
      </c>
      <c r="BK124" s="171">
        <f>ROUND(L124*K124,3)</f>
        <v>0</v>
      </c>
      <c r="BL124" s="22" t="s">
        <v>954</v>
      </c>
      <c r="BM124" s="22" t="s">
        <v>1679</v>
      </c>
    </row>
    <row r="125" spans="2:65" s="1" customFormat="1" ht="16.5" customHeight="1">
      <c r="B125" s="136"/>
      <c r="C125" s="164" t="s">
        <v>1086</v>
      </c>
      <c r="D125" s="164" t="s">
        <v>1082</v>
      </c>
      <c r="E125" s="165" t="s">
        <v>946</v>
      </c>
      <c r="F125" s="270" t="s">
        <v>1680</v>
      </c>
      <c r="G125" s="270"/>
      <c r="H125" s="270"/>
      <c r="I125" s="270"/>
      <c r="J125" s="166" t="s">
        <v>669</v>
      </c>
      <c r="K125" s="167">
        <v>1</v>
      </c>
      <c r="L125" s="265">
        <v>0</v>
      </c>
      <c r="M125" s="265"/>
      <c r="N125" s="258">
        <f>ROUND(L125*K125,3)</f>
        <v>0</v>
      </c>
      <c r="O125" s="258"/>
      <c r="P125" s="258"/>
      <c r="Q125" s="258"/>
      <c r="R125" s="138"/>
      <c r="T125" s="168" t="s">
        <v>875</v>
      </c>
      <c r="U125" s="47" t="s">
        <v>914</v>
      </c>
      <c r="V125" s="39"/>
      <c r="W125" s="169">
        <f>V125*K125</f>
        <v>0</v>
      </c>
      <c r="X125" s="169">
        <v>0</v>
      </c>
      <c r="Y125" s="169">
        <f>X125*K125</f>
        <v>0</v>
      </c>
      <c r="Z125" s="169">
        <v>0</v>
      </c>
      <c r="AA125" s="170">
        <f>Z125*K125</f>
        <v>0</v>
      </c>
      <c r="AR125" s="22" t="s">
        <v>954</v>
      </c>
      <c r="AT125" s="22" t="s">
        <v>1082</v>
      </c>
      <c r="AU125" s="22" t="s">
        <v>959</v>
      </c>
      <c r="AY125" s="22" t="s">
        <v>1081</v>
      </c>
      <c r="BE125" s="116">
        <f>IF(U125="základná",N125,0)</f>
        <v>0</v>
      </c>
      <c r="BF125" s="116">
        <f>IF(U125="znížená",N125,0)</f>
        <v>0</v>
      </c>
      <c r="BG125" s="116">
        <f>IF(U125="zákl. prenesená",N125,0)</f>
        <v>0</v>
      </c>
      <c r="BH125" s="116">
        <f>IF(U125="zníž. prenesená",N125,0)</f>
        <v>0</v>
      </c>
      <c r="BI125" s="116">
        <f>IF(U125="nulová",N125,0)</f>
        <v>0</v>
      </c>
      <c r="BJ125" s="22" t="s">
        <v>959</v>
      </c>
      <c r="BK125" s="171">
        <f>ROUND(L125*K125,3)</f>
        <v>0</v>
      </c>
      <c r="BL125" s="22" t="s">
        <v>954</v>
      </c>
      <c r="BM125" s="22" t="s">
        <v>1681</v>
      </c>
    </row>
    <row r="126" spans="2:65" s="1" customFormat="1" ht="16.5" customHeight="1">
      <c r="B126" s="136"/>
      <c r="C126" s="164" t="s">
        <v>1107</v>
      </c>
      <c r="D126" s="164" t="s">
        <v>1082</v>
      </c>
      <c r="E126" s="165" t="s">
        <v>1682</v>
      </c>
      <c r="F126" s="270" t="s">
        <v>1683</v>
      </c>
      <c r="G126" s="270"/>
      <c r="H126" s="270"/>
      <c r="I126" s="270"/>
      <c r="J126" s="166" t="s">
        <v>669</v>
      </c>
      <c r="K126" s="167">
        <v>1</v>
      </c>
      <c r="L126" s="265">
        <v>0</v>
      </c>
      <c r="M126" s="265"/>
      <c r="N126" s="258">
        <f>ROUND(L126*K126,3)</f>
        <v>0</v>
      </c>
      <c r="O126" s="258"/>
      <c r="P126" s="258"/>
      <c r="Q126" s="258"/>
      <c r="R126" s="138"/>
      <c r="T126" s="168" t="s">
        <v>875</v>
      </c>
      <c r="U126" s="47" t="s">
        <v>914</v>
      </c>
      <c r="V126" s="39"/>
      <c r="W126" s="169">
        <f>V126*K126</f>
        <v>0</v>
      </c>
      <c r="X126" s="169">
        <v>0</v>
      </c>
      <c r="Y126" s="169">
        <f>X126*K126</f>
        <v>0</v>
      </c>
      <c r="Z126" s="169">
        <v>0</v>
      </c>
      <c r="AA126" s="170">
        <f>Z126*K126</f>
        <v>0</v>
      </c>
      <c r="AR126" s="22" t="s">
        <v>954</v>
      </c>
      <c r="AT126" s="22" t="s">
        <v>1082</v>
      </c>
      <c r="AU126" s="22" t="s">
        <v>959</v>
      </c>
      <c r="AY126" s="22" t="s">
        <v>1081</v>
      </c>
      <c r="BE126" s="116">
        <f>IF(U126="základná",N126,0)</f>
        <v>0</v>
      </c>
      <c r="BF126" s="116">
        <f>IF(U126="znížená",N126,0)</f>
        <v>0</v>
      </c>
      <c r="BG126" s="116">
        <f>IF(U126="zákl. prenesená",N126,0)</f>
        <v>0</v>
      </c>
      <c r="BH126" s="116">
        <f>IF(U126="zníž. prenesená",N126,0)</f>
        <v>0</v>
      </c>
      <c r="BI126" s="116">
        <f>IF(U126="nulová",N126,0)</f>
        <v>0</v>
      </c>
      <c r="BJ126" s="22" t="s">
        <v>959</v>
      </c>
      <c r="BK126" s="171">
        <f>ROUND(L126*K126,3)</f>
        <v>0</v>
      </c>
      <c r="BL126" s="22" t="s">
        <v>954</v>
      </c>
      <c r="BM126" s="22" t="s">
        <v>1684</v>
      </c>
    </row>
    <row r="127" spans="2:65" s="1" customFormat="1" ht="49.9" customHeight="1">
      <c r="B127" s="38"/>
      <c r="C127" s="39"/>
      <c r="D127" s="155"/>
      <c r="E127" s="39"/>
      <c r="F127" s="39"/>
      <c r="G127" s="39"/>
      <c r="H127" s="39"/>
      <c r="I127" s="39"/>
      <c r="J127" s="39"/>
      <c r="K127" s="39"/>
      <c r="L127" s="39"/>
      <c r="M127" s="39"/>
      <c r="N127" s="277"/>
      <c r="O127" s="278"/>
      <c r="P127" s="278"/>
      <c r="Q127" s="278"/>
      <c r="R127" s="40"/>
      <c r="T127" s="200"/>
      <c r="U127" s="59"/>
      <c r="V127" s="59"/>
      <c r="W127" s="59"/>
      <c r="X127" s="59"/>
      <c r="Y127" s="59"/>
      <c r="Z127" s="59"/>
      <c r="AA127" s="61"/>
      <c r="AT127" s="22" t="s">
        <v>946</v>
      </c>
      <c r="AU127" s="22" t="s">
        <v>947</v>
      </c>
      <c r="AY127" s="22" t="s">
        <v>85</v>
      </c>
      <c r="BK127" s="171">
        <v>0</v>
      </c>
    </row>
    <row r="128" spans="2:65" s="1" customFormat="1" ht="6.95" customHeight="1">
      <c r="B128" s="62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4"/>
    </row>
  </sheetData>
  <mergeCells count="86">
    <mergeCell ref="M33:P33"/>
    <mergeCell ref="M28:P28"/>
    <mergeCell ref="O22:P22"/>
    <mergeCell ref="E25:L25"/>
    <mergeCell ref="M29:P29"/>
    <mergeCell ref="M31:P31"/>
    <mergeCell ref="S2:AC2"/>
    <mergeCell ref="E16:L16"/>
    <mergeCell ref="C2:Q2"/>
    <mergeCell ref="C4:Q4"/>
    <mergeCell ref="F6:P6"/>
    <mergeCell ref="F7:P7"/>
    <mergeCell ref="F8:P8"/>
    <mergeCell ref="O16:P16"/>
    <mergeCell ref="O10:P10"/>
    <mergeCell ref="O12:P12"/>
    <mergeCell ref="O13:P13"/>
    <mergeCell ref="O15:P15"/>
    <mergeCell ref="H34:J34"/>
    <mergeCell ref="H1:K1"/>
    <mergeCell ref="O21:P21"/>
    <mergeCell ref="O18:P18"/>
    <mergeCell ref="O19:P19"/>
    <mergeCell ref="H33:J33"/>
    <mergeCell ref="M34:P34"/>
    <mergeCell ref="L126:M126"/>
    <mergeCell ref="N126:Q126"/>
    <mergeCell ref="H36:J36"/>
    <mergeCell ref="M36:P36"/>
    <mergeCell ref="H37:J37"/>
    <mergeCell ref="M37:P37"/>
    <mergeCell ref="L39:P39"/>
    <mergeCell ref="D95:H95"/>
    <mergeCell ref="D94:H94"/>
    <mergeCell ref="H35:J35"/>
    <mergeCell ref="M35:P35"/>
    <mergeCell ref="D97:H97"/>
    <mergeCell ref="D98:H98"/>
    <mergeCell ref="N89:Q89"/>
    <mergeCell ref="N90:Q90"/>
    <mergeCell ref="N91:Q91"/>
    <mergeCell ref="N93:Q93"/>
    <mergeCell ref="N97:Q97"/>
    <mergeCell ref="N94:Q94"/>
    <mergeCell ref="L122:M122"/>
    <mergeCell ref="N122:Q122"/>
    <mergeCell ref="F123:I123"/>
    <mergeCell ref="L123:M123"/>
    <mergeCell ref="N123:Q123"/>
    <mergeCell ref="F124:I124"/>
    <mergeCell ref="N127:Q127"/>
    <mergeCell ref="L118:M118"/>
    <mergeCell ref="N118:Q118"/>
    <mergeCell ref="C107:Q107"/>
    <mergeCell ref="F109:P109"/>
    <mergeCell ref="F126:I126"/>
    <mergeCell ref="F122:I122"/>
    <mergeCell ref="F125:I125"/>
    <mergeCell ref="L125:M125"/>
    <mergeCell ref="N125:Q125"/>
    <mergeCell ref="C76:Q76"/>
    <mergeCell ref="F78:P78"/>
    <mergeCell ref="F79:P79"/>
    <mergeCell ref="F80:P80"/>
    <mergeCell ref="M82:P82"/>
    <mergeCell ref="M84:Q84"/>
    <mergeCell ref="D96:H96"/>
    <mergeCell ref="M85:Q85"/>
    <mergeCell ref="C87:G87"/>
    <mergeCell ref="N95:Q95"/>
    <mergeCell ref="N96:Q96"/>
    <mergeCell ref="L124:M124"/>
    <mergeCell ref="N124:Q124"/>
    <mergeCell ref="N99:Q99"/>
    <mergeCell ref="N87:Q87"/>
    <mergeCell ref="F110:P110"/>
    <mergeCell ref="N121:Q121"/>
    <mergeCell ref="M115:Q115"/>
    <mergeCell ref="M116:Q116"/>
    <mergeCell ref="N98:Q98"/>
    <mergeCell ref="M113:P113"/>
    <mergeCell ref="N119:Q119"/>
    <mergeCell ref="N120:Q120"/>
    <mergeCell ref="F111:P111"/>
    <mergeCell ref="L101:Q101"/>
    <mergeCell ref="F118:I118"/>
  </mergeCells>
  <phoneticPr fontId="0" type="noConversion"/>
  <hyperlinks>
    <hyperlink ref="F1:G1" location="C2" display="1) Krycí list rozpočtu"/>
    <hyperlink ref="H1:K1" location="C87" display="2) Rekapitulácia rozpočtu"/>
    <hyperlink ref="L1" location="C118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7"/>
  <sheetViews>
    <sheetView showGridLines="0" workbookViewId="0">
      <pane ySplit="1" topLeftCell="A92" activePane="bottomLeft" state="frozen"/>
      <selection pane="bottomLeft" activeCell="L103" sqref="L103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66" ht="21.75" customHeight="1">
      <c r="A1" s="122"/>
      <c r="B1" s="15"/>
      <c r="C1" s="15"/>
      <c r="D1" s="16" t="s">
        <v>871</v>
      </c>
      <c r="E1" s="15"/>
      <c r="F1" s="17" t="s">
        <v>1030</v>
      </c>
      <c r="G1" s="17"/>
      <c r="H1" s="301" t="s">
        <v>1031</v>
      </c>
      <c r="I1" s="301"/>
      <c r="J1" s="301"/>
      <c r="K1" s="301"/>
      <c r="L1" s="17" t="s">
        <v>1032</v>
      </c>
      <c r="M1" s="15"/>
      <c r="N1" s="15"/>
      <c r="O1" s="16" t="s">
        <v>1033</v>
      </c>
      <c r="P1" s="15"/>
      <c r="Q1" s="15"/>
      <c r="R1" s="15"/>
      <c r="S1" s="17" t="s">
        <v>1034</v>
      </c>
      <c r="T1" s="17"/>
      <c r="U1" s="122"/>
      <c r="V1" s="122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44" t="s">
        <v>877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S2" s="246" t="s">
        <v>878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T2" s="22" t="s">
        <v>999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947</v>
      </c>
    </row>
    <row r="4" spans="1:66" ht="36.950000000000003" customHeight="1">
      <c r="B4" s="26"/>
      <c r="C4" s="231" t="s">
        <v>1035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7"/>
      <c r="T4" s="21" t="s">
        <v>882</v>
      </c>
      <c r="AT4" s="22" t="s">
        <v>876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1:66" ht="25.35" customHeight="1">
      <c r="B6" s="26"/>
      <c r="C6" s="29"/>
      <c r="D6" s="33" t="s">
        <v>887</v>
      </c>
      <c r="E6" s="29"/>
      <c r="F6" s="283" t="str">
        <f ca="1">'Rekapitulácia stavby'!K6</f>
        <v>Rekonštrukcia tepelného hospodárstva Ekonomickej univerzity v Bratislave, Dolnozemská cesta č.1, 852 35 Bratislava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9"/>
      <c r="R6" s="27"/>
    </row>
    <row r="7" spans="1:66" ht="25.35" customHeight="1">
      <c r="B7" s="26"/>
      <c r="C7" s="29"/>
      <c r="D7" s="33" t="s">
        <v>1036</v>
      </c>
      <c r="E7" s="29"/>
      <c r="F7" s="283" t="s">
        <v>543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9"/>
      <c r="R7" s="27"/>
    </row>
    <row r="8" spans="1:66" s="1" customFormat="1" ht="32.85" customHeight="1">
      <c r="B8" s="38"/>
      <c r="C8" s="39"/>
      <c r="D8" s="32" t="s">
        <v>1038</v>
      </c>
      <c r="E8" s="39"/>
      <c r="F8" s="238" t="s">
        <v>1685</v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39"/>
      <c r="R8" s="40"/>
    </row>
    <row r="9" spans="1:66" s="1" customFormat="1" ht="14.45" customHeight="1">
      <c r="B9" s="38"/>
      <c r="C9" s="39"/>
      <c r="D9" s="33" t="s">
        <v>889</v>
      </c>
      <c r="E9" s="39"/>
      <c r="F9" s="31" t="s">
        <v>875</v>
      </c>
      <c r="G9" s="39"/>
      <c r="H9" s="39"/>
      <c r="I9" s="39"/>
      <c r="J9" s="39"/>
      <c r="K9" s="39"/>
      <c r="L9" s="39"/>
      <c r="M9" s="33" t="s">
        <v>890</v>
      </c>
      <c r="N9" s="39"/>
      <c r="O9" s="31" t="s">
        <v>875</v>
      </c>
      <c r="P9" s="39"/>
      <c r="Q9" s="39"/>
      <c r="R9" s="40"/>
    </row>
    <row r="10" spans="1:66" s="1" customFormat="1" ht="14.45" customHeight="1">
      <c r="B10" s="38"/>
      <c r="C10" s="39"/>
      <c r="D10" s="33" t="s">
        <v>891</v>
      </c>
      <c r="E10" s="39"/>
      <c r="F10" s="31" t="s">
        <v>892</v>
      </c>
      <c r="G10" s="39"/>
      <c r="H10" s="39"/>
      <c r="I10" s="39"/>
      <c r="J10" s="39"/>
      <c r="K10" s="39"/>
      <c r="L10" s="39"/>
      <c r="M10" s="33" t="s">
        <v>893</v>
      </c>
      <c r="N10" s="39"/>
      <c r="O10" s="302" t="str">
        <f ca="1">'Rekapitulácia stavby'!AN8</f>
        <v>7. 7. 2017</v>
      </c>
      <c r="P10" s="281"/>
      <c r="Q10" s="39"/>
      <c r="R10" s="40"/>
    </row>
    <row r="11" spans="1:66" s="1" customFormat="1" ht="10.9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1:66" s="1" customFormat="1" ht="14.45" customHeight="1">
      <c r="B12" s="38"/>
      <c r="C12" s="39"/>
      <c r="D12" s="33" t="s">
        <v>895</v>
      </c>
      <c r="E12" s="39"/>
      <c r="F12" s="39"/>
      <c r="G12" s="39"/>
      <c r="H12" s="39"/>
      <c r="I12" s="39"/>
      <c r="J12" s="39"/>
      <c r="K12" s="39"/>
      <c r="L12" s="39"/>
      <c r="M12" s="33" t="s">
        <v>896</v>
      </c>
      <c r="N12" s="39"/>
      <c r="O12" s="248" t="s">
        <v>875</v>
      </c>
      <c r="P12" s="248"/>
      <c r="Q12" s="39"/>
      <c r="R12" s="40"/>
    </row>
    <row r="13" spans="1:66" s="1" customFormat="1" ht="18" customHeight="1">
      <c r="B13" s="38"/>
      <c r="C13" s="39"/>
      <c r="D13" s="39"/>
      <c r="E13" s="31" t="s">
        <v>897</v>
      </c>
      <c r="F13" s="39"/>
      <c r="G13" s="39"/>
      <c r="H13" s="39"/>
      <c r="I13" s="39"/>
      <c r="J13" s="39"/>
      <c r="K13" s="39"/>
      <c r="L13" s="39"/>
      <c r="M13" s="33" t="s">
        <v>898</v>
      </c>
      <c r="N13" s="39"/>
      <c r="O13" s="248" t="s">
        <v>875</v>
      </c>
      <c r="P13" s="248"/>
      <c r="Q13" s="39"/>
      <c r="R13" s="40"/>
    </row>
    <row r="14" spans="1:66" s="1" customFormat="1" ht="6.95" customHeight="1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66" s="1" customFormat="1" ht="14.45" customHeight="1">
      <c r="B15" s="38"/>
      <c r="C15" s="39"/>
      <c r="D15" s="33" t="s">
        <v>899</v>
      </c>
      <c r="E15" s="39"/>
      <c r="F15" s="39"/>
      <c r="G15" s="39"/>
      <c r="H15" s="39"/>
      <c r="I15" s="39"/>
      <c r="J15" s="39"/>
      <c r="K15" s="39"/>
      <c r="L15" s="39"/>
      <c r="M15" s="33" t="s">
        <v>896</v>
      </c>
      <c r="N15" s="39"/>
      <c r="O15" s="303" t="str">
        <f ca="1">IF('Rekapitulácia stavby'!AN13="","",'Rekapitulácia stavby'!AN13)</f>
        <v>Vyplň údaj</v>
      </c>
      <c r="P15" s="248"/>
      <c r="Q15" s="39"/>
      <c r="R15" s="40"/>
    </row>
    <row r="16" spans="1:66" s="1" customFormat="1" ht="18" customHeight="1">
      <c r="B16" s="38"/>
      <c r="C16" s="39"/>
      <c r="D16" s="39"/>
      <c r="E16" s="303" t="str">
        <f ca="1">IF('Rekapitulácia stavby'!E14="","",'Rekapitulácia stavby'!E14)</f>
        <v>Vyplň údaj</v>
      </c>
      <c r="F16" s="304"/>
      <c r="G16" s="304"/>
      <c r="H16" s="304"/>
      <c r="I16" s="304"/>
      <c r="J16" s="304"/>
      <c r="K16" s="304"/>
      <c r="L16" s="304"/>
      <c r="M16" s="33" t="s">
        <v>898</v>
      </c>
      <c r="N16" s="39"/>
      <c r="O16" s="303" t="str">
        <f ca="1">IF('Rekapitulácia stavby'!AN14="","",'Rekapitulácia stavby'!AN14)</f>
        <v>Vyplň údaj</v>
      </c>
      <c r="P16" s="248"/>
      <c r="Q16" s="39"/>
      <c r="R16" s="40"/>
    </row>
    <row r="17" spans="2:18" s="1" customFormat="1" ht="6.95" customHeight="1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2:18" s="1" customFormat="1" ht="14.45" customHeight="1">
      <c r="B18" s="38"/>
      <c r="C18" s="39"/>
      <c r="D18" s="33" t="s">
        <v>901</v>
      </c>
      <c r="E18" s="39"/>
      <c r="F18" s="39"/>
      <c r="G18" s="39"/>
      <c r="H18" s="39"/>
      <c r="I18" s="39"/>
      <c r="J18" s="39"/>
      <c r="K18" s="39"/>
      <c r="L18" s="39"/>
      <c r="M18" s="33" t="s">
        <v>896</v>
      </c>
      <c r="N18" s="39"/>
      <c r="O18" s="248" t="s">
        <v>875</v>
      </c>
      <c r="P18" s="248"/>
      <c r="Q18" s="39"/>
      <c r="R18" s="40"/>
    </row>
    <row r="19" spans="2:18" s="1" customFormat="1" ht="18" customHeight="1">
      <c r="B19" s="38"/>
      <c r="C19" s="39"/>
      <c r="D19" s="39"/>
      <c r="E19" s="31" t="s">
        <v>902</v>
      </c>
      <c r="F19" s="39"/>
      <c r="G19" s="39"/>
      <c r="H19" s="39"/>
      <c r="I19" s="39"/>
      <c r="J19" s="39"/>
      <c r="K19" s="39"/>
      <c r="L19" s="39"/>
      <c r="M19" s="33" t="s">
        <v>898</v>
      </c>
      <c r="N19" s="39"/>
      <c r="O19" s="248" t="s">
        <v>875</v>
      </c>
      <c r="P19" s="248"/>
      <c r="Q19" s="39"/>
      <c r="R19" s="40"/>
    </row>
    <row r="20" spans="2:18" s="1" customFormat="1" ht="6.95" customHeight="1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2:18" s="1" customFormat="1" ht="14.45" customHeight="1">
      <c r="B21" s="38"/>
      <c r="C21" s="39"/>
      <c r="D21" s="33" t="s">
        <v>905</v>
      </c>
      <c r="E21" s="39"/>
      <c r="F21" s="39"/>
      <c r="G21" s="39"/>
      <c r="H21" s="39"/>
      <c r="I21" s="39"/>
      <c r="J21" s="39"/>
      <c r="K21" s="39"/>
      <c r="L21" s="39"/>
      <c r="M21" s="33" t="s">
        <v>896</v>
      </c>
      <c r="N21" s="39"/>
      <c r="O21" s="248" t="s">
        <v>875</v>
      </c>
      <c r="P21" s="248"/>
      <c r="Q21" s="39"/>
      <c r="R21" s="40"/>
    </row>
    <row r="22" spans="2:18" s="1" customFormat="1" ht="18" customHeight="1">
      <c r="B22" s="38"/>
      <c r="C22" s="39"/>
      <c r="D22" s="39"/>
      <c r="E22" s="31" t="s">
        <v>2354</v>
      </c>
      <c r="F22" s="39"/>
      <c r="G22" s="39"/>
      <c r="H22" s="39"/>
      <c r="I22" s="39"/>
      <c r="J22" s="39"/>
      <c r="K22" s="39"/>
      <c r="L22" s="39"/>
      <c r="M22" s="33" t="s">
        <v>898</v>
      </c>
      <c r="N22" s="39"/>
      <c r="O22" s="248" t="s">
        <v>875</v>
      </c>
      <c r="P22" s="248"/>
      <c r="Q22" s="39"/>
      <c r="R22" s="40"/>
    </row>
    <row r="23" spans="2:18" s="1" customFormat="1" ht="6.95" customHeight="1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4.45" customHeight="1">
      <c r="B24" s="38"/>
      <c r="C24" s="39"/>
      <c r="D24" s="33" t="s">
        <v>907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16.5" customHeight="1">
      <c r="B25" s="38"/>
      <c r="C25" s="39"/>
      <c r="D25" s="39"/>
      <c r="E25" s="253" t="s">
        <v>875</v>
      </c>
      <c r="F25" s="253"/>
      <c r="G25" s="253"/>
      <c r="H25" s="253"/>
      <c r="I25" s="253"/>
      <c r="J25" s="253"/>
      <c r="K25" s="253"/>
      <c r="L25" s="253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2:18" s="1" customFormat="1" ht="6.95" customHeight="1">
      <c r="B27" s="38"/>
      <c r="C27" s="3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9"/>
      <c r="R27" s="40"/>
    </row>
    <row r="28" spans="2:18" s="1" customFormat="1" ht="14.45" customHeight="1">
      <c r="B28" s="38"/>
      <c r="C28" s="39"/>
      <c r="D28" s="123" t="s">
        <v>1040</v>
      </c>
      <c r="E28" s="39"/>
      <c r="F28" s="39"/>
      <c r="G28" s="39"/>
      <c r="H28" s="39"/>
      <c r="I28" s="39"/>
      <c r="J28" s="39"/>
      <c r="K28" s="39"/>
      <c r="L28" s="39"/>
      <c r="M28" s="254">
        <f>N89</f>
        <v>0</v>
      </c>
      <c r="N28" s="254"/>
      <c r="O28" s="254"/>
      <c r="P28" s="254"/>
      <c r="Q28" s="39"/>
      <c r="R28" s="40"/>
    </row>
    <row r="29" spans="2:18" s="1" customFormat="1" ht="14.45" customHeight="1">
      <c r="B29" s="38"/>
      <c r="C29" s="39"/>
      <c r="D29" s="37" t="s">
        <v>1026</v>
      </c>
      <c r="E29" s="39"/>
      <c r="F29" s="39"/>
      <c r="G29" s="39"/>
      <c r="H29" s="39"/>
      <c r="I29" s="39"/>
      <c r="J29" s="39"/>
      <c r="K29" s="39"/>
      <c r="L29" s="39"/>
      <c r="M29" s="254">
        <f>N99</f>
        <v>0</v>
      </c>
      <c r="N29" s="254"/>
      <c r="O29" s="254"/>
      <c r="P29" s="254"/>
      <c r="Q29" s="39"/>
      <c r="R29" s="40"/>
    </row>
    <row r="30" spans="2:18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2:18" s="1" customFormat="1" ht="25.35" customHeight="1">
      <c r="B31" s="38"/>
      <c r="C31" s="39"/>
      <c r="D31" s="124" t="s">
        <v>910</v>
      </c>
      <c r="E31" s="39"/>
      <c r="F31" s="39"/>
      <c r="G31" s="39"/>
      <c r="H31" s="39"/>
      <c r="I31" s="39"/>
      <c r="J31" s="39"/>
      <c r="K31" s="39"/>
      <c r="L31" s="39"/>
      <c r="M31" s="300">
        <f>ROUND(M28+M29,2)</f>
        <v>0</v>
      </c>
      <c r="N31" s="282"/>
      <c r="O31" s="282"/>
      <c r="P31" s="282"/>
      <c r="Q31" s="39"/>
      <c r="R31" s="40"/>
    </row>
    <row r="32" spans="2:18" s="1" customFormat="1" ht="6.95" customHeight="1">
      <c r="B32" s="38"/>
      <c r="C32" s="3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9"/>
      <c r="R32" s="40"/>
    </row>
    <row r="33" spans="2:18" s="1" customFormat="1" ht="14.45" customHeight="1">
      <c r="B33" s="38"/>
      <c r="C33" s="39"/>
      <c r="D33" s="45" t="s">
        <v>911</v>
      </c>
      <c r="E33" s="45" t="s">
        <v>912</v>
      </c>
      <c r="F33" s="46">
        <v>0.2</v>
      </c>
      <c r="G33" s="125" t="s">
        <v>913</v>
      </c>
      <c r="H33" s="298">
        <f>(SUM(BE99:BE106)+SUM(BE125:BE175))</f>
        <v>0</v>
      </c>
      <c r="I33" s="282"/>
      <c r="J33" s="282"/>
      <c r="K33" s="39"/>
      <c r="L33" s="39"/>
      <c r="M33" s="298">
        <f>ROUND((SUM(BE99:BE106)+SUM(BE125:BE175)), 2)*F33</f>
        <v>0</v>
      </c>
      <c r="N33" s="282"/>
      <c r="O33" s="282"/>
      <c r="P33" s="282"/>
      <c r="Q33" s="39"/>
      <c r="R33" s="40"/>
    </row>
    <row r="34" spans="2:18" s="1" customFormat="1" ht="14.45" customHeight="1">
      <c r="B34" s="38"/>
      <c r="C34" s="39"/>
      <c r="D34" s="39"/>
      <c r="E34" s="45" t="s">
        <v>914</v>
      </c>
      <c r="F34" s="46">
        <v>0.2</v>
      </c>
      <c r="G34" s="125" t="s">
        <v>913</v>
      </c>
      <c r="H34" s="298">
        <f>(SUM(BF99:BF106)+SUM(BF125:BF175))</f>
        <v>0</v>
      </c>
      <c r="I34" s="282"/>
      <c r="J34" s="282"/>
      <c r="K34" s="39"/>
      <c r="L34" s="39"/>
      <c r="M34" s="298">
        <f>ROUND((SUM(BF99:BF106)+SUM(BF125:BF175)), 2)*F34</f>
        <v>0</v>
      </c>
      <c r="N34" s="282"/>
      <c r="O34" s="282"/>
      <c r="P34" s="282"/>
      <c r="Q34" s="39"/>
      <c r="R34" s="40"/>
    </row>
    <row r="35" spans="2:18" s="1" customFormat="1" ht="14.45" hidden="1" customHeight="1">
      <c r="B35" s="38"/>
      <c r="C35" s="39"/>
      <c r="D35" s="39"/>
      <c r="E35" s="45" t="s">
        <v>915</v>
      </c>
      <c r="F35" s="46">
        <v>0.2</v>
      </c>
      <c r="G35" s="125" t="s">
        <v>913</v>
      </c>
      <c r="H35" s="298">
        <f>(SUM(BG99:BG106)+SUM(BG125:BG175))</f>
        <v>0</v>
      </c>
      <c r="I35" s="282"/>
      <c r="J35" s="282"/>
      <c r="K35" s="39"/>
      <c r="L35" s="39"/>
      <c r="M35" s="298">
        <v>0</v>
      </c>
      <c r="N35" s="282"/>
      <c r="O35" s="282"/>
      <c r="P35" s="282"/>
      <c r="Q35" s="39"/>
      <c r="R35" s="40"/>
    </row>
    <row r="36" spans="2:18" s="1" customFormat="1" ht="14.45" hidden="1" customHeight="1">
      <c r="B36" s="38"/>
      <c r="C36" s="39"/>
      <c r="D36" s="39"/>
      <c r="E36" s="45" t="s">
        <v>916</v>
      </c>
      <c r="F36" s="46">
        <v>0.2</v>
      </c>
      <c r="G36" s="125" t="s">
        <v>913</v>
      </c>
      <c r="H36" s="298">
        <f>(SUM(BH99:BH106)+SUM(BH125:BH175))</f>
        <v>0</v>
      </c>
      <c r="I36" s="282"/>
      <c r="J36" s="282"/>
      <c r="K36" s="39"/>
      <c r="L36" s="39"/>
      <c r="M36" s="298">
        <v>0</v>
      </c>
      <c r="N36" s="282"/>
      <c r="O36" s="282"/>
      <c r="P36" s="282"/>
      <c r="Q36" s="39"/>
      <c r="R36" s="40"/>
    </row>
    <row r="37" spans="2:18" s="1" customFormat="1" ht="14.45" hidden="1" customHeight="1">
      <c r="B37" s="38"/>
      <c r="C37" s="39"/>
      <c r="D37" s="39"/>
      <c r="E37" s="45" t="s">
        <v>917</v>
      </c>
      <c r="F37" s="46">
        <v>0</v>
      </c>
      <c r="G37" s="125" t="s">
        <v>913</v>
      </c>
      <c r="H37" s="298">
        <f>(SUM(BI99:BI106)+SUM(BI125:BI175))</f>
        <v>0</v>
      </c>
      <c r="I37" s="282"/>
      <c r="J37" s="282"/>
      <c r="K37" s="39"/>
      <c r="L37" s="39"/>
      <c r="M37" s="298">
        <v>0</v>
      </c>
      <c r="N37" s="282"/>
      <c r="O37" s="282"/>
      <c r="P37" s="282"/>
      <c r="Q37" s="39"/>
      <c r="R37" s="40"/>
    </row>
    <row r="38" spans="2:18" s="1" customFormat="1" ht="6.9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25.35" customHeight="1">
      <c r="B39" s="38"/>
      <c r="C39" s="49"/>
      <c r="D39" s="50" t="s">
        <v>918</v>
      </c>
      <c r="E39" s="51"/>
      <c r="F39" s="51"/>
      <c r="G39" s="126" t="s">
        <v>919</v>
      </c>
      <c r="H39" s="52" t="s">
        <v>920</v>
      </c>
      <c r="I39" s="51"/>
      <c r="J39" s="51"/>
      <c r="K39" s="51"/>
      <c r="L39" s="228">
        <f>SUM(M31:M37)</f>
        <v>0</v>
      </c>
      <c r="M39" s="228"/>
      <c r="N39" s="228"/>
      <c r="O39" s="228"/>
      <c r="P39" s="299"/>
      <c r="Q39" s="4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s="1" customFormat="1" ht="14.4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2:18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5">
      <c r="B50" s="38"/>
      <c r="C50" s="39"/>
      <c r="D50" s="53" t="s">
        <v>921</v>
      </c>
      <c r="E50" s="54"/>
      <c r="F50" s="54"/>
      <c r="G50" s="54"/>
      <c r="H50" s="55"/>
      <c r="I50" s="39"/>
      <c r="J50" s="53" t="s">
        <v>922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 ht="15">
      <c r="B59" s="38"/>
      <c r="C59" s="39"/>
      <c r="D59" s="58" t="s">
        <v>923</v>
      </c>
      <c r="E59" s="59"/>
      <c r="F59" s="59"/>
      <c r="G59" s="60" t="s">
        <v>924</v>
      </c>
      <c r="H59" s="61"/>
      <c r="I59" s="39"/>
      <c r="J59" s="58" t="s">
        <v>923</v>
      </c>
      <c r="K59" s="59"/>
      <c r="L59" s="59"/>
      <c r="M59" s="59"/>
      <c r="N59" s="60" t="s">
        <v>924</v>
      </c>
      <c r="O59" s="59"/>
      <c r="P59" s="61"/>
      <c r="Q59" s="39"/>
      <c r="R59" s="40"/>
    </row>
    <row r="60" spans="2:18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5">
      <c r="B61" s="38"/>
      <c r="C61" s="39"/>
      <c r="D61" s="53" t="s">
        <v>925</v>
      </c>
      <c r="E61" s="54"/>
      <c r="F61" s="54"/>
      <c r="G61" s="54"/>
      <c r="H61" s="55"/>
      <c r="I61" s="39"/>
      <c r="J61" s="53" t="s">
        <v>926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 ht="15">
      <c r="B70" s="38"/>
      <c r="C70" s="39"/>
      <c r="D70" s="58" t="s">
        <v>923</v>
      </c>
      <c r="E70" s="59"/>
      <c r="F70" s="59"/>
      <c r="G70" s="60" t="s">
        <v>924</v>
      </c>
      <c r="H70" s="61"/>
      <c r="I70" s="39"/>
      <c r="J70" s="58" t="s">
        <v>923</v>
      </c>
      <c r="K70" s="59"/>
      <c r="L70" s="59"/>
      <c r="M70" s="59"/>
      <c r="N70" s="60" t="s">
        <v>924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31" t="s">
        <v>1041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887</v>
      </c>
      <c r="D78" s="39"/>
      <c r="E78" s="39"/>
      <c r="F78" s="283" t="str">
        <f>F6</f>
        <v>Rekonštrukcia tepelného hospodárstva Ekonomickej univerzity v Bratislave, Dolnozemská cesta č.1, 852 35 Bratislava</v>
      </c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39"/>
      <c r="R78" s="40"/>
    </row>
    <row r="79" spans="2:18" ht="30" customHeight="1">
      <c r="B79" s="26"/>
      <c r="C79" s="33" t="s">
        <v>1036</v>
      </c>
      <c r="D79" s="29"/>
      <c r="E79" s="29"/>
      <c r="F79" s="283" t="s">
        <v>543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9"/>
      <c r="R79" s="27"/>
    </row>
    <row r="80" spans="2:18" s="1" customFormat="1" ht="36.950000000000003" customHeight="1">
      <c r="B80" s="38"/>
      <c r="C80" s="72" t="s">
        <v>1038</v>
      </c>
      <c r="D80" s="39"/>
      <c r="E80" s="39"/>
      <c r="F80" s="233" t="str">
        <f>F8</f>
        <v xml:space="preserve">G1.3 - G1.3 Vnútorný rozvod plynu </v>
      </c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39"/>
      <c r="R80" s="40"/>
    </row>
    <row r="81" spans="2:47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</row>
    <row r="82" spans="2:47" s="1" customFormat="1" ht="18" customHeight="1">
      <c r="B82" s="38"/>
      <c r="C82" s="33" t="s">
        <v>891</v>
      </c>
      <c r="D82" s="39"/>
      <c r="E82" s="39"/>
      <c r="F82" s="31" t="str">
        <f>F10</f>
        <v>Bratislava</v>
      </c>
      <c r="G82" s="39"/>
      <c r="H82" s="39"/>
      <c r="I82" s="39"/>
      <c r="J82" s="39"/>
      <c r="K82" s="33" t="s">
        <v>893</v>
      </c>
      <c r="L82" s="39"/>
      <c r="M82" s="281" t="str">
        <f>IF(O10="","",O10)</f>
        <v>7. 7. 2017</v>
      </c>
      <c r="N82" s="281"/>
      <c r="O82" s="281"/>
      <c r="P82" s="281"/>
      <c r="Q82" s="39"/>
      <c r="R82" s="40"/>
    </row>
    <row r="83" spans="2:47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</row>
    <row r="84" spans="2:47" s="1" customFormat="1" ht="15">
      <c r="B84" s="38"/>
      <c r="C84" s="33" t="s">
        <v>895</v>
      </c>
      <c r="D84" s="39"/>
      <c r="E84" s="39"/>
      <c r="F84" s="31" t="str">
        <f>E13</f>
        <v>Ekonomická univerzita v Bratislave</v>
      </c>
      <c r="G84" s="39"/>
      <c r="H84" s="39"/>
      <c r="I84" s="39"/>
      <c r="J84" s="39"/>
      <c r="K84" s="33" t="s">
        <v>901</v>
      </c>
      <c r="L84" s="39"/>
      <c r="M84" s="248" t="str">
        <f>E19</f>
        <v>Energoprojekt Bratislava, a.s.</v>
      </c>
      <c r="N84" s="248"/>
      <c r="O84" s="248"/>
      <c r="P84" s="248"/>
      <c r="Q84" s="248"/>
      <c r="R84" s="40"/>
    </row>
    <row r="85" spans="2:47" s="1" customFormat="1" ht="14.45" customHeight="1">
      <c r="B85" s="38"/>
      <c r="C85" s="33" t="s">
        <v>899</v>
      </c>
      <c r="D85" s="39"/>
      <c r="E85" s="39"/>
      <c r="F85" s="31" t="str">
        <f>IF(E16="","",E16)</f>
        <v>Vyplň údaj</v>
      </c>
      <c r="G85" s="39"/>
      <c r="H85" s="39"/>
      <c r="I85" s="39"/>
      <c r="J85" s="39"/>
      <c r="K85" s="33" t="s">
        <v>905</v>
      </c>
      <c r="L85" s="39"/>
      <c r="M85" s="248" t="str">
        <f>E22</f>
        <v>Mgr. Michal Kovciík</v>
      </c>
      <c r="N85" s="248"/>
      <c r="O85" s="248"/>
      <c r="P85" s="248"/>
      <c r="Q85" s="248"/>
      <c r="R85" s="40"/>
    </row>
    <row r="86" spans="2:47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</row>
    <row r="87" spans="2:47" s="1" customFormat="1" ht="29.25" customHeight="1">
      <c r="B87" s="38"/>
      <c r="C87" s="295" t="s">
        <v>1042</v>
      </c>
      <c r="D87" s="296"/>
      <c r="E87" s="296"/>
      <c r="F87" s="296"/>
      <c r="G87" s="296"/>
      <c r="H87" s="49"/>
      <c r="I87" s="49"/>
      <c r="J87" s="49"/>
      <c r="K87" s="49"/>
      <c r="L87" s="49"/>
      <c r="M87" s="49"/>
      <c r="N87" s="295" t="s">
        <v>1043</v>
      </c>
      <c r="O87" s="296"/>
      <c r="P87" s="296"/>
      <c r="Q87" s="296"/>
      <c r="R87" s="40"/>
    </row>
    <row r="88" spans="2:47" s="1" customFormat="1" ht="10.3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</row>
    <row r="89" spans="2:47" s="1" customFormat="1" ht="29.25" customHeight="1">
      <c r="B89" s="38"/>
      <c r="C89" s="127" t="s">
        <v>1044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236">
        <f>N125</f>
        <v>0</v>
      </c>
      <c r="O89" s="297"/>
      <c r="P89" s="297"/>
      <c r="Q89" s="297"/>
      <c r="R89" s="40"/>
      <c r="AU89" s="22" t="s">
        <v>1045</v>
      </c>
    </row>
    <row r="90" spans="2:47" s="7" customFormat="1" ht="24.95" customHeight="1">
      <c r="B90" s="128"/>
      <c r="C90" s="129"/>
      <c r="D90" s="130" t="s">
        <v>1052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91">
        <f>N126</f>
        <v>0</v>
      </c>
      <c r="O90" s="292"/>
      <c r="P90" s="292"/>
      <c r="Q90" s="292"/>
      <c r="R90" s="131"/>
    </row>
    <row r="91" spans="2:47" s="8" customFormat="1" ht="19.899999999999999" customHeight="1">
      <c r="B91" s="132"/>
      <c r="C91" s="101"/>
      <c r="D91" s="112" t="s">
        <v>2355</v>
      </c>
      <c r="E91" s="101"/>
      <c r="F91" s="101"/>
      <c r="G91" s="101"/>
      <c r="H91" s="101"/>
      <c r="I91" s="101"/>
      <c r="J91" s="101"/>
      <c r="K91" s="101"/>
      <c r="L91" s="101"/>
      <c r="M91" s="101"/>
      <c r="N91" s="207">
        <f>N127</f>
        <v>0</v>
      </c>
      <c r="O91" s="208"/>
      <c r="P91" s="208"/>
      <c r="Q91" s="208"/>
      <c r="R91" s="133"/>
    </row>
    <row r="92" spans="2:47" s="8" customFormat="1" ht="19.899999999999999" customHeight="1">
      <c r="B92" s="132"/>
      <c r="C92" s="101"/>
      <c r="D92" s="112" t="s">
        <v>549</v>
      </c>
      <c r="E92" s="101"/>
      <c r="F92" s="101"/>
      <c r="G92" s="101"/>
      <c r="H92" s="101"/>
      <c r="I92" s="101"/>
      <c r="J92" s="101"/>
      <c r="K92" s="101"/>
      <c r="L92" s="101"/>
      <c r="M92" s="101"/>
      <c r="N92" s="207">
        <f>N147</f>
        <v>0</v>
      </c>
      <c r="O92" s="208"/>
      <c r="P92" s="208"/>
      <c r="Q92" s="208"/>
      <c r="R92" s="133"/>
    </row>
    <row r="93" spans="2:47" s="8" customFormat="1" ht="19.899999999999999" customHeight="1">
      <c r="B93" s="132"/>
      <c r="C93" s="101"/>
      <c r="D93" s="112" t="s">
        <v>1059</v>
      </c>
      <c r="E93" s="101"/>
      <c r="F93" s="101"/>
      <c r="G93" s="101"/>
      <c r="H93" s="101"/>
      <c r="I93" s="101"/>
      <c r="J93" s="101"/>
      <c r="K93" s="101"/>
      <c r="L93" s="101"/>
      <c r="M93" s="101"/>
      <c r="N93" s="207">
        <f>N152</f>
        <v>0</v>
      </c>
      <c r="O93" s="208"/>
      <c r="P93" s="208"/>
      <c r="Q93" s="208"/>
      <c r="R93" s="133"/>
    </row>
    <row r="94" spans="2:47" s="8" customFormat="1" ht="19.899999999999999" customHeight="1">
      <c r="B94" s="132"/>
      <c r="C94" s="101"/>
      <c r="D94" s="112" t="s">
        <v>1061</v>
      </c>
      <c r="E94" s="101"/>
      <c r="F94" s="101"/>
      <c r="G94" s="101"/>
      <c r="H94" s="101"/>
      <c r="I94" s="101"/>
      <c r="J94" s="101"/>
      <c r="K94" s="101"/>
      <c r="L94" s="101"/>
      <c r="M94" s="101"/>
      <c r="N94" s="207">
        <f>N160</f>
        <v>0</v>
      </c>
      <c r="O94" s="208"/>
      <c r="P94" s="208"/>
      <c r="Q94" s="208"/>
      <c r="R94" s="133"/>
    </row>
    <row r="95" spans="2:47" s="7" customFormat="1" ht="24.95" customHeight="1">
      <c r="B95" s="128"/>
      <c r="C95" s="129"/>
      <c r="D95" s="130" t="s">
        <v>1063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91">
        <f>N165</f>
        <v>0</v>
      </c>
      <c r="O95" s="292"/>
      <c r="P95" s="292"/>
      <c r="Q95" s="292"/>
      <c r="R95" s="131"/>
    </row>
    <row r="96" spans="2:47" s="8" customFormat="1" ht="19.899999999999999" customHeight="1">
      <c r="B96" s="132"/>
      <c r="C96" s="101"/>
      <c r="D96" s="112" t="s">
        <v>1064</v>
      </c>
      <c r="E96" s="101"/>
      <c r="F96" s="101"/>
      <c r="G96" s="101"/>
      <c r="H96" s="101"/>
      <c r="I96" s="101"/>
      <c r="J96" s="101"/>
      <c r="K96" s="101"/>
      <c r="L96" s="101"/>
      <c r="M96" s="101"/>
      <c r="N96" s="207">
        <f>N166</f>
        <v>0</v>
      </c>
      <c r="O96" s="208"/>
      <c r="P96" s="208"/>
      <c r="Q96" s="208"/>
      <c r="R96" s="133"/>
    </row>
    <row r="97" spans="2:65" s="8" customFormat="1" ht="19.899999999999999" customHeight="1">
      <c r="B97" s="132"/>
      <c r="C97" s="101"/>
      <c r="D97" s="112" t="s">
        <v>551</v>
      </c>
      <c r="E97" s="101"/>
      <c r="F97" s="101"/>
      <c r="G97" s="101"/>
      <c r="H97" s="101"/>
      <c r="I97" s="101"/>
      <c r="J97" s="101"/>
      <c r="K97" s="101"/>
      <c r="L97" s="101"/>
      <c r="M97" s="101"/>
      <c r="N97" s="207">
        <f>N174</f>
        <v>0</v>
      </c>
      <c r="O97" s="208"/>
      <c r="P97" s="208"/>
      <c r="Q97" s="208"/>
      <c r="R97" s="133"/>
    </row>
    <row r="98" spans="2:65" s="1" customFormat="1" ht="21.75" customHeight="1"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40"/>
    </row>
    <row r="99" spans="2:65" s="1" customFormat="1" ht="29.25" customHeight="1">
      <c r="B99" s="38"/>
      <c r="C99" s="201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93"/>
      <c r="O99" s="294"/>
      <c r="P99" s="294"/>
      <c r="Q99" s="294"/>
      <c r="R99" s="40"/>
      <c r="T99" s="134"/>
      <c r="U99" s="135" t="s">
        <v>911</v>
      </c>
    </row>
    <row r="100" spans="2:65" s="1" customFormat="1" ht="18" customHeight="1">
      <c r="B100" s="136"/>
      <c r="C100" s="203"/>
      <c r="D100" s="213"/>
      <c r="E100" s="213"/>
      <c r="F100" s="213"/>
      <c r="G100" s="213"/>
      <c r="H100" s="213"/>
      <c r="I100" s="203"/>
      <c r="J100" s="203"/>
      <c r="K100" s="203"/>
      <c r="L100" s="203"/>
      <c r="M100" s="203"/>
      <c r="N100" s="216"/>
      <c r="O100" s="216"/>
      <c r="P100" s="216"/>
      <c r="Q100" s="216"/>
      <c r="R100" s="138"/>
      <c r="S100" s="139"/>
      <c r="T100" s="140"/>
      <c r="U100" s="141" t="s">
        <v>914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2" t="s">
        <v>1065</v>
      </c>
      <c r="AZ100" s="139"/>
      <c r="BA100" s="139"/>
      <c r="BB100" s="139"/>
      <c r="BC100" s="139"/>
      <c r="BD100" s="139"/>
      <c r="BE100" s="143">
        <f t="shared" ref="BE100:BE105" si="0">IF(U100="základná",N100,0)</f>
        <v>0</v>
      </c>
      <c r="BF100" s="143">
        <f t="shared" ref="BF100:BF105" si="1">IF(U100="znížená",N100,0)</f>
        <v>0</v>
      </c>
      <c r="BG100" s="143">
        <f t="shared" ref="BG100:BG105" si="2">IF(U100="zákl. prenesená",N100,0)</f>
        <v>0</v>
      </c>
      <c r="BH100" s="143">
        <f t="shared" ref="BH100:BH105" si="3">IF(U100="zníž. prenesená",N100,0)</f>
        <v>0</v>
      </c>
      <c r="BI100" s="143">
        <f t="shared" ref="BI100:BI105" si="4">IF(U100="nulová",N100,0)</f>
        <v>0</v>
      </c>
      <c r="BJ100" s="142" t="s">
        <v>959</v>
      </c>
      <c r="BK100" s="139"/>
      <c r="BL100" s="139"/>
      <c r="BM100" s="139"/>
    </row>
    <row r="101" spans="2:65" s="1" customFormat="1" ht="18" customHeight="1">
      <c r="B101" s="136"/>
      <c r="C101" s="203"/>
      <c r="D101" s="213"/>
      <c r="E101" s="213"/>
      <c r="F101" s="213"/>
      <c r="G101" s="213"/>
      <c r="H101" s="213"/>
      <c r="I101" s="203"/>
      <c r="J101" s="203"/>
      <c r="K101" s="203"/>
      <c r="L101" s="203"/>
      <c r="M101" s="203"/>
      <c r="N101" s="216"/>
      <c r="O101" s="216"/>
      <c r="P101" s="216"/>
      <c r="Q101" s="216"/>
      <c r="R101" s="138"/>
      <c r="S101" s="139"/>
      <c r="T101" s="140"/>
      <c r="U101" s="141" t="s">
        <v>914</v>
      </c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42" t="s">
        <v>1065</v>
      </c>
      <c r="AZ101" s="139"/>
      <c r="BA101" s="139"/>
      <c r="BB101" s="139"/>
      <c r="BC101" s="139"/>
      <c r="BD101" s="139"/>
      <c r="BE101" s="143">
        <f t="shared" si="0"/>
        <v>0</v>
      </c>
      <c r="BF101" s="143">
        <f t="shared" si="1"/>
        <v>0</v>
      </c>
      <c r="BG101" s="143">
        <f t="shared" si="2"/>
        <v>0</v>
      </c>
      <c r="BH101" s="143">
        <f t="shared" si="3"/>
        <v>0</v>
      </c>
      <c r="BI101" s="143">
        <f t="shared" si="4"/>
        <v>0</v>
      </c>
      <c r="BJ101" s="142" t="s">
        <v>959</v>
      </c>
      <c r="BK101" s="139"/>
      <c r="BL101" s="139"/>
      <c r="BM101" s="139"/>
    </row>
    <row r="102" spans="2:65" s="1" customFormat="1" ht="18" customHeight="1">
      <c r="B102" s="136"/>
      <c r="C102" s="203"/>
      <c r="D102" s="213"/>
      <c r="E102" s="213"/>
      <c r="F102" s="213"/>
      <c r="G102" s="213"/>
      <c r="H102" s="213"/>
      <c r="I102" s="203"/>
      <c r="J102" s="203"/>
      <c r="K102" s="203"/>
      <c r="L102" s="203"/>
      <c r="M102" s="203"/>
      <c r="N102" s="216"/>
      <c r="O102" s="216"/>
      <c r="P102" s="216"/>
      <c r="Q102" s="216"/>
      <c r="R102" s="138"/>
      <c r="S102" s="139"/>
      <c r="T102" s="140"/>
      <c r="U102" s="141" t="s">
        <v>914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42" t="s">
        <v>1065</v>
      </c>
      <c r="AZ102" s="139"/>
      <c r="BA102" s="139"/>
      <c r="BB102" s="139"/>
      <c r="BC102" s="139"/>
      <c r="BD102" s="139"/>
      <c r="BE102" s="143">
        <f t="shared" si="0"/>
        <v>0</v>
      </c>
      <c r="BF102" s="143">
        <f t="shared" si="1"/>
        <v>0</v>
      </c>
      <c r="BG102" s="143">
        <f t="shared" si="2"/>
        <v>0</v>
      </c>
      <c r="BH102" s="143">
        <f t="shared" si="3"/>
        <v>0</v>
      </c>
      <c r="BI102" s="143">
        <f t="shared" si="4"/>
        <v>0</v>
      </c>
      <c r="BJ102" s="142" t="s">
        <v>959</v>
      </c>
      <c r="BK102" s="139"/>
      <c r="BL102" s="139"/>
      <c r="BM102" s="139"/>
    </row>
    <row r="103" spans="2:65" s="1" customFormat="1" ht="18" customHeight="1">
      <c r="B103" s="136"/>
      <c r="C103" s="203"/>
      <c r="D103" s="213"/>
      <c r="E103" s="213"/>
      <c r="F103" s="213"/>
      <c r="G103" s="213"/>
      <c r="H103" s="213"/>
      <c r="I103" s="203"/>
      <c r="J103" s="203"/>
      <c r="K103" s="203"/>
      <c r="L103" s="203"/>
      <c r="M103" s="203"/>
      <c r="N103" s="216"/>
      <c r="O103" s="216"/>
      <c r="P103" s="216"/>
      <c r="Q103" s="216"/>
      <c r="R103" s="138"/>
      <c r="S103" s="139"/>
      <c r="T103" s="140"/>
      <c r="U103" s="141" t="s">
        <v>914</v>
      </c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42" t="s">
        <v>1065</v>
      </c>
      <c r="AZ103" s="139"/>
      <c r="BA103" s="139"/>
      <c r="BB103" s="139"/>
      <c r="BC103" s="139"/>
      <c r="BD103" s="139"/>
      <c r="BE103" s="143">
        <f t="shared" si="0"/>
        <v>0</v>
      </c>
      <c r="BF103" s="143">
        <f t="shared" si="1"/>
        <v>0</v>
      </c>
      <c r="BG103" s="143">
        <f t="shared" si="2"/>
        <v>0</v>
      </c>
      <c r="BH103" s="143">
        <f t="shared" si="3"/>
        <v>0</v>
      </c>
      <c r="BI103" s="143">
        <f t="shared" si="4"/>
        <v>0</v>
      </c>
      <c r="BJ103" s="142" t="s">
        <v>959</v>
      </c>
      <c r="BK103" s="139"/>
      <c r="BL103" s="139"/>
      <c r="BM103" s="139"/>
    </row>
    <row r="104" spans="2:65" s="1" customFormat="1" ht="18" customHeight="1">
      <c r="B104" s="136"/>
      <c r="C104" s="203"/>
      <c r="D104" s="213"/>
      <c r="E104" s="213"/>
      <c r="F104" s="213"/>
      <c r="G104" s="213"/>
      <c r="H104" s="213"/>
      <c r="I104" s="203"/>
      <c r="J104" s="203"/>
      <c r="K104" s="203"/>
      <c r="L104" s="203"/>
      <c r="M104" s="203"/>
      <c r="N104" s="216"/>
      <c r="O104" s="216"/>
      <c r="P104" s="216"/>
      <c r="Q104" s="216"/>
      <c r="R104" s="138"/>
      <c r="S104" s="139"/>
      <c r="T104" s="140"/>
      <c r="U104" s="141" t="s">
        <v>914</v>
      </c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42" t="s">
        <v>1065</v>
      </c>
      <c r="AZ104" s="139"/>
      <c r="BA104" s="139"/>
      <c r="BB104" s="139"/>
      <c r="BC104" s="139"/>
      <c r="BD104" s="139"/>
      <c r="BE104" s="143">
        <f t="shared" si="0"/>
        <v>0</v>
      </c>
      <c r="BF104" s="143">
        <f t="shared" si="1"/>
        <v>0</v>
      </c>
      <c r="BG104" s="143">
        <f t="shared" si="2"/>
        <v>0</v>
      </c>
      <c r="BH104" s="143">
        <f t="shared" si="3"/>
        <v>0</v>
      </c>
      <c r="BI104" s="143">
        <f t="shared" si="4"/>
        <v>0</v>
      </c>
      <c r="BJ104" s="142" t="s">
        <v>959</v>
      </c>
      <c r="BK104" s="139"/>
      <c r="BL104" s="139"/>
      <c r="BM104" s="139"/>
    </row>
    <row r="105" spans="2:65" s="1" customFormat="1" ht="18" customHeight="1">
      <c r="B105" s="136"/>
      <c r="C105" s="203"/>
      <c r="D105" s="204"/>
      <c r="E105" s="203"/>
      <c r="F105" s="203"/>
      <c r="G105" s="203"/>
      <c r="H105" s="203"/>
      <c r="I105" s="203"/>
      <c r="J105" s="203"/>
      <c r="K105" s="203"/>
      <c r="L105" s="203"/>
      <c r="M105" s="203"/>
      <c r="N105" s="216"/>
      <c r="O105" s="216"/>
      <c r="P105" s="216"/>
      <c r="Q105" s="216"/>
      <c r="R105" s="138"/>
      <c r="S105" s="139"/>
      <c r="T105" s="144"/>
      <c r="U105" s="145" t="s">
        <v>914</v>
      </c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42" t="s">
        <v>1066</v>
      </c>
      <c r="AZ105" s="139"/>
      <c r="BA105" s="139"/>
      <c r="BB105" s="139"/>
      <c r="BC105" s="139"/>
      <c r="BD105" s="139"/>
      <c r="BE105" s="143">
        <f t="shared" si="0"/>
        <v>0</v>
      </c>
      <c r="BF105" s="143">
        <f t="shared" si="1"/>
        <v>0</v>
      </c>
      <c r="BG105" s="143">
        <f t="shared" si="2"/>
        <v>0</v>
      </c>
      <c r="BH105" s="143">
        <f t="shared" si="3"/>
        <v>0</v>
      </c>
      <c r="BI105" s="143">
        <f t="shared" si="4"/>
        <v>0</v>
      </c>
      <c r="BJ105" s="142" t="s">
        <v>959</v>
      </c>
      <c r="BK105" s="139"/>
      <c r="BL105" s="139"/>
      <c r="BM105" s="139"/>
    </row>
    <row r="106" spans="2:65" s="1" customFormat="1"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40"/>
    </row>
    <row r="107" spans="2:65" s="1" customFormat="1" ht="29.25" customHeight="1">
      <c r="B107" s="38"/>
      <c r="C107" s="121" t="s">
        <v>490</v>
      </c>
      <c r="D107" s="49"/>
      <c r="E107" s="49"/>
      <c r="F107" s="49"/>
      <c r="G107" s="49"/>
      <c r="H107" s="49"/>
      <c r="I107" s="49"/>
      <c r="J107" s="49"/>
      <c r="K107" s="49"/>
      <c r="L107" s="215">
        <f>ROUND(SUM(N89+N99),2)</f>
        <v>0</v>
      </c>
      <c r="M107" s="215"/>
      <c r="N107" s="215"/>
      <c r="O107" s="215"/>
      <c r="P107" s="215"/>
      <c r="Q107" s="215"/>
      <c r="R107" s="40"/>
    </row>
    <row r="108" spans="2:65" s="1" customFormat="1" ht="6.95" customHeight="1"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</row>
    <row r="112" spans="2:65" s="1" customFormat="1" ht="6.95" customHeight="1"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7"/>
    </row>
    <row r="113" spans="2:65" s="1" customFormat="1" ht="36.950000000000003" customHeight="1">
      <c r="B113" s="38"/>
      <c r="C113" s="231" t="s">
        <v>1067</v>
      </c>
      <c r="D113" s="282"/>
      <c r="E113" s="282"/>
      <c r="F113" s="282"/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82"/>
      <c r="R113" s="40"/>
    </row>
    <row r="114" spans="2:65" s="1" customFormat="1" ht="6.95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spans="2:65" s="1" customFormat="1" ht="30" customHeight="1">
      <c r="B115" s="38"/>
      <c r="C115" s="33" t="s">
        <v>887</v>
      </c>
      <c r="D115" s="39"/>
      <c r="E115" s="39"/>
      <c r="F115" s="283" t="str">
        <f>F6</f>
        <v>Rekonštrukcia tepelného hospodárstva Ekonomickej univerzity v Bratislave, Dolnozemská cesta č.1, 852 35 Bratislava</v>
      </c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39"/>
      <c r="R115" s="40"/>
    </row>
    <row r="116" spans="2:65" ht="30" customHeight="1">
      <c r="B116" s="26"/>
      <c r="C116" s="33" t="s">
        <v>1036</v>
      </c>
      <c r="D116" s="29"/>
      <c r="E116" s="29"/>
      <c r="F116" s="283" t="s">
        <v>543</v>
      </c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9"/>
      <c r="R116" s="27"/>
    </row>
    <row r="117" spans="2:65" s="1" customFormat="1" ht="36.950000000000003" customHeight="1">
      <c r="B117" s="38"/>
      <c r="C117" s="72" t="s">
        <v>1038</v>
      </c>
      <c r="D117" s="39"/>
      <c r="E117" s="39"/>
      <c r="F117" s="233" t="str">
        <f>F8</f>
        <v xml:space="preserve">G1.3 - G1.3 Vnútorný rozvod plynu </v>
      </c>
      <c r="G117" s="282"/>
      <c r="H117" s="282"/>
      <c r="I117" s="282"/>
      <c r="J117" s="282"/>
      <c r="K117" s="282"/>
      <c r="L117" s="282"/>
      <c r="M117" s="282"/>
      <c r="N117" s="282"/>
      <c r="O117" s="282"/>
      <c r="P117" s="282"/>
      <c r="Q117" s="39"/>
      <c r="R117" s="40"/>
    </row>
    <row r="118" spans="2:65" s="1" customFormat="1" ht="6.95" customHeight="1"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40"/>
    </row>
    <row r="119" spans="2:65" s="1" customFormat="1" ht="18" customHeight="1">
      <c r="B119" s="38"/>
      <c r="C119" s="33" t="s">
        <v>891</v>
      </c>
      <c r="D119" s="39"/>
      <c r="E119" s="39"/>
      <c r="F119" s="31" t="str">
        <f>F10</f>
        <v>Bratislava</v>
      </c>
      <c r="G119" s="39"/>
      <c r="H119" s="39"/>
      <c r="I119" s="39"/>
      <c r="J119" s="39"/>
      <c r="K119" s="33" t="s">
        <v>893</v>
      </c>
      <c r="L119" s="39"/>
      <c r="M119" s="281" t="str">
        <f>IF(O10="","",O10)</f>
        <v>7. 7. 2017</v>
      </c>
      <c r="N119" s="281"/>
      <c r="O119" s="281"/>
      <c r="P119" s="281"/>
      <c r="Q119" s="39"/>
      <c r="R119" s="40"/>
    </row>
    <row r="120" spans="2:65" s="1" customFormat="1" ht="6.95" customHeight="1"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40"/>
    </row>
    <row r="121" spans="2:65" s="1" customFormat="1" ht="15">
      <c r="B121" s="38"/>
      <c r="C121" s="33" t="s">
        <v>895</v>
      </c>
      <c r="D121" s="39"/>
      <c r="E121" s="39"/>
      <c r="F121" s="31" t="str">
        <f>E13</f>
        <v>Ekonomická univerzita v Bratislave</v>
      </c>
      <c r="G121" s="39"/>
      <c r="H121" s="39"/>
      <c r="I121" s="39"/>
      <c r="J121" s="39"/>
      <c r="K121" s="33" t="s">
        <v>901</v>
      </c>
      <c r="L121" s="39"/>
      <c r="M121" s="248" t="str">
        <f>E19</f>
        <v>Energoprojekt Bratislava, a.s.</v>
      </c>
      <c r="N121" s="248"/>
      <c r="O121" s="248"/>
      <c r="P121" s="248"/>
      <c r="Q121" s="248"/>
      <c r="R121" s="40"/>
    </row>
    <row r="122" spans="2:65" s="1" customFormat="1" ht="14.45" customHeight="1">
      <c r="B122" s="38"/>
      <c r="C122" s="33" t="s">
        <v>899</v>
      </c>
      <c r="D122" s="39"/>
      <c r="E122" s="39"/>
      <c r="F122" s="31" t="str">
        <f>IF(E16="","",E16)</f>
        <v>Vyplň údaj</v>
      </c>
      <c r="G122" s="39"/>
      <c r="H122" s="39"/>
      <c r="I122" s="39"/>
      <c r="J122" s="39"/>
      <c r="K122" s="33" t="s">
        <v>905</v>
      </c>
      <c r="L122" s="39"/>
      <c r="M122" s="248" t="str">
        <f>E22</f>
        <v>Mgr. Michal Kovciík</v>
      </c>
      <c r="N122" s="248"/>
      <c r="O122" s="248"/>
      <c r="P122" s="248"/>
      <c r="Q122" s="248"/>
      <c r="R122" s="40"/>
    </row>
    <row r="123" spans="2:65" s="1" customFormat="1" ht="10.35" customHeight="1"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40"/>
    </row>
    <row r="124" spans="2:65" s="9" customFormat="1" ht="29.25" customHeight="1">
      <c r="B124" s="146"/>
      <c r="C124" s="147" t="s">
        <v>1068</v>
      </c>
      <c r="D124" s="148" t="s">
        <v>1069</v>
      </c>
      <c r="E124" s="148" t="s">
        <v>929</v>
      </c>
      <c r="F124" s="285" t="s">
        <v>1070</v>
      </c>
      <c r="G124" s="285"/>
      <c r="H124" s="285"/>
      <c r="I124" s="285"/>
      <c r="J124" s="148" t="s">
        <v>1071</v>
      </c>
      <c r="K124" s="148" t="s">
        <v>1072</v>
      </c>
      <c r="L124" s="285" t="s">
        <v>1073</v>
      </c>
      <c r="M124" s="285"/>
      <c r="N124" s="285" t="s">
        <v>1043</v>
      </c>
      <c r="O124" s="285"/>
      <c r="P124" s="285"/>
      <c r="Q124" s="286"/>
      <c r="R124" s="149"/>
      <c r="T124" s="78" t="s">
        <v>1074</v>
      </c>
      <c r="U124" s="79" t="s">
        <v>911</v>
      </c>
      <c r="V124" s="79" t="s">
        <v>1075</v>
      </c>
      <c r="W124" s="79" t="s">
        <v>1076</v>
      </c>
      <c r="X124" s="79" t="s">
        <v>1077</v>
      </c>
      <c r="Y124" s="79" t="s">
        <v>1078</v>
      </c>
      <c r="Z124" s="79" t="s">
        <v>1079</v>
      </c>
      <c r="AA124" s="80" t="s">
        <v>1080</v>
      </c>
    </row>
    <row r="125" spans="2:65" s="1" customFormat="1" ht="29.25" customHeight="1">
      <c r="B125" s="38"/>
      <c r="C125" s="82" t="s">
        <v>1040</v>
      </c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287">
        <f>BK125</f>
        <v>0</v>
      </c>
      <c r="O125" s="288"/>
      <c r="P125" s="288"/>
      <c r="Q125" s="288"/>
      <c r="R125" s="40"/>
      <c r="T125" s="81"/>
      <c r="U125" s="54"/>
      <c r="V125" s="54"/>
      <c r="W125" s="150">
        <f>W126+W165+W176</f>
        <v>0</v>
      </c>
      <c r="X125" s="54"/>
      <c r="Y125" s="150">
        <f>Y126+Y165+Y176</f>
        <v>0</v>
      </c>
      <c r="Z125" s="54"/>
      <c r="AA125" s="151">
        <f>AA126+AA165+AA176</f>
        <v>0</v>
      </c>
      <c r="AT125" s="22" t="s">
        <v>946</v>
      </c>
      <c r="AU125" s="22" t="s">
        <v>1045</v>
      </c>
      <c r="BK125" s="152">
        <f>BK126+BK165+BK176</f>
        <v>0</v>
      </c>
    </row>
    <row r="126" spans="2:65" s="10" customFormat="1" ht="37.35" customHeight="1">
      <c r="B126" s="153"/>
      <c r="C126" s="154"/>
      <c r="D126" s="155" t="s">
        <v>1052</v>
      </c>
      <c r="E126" s="155"/>
      <c r="F126" s="155"/>
      <c r="G126" s="155"/>
      <c r="H126" s="155"/>
      <c r="I126" s="155"/>
      <c r="J126" s="155"/>
      <c r="K126" s="155"/>
      <c r="L126" s="155"/>
      <c r="M126" s="155"/>
      <c r="N126" s="289">
        <f>BK126</f>
        <v>0</v>
      </c>
      <c r="O126" s="290"/>
      <c r="P126" s="290"/>
      <c r="Q126" s="290"/>
      <c r="R126" s="156"/>
      <c r="T126" s="157"/>
      <c r="U126" s="154"/>
      <c r="V126" s="154"/>
      <c r="W126" s="158">
        <f>W127+W147+W152+W160</f>
        <v>0</v>
      </c>
      <c r="X126" s="154"/>
      <c r="Y126" s="158">
        <f>Y127+Y147+Y152+Y160</f>
        <v>0</v>
      </c>
      <c r="Z126" s="154"/>
      <c r="AA126" s="159">
        <f>AA127+AA147+AA152+AA160</f>
        <v>0</v>
      </c>
      <c r="AR126" s="160" t="s">
        <v>959</v>
      </c>
      <c r="AT126" s="161" t="s">
        <v>946</v>
      </c>
      <c r="AU126" s="161" t="s">
        <v>947</v>
      </c>
      <c r="AY126" s="160" t="s">
        <v>1081</v>
      </c>
      <c r="BK126" s="162">
        <f>BK127+BK147+BK152+BK160</f>
        <v>0</v>
      </c>
    </row>
    <row r="127" spans="2:65" s="10" customFormat="1" ht="19.899999999999999" customHeight="1">
      <c r="B127" s="153"/>
      <c r="C127" s="154"/>
      <c r="D127" s="163" t="s">
        <v>2355</v>
      </c>
      <c r="E127" s="163"/>
      <c r="F127" s="163"/>
      <c r="G127" s="163"/>
      <c r="H127" s="163"/>
      <c r="I127" s="163"/>
      <c r="J127" s="163"/>
      <c r="K127" s="163"/>
      <c r="L127" s="163"/>
      <c r="M127" s="163"/>
      <c r="N127" s="279">
        <f>BK127</f>
        <v>0</v>
      </c>
      <c r="O127" s="280"/>
      <c r="P127" s="280"/>
      <c r="Q127" s="280"/>
      <c r="R127" s="156"/>
      <c r="T127" s="157"/>
      <c r="U127" s="154"/>
      <c r="V127" s="154"/>
      <c r="W127" s="158">
        <f>SUM(W128:W146)</f>
        <v>0</v>
      </c>
      <c r="X127" s="154"/>
      <c r="Y127" s="158">
        <f>SUM(Y128:Y146)</f>
        <v>0</v>
      </c>
      <c r="Z127" s="154"/>
      <c r="AA127" s="159">
        <f>SUM(AA128:AA146)</f>
        <v>0</v>
      </c>
      <c r="AR127" s="160" t="s">
        <v>959</v>
      </c>
      <c r="AT127" s="161" t="s">
        <v>946</v>
      </c>
      <c r="AU127" s="161" t="s">
        <v>954</v>
      </c>
      <c r="AY127" s="160" t="s">
        <v>1081</v>
      </c>
      <c r="BK127" s="162">
        <f>SUM(BK128:BK146)</f>
        <v>0</v>
      </c>
    </row>
    <row r="128" spans="2:65" s="1" customFormat="1" ht="38.25" customHeight="1">
      <c r="B128" s="136"/>
      <c r="C128" s="164" t="s">
        <v>954</v>
      </c>
      <c r="D128" s="164" t="s">
        <v>1082</v>
      </c>
      <c r="E128" s="165" t="s">
        <v>1686</v>
      </c>
      <c r="F128" s="270" t="s">
        <v>1687</v>
      </c>
      <c r="G128" s="270"/>
      <c r="H128" s="270"/>
      <c r="I128" s="270"/>
      <c r="J128" s="166" t="s">
        <v>1194</v>
      </c>
      <c r="K128" s="167">
        <v>125</v>
      </c>
      <c r="L128" s="265">
        <v>0</v>
      </c>
      <c r="M128" s="265"/>
      <c r="N128" s="258">
        <f t="shared" ref="N128:N146" si="5">ROUND(L128*K128,3)</f>
        <v>0</v>
      </c>
      <c r="O128" s="258"/>
      <c r="P128" s="258"/>
      <c r="Q128" s="258"/>
      <c r="R128" s="138"/>
      <c r="T128" s="168" t="s">
        <v>875</v>
      </c>
      <c r="U128" s="47" t="s">
        <v>914</v>
      </c>
      <c r="V128" s="39"/>
      <c r="W128" s="169">
        <f t="shared" ref="W128:W146" si="6">V128*K128</f>
        <v>0</v>
      </c>
      <c r="X128" s="169">
        <v>0</v>
      </c>
      <c r="Y128" s="169">
        <f t="shared" ref="Y128:Y146" si="7">X128*K128</f>
        <v>0</v>
      </c>
      <c r="Z128" s="169">
        <v>0</v>
      </c>
      <c r="AA128" s="170">
        <f t="shared" ref="AA128:AA146" si="8">Z128*K128</f>
        <v>0</v>
      </c>
      <c r="AR128" s="22" t="s">
        <v>954</v>
      </c>
      <c r="AT128" s="22" t="s">
        <v>1082</v>
      </c>
      <c r="AU128" s="22" t="s">
        <v>959</v>
      </c>
      <c r="AY128" s="22" t="s">
        <v>1081</v>
      </c>
      <c r="BE128" s="116">
        <f t="shared" ref="BE128:BE146" si="9">IF(U128="základná",N128,0)</f>
        <v>0</v>
      </c>
      <c r="BF128" s="116">
        <f t="shared" ref="BF128:BF146" si="10">IF(U128="znížená",N128,0)</f>
        <v>0</v>
      </c>
      <c r="BG128" s="116">
        <f t="shared" ref="BG128:BG146" si="11">IF(U128="zákl. prenesená",N128,0)</f>
        <v>0</v>
      </c>
      <c r="BH128" s="116">
        <f t="shared" ref="BH128:BH146" si="12">IF(U128="zníž. prenesená",N128,0)</f>
        <v>0</v>
      </c>
      <c r="BI128" s="116">
        <f t="shared" ref="BI128:BI146" si="13">IF(U128="nulová",N128,0)</f>
        <v>0</v>
      </c>
      <c r="BJ128" s="22" t="s">
        <v>959</v>
      </c>
      <c r="BK128" s="171">
        <f t="shared" ref="BK128:BK146" si="14">ROUND(L128*K128,3)</f>
        <v>0</v>
      </c>
      <c r="BL128" s="22" t="s">
        <v>954</v>
      </c>
      <c r="BM128" s="22" t="s">
        <v>1688</v>
      </c>
    </row>
    <row r="129" spans="2:65" s="1" customFormat="1" ht="38.25" customHeight="1">
      <c r="B129" s="136"/>
      <c r="C129" s="164" t="s">
        <v>959</v>
      </c>
      <c r="D129" s="164" t="s">
        <v>1082</v>
      </c>
      <c r="E129" s="165" t="s">
        <v>1689</v>
      </c>
      <c r="F129" s="270" t="s">
        <v>1690</v>
      </c>
      <c r="G129" s="270"/>
      <c r="H129" s="270"/>
      <c r="I129" s="270"/>
      <c r="J129" s="166" t="s">
        <v>1194</v>
      </c>
      <c r="K129" s="167">
        <v>14</v>
      </c>
      <c r="L129" s="265">
        <v>0</v>
      </c>
      <c r="M129" s="265"/>
      <c r="N129" s="258">
        <f t="shared" si="5"/>
        <v>0</v>
      </c>
      <c r="O129" s="258"/>
      <c r="P129" s="258"/>
      <c r="Q129" s="258"/>
      <c r="R129" s="138"/>
      <c r="T129" s="168" t="s">
        <v>875</v>
      </c>
      <c r="U129" s="47" t="s">
        <v>914</v>
      </c>
      <c r="V129" s="39"/>
      <c r="W129" s="169">
        <f t="shared" si="6"/>
        <v>0</v>
      </c>
      <c r="X129" s="169">
        <v>0</v>
      </c>
      <c r="Y129" s="169">
        <f t="shared" si="7"/>
        <v>0</v>
      </c>
      <c r="Z129" s="169">
        <v>0</v>
      </c>
      <c r="AA129" s="170">
        <f t="shared" si="8"/>
        <v>0</v>
      </c>
      <c r="AR129" s="22" t="s">
        <v>954</v>
      </c>
      <c r="AT129" s="22" t="s">
        <v>1082</v>
      </c>
      <c r="AU129" s="22" t="s">
        <v>959</v>
      </c>
      <c r="AY129" s="22" t="s">
        <v>1081</v>
      </c>
      <c r="BE129" s="116">
        <f t="shared" si="9"/>
        <v>0</v>
      </c>
      <c r="BF129" s="116">
        <f t="shared" si="10"/>
        <v>0</v>
      </c>
      <c r="BG129" s="116">
        <f t="shared" si="11"/>
        <v>0</v>
      </c>
      <c r="BH129" s="116">
        <f t="shared" si="12"/>
        <v>0</v>
      </c>
      <c r="BI129" s="116">
        <f t="shared" si="13"/>
        <v>0</v>
      </c>
      <c r="BJ129" s="22" t="s">
        <v>959</v>
      </c>
      <c r="BK129" s="171">
        <f t="shared" si="14"/>
        <v>0</v>
      </c>
      <c r="BL129" s="22" t="s">
        <v>954</v>
      </c>
      <c r="BM129" s="22" t="s">
        <v>1691</v>
      </c>
    </row>
    <row r="130" spans="2:65" s="1" customFormat="1" ht="38.25" customHeight="1">
      <c r="B130" s="136"/>
      <c r="C130" s="164" t="s">
        <v>1100</v>
      </c>
      <c r="D130" s="164" t="s">
        <v>1082</v>
      </c>
      <c r="E130" s="165" t="s">
        <v>1692</v>
      </c>
      <c r="F130" s="270" t="s">
        <v>1693</v>
      </c>
      <c r="G130" s="270"/>
      <c r="H130" s="270"/>
      <c r="I130" s="270"/>
      <c r="J130" s="166" t="s">
        <v>1194</v>
      </c>
      <c r="K130" s="167">
        <v>13</v>
      </c>
      <c r="L130" s="265">
        <v>0</v>
      </c>
      <c r="M130" s="265"/>
      <c r="N130" s="258">
        <f t="shared" si="5"/>
        <v>0</v>
      </c>
      <c r="O130" s="258"/>
      <c r="P130" s="258"/>
      <c r="Q130" s="258"/>
      <c r="R130" s="138"/>
      <c r="T130" s="168" t="s">
        <v>875</v>
      </c>
      <c r="U130" s="47" t="s">
        <v>914</v>
      </c>
      <c r="V130" s="39"/>
      <c r="W130" s="169">
        <f t="shared" si="6"/>
        <v>0</v>
      </c>
      <c r="X130" s="169">
        <v>0</v>
      </c>
      <c r="Y130" s="169">
        <f t="shared" si="7"/>
        <v>0</v>
      </c>
      <c r="Z130" s="169">
        <v>0</v>
      </c>
      <c r="AA130" s="170">
        <f t="shared" si="8"/>
        <v>0</v>
      </c>
      <c r="AR130" s="22" t="s">
        <v>954</v>
      </c>
      <c r="AT130" s="22" t="s">
        <v>1082</v>
      </c>
      <c r="AU130" s="22" t="s">
        <v>959</v>
      </c>
      <c r="AY130" s="22" t="s">
        <v>1081</v>
      </c>
      <c r="BE130" s="116">
        <f t="shared" si="9"/>
        <v>0</v>
      </c>
      <c r="BF130" s="116">
        <f t="shared" si="10"/>
        <v>0</v>
      </c>
      <c r="BG130" s="116">
        <f t="shared" si="11"/>
        <v>0</v>
      </c>
      <c r="BH130" s="116">
        <f t="shared" si="12"/>
        <v>0</v>
      </c>
      <c r="BI130" s="116">
        <f t="shared" si="13"/>
        <v>0</v>
      </c>
      <c r="BJ130" s="22" t="s">
        <v>959</v>
      </c>
      <c r="BK130" s="171">
        <f t="shared" si="14"/>
        <v>0</v>
      </c>
      <c r="BL130" s="22" t="s">
        <v>954</v>
      </c>
      <c r="BM130" s="22" t="s">
        <v>1694</v>
      </c>
    </row>
    <row r="131" spans="2:65" s="1" customFormat="1" ht="38.25" customHeight="1">
      <c r="B131" s="136"/>
      <c r="C131" s="164" t="s">
        <v>1086</v>
      </c>
      <c r="D131" s="164" t="s">
        <v>1082</v>
      </c>
      <c r="E131" s="165" t="s">
        <v>2430</v>
      </c>
      <c r="F131" s="270" t="s">
        <v>1695</v>
      </c>
      <c r="G131" s="270"/>
      <c r="H131" s="270"/>
      <c r="I131" s="270"/>
      <c r="J131" s="166" t="s">
        <v>1194</v>
      </c>
      <c r="K131" s="167">
        <v>2.5</v>
      </c>
      <c r="L131" s="265">
        <v>0</v>
      </c>
      <c r="M131" s="265"/>
      <c r="N131" s="258">
        <f t="shared" si="5"/>
        <v>0</v>
      </c>
      <c r="O131" s="258"/>
      <c r="P131" s="258"/>
      <c r="Q131" s="258"/>
      <c r="R131" s="138"/>
      <c r="T131" s="168" t="s">
        <v>875</v>
      </c>
      <c r="U131" s="47" t="s">
        <v>914</v>
      </c>
      <c r="V131" s="39"/>
      <c r="W131" s="169">
        <f t="shared" si="6"/>
        <v>0</v>
      </c>
      <c r="X131" s="169">
        <v>0</v>
      </c>
      <c r="Y131" s="169">
        <f t="shared" si="7"/>
        <v>0</v>
      </c>
      <c r="Z131" s="169">
        <v>0</v>
      </c>
      <c r="AA131" s="170">
        <f t="shared" si="8"/>
        <v>0</v>
      </c>
      <c r="AR131" s="22" t="s">
        <v>954</v>
      </c>
      <c r="AT131" s="22" t="s">
        <v>1082</v>
      </c>
      <c r="AU131" s="22" t="s">
        <v>959</v>
      </c>
      <c r="AY131" s="22" t="s">
        <v>1081</v>
      </c>
      <c r="BE131" s="116">
        <f t="shared" si="9"/>
        <v>0</v>
      </c>
      <c r="BF131" s="116">
        <f t="shared" si="10"/>
        <v>0</v>
      </c>
      <c r="BG131" s="116">
        <f t="shared" si="11"/>
        <v>0</v>
      </c>
      <c r="BH131" s="116">
        <f t="shared" si="12"/>
        <v>0</v>
      </c>
      <c r="BI131" s="116">
        <f t="shared" si="13"/>
        <v>0</v>
      </c>
      <c r="BJ131" s="22" t="s">
        <v>959</v>
      </c>
      <c r="BK131" s="171">
        <f t="shared" si="14"/>
        <v>0</v>
      </c>
      <c r="BL131" s="22" t="s">
        <v>954</v>
      </c>
      <c r="BM131" s="22" t="s">
        <v>1696</v>
      </c>
    </row>
    <row r="132" spans="2:65" s="1" customFormat="1" ht="25.5" customHeight="1">
      <c r="B132" s="136"/>
      <c r="C132" s="164" t="s">
        <v>1107</v>
      </c>
      <c r="D132" s="164" t="s">
        <v>1082</v>
      </c>
      <c r="E132" s="165" t="s">
        <v>1697</v>
      </c>
      <c r="F132" s="270" t="s">
        <v>1698</v>
      </c>
      <c r="G132" s="270"/>
      <c r="H132" s="270"/>
      <c r="I132" s="270"/>
      <c r="J132" s="166" t="s">
        <v>1182</v>
      </c>
      <c r="K132" s="167">
        <v>1</v>
      </c>
      <c r="L132" s="265">
        <v>0</v>
      </c>
      <c r="M132" s="265"/>
      <c r="N132" s="258">
        <f t="shared" si="5"/>
        <v>0</v>
      </c>
      <c r="O132" s="258"/>
      <c r="P132" s="258"/>
      <c r="Q132" s="258"/>
      <c r="R132" s="138"/>
      <c r="T132" s="168" t="s">
        <v>875</v>
      </c>
      <c r="U132" s="47" t="s">
        <v>914</v>
      </c>
      <c r="V132" s="39"/>
      <c r="W132" s="169">
        <f t="shared" si="6"/>
        <v>0</v>
      </c>
      <c r="X132" s="169">
        <v>0</v>
      </c>
      <c r="Y132" s="169">
        <f t="shared" si="7"/>
        <v>0</v>
      </c>
      <c r="Z132" s="169">
        <v>0</v>
      </c>
      <c r="AA132" s="170">
        <f t="shared" si="8"/>
        <v>0</v>
      </c>
      <c r="AR132" s="22" t="s">
        <v>954</v>
      </c>
      <c r="AT132" s="22" t="s">
        <v>1082</v>
      </c>
      <c r="AU132" s="22" t="s">
        <v>959</v>
      </c>
      <c r="AY132" s="22" t="s">
        <v>1081</v>
      </c>
      <c r="BE132" s="116">
        <f t="shared" si="9"/>
        <v>0</v>
      </c>
      <c r="BF132" s="116">
        <f t="shared" si="10"/>
        <v>0</v>
      </c>
      <c r="BG132" s="116">
        <f t="shared" si="11"/>
        <v>0</v>
      </c>
      <c r="BH132" s="116">
        <f t="shared" si="12"/>
        <v>0</v>
      </c>
      <c r="BI132" s="116">
        <f t="shared" si="13"/>
        <v>0</v>
      </c>
      <c r="BJ132" s="22" t="s">
        <v>959</v>
      </c>
      <c r="BK132" s="171">
        <f t="shared" si="14"/>
        <v>0</v>
      </c>
      <c r="BL132" s="22" t="s">
        <v>954</v>
      </c>
      <c r="BM132" s="22" t="s">
        <v>1699</v>
      </c>
    </row>
    <row r="133" spans="2:65" s="1" customFormat="1" ht="25.5" customHeight="1">
      <c r="B133" s="136"/>
      <c r="C133" s="164" t="s">
        <v>1113</v>
      </c>
      <c r="D133" s="164" t="s">
        <v>1082</v>
      </c>
      <c r="E133" s="165" t="s">
        <v>1700</v>
      </c>
      <c r="F133" s="270" t="s">
        <v>1701</v>
      </c>
      <c r="G133" s="270"/>
      <c r="H133" s="270"/>
      <c r="I133" s="270"/>
      <c r="J133" s="166" t="s">
        <v>1182</v>
      </c>
      <c r="K133" s="167">
        <v>1</v>
      </c>
      <c r="L133" s="265">
        <v>0</v>
      </c>
      <c r="M133" s="265"/>
      <c r="N133" s="258">
        <f t="shared" si="5"/>
        <v>0</v>
      </c>
      <c r="O133" s="258"/>
      <c r="P133" s="258"/>
      <c r="Q133" s="258"/>
      <c r="R133" s="138"/>
      <c r="T133" s="168" t="s">
        <v>875</v>
      </c>
      <c r="U133" s="47" t="s">
        <v>914</v>
      </c>
      <c r="V133" s="39"/>
      <c r="W133" s="169">
        <f t="shared" si="6"/>
        <v>0</v>
      </c>
      <c r="X133" s="169">
        <v>0</v>
      </c>
      <c r="Y133" s="169">
        <f t="shared" si="7"/>
        <v>0</v>
      </c>
      <c r="Z133" s="169">
        <v>0</v>
      </c>
      <c r="AA133" s="170">
        <f t="shared" si="8"/>
        <v>0</v>
      </c>
      <c r="AR133" s="22" t="s">
        <v>954</v>
      </c>
      <c r="AT133" s="22" t="s">
        <v>1082</v>
      </c>
      <c r="AU133" s="22" t="s">
        <v>959</v>
      </c>
      <c r="AY133" s="22" t="s">
        <v>1081</v>
      </c>
      <c r="BE133" s="116">
        <f t="shared" si="9"/>
        <v>0</v>
      </c>
      <c r="BF133" s="116">
        <f t="shared" si="10"/>
        <v>0</v>
      </c>
      <c r="BG133" s="116">
        <f t="shared" si="11"/>
        <v>0</v>
      </c>
      <c r="BH133" s="116">
        <f t="shared" si="12"/>
        <v>0</v>
      </c>
      <c r="BI133" s="116">
        <f t="shared" si="13"/>
        <v>0</v>
      </c>
      <c r="BJ133" s="22" t="s">
        <v>959</v>
      </c>
      <c r="BK133" s="171">
        <f t="shared" si="14"/>
        <v>0</v>
      </c>
      <c r="BL133" s="22" t="s">
        <v>954</v>
      </c>
      <c r="BM133" s="22" t="s">
        <v>1702</v>
      </c>
    </row>
    <row r="134" spans="2:65" s="1" customFormat="1" ht="25.5" customHeight="1">
      <c r="B134" s="136"/>
      <c r="C134" s="195" t="s">
        <v>1119</v>
      </c>
      <c r="D134" s="195" t="s">
        <v>1187</v>
      </c>
      <c r="E134" s="196" t="s">
        <v>1703</v>
      </c>
      <c r="F134" s="262" t="s">
        <v>1704</v>
      </c>
      <c r="G134" s="262"/>
      <c r="H134" s="262"/>
      <c r="I134" s="262"/>
      <c r="J134" s="197" t="s">
        <v>1182</v>
      </c>
      <c r="K134" s="198">
        <v>1</v>
      </c>
      <c r="L134" s="261">
        <v>0</v>
      </c>
      <c r="M134" s="261"/>
      <c r="N134" s="257">
        <f t="shared" si="5"/>
        <v>0</v>
      </c>
      <c r="O134" s="258"/>
      <c r="P134" s="258"/>
      <c r="Q134" s="258"/>
      <c r="R134" s="138"/>
      <c r="T134" s="168" t="s">
        <v>875</v>
      </c>
      <c r="U134" s="47" t="s">
        <v>914</v>
      </c>
      <c r="V134" s="39"/>
      <c r="W134" s="169">
        <f t="shared" si="6"/>
        <v>0</v>
      </c>
      <c r="X134" s="169">
        <v>0</v>
      </c>
      <c r="Y134" s="169">
        <f t="shared" si="7"/>
        <v>0</v>
      </c>
      <c r="Z134" s="169">
        <v>0</v>
      </c>
      <c r="AA134" s="170">
        <f t="shared" si="8"/>
        <v>0</v>
      </c>
      <c r="AR134" s="22" t="s">
        <v>959</v>
      </c>
      <c r="AT134" s="22" t="s">
        <v>1187</v>
      </c>
      <c r="AU134" s="22" t="s">
        <v>959</v>
      </c>
      <c r="AY134" s="22" t="s">
        <v>1081</v>
      </c>
      <c r="BE134" s="116">
        <f t="shared" si="9"/>
        <v>0</v>
      </c>
      <c r="BF134" s="116">
        <f t="shared" si="10"/>
        <v>0</v>
      </c>
      <c r="BG134" s="116">
        <f t="shared" si="11"/>
        <v>0</v>
      </c>
      <c r="BH134" s="116">
        <f t="shared" si="12"/>
        <v>0</v>
      </c>
      <c r="BI134" s="116">
        <f t="shared" si="13"/>
        <v>0</v>
      </c>
      <c r="BJ134" s="22" t="s">
        <v>959</v>
      </c>
      <c r="BK134" s="171">
        <f t="shared" si="14"/>
        <v>0</v>
      </c>
      <c r="BL134" s="22" t="s">
        <v>954</v>
      </c>
      <c r="BM134" s="22" t="s">
        <v>1705</v>
      </c>
    </row>
    <row r="135" spans="2:65" s="1" customFormat="1" ht="38.25" customHeight="1">
      <c r="B135" s="136"/>
      <c r="C135" s="164" t="s">
        <v>1126</v>
      </c>
      <c r="D135" s="164" t="s">
        <v>1082</v>
      </c>
      <c r="E135" s="165" t="s">
        <v>1706</v>
      </c>
      <c r="F135" s="270" t="s">
        <v>1707</v>
      </c>
      <c r="G135" s="270"/>
      <c r="H135" s="270"/>
      <c r="I135" s="270"/>
      <c r="J135" s="166" t="s">
        <v>669</v>
      </c>
      <c r="K135" s="167">
        <v>5</v>
      </c>
      <c r="L135" s="265">
        <v>0</v>
      </c>
      <c r="M135" s="265"/>
      <c r="N135" s="258">
        <f t="shared" si="5"/>
        <v>0</v>
      </c>
      <c r="O135" s="258"/>
      <c r="P135" s="258"/>
      <c r="Q135" s="258"/>
      <c r="R135" s="138"/>
      <c r="T135" s="168" t="s">
        <v>875</v>
      </c>
      <c r="U135" s="47" t="s">
        <v>914</v>
      </c>
      <c r="V135" s="39"/>
      <c r="W135" s="169">
        <f t="shared" si="6"/>
        <v>0</v>
      </c>
      <c r="X135" s="169">
        <v>0</v>
      </c>
      <c r="Y135" s="169">
        <f t="shared" si="7"/>
        <v>0</v>
      </c>
      <c r="Z135" s="169">
        <v>0</v>
      </c>
      <c r="AA135" s="170">
        <f t="shared" si="8"/>
        <v>0</v>
      </c>
      <c r="AR135" s="22" t="s">
        <v>954</v>
      </c>
      <c r="AT135" s="22" t="s">
        <v>1082</v>
      </c>
      <c r="AU135" s="22" t="s">
        <v>959</v>
      </c>
      <c r="AY135" s="22" t="s">
        <v>1081</v>
      </c>
      <c r="BE135" s="116">
        <f t="shared" si="9"/>
        <v>0</v>
      </c>
      <c r="BF135" s="116">
        <f t="shared" si="10"/>
        <v>0</v>
      </c>
      <c r="BG135" s="116">
        <f t="shared" si="11"/>
        <v>0</v>
      </c>
      <c r="BH135" s="116">
        <f t="shared" si="12"/>
        <v>0</v>
      </c>
      <c r="BI135" s="116">
        <f t="shared" si="13"/>
        <v>0</v>
      </c>
      <c r="BJ135" s="22" t="s">
        <v>959</v>
      </c>
      <c r="BK135" s="171">
        <f t="shared" si="14"/>
        <v>0</v>
      </c>
      <c r="BL135" s="22" t="s">
        <v>954</v>
      </c>
      <c r="BM135" s="22" t="s">
        <v>1708</v>
      </c>
    </row>
    <row r="136" spans="2:65" s="1" customFormat="1" ht="25.5" customHeight="1">
      <c r="B136" s="136"/>
      <c r="C136" s="195" t="s">
        <v>1132</v>
      </c>
      <c r="D136" s="195" t="s">
        <v>1187</v>
      </c>
      <c r="E136" s="196" t="s">
        <v>1709</v>
      </c>
      <c r="F136" s="262" t="s">
        <v>1710</v>
      </c>
      <c r="G136" s="262"/>
      <c r="H136" s="262"/>
      <c r="I136" s="262"/>
      <c r="J136" s="197" t="s">
        <v>1182</v>
      </c>
      <c r="K136" s="198">
        <v>5</v>
      </c>
      <c r="L136" s="261">
        <v>0</v>
      </c>
      <c r="M136" s="261"/>
      <c r="N136" s="257">
        <f t="shared" si="5"/>
        <v>0</v>
      </c>
      <c r="O136" s="258"/>
      <c r="P136" s="258"/>
      <c r="Q136" s="258"/>
      <c r="R136" s="138"/>
      <c r="T136" s="168" t="s">
        <v>875</v>
      </c>
      <c r="U136" s="47" t="s">
        <v>914</v>
      </c>
      <c r="V136" s="39"/>
      <c r="W136" s="169">
        <f t="shared" si="6"/>
        <v>0</v>
      </c>
      <c r="X136" s="169">
        <v>0</v>
      </c>
      <c r="Y136" s="169">
        <f t="shared" si="7"/>
        <v>0</v>
      </c>
      <c r="Z136" s="169">
        <v>0</v>
      </c>
      <c r="AA136" s="170">
        <f t="shared" si="8"/>
        <v>0</v>
      </c>
      <c r="AR136" s="22" t="s">
        <v>959</v>
      </c>
      <c r="AT136" s="22" t="s">
        <v>1187</v>
      </c>
      <c r="AU136" s="22" t="s">
        <v>959</v>
      </c>
      <c r="AY136" s="22" t="s">
        <v>1081</v>
      </c>
      <c r="BE136" s="116">
        <f t="shared" si="9"/>
        <v>0</v>
      </c>
      <c r="BF136" s="116">
        <f t="shared" si="10"/>
        <v>0</v>
      </c>
      <c r="BG136" s="116">
        <f t="shared" si="11"/>
        <v>0</v>
      </c>
      <c r="BH136" s="116">
        <f t="shared" si="12"/>
        <v>0</v>
      </c>
      <c r="BI136" s="116">
        <f t="shared" si="13"/>
        <v>0</v>
      </c>
      <c r="BJ136" s="22" t="s">
        <v>959</v>
      </c>
      <c r="BK136" s="171">
        <f t="shared" si="14"/>
        <v>0</v>
      </c>
      <c r="BL136" s="22" t="s">
        <v>954</v>
      </c>
      <c r="BM136" s="22" t="s">
        <v>1711</v>
      </c>
    </row>
    <row r="137" spans="2:65" s="1" customFormat="1" ht="38.25" customHeight="1">
      <c r="B137" s="136"/>
      <c r="C137" s="164" t="s">
        <v>1139</v>
      </c>
      <c r="D137" s="164" t="s">
        <v>1082</v>
      </c>
      <c r="E137" s="165" t="s">
        <v>1712</v>
      </c>
      <c r="F137" s="270" t="s">
        <v>1713</v>
      </c>
      <c r="G137" s="270"/>
      <c r="H137" s="270"/>
      <c r="I137" s="270"/>
      <c r="J137" s="166" t="s">
        <v>1182</v>
      </c>
      <c r="K137" s="167">
        <v>5</v>
      </c>
      <c r="L137" s="265">
        <v>0</v>
      </c>
      <c r="M137" s="265"/>
      <c r="N137" s="258">
        <f t="shared" si="5"/>
        <v>0</v>
      </c>
      <c r="O137" s="258"/>
      <c r="P137" s="258"/>
      <c r="Q137" s="258"/>
      <c r="R137" s="138"/>
      <c r="T137" s="168" t="s">
        <v>875</v>
      </c>
      <c r="U137" s="47" t="s">
        <v>914</v>
      </c>
      <c r="V137" s="39"/>
      <c r="W137" s="169">
        <f t="shared" si="6"/>
        <v>0</v>
      </c>
      <c r="X137" s="169">
        <v>0</v>
      </c>
      <c r="Y137" s="169">
        <f t="shared" si="7"/>
        <v>0</v>
      </c>
      <c r="Z137" s="169">
        <v>0</v>
      </c>
      <c r="AA137" s="170">
        <f t="shared" si="8"/>
        <v>0</v>
      </c>
      <c r="AR137" s="22" t="s">
        <v>954</v>
      </c>
      <c r="AT137" s="22" t="s">
        <v>1082</v>
      </c>
      <c r="AU137" s="22" t="s">
        <v>959</v>
      </c>
      <c r="AY137" s="22" t="s">
        <v>1081</v>
      </c>
      <c r="BE137" s="116">
        <f t="shared" si="9"/>
        <v>0</v>
      </c>
      <c r="BF137" s="116">
        <f t="shared" si="10"/>
        <v>0</v>
      </c>
      <c r="BG137" s="116">
        <f t="shared" si="11"/>
        <v>0</v>
      </c>
      <c r="BH137" s="116">
        <f t="shared" si="12"/>
        <v>0</v>
      </c>
      <c r="BI137" s="116">
        <f t="shared" si="13"/>
        <v>0</v>
      </c>
      <c r="BJ137" s="22" t="s">
        <v>959</v>
      </c>
      <c r="BK137" s="171">
        <f t="shared" si="14"/>
        <v>0</v>
      </c>
      <c r="BL137" s="22" t="s">
        <v>954</v>
      </c>
      <c r="BM137" s="22" t="s">
        <v>1714</v>
      </c>
    </row>
    <row r="138" spans="2:65" s="1" customFormat="1" ht="16.5" customHeight="1">
      <c r="B138" s="136"/>
      <c r="C138" s="195" t="s">
        <v>1143</v>
      </c>
      <c r="D138" s="195" t="s">
        <v>1187</v>
      </c>
      <c r="E138" s="196" t="s">
        <v>1715</v>
      </c>
      <c r="F138" s="262" t="s">
        <v>1716</v>
      </c>
      <c r="G138" s="262"/>
      <c r="H138" s="262"/>
      <c r="I138" s="262"/>
      <c r="J138" s="197" t="s">
        <v>1182</v>
      </c>
      <c r="K138" s="198">
        <v>5</v>
      </c>
      <c r="L138" s="261">
        <v>0</v>
      </c>
      <c r="M138" s="261"/>
      <c r="N138" s="257">
        <f t="shared" si="5"/>
        <v>0</v>
      </c>
      <c r="O138" s="258"/>
      <c r="P138" s="258"/>
      <c r="Q138" s="258"/>
      <c r="R138" s="138"/>
      <c r="T138" s="168" t="s">
        <v>875</v>
      </c>
      <c r="U138" s="47" t="s">
        <v>914</v>
      </c>
      <c r="V138" s="39"/>
      <c r="W138" s="169">
        <f t="shared" si="6"/>
        <v>0</v>
      </c>
      <c r="X138" s="169">
        <v>0</v>
      </c>
      <c r="Y138" s="169">
        <f t="shared" si="7"/>
        <v>0</v>
      </c>
      <c r="Z138" s="169">
        <v>0</v>
      </c>
      <c r="AA138" s="170">
        <f t="shared" si="8"/>
        <v>0</v>
      </c>
      <c r="AR138" s="22" t="s">
        <v>959</v>
      </c>
      <c r="AT138" s="22" t="s">
        <v>1187</v>
      </c>
      <c r="AU138" s="22" t="s">
        <v>959</v>
      </c>
      <c r="AY138" s="22" t="s">
        <v>1081</v>
      </c>
      <c r="BE138" s="116">
        <f t="shared" si="9"/>
        <v>0</v>
      </c>
      <c r="BF138" s="116">
        <f t="shared" si="10"/>
        <v>0</v>
      </c>
      <c r="BG138" s="116">
        <f t="shared" si="11"/>
        <v>0</v>
      </c>
      <c r="BH138" s="116">
        <f t="shared" si="12"/>
        <v>0</v>
      </c>
      <c r="BI138" s="116">
        <f t="shared" si="13"/>
        <v>0</v>
      </c>
      <c r="BJ138" s="22" t="s">
        <v>959</v>
      </c>
      <c r="BK138" s="171">
        <f t="shared" si="14"/>
        <v>0</v>
      </c>
      <c r="BL138" s="22" t="s">
        <v>954</v>
      </c>
      <c r="BM138" s="22" t="s">
        <v>1717</v>
      </c>
    </row>
    <row r="139" spans="2:65" s="1" customFormat="1" ht="38.25" customHeight="1">
      <c r="B139" s="136"/>
      <c r="C139" s="164" t="s">
        <v>1149</v>
      </c>
      <c r="D139" s="164" t="s">
        <v>1082</v>
      </c>
      <c r="E139" s="165" t="s">
        <v>1718</v>
      </c>
      <c r="F139" s="270" t="s">
        <v>1719</v>
      </c>
      <c r="G139" s="270"/>
      <c r="H139" s="270"/>
      <c r="I139" s="270"/>
      <c r="J139" s="166" t="s">
        <v>1182</v>
      </c>
      <c r="K139" s="167">
        <v>5</v>
      </c>
      <c r="L139" s="265">
        <v>0</v>
      </c>
      <c r="M139" s="265"/>
      <c r="N139" s="258">
        <f t="shared" si="5"/>
        <v>0</v>
      </c>
      <c r="O139" s="258"/>
      <c r="P139" s="258"/>
      <c r="Q139" s="258"/>
      <c r="R139" s="138"/>
      <c r="T139" s="168" t="s">
        <v>875</v>
      </c>
      <c r="U139" s="47" t="s">
        <v>914</v>
      </c>
      <c r="V139" s="39"/>
      <c r="W139" s="169">
        <f t="shared" si="6"/>
        <v>0</v>
      </c>
      <c r="X139" s="169">
        <v>0</v>
      </c>
      <c r="Y139" s="169">
        <f t="shared" si="7"/>
        <v>0</v>
      </c>
      <c r="Z139" s="169">
        <v>0</v>
      </c>
      <c r="AA139" s="170">
        <f t="shared" si="8"/>
        <v>0</v>
      </c>
      <c r="AR139" s="22" t="s">
        <v>954</v>
      </c>
      <c r="AT139" s="22" t="s">
        <v>1082</v>
      </c>
      <c r="AU139" s="22" t="s">
        <v>959</v>
      </c>
      <c r="AY139" s="22" t="s">
        <v>1081</v>
      </c>
      <c r="BE139" s="116">
        <f t="shared" si="9"/>
        <v>0</v>
      </c>
      <c r="BF139" s="116">
        <f t="shared" si="10"/>
        <v>0</v>
      </c>
      <c r="BG139" s="116">
        <f t="shared" si="11"/>
        <v>0</v>
      </c>
      <c r="BH139" s="116">
        <f t="shared" si="12"/>
        <v>0</v>
      </c>
      <c r="BI139" s="116">
        <f t="shared" si="13"/>
        <v>0</v>
      </c>
      <c r="BJ139" s="22" t="s">
        <v>959</v>
      </c>
      <c r="BK139" s="171">
        <f t="shared" si="14"/>
        <v>0</v>
      </c>
      <c r="BL139" s="22" t="s">
        <v>954</v>
      </c>
      <c r="BM139" s="22" t="s">
        <v>1720</v>
      </c>
    </row>
    <row r="140" spans="2:65" s="1" customFormat="1" ht="25.5" customHeight="1">
      <c r="B140" s="136"/>
      <c r="C140" s="195" t="s">
        <v>1167</v>
      </c>
      <c r="D140" s="195" t="s">
        <v>1187</v>
      </c>
      <c r="E140" s="196" t="s">
        <v>1721</v>
      </c>
      <c r="F140" s="262" t="s">
        <v>1722</v>
      </c>
      <c r="G140" s="262"/>
      <c r="H140" s="262"/>
      <c r="I140" s="262"/>
      <c r="J140" s="197" t="s">
        <v>1182</v>
      </c>
      <c r="K140" s="198">
        <v>5</v>
      </c>
      <c r="L140" s="261">
        <v>0</v>
      </c>
      <c r="M140" s="261"/>
      <c r="N140" s="257">
        <f t="shared" si="5"/>
        <v>0</v>
      </c>
      <c r="O140" s="258"/>
      <c r="P140" s="258"/>
      <c r="Q140" s="258"/>
      <c r="R140" s="138"/>
      <c r="T140" s="168" t="s">
        <v>875</v>
      </c>
      <c r="U140" s="47" t="s">
        <v>914</v>
      </c>
      <c r="V140" s="39"/>
      <c r="W140" s="169">
        <f t="shared" si="6"/>
        <v>0</v>
      </c>
      <c r="X140" s="169">
        <v>0</v>
      </c>
      <c r="Y140" s="169">
        <f t="shared" si="7"/>
        <v>0</v>
      </c>
      <c r="Z140" s="169">
        <v>0</v>
      </c>
      <c r="AA140" s="170">
        <f t="shared" si="8"/>
        <v>0</v>
      </c>
      <c r="AR140" s="22" t="s">
        <v>959</v>
      </c>
      <c r="AT140" s="22" t="s">
        <v>1187</v>
      </c>
      <c r="AU140" s="22" t="s">
        <v>959</v>
      </c>
      <c r="AY140" s="22" t="s">
        <v>1081</v>
      </c>
      <c r="BE140" s="116">
        <f t="shared" si="9"/>
        <v>0</v>
      </c>
      <c r="BF140" s="116">
        <f t="shared" si="10"/>
        <v>0</v>
      </c>
      <c r="BG140" s="116">
        <f t="shared" si="11"/>
        <v>0</v>
      </c>
      <c r="BH140" s="116">
        <f t="shared" si="12"/>
        <v>0</v>
      </c>
      <c r="BI140" s="116">
        <f t="shared" si="13"/>
        <v>0</v>
      </c>
      <c r="BJ140" s="22" t="s">
        <v>959</v>
      </c>
      <c r="BK140" s="171">
        <f t="shared" si="14"/>
        <v>0</v>
      </c>
      <c r="BL140" s="22" t="s">
        <v>954</v>
      </c>
      <c r="BM140" s="22" t="s">
        <v>1723</v>
      </c>
    </row>
    <row r="141" spans="2:65" s="1" customFormat="1" ht="38.25" customHeight="1">
      <c r="B141" s="136"/>
      <c r="C141" s="164" t="s">
        <v>1179</v>
      </c>
      <c r="D141" s="164" t="s">
        <v>1082</v>
      </c>
      <c r="E141" s="165" t="s">
        <v>1724</v>
      </c>
      <c r="F141" s="270" t="s">
        <v>1725</v>
      </c>
      <c r="G141" s="270"/>
      <c r="H141" s="270"/>
      <c r="I141" s="270"/>
      <c r="J141" s="166" t="s">
        <v>1182</v>
      </c>
      <c r="K141" s="167">
        <v>12</v>
      </c>
      <c r="L141" s="265">
        <v>0</v>
      </c>
      <c r="M141" s="265"/>
      <c r="N141" s="258">
        <f t="shared" si="5"/>
        <v>0</v>
      </c>
      <c r="O141" s="258"/>
      <c r="P141" s="258"/>
      <c r="Q141" s="258"/>
      <c r="R141" s="138"/>
      <c r="T141" s="168" t="s">
        <v>875</v>
      </c>
      <c r="U141" s="47" t="s">
        <v>914</v>
      </c>
      <c r="V141" s="39"/>
      <c r="W141" s="169">
        <f t="shared" si="6"/>
        <v>0</v>
      </c>
      <c r="X141" s="169">
        <v>0</v>
      </c>
      <c r="Y141" s="169">
        <f t="shared" si="7"/>
        <v>0</v>
      </c>
      <c r="Z141" s="169">
        <v>0</v>
      </c>
      <c r="AA141" s="170">
        <f t="shared" si="8"/>
        <v>0</v>
      </c>
      <c r="AR141" s="22" t="s">
        <v>954</v>
      </c>
      <c r="AT141" s="22" t="s">
        <v>1082</v>
      </c>
      <c r="AU141" s="22" t="s">
        <v>959</v>
      </c>
      <c r="AY141" s="22" t="s">
        <v>1081</v>
      </c>
      <c r="BE141" s="116">
        <f t="shared" si="9"/>
        <v>0</v>
      </c>
      <c r="BF141" s="116">
        <f t="shared" si="10"/>
        <v>0</v>
      </c>
      <c r="BG141" s="116">
        <f t="shared" si="11"/>
        <v>0</v>
      </c>
      <c r="BH141" s="116">
        <f t="shared" si="12"/>
        <v>0</v>
      </c>
      <c r="BI141" s="116">
        <f t="shared" si="13"/>
        <v>0</v>
      </c>
      <c r="BJ141" s="22" t="s">
        <v>959</v>
      </c>
      <c r="BK141" s="171">
        <f t="shared" si="14"/>
        <v>0</v>
      </c>
      <c r="BL141" s="22" t="s">
        <v>954</v>
      </c>
      <c r="BM141" s="22" t="s">
        <v>1726</v>
      </c>
    </row>
    <row r="142" spans="2:65" s="1" customFormat="1" ht="16.5" customHeight="1">
      <c r="B142" s="136"/>
      <c r="C142" s="195" t="s">
        <v>1186</v>
      </c>
      <c r="D142" s="195" t="s">
        <v>1187</v>
      </c>
      <c r="E142" s="196" t="s">
        <v>1727</v>
      </c>
      <c r="F142" s="262" t="s">
        <v>1728</v>
      </c>
      <c r="G142" s="262"/>
      <c r="H142" s="262"/>
      <c r="I142" s="262"/>
      <c r="J142" s="197" t="s">
        <v>1182</v>
      </c>
      <c r="K142" s="198">
        <v>8</v>
      </c>
      <c r="L142" s="261">
        <v>0</v>
      </c>
      <c r="M142" s="261"/>
      <c r="N142" s="257">
        <f t="shared" si="5"/>
        <v>0</v>
      </c>
      <c r="O142" s="258"/>
      <c r="P142" s="258"/>
      <c r="Q142" s="258"/>
      <c r="R142" s="138"/>
      <c r="T142" s="168" t="s">
        <v>875</v>
      </c>
      <c r="U142" s="47" t="s">
        <v>914</v>
      </c>
      <c r="V142" s="39"/>
      <c r="W142" s="169">
        <f t="shared" si="6"/>
        <v>0</v>
      </c>
      <c r="X142" s="169">
        <v>0</v>
      </c>
      <c r="Y142" s="169">
        <f t="shared" si="7"/>
        <v>0</v>
      </c>
      <c r="Z142" s="169">
        <v>0</v>
      </c>
      <c r="AA142" s="170">
        <f t="shared" si="8"/>
        <v>0</v>
      </c>
      <c r="AR142" s="22" t="s">
        <v>959</v>
      </c>
      <c r="AT142" s="22" t="s">
        <v>1187</v>
      </c>
      <c r="AU142" s="22" t="s">
        <v>959</v>
      </c>
      <c r="AY142" s="22" t="s">
        <v>1081</v>
      </c>
      <c r="BE142" s="116">
        <f t="shared" si="9"/>
        <v>0</v>
      </c>
      <c r="BF142" s="116">
        <f t="shared" si="10"/>
        <v>0</v>
      </c>
      <c r="BG142" s="116">
        <f t="shared" si="11"/>
        <v>0</v>
      </c>
      <c r="BH142" s="116">
        <f t="shared" si="12"/>
        <v>0</v>
      </c>
      <c r="BI142" s="116">
        <f t="shared" si="13"/>
        <v>0</v>
      </c>
      <c r="BJ142" s="22" t="s">
        <v>959</v>
      </c>
      <c r="BK142" s="171">
        <f t="shared" si="14"/>
        <v>0</v>
      </c>
      <c r="BL142" s="22" t="s">
        <v>954</v>
      </c>
      <c r="BM142" s="22" t="s">
        <v>1729</v>
      </c>
    </row>
    <row r="143" spans="2:65" s="1" customFormat="1" ht="16.5" customHeight="1">
      <c r="B143" s="136"/>
      <c r="C143" s="195" t="s">
        <v>1183</v>
      </c>
      <c r="D143" s="195" t="s">
        <v>1187</v>
      </c>
      <c r="E143" s="196" t="s">
        <v>3551</v>
      </c>
      <c r="F143" s="262" t="s">
        <v>1730</v>
      </c>
      <c r="G143" s="262"/>
      <c r="H143" s="262"/>
      <c r="I143" s="262"/>
      <c r="J143" s="197" t="s">
        <v>1182</v>
      </c>
      <c r="K143" s="198">
        <v>4</v>
      </c>
      <c r="L143" s="261">
        <v>0</v>
      </c>
      <c r="M143" s="261"/>
      <c r="N143" s="257">
        <f t="shared" si="5"/>
        <v>0</v>
      </c>
      <c r="O143" s="258"/>
      <c r="P143" s="258"/>
      <c r="Q143" s="258"/>
      <c r="R143" s="138"/>
      <c r="T143" s="168" t="s">
        <v>875</v>
      </c>
      <c r="U143" s="47" t="s">
        <v>914</v>
      </c>
      <c r="V143" s="39"/>
      <c r="W143" s="169">
        <f t="shared" si="6"/>
        <v>0</v>
      </c>
      <c r="X143" s="169">
        <v>0</v>
      </c>
      <c r="Y143" s="169">
        <f t="shared" si="7"/>
        <v>0</v>
      </c>
      <c r="Z143" s="169">
        <v>0</v>
      </c>
      <c r="AA143" s="170">
        <f t="shared" si="8"/>
        <v>0</v>
      </c>
      <c r="AR143" s="22" t="s">
        <v>959</v>
      </c>
      <c r="AT143" s="22" t="s">
        <v>1187</v>
      </c>
      <c r="AU143" s="22" t="s">
        <v>959</v>
      </c>
      <c r="AY143" s="22" t="s">
        <v>1081</v>
      </c>
      <c r="BE143" s="116">
        <f t="shared" si="9"/>
        <v>0</v>
      </c>
      <c r="BF143" s="116">
        <f t="shared" si="10"/>
        <v>0</v>
      </c>
      <c r="BG143" s="116">
        <f t="shared" si="11"/>
        <v>0</v>
      </c>
      <c r="BH143" s="116">
        <f t="shared" si="12"/>
        <v>0</v>
      </c>
      <c r="BI143" s="116">
        <f t="shared" si="13"/>
        <v>0</v>
      </c>
      <c r="BJ143" s="22" t="s">
        <v>959</v>
      </c>
      <c r="BK143" s="171">
        <f t="shared" si="14"/>
        <v>0</v>
      </c>
      <c r="BL143" s="22" t="s">
        <v>954</v>
      </c>
      <c r="BM143" s="22" t="s">
        <v>1731</v>
      </c>
    </row>
    <row r="144" spans="2:65" s="1" customFormat="1" ht="25.5" customHeight="1">
      <c r="B144" s="136"/>
      <c r="C144" s="164" t="s">
        <v>1197</v>
      </c>
      <c r="D144" s="164" t="s">
        <v>1082</v>
      </c>
      <c r="E144" s="165" t="s">
        <v>1732</v>
      </c>
      <c r="F144" s="270" t="s">
        <v>1733</v>
      </c>
      <c r="G144" s="270"/>
      <c r="H144" s="270"/>
      <c r="I144" s="270"/>
      <c r="J144" s="166" t="s">
        <v>1182</v>
      </c>
      <c r="K144" s="167">
        <v>4</v>
      </c>
      <c r="L144" s="265">
        <v>0</v>
      </c>
      <c r="M144" s="265"/>
      <c r="N144" s="258">
        <f t="shared" si="5"/>
        <v>0</v>
      </c>
      <c r="O144" s="258"/>
      <c r="P144" s="258"/>
      <c r="Q144" s="258"/>
      <c r="R144" s="138"/>
      <c r="T144" s="168" t="s">
        <v>875</v>
      </c>
      <c r="U144" s="47" t="s">
        <v>914</v>
      </c>
      <c r="V144" s="39"/>
      <c r="W144" s="169">
        <f t="shared" si="6"/>
        <v>0</v>
      </c>
      <c r="X144" s="169">
        <v>0</v>
      </c>
      <c r="Y144" s="169">
        <f t="shared" si="7"/>
        <v>0</v>
      </c>
      <c r="Z144" s="169">
        <v>0</v>
      </c>
      <c r="AA144" s="170">
        <f t="shared" si="8"/>
        <v>0</v>
      </c>
      <c r="AR144" s="22" t="s">
        <v>954</v>
      </c>
      <c r="AT144" s="22" t="s">
        <v>1082</v>
      </c>
      <c r="AU144" s="22" t="s">
        <v>959</v>
      </c>
      <c r="AY144" s="22" t="s">
        <v>1081</v>
      </c>
      <c r="BE144" s="116">
        <f t="shared" si="9"/>
        <v>0</v>
      </c>
      <c r="BF144" s="116">
        <f t="shared" si="10"/>
        <v>0</v>
      </c>
      <c r="BG144" s="116">
        <f t="shared" si="11"/>
        <v>0</v>
      </c>
      <c r="BH144" s="116">
        <f t="shared" si="12"/>
        <v>0</v>
      </c>
      <c r="BI144" s="116">
        <f t="shared" si="13"/>
        <v>0</v>
      </c>
      <c r="BJ144" s="22" t="s">
        <v>959</v>
      </c>
      <c r="BK144" s="171">
        <f t="shared" si="14"/>
        <v>0</v>
      </c>
      <c r="BL144" s="22" t="s">
        <v>954</v>
      </c>
      <c r="BM144" s="22" t="s">
        <v>1734</v>
      </c>
    </row>
    <row r="145" spans="2:65" s="1" customFormat="1" ht="25.5" customHeight="1">
      <c r="B145" s="136"/>
      <c r="C145" s="195" t="s">
        <v>1203</v>
      </c>
      <c r="D145" s="195" t="s">
        <v>1187</v>
      </c>
      <c r="E145" s="196" t="s">
        <v>1735</v>
      </c>
      <c r="F145" s="262" t="s">
        <v>1736</v>
      </c>
      <c r="G145" s="262"/>
      <c r="H145" s="262"/>
      <c r="I145" s="262"/>
      <c r="J145" s="197" t="s">
        <v>1182</v>
      </c>
      <c r="K145" s="198">
        <v>4</v>
      </c>
      <c r="L145" s="261">
        <v>0</v>
      </c>
      <c r="M145" s="261"/>
      <c r="N145" s="257">
        <f t="shared" si="5"/>
        <v>0</v>
      </c>
      <c r="O145" s="258"/>
      <c r="P145" s="258"/>
      <c r="Q145" s="258"/>
      <c r="R145" s="138"/>
      <c r="T145" s="168" t="s">
        <v>875</v>
      </c>
      <c r="U145" s="47" t="s">
        <v>914</v>
      </c>
      <c r="V145" s="39"/>
      <c r="W145" s="169">
        <f t="shared" si="6"/>
        <v>0</v>
      </c>
      <c r="X145" s="169">
        <v>0</v>
      </c>
      <c r="Y145" s="169">
        <f t="shared" si="7"/>
        <v>0</v>
      </c>
      <c r="Z145" s="169">
        <v>0</v>
      </c>
      <c r="AA145" s="170">
        <f t="shared" si="8"/>
        <v>0</v>
      </c>
      <c r="AR145" s="22" t="s">
        <v>959</v>
      </c>
      <c r="AT145" s="22" t="s">
        <v>1187</v>
      </c>
      <c r="AU145" s="22" t="s">
        <v>959</v>
      </c>
      <c r="AY145" s="22" t="s">
        <v>1081</v>
      </c>
      <c r="BE145" s="116">
        <f t="shared" si="9"/>
        <v>0</v>
      </c>
      <c r="BF145" s="116">
        <f t="shared" si="10"/>
        <v>0</v>
      </c>
      <c r="BG145" s="116">
        <f t="shared" si="11"/>
        <v>0</v>
      </c>
      <c r="BH145" s="116">
        <f t="shared" si="12"/>
        <v>0</v>
      </c>
      <c r="BI145" s="116">
        <f t="shared" si="13"/>
        <v>0</v>
      </c>
      <c r="BJ145" s="22" t="s">
        <v>959</v>
      </c>
      <c r="BK145" s="171">
        <f t="shared" si="14"/>
        <v>0</v>
      </c>
      <c r="BL145" s="22" t="s">
        <v>954</v>
      </c>
      <c r="BM145" s="22" t="s">
        <v>1737</v>
      </c>
    </row>
    <row r="146" spans="2:65" s="1" customFormat="1" ht="25.5" customHeight="1">
      <c r="B146" s="136"/>
      <c r="C146" s="164" t="s">
        <v>1207</v>
      </c>
      <c r="D146" s="164" t="s">
        <v>1082</v>
      </c>
      <c r="E146" s="165" t="s">
        <v>1738</v>
      </c>
      <c r="F146" s="270" t="s">
        <v>1739</v>
      </c>
      <c r="G146" s="270"/>
      <c r="H146" s="270"/>
      <c r="I146" s="270"/>
      <c r="J146" s="166" t="s">
        <v>1346</v>
      </c>
      <c r="K146" s="167">
        <v>0</v>
      </c>
      <c r="L146" s="265">
        <v>0</v>
      </c>
      <c r="M146" s="265"/>
      <c r="N146" s="258">
        <f t="shared" si="5"/>
        <v>0</v>
      </c>
      <c r="O146" s="258"/>
      <c r="P146" s="258"/>
      <c r="Q146" s="258"/>
      <c r="R146" s="138"/>
      <c r="T146" s="168" t="s">
        <v>875</v>
      </c>
      <c r="U146" s="47" t="s">
        <v>914</v>
      </c>
      <c r="V146" s="39"/>
      <c r="W146" s="169">
        <f t="shared" si="6"/>
        <v>0</v>
      </c>
      <c r="X146" s="169">
        <v>0</v>
      </c>
      <c r="Y146" s="169">
        <f t="shared" si="7"/>
        <v>0</v>
      </c>
      <c r="Z146" s="169">
        <v>0</v>
      </c>
      <c r="AA146" s="170">
        <f t="shared" si="8"/>
        <v>0</v>
      </c>
      <c r="AR146" s="22" t="s">
        <v>954</v>
      </c>
      <c r="AT146" s="22" t="s">
        <v>1082</v>
      </c>
      <c r="AU146" s="22" t="s">
        <v>959</v>
      </c>
      <c r="AY146" s="22" t="s">
        <v>1081</v>
      </c>
      <c r="BE146" s="116">
        <f t="shared" si="9"/>
        <v>0</v>
      </c>
      <c r="BF146" s="116">
        <f t="shared" si="10"/>
        <v>0</v>
      </c>
      <c r="BG146" s="116">
        <f t="shared" si="11"/>
        <v>0</v>
      </c>
      <c r="BH146" s="116">
        <f t="shared" si="12"/>
        <v>0</v>
      </c>
      <c r="BI146" s="116">
        <f t="shared" si="13"/>
        <v>0</v>
      </c>
      <c r="BJ146" s="22" t="s">
        <v>959</v>
      </c>
      <c r="BK146" s="171">
        <f t="shared" si="14"/>
        <v>0</v>
      </c>
      <c r="BL146" s="22" t="s">
        <v>954</v>
      </c>
      <c r="BM146" s="22" t="s">
        <v>1740</v>
      </c>
    </row>
    <row r="147" spans="2:65" s="10" customFormat="1" ht="29.85" customHeight="1">
      <c r="B147" s="153"/>
      <c r="C147" s="154"/>
      <c r="D147" s="163" t="s">
        <v>549</v>
      </c>
      <c r="E147" s="163"/>
      <c r="F147" s="163"/>
      <c r="G147" s="163"/>
      <c r="H147" s="163"/>
      <c r="I147" s="163"/>
      <c r="J147" s="163"/>
      <c r="K147" s="163"/>
      <c r="L147" s="163"/>
      <c r="M147" s="163"/>
      <c r="N147" s="273">
        <f>BK147</f>
        <v>0</v>
      </c>
      <c r="O147" s="274"/>
      <c r="P147" s="274"/>
      <c r="Q147" s="274"/>
      <c r="R147" s="156"/>
      <c r="T147" s="157"/>
      <c r="U147" s="154"/>
      <c r="V147" s="154"/>
      <c r="W147" s="158">
        <f>SUM(W148:W151)</f>
        <v>0</v>
      </c>
      <c r="X147" s="154"/>
      <c r="Y147" s="158">
        <f>SUM(Y148:Y151)</f>
        <v>0</v>
      </c>
      <c r="Z147" s="154"/>
      <c r="AA147" s="159">
        <f>SUM(AA148:AA151)</f>
        <v>0</v>
      </c>
      <c r="AR147" s="160" t="s">
        <v>959</v>
      </c>
      <c r="AT147" s="161" t="s">
        <v>946</v>
      </c>
      <c r="AU147" s="161" t="s">
        <v>954</v>
      </c>
      <c r="AY147" s="160" t="s">
        <v>1081</v>
      </c>
      <c r="BK147" s="162">
        <f>SUM(BK148:BK151)</f>
        <v>0</v>
      </c>
    </row>
    <row r="148" spans="2:65" s="1" customFormat="1" ht="25.5" customHeight="1">
      <c r="B148" s="136"/>
      <c r="C148" s="164" t="s">
        <v>880</v>
      </c>
      <c r="D148" s="164" t="s">
        <v>1082</v>
      </c>
      <c r="E148" s="165" t="s">
        <v>1741</v>
      </c>
      <c r="F148" s="270" t="s">
        <v>1742</v>
      </c>
      <c r="G148" s="270"/>
      <c r="H148" s="270"/>
      <c r="I148" s="270"/>
      <c r="J148" s="166" t="s">
        <v>1182</v>
      </c>
      <c r="K148" s="167">
        <v>13</v>
      </c>
      <c r="L148" s="265">
        <v>0</v>
      </c>
      <c r="M148" s="265"/>
      <c r="N148" s="258">
        <f>ROUND(L148*K148,3)</f>
        <v>0</v>
      </c>
      <c r="O148" s="258"/>
      <c r="P148" s="258"/>
      <c r="Q148" s="258"/>
      <c r="R148" s="138"/>
      <c r="T148" s="168" t="s">
        <v>875</v>
      </c>
      <c r="U148" s="47" t="s">
        <v>914</v>
      </c>
      <c r="V148" s="39"/>
      <c r="W148" s="169">
        <f>V148*K148</f>
        <v>0</v>
      </c>
      <c r="X148" s="169">
        <v>0</v>
      </c>
      <c r="Y148" s="169">
        <f>X148*K148</f>
        <v>0</v>
      </c>
      <c r="Z148" s="169">
        <v>0</v>
      </c>
      <c r="AA148" s="170">
        <f>Z148*K148</f>
        <v>0</v>
      </c>
      <c r="AR148" s="22" t="s">
        <v>954</v>
      </c>
      <c r="AT148" s="22" t="s">
        <v>1082</v>
      </c>
      <c r="AU148" s="22" t="s">
        <v>959</v>
      </c>
      <c r="AY148" s="22" t="s">
        <v>1081</v>
      </c>
      <c r="BE148" s="116">
        <f>IF(U148="základná",N148,0)</f>
        <v>0</v>
      </c>
      <c r="BF148" s="116">
        <f>IF(U148="znížená",N148,0)</f>
        <v>0</v>
      </c>
      <c r="BG148" s="116">
        <f>IF(U148="zákl. prenesená",N148,0)</f>
        <v>0</v>
      </c>
      <c r="BH148" s="116">
        <f>IF(U148="zníž. prenesená",N148,0)</f>
        <v>0</v>
      </c>
      <c r="BI148" s="116">
        <f>IF(U148="nulová",N148,0)</f>
        <v>0</v>
      </c>
      <c r="BJ148" s="22" t="s">
        <v>959</v>
      </c>
      <c r="BK148" s="171">
        <f>ROUND(L148*K148,3)</f>
        <v>0</v>
      </c>
      <c r="BL148" s="22" t="s">
        <v>954</v>
      </c>
      <c r="BM148" s="22" t="s">
        <v>1743</v>
      </c>
    </row>
    <row r="149" spans="2:65" s="1" customFormat="1" ht="25.5" customHeight="1">
      <c r="B149" s="136"/>
      <c r="C149" s="164" t="s">
        <v>1218</v>
      </c>
      <c r="D149" s="164" t="s">
        <v>1082</v>
      </c>
      <c r="E149" s="165" t="s">
        <v>1744</v>
      </c>
      <c r="F149" s="270" t="s">
        <v>1745</v>
      </c>
      <c r="G149" s="270"/>
      <c r="H149" s="270"/>
      <c r="I149" s="270"/>
      <c r="J149" s="166" t="s">
        <v>1182</v>
      </c>
      <c r="K149" s="167">
        <v>13</v>
      </c>
      <c r="L149" s="265">
        <v>0</v>
      </c>
      <c r="M149" s="265"/>
      <c r="N149" s="258">
        <f>ROUND(L149*K149,3)</f>
        <v>0</v>
      </c>
      <c r="O149" s="258"/>
      <c r="P149" s="258"/>
      <c r="Q149" s="258"/>
      <c r="R149" s="138"/>
      <c r="T149" s="168" t="s">
        <v>875</v>
      </c>
      <c r="U149" s="47" t="s">
        <v>914</v>
      </c>
      <c r="V149" s="39"/>
      <c r="W149" s="169">
        <f>V149*K149</f>
        <v>0</v>
      </c>
      <c r="X149" s="169">
        <v>0</v>
      </c>
      <c r="Y149" s="169">
        <f>X149*K149</f>
        <v>0</v>
      </c>
      <c r="Z149" s="169">
        <v>0</v>
      </c>
      <c r="AA149" s="170">
        <f>Z149*K149</f>
        <v>0</v>
      </c>
      <c r="AR149" s="22" t="s">
        <v>954</v>
      </c>
      <c r="AT149" s="22" t="s">
        <v>1082</v>
      </c>
      <c r="AU149" s="22" t="s">
        <v>959</v>
      </c>
      <c r="AY149" s="22" t="s">
        <v>1081</v>
      </c>
      <c r="BE149" s="116">
        <f>IF(U149="základná",N149,0)</f>
        <v>0</v>
      </c>
      <c r="BF149" s="116">
        <f>IF(U149="znížená",N149,0)</f>
        <v>0</v>
      </c>
      <c r="BG149" s="116">
        <f>IF(U149="zákl. prenesená",N149,0)</f>
        <v>0</v>
      </c>
      <c r="BH149" s="116">
        <f>IF(U149="zníž. prenesená",N149,0)</f>
        <v>0</v>
      </c>
      <c r="BI149" s="116">
        <f>IF(U149="nulová",N149,0)</f>
        <v>0</v>
      </c>
      <c r="BJ149" s="22" t="s">
        <v>959</v>
      </c>
      <c r="BK149" s="171">
        <f>ROUND(L149*K149,3)</f>
        <v>0</v>
      </c>
      <c r="BL149" s="22" t="s">
        <v>954</v>
      </c>
      <c r="BM149" s="22" t="s">
        <v>1746</v>
      </c>
    </row>
    <row r="150" spans="2:65" s="1" customFormat="1" ht="25.5" customHeight="1">
      <c r="B150" s="136"/>
      <c r="C150" s="164" t="s">
        <v>1223</v>
      </c>
      <c r="D150" s="164" t="s">
        <v>1082</v>
      </c>
      <c r="E150" s="165" t="s">
        <v>1747</v>
      </c>
      <c r="F150" s="270" t="s">
        <v>1748</v>
      </c>
      <c r="G150" s="270"/>
      <c r="H150" s="270"/>
      <c r="I150" s="270"/>
      <c r="J150" s="166" t="s">
        <v>1182</v>
      </c>
      <c r="K150" s="167">
        <v>13</v>
      </c>
      <c r="L150" s="265">
        <v>0</v>
      </c>
      <c r="M150" s="265"/>
      <c r="N150" s="258">
        <f>ROUND(L150*K150,3)</f>
        <v>0</v>
      </c>
      <c r="O150" s="258"/>
      <c r="P150" s="258"/>
      <c r="Q150" s="258"/>
      <c r="R150" s="138"/>
      <c r="T150" s="168" t="s">
        <v>875</v>
      </c>
      <c r="U150" s="47" t="s">
        <v>914</v>
      </c>
      <c r="V150" s="39"/>
      <c r="W150" s="169">
        <f>V150*K150</f>
        <v>0</v>
      </c>
      <c r="X150" s="169">
        <v>0</v>
      </c>
      <c r="Y150" s="169">
        <f>X150*K150</f>
        <v>0</v>
      </c>
      <c r="Z150" s="169">
        <v>0</v>
      </c>
      <c r="AA150" s="170">
        <f>Z150*K150</f>
        <v>0</v>
      </c>
      <c r="AR150" s="22" t="s">
        <v>954</v>
      </c>
      <c r="AT150" s="22" t="s">
        <v>1082</v>
      </c>
      <c r="AU150" s="22" t="s">
        <v>959</v>
      </c>
      <c r="AY150" s="22" t="s">
        <v>1081</v>
      </c>
      <c r="BE150" s="116">
        <f>IF(U150="základná",N150,0)</f>
        <v>0</v>
      </c>
      <c r="BF150" s="116">
        <f>IF(U150="znížená",N150,0)</f>
        <v>0</v>
      </c>
      <c r="BG150" s="116">
        <f>IF(U150="zákl. prenesená",N150,0)</f>
        <v>0</v>
      </c>
      <c r="BH150" s="116">
        <f>IF(U150="zníž. prenesená",N150,0)</f>
        <v>0</v>
      </c>
      <c r="BI150" s="116">
        <f>IF(U150="nulová",N150,0)</f>
        <v>0</v>
      </c>
      <c r="BJ150" s="22" t="s">
        <v>959</v>
      </c>
      <c r="BK150" s="171">
        <f>ROUND(L150*K150,3)</f>
        <v>0</v>
      </c>
      <c r="BL150" s="22" t="s">
        <v>954</v>
      </c>
      <c r="BM150" s="22" t="s">
        <v>1749</v>
      </c>
    </row>
    <row r="151" spans="2:65" s="1" customFormat="1" ht="25.5" customHeight="1">
      <c r="B151" s="136"/>
      <c r="C151" s="164" t="s">
        <v>1227</v>
      </c>
      <c r="D151" s="164" t="s">
        <v>1082</v>
      </c>
      <c r="E151" s="165" t="s">
        <v>1750</v>
      </c>
      <c r="F151" s="270" t="s">
        <v>1751</v>
      </c>
      <c r="G151" s="270"/>
      <c r="H151" s="270"/>
      <c r="I151" s="270"/>
      <c r="J151" s="166" t="s">
        <v>1346</v>
      </c>
      <c r="K151" s="167">
        <v>0</v>
      </c>
      <c r="L151" s="265">
        <v>0</v>
      </c>
      <c r="M151" s="265"/>
      <c r="N151" s="258">
        <f>ROUND(L151*K151,3)</f>
        <v>0</v>
      </c>
      <c r="O151" s="258"/>
      <c r="P151" s="258"/>
      <c r="Q151" s="258"/>
      <c r="R151" s="138"/>
      <c r="T151" s="168" t="s">
        <v>875</v>
      </c>
      <c r="U151" s="47" t="s">
        <v>914</v>
      </c>
      <c r="V151" s="39"/>
      <c r="W151" s="169">
        <f>V151*K151</f>
        <v>0</v>
      </c>
      <c r="X151" s="169">
        <v>0</v>
      </c>
      <c r="Y151" s="169">
        <f>X151*K151</f>
        <v>0</v>
      </c>
      <c r="Z151" s="169">
        <v>0</v>
      </c>
      <c r="AA151" s="170">
        <f>Z151*K151</f>
        <v>0</v>
      </c>
      <c r="AR151" s="22" t="s">
        <v>954</v>
      </c>
      <c r="AT151" s="22" t="s">
        <v>1082</v>
      </c>
      <c r="AU151" s="22" t="s">
        <v>959</v>
      </c>
      <c r="AY151" s="22" t="s">
        <v>1081</v>
      </c>
      <c r="BE151" s="116">
        <f>IF(U151="základná",N151,0)</f>
        <v>0</v>
      </c>
      <c r="BF151" s="116">
        <f>IF(U151="znížená",N151,0)</f>
        <v>0</v>
      </c>
      <c r="BG151" s="116">
        <f>IF(U151="zákl. prenesená",N151,0)</f>
        <v>0</v>
      </c>
      <c r="BH151" s="116">
        <f>IF(U151="zníž. prenesená",N151,0)</f>
        <v>0</v>
      </c>
      <c r="BI151" s="116">
        <f>IF(U151="nulová",N151,0)</f>
        <v>0</v>
      </c>
      <c r="BJ151" s="22" t="s">
        <v>959</v>
      </c>
      <c r="BK151" s="171">
        <f>ROUND(L151*K151,3)</f>
        <v>0</v>
      </c>
      <c r="BL151" s="22" t="s">
        <v>954</v>
      </c>
      <c r="BM151" s="22" t="s">
        <v>1752</v>
      </c>
    </row>
    <row r="152" spans="2:65" s="10" customFormat="1" ht="29.85" customHeight="1">
      <c r="B152" s="153"/>
      <c r="C152" s="154"/>
      <c r="D152" s="163" t="s">
        <v>1059</v>
      </c>
      <c r="E152" s="163"/>
      <c r="F152" s="163"/>
      <c r="G152" s="163"/>
      <c r="H152" s="163"/>
      <c r="I152" s="163"/>
      <c r="J152" s="163"/>
      <c r="K152" s="163"/>
      <c r="L152" s="163"/>
      <c r="M152" s="163"/>
      <c r="N152" s="273">
        <f>BK152</f>
        <v>0</v>
      </c>
      <c r="O152" s="274"/>
      <c r="P152" s="274"/>
      <c r="Q152" s="274"/>
      <c r="R152" s="156"/>
      <c r="T152" s="157"/>
      <c r="U152" s="154"/>
      <c r="V152" s="154"/>
      <c r="W152" s="158">
        <f>SUM(W153:W159)</f>
        <v>0</v>
      </c>
      <c r="X152" s="154"/>
      <c r="Y152" s="158">
        <f>SUM(Y153:Y159)</f>
        <v>0</v>
      </c>
      <c r="Z152" s="154"/>
      <c r="AA152" s="159">
        <f>SUM(AA153:AA159)</f>
        <v>0</v>
      </c>
      <c r="AR152" s="160" t="s">
        <v>959</v>
      </c>
      <c r="AT152" s="161" t="s">
        <v>946</v>
      </c>
      <c r="AU152" s="161" t="s">
        <v>954</v>
      </c>
      <c r="AY152" s="160" t="s">
        <v>1081</v>
      </c>
      <c r="BK152" s="162">
        <f>SUM(BK153:BK159)</f>
        <v>0</v>
      </c>
    </row>
    <row r="153" spans="2:65" s="1" customFormat="1" ht="38.25" customHeight="1">
      <c r="B153" s="136"/>
      <c r="C153" s="164" t="s">
        <v>1233</v>
      </c>
      <c r="D153" s="164" t="s">
        <v>1082</v>
      </c>
      <c r="E153" s="165" t="s">
        <v>1468</v>
      </c>
      <c r="F153" s="270" t="s">
        <v>3771</v>
      </c>
      <c r="G153" s="270"/>
      <c r="H153" s="270"/>
      <c r="I153" s="270"/>
      <c r="J153" s="166" t="s">
        <v>1470</v>
      </c>
      <c r="K153" s="167">
        <v>123.702</v>
      </c>
      <c r="L153" s="265">
        <v>0</v>
      </c>
      <c r="M153" s="265"/>
      <c r="N153" s="258">
        <f t="shared" ref="N153:N159" si="15">ROUND(L153*K153,3)</f>
        <v>0</v>
      </c>
      <c r="O153" s="258"/>
      <c r="P153" s="258"/>
      <c r="Q153" s="258"/>
      <c r="R153" s="138"/>
      <c r="T153" s="168" t="s">
        <v>875</v>
      </c>
      <c r="U153" s="47" t="s">
        <v>914</v>
      </c>
      <c r="V153" s="39"/>
      <c r="W153" s="169">
        <f t="shared" ref="W153:W159" si="16">V153*K153</f>
        <v>0</v>
      </c>
      <c r="X153" s="169">
        <v>0</v>
      </c>
      <c r="Y153" s="169">
        <f t="shared" ref="Y153:Y159" si="17">X153*K153</f>
        <v>0</v>
      </c>
      <c r="Z153" s="169">
        <v>0</v>
      </c>
      <c r="AA153" s="170">
        <f t="shared" ref="AA153:AA159" si="18">Z153*K153</f>
        <v>0</v>
      </c>
      <c r="AR153" s="22" t="s">
        <v>954</v>
      </c>
      <c r="AT153" s="22" t="s">
        <v>1082</v>
      </c>
      <c r="AU153" s="22" t="s">
        <v>959</v>
      </c>
      <c r="AY153" s="22" t="s">
        <v>1081</v>
      </c>
      <c r="BE153" s="116">
        <f t="shared" ref="BE153:BE159" si="19">IF(U153="základná",N153,0)</f>
        <v>0</v>
      </c>
      <c r="BF153" s="116">
        <f t="shared" ref="BF153:BF159" si="20">IF(U153="znížená",N153,0)</f>
        <v>0</v>
      </c>
      <c r="BG153" s="116">
        <f t="shared" ref="BG153:BG159" si="21">IF(U153="zákl. prenesená",N153,0)</f>
        <v>0</v>
      </c>
      <c r="BH153" s="116">
        <f t="shared" ref="BH153:BH159" si="22">IF(U153="zníž. prenesená",N153,0)</f>
        <v>0</v>
      </c>
      <c r="BI153" s="116">
        <f t="shared" ref="BI153:BI159" si="23">IF(U153="nulová",N153,0)</f>
        <v>0</v>
      </c>
      <c r="BJ153" s="22" t="s">
        <v>959</v>
      </c>
      <c r="BK153" s="171">
        <f t="shared" ref="BK153:BK159" si="24">ROUND(L153*K153,3)</f>
        <v>0</v>
      </c>
      <c r="BL153" s="22" t="s">
        <v>954</v>
      </c>
      <c r="BM153" s="22" t="s">
        <v>1753</v>
      </c>
    </row>
    <row r="154" spans="2:65" s="1" customFormat="1" ht="16.5" customHeight="1">
      <c r="B154" s="136"/>
      <c r="C154" s="195" t="s">
        <v>1239</v>
      </c>
      <c r="D154" s="195" t="s">
        <v>1187</v>
      </c>
      <c r="E154" s="196" t="s">
        <v>1754</v>
      </c>
      <c r="F154" s="262" t="s">
        <v>1755</v>
      </c>
      <c r="G154" s="262"/>
      <c r="H154" s="262"/>
      <c r="I154" s="262"/>
      <c r="J154" s="197" t="s">
        <v>1182</v>
      </c>
      <c r="K154" s="198">
        <v>3</v>
      </c>
      <c r="L154" s="261">
        <v>0</v>
      </c>
      <c r="M154" s="261"/>
      <c r="N154" s="257">
        <f t="shared" si="15"/>
        <v>0</v>
      </c>
      <c r="O154" s="258"/>
      <c r="P154" s="258"/>
      <c r="Q154" s="258"/>
      <c r="R154" s="138"/>
      <c r="T154" s="168" t="s">
        <v>875</v>
      </c>
      <c r="U154" s="47" t="s">
        <v>914</v>
      </c>
      <c r="V154" s="39"/>
      <c r="W154" s="169">
        <f t="shared" si="16"/>
        <v>0</v>
      </c>
      <c r="X154" s="169">
        <v>0</v>
      </c>
      <c r="Y154" s="169">
        <f t="shared" si="17"/>
        <v>0</v>
      </c>
      <c r="Z154" s="169">
        <v>0</v>
      </c>
      <c r="AA154" s="170">
        <f t="shared" si="18"/>
        <v>0</v>
      </c>
      <c r="AR154" s="22" t="s">
        <v>959</v>
      </c>
      <c r="AT154" s="22" t="s">
        <v>1187</v>
      </c>
      <c r="AU154" s="22" t="s">
        <v>959</v>
      </c>
      <c r="AY154" s="22" t="s">
        <v>1081</v>
      </c>
      <c r="BE154" s="116">
        <f t="shared" si="19"/>
        <v>0</v>
      </c>
      <c r="BF154" s="116">
        <f t="shared" si="20"/>
        <v>0</v>
      </c>
      <c r="BG154" s="116">
        <f t="shared" si="21"/>
        <v>0</v>
      </c>
      <c r="BH154" s="116">
        <f t="shared" si="22"/>
        <v>0</v>
      </c>
      <c r="BI154" s="116">
        <f t="shared" si="23"/>
        <v>0</v>
      </c>
      <c r="BJ154" s="22" t="s">
        <v>959</v>
      </c>
      <c r="BK154" s="171">
        <f t="shared" si="24"/>
        <v>0</v>
      </c>
      <c r="BL154" s="22" t="s">
        <v>954</v>
      </c>
      <c r="BM154" s="22" t="s">
        <v>1756</v>
      </c>
    </row>
    <row r="155" spans="2:65" s="1" customFormat="1" ht="16.5" customHeight="1">
      <c r="B155" s="136"/>
      <c r="C155" s="195" t="s">
        <v>1248</v>
      </c>
      <c r="D155" s="195" t="s">
        <v>1187</v>
      </c>
      <c r="E155" s="196" t="s">
        <v>1757</v>
      </c>
      <c r="F155" s="262" t="s">
        <v>1758</v>
      </c>
      <c r="G155" s="262"/>
      <c r="H155" s="262"/>
      <c r="I155" s="262"/>
      <c r="J155" s="197" t="s">
        <v>1182</v>
      </c>
      <c r="K155" s="198">
        <v>2</v>
      </c>
      <c r="L155" s="261">
        <v>0</v>
      </c>
      <c r="M155" s="261"/>
      <c r="N155" s="257">
        <f t="shared" si="15"/>
        <v>0</v>
      </c>
      <c r="O155" s="258"/>
      <c r="P155" s="258"/>
      <c r="Q155" s="258"/>
      <c r="R155" s="138"/>
      <c r="T155" s="168" t="s">
        <v>875</v>
      </c>
      <c r="U155" s="47" t="s">
        <v>914</v>
      </c>
      <c r="V155" s="39"/>
      <c r="W155" s="169">
        <f t="shared" si="16"/>
        <v>0</v>
      </c>
      <c r="X155" s="169">
        <v>0</v>
      </c>
      <c r="Y155" s="169">
        <f t="shared" si="17"/>
        <v>0</v>
      </c>
      <c r="Z155" s="169">
        <v>0</v>
      </c>
      <c r="AA155" s="170">
        <f t="shared" si="18"/>
        <v>0</v>
      </c>
      <c r="AR155" s="22" t="s">
        <v>959</v>
      </c>
      <c r="AT155" s="22" t="s">
        <v>1187</v>
      </c>
      <c r="AU155" s="22" t="s">
        <v>959</v>
      </c>
      <c r="AY155" s="22" t="s">
        <v>1081</v>
      </c>
      <c r="BE155" s="116">
        <f t="shared" si="19"/>
        <v>0</v>
      </c>
      <c r="BF155" s="116">
        <f t="shared" si="20"/>
        <v>0</v>
      </c>
      <c r="BG155" s="116">
        <f t="shared" si="21"/>
        <v>0</v>
      </c>
      <c r="BH155" s="116">
        <f t="shared" si="22"/>
        <v>0</v>
      </c>
      <c r="BI155" s="116">
        <f t="shared" si="23"/>
        <v>0</v>
      </c>
      <c r="BJ155" s="22" t="s">
        <v>959</v>
      </c>
      <c r="BK155" s="171">
        <f t="shared" si="24"/>
        <v>0</v>
      </c>
      <c r="BL155" s="22" t="s">
        <v>954</v>
      </c>
      <c r="BM155" s="22" t="s">
        <v>1759</v>
      </c>
    </row>
    <row r="156" spans="2:65" s="1" customFormat="1" ht="16.5" customHeight="1">
      <c r="B156" s="136"/>
      <c r="C156" s="195" t="s">
        <v>1253</v>
      </c>
      <c r="D156" s="195" t="s">
        <v>1187</v>
      </c>
      <c r="E156" s="196" t="s">
        <v>1760</v>
      </c>
      <c r="F156" s="262" t="s">
        <v>1761</v>
      </c>
      <c r="G156" s="262"/>
      <c r="H156" s="262"/>
      <c r="I156" s="262"/>
      <c r="J156" s="197" t="s">
        <v>1182</v>
      </c>
      <c r="K156" s="198">
        <v>3</v>
      </c>
      <c r="L156" s="261">
        <v>0</v>
      </c>
      <c r="M156" s="261"/>
      <c r="N156" s="257">
        <f t="shared" si="15"/>
        <v>0</v>
      </c>
      <c r="O156" s="258"/>
      <c r="P156" s="258"/>
      <c r="Q156" s="258"/>
      <c r="R156" s="138"/>
      <c r="T156" s="168" t="s">
        <v>875</v>
      </c>
      <c r="U156" s="47" t="s">
        <v>914</v>
      </c>
      <c r="V156" s="39"/>
      <c r="W156" s="169">
        <f t="shared" si="16"/>
        <v>0</v>
      </c>
      <c r="X156" s="169">
        <v>0</v>
      </c>
      <c r="Y156" s="169">
        <f t="shared" si="17"/>
        <v>0</v>
      </c>
      <c r="Z156" s="169">
        <v>0</v>
      </c>
      <c r="AA156" s="170">
        <f t="shared" si="18"/>
        <v>0</v>
      </c>
      <c r="AR156" s="22" t="s">
        <v>959</v>
      </c>
      <c r="AT156" s="22" t="s">
        <v>1187</v>
      </c>
      <c r="AU156" s="22" t="s">
        <v>959</v>
      </c>
      <c r="AY156" s="22" t="s">
        <v>1081</v>
      </c>
      <c r="BE156" s="116">
        <f t="shared" si="19"/>
        <v>0</v>
      </c>
      <c r="BF156" s="116">
        <f t="shared" si="20"/>
        <v>0</v>
      </c>
      <c r="BG156" s="116">
        <f t="shared" si="21"/>
        <v>0</v>
      </c>
      <c r="BH156" s="116">
        <f t="shared" si="22"/>
        <v>0</v>
      </c>
      <c r="BI156" s="116">
        <f t="shared" si="23"/>
        <v>0</v>
      </c>
      <c r="BJ156" s="22" t="s">
        <v>959</v>
      </c>
      <c r="BK156" s="171">
        <f t="shared" si="24"/>
        <v>0</v>
      </c>
      <c r="BL156" s="22" t="s">
        <v>954</v>
      </c>
      <c r="BM156" s="22" t="s">
        <v>1762</v>
      </c>
    </row>
    <row r="157" spans="2:65" s="1" customFormat="1" ht="25.5" customHeight="1">
      <c r="B157" s="136"/>
      <c r="C157" s="195" t="s">
        <v>1258</v>
      </c>
      <c r="D157" s="195" t="s">
        <v>1187</v>
      </c>
      <c r="E157" s="196" t="s">
        <v>1763</v>
      </c>
      <c r="F157" s="262" t="s">
        <v>1764</v>
      </c>
      <c r="G157" s="262"/>
      <c r="H157" s="262"/>
      <c r="I157" s="262"/>
      <c r="J157" s="197" t="s">
        <v>129</v>
      </c>
      <c r="K157" s="198">
        <v>8</v>
      </c>
      <c r="L157" s="261">
        <v>0</v>
      </c>
      <c r="M157" s="261"/>
      <c r="N157" s="257">
        <f t="shared" si="15"/>
        <v>0</v>
      </c>
      <c r="O157" s="258"/>
      <c r="P157" s="258"/>
      <c r="Q157" s="258"/>
      <c r="R157" s="138"/>
      <c r="T157" s="168" t="s">
        <v>875</v>
      </c>
      <c r="U157" s="47" t="s">
        <v>914</v>
      </c>
      <c r="V157" s="39"/>
      <c r="W157" s="169">
        <f t="shared" si="16"/>
        <v>0</v>
      </c>
      <c r="X157" s="169">
        <v>0</v>
      </c>
      <c r="Y157" s="169">
        <f t="shared" si="17"/>
        <v>0</v>
      </c>
      <c r="Z157" s="169">
        <v>0</v>
      </c>
      <c r="AA157" s="170">
        <f t="shared" si="18"/>
        <v>0</v>
      </c>
      <c r="AR157" s="22" t="s">
        <v>959</v>
      </c>
      <c r="AT157" s="22" t="s">
        <v>1187</v>
      </c>
      <c r="AU157" s="22" t="s">
        <v>959</v>
      </c>
      <c r="AY157" s="22" t="s">
        <v>1081</v>
      </c>
      <c r="BE157" s="116">
        <f t="shared" si="19"/>
        <v>0</v>
      </c>
      <c r="BF157" s="116">
        <f t="shared" si="20"/>
        <v>0</v>
      </c>
      <c r="BG157" s="116">
        <f t="shared" si="21"/>
        <v>0</v>
      </c>
      <c r="BH157" s="116">
        <f t="shared" si="22"/>
        <v>0</v>
      </c>
      <c r="BI157" s="116">
        <f t="shared" si="23"/>
        <v>0</v>
      </c>
      <c r="BJ157" s="22" t="s">
        <v>959</v>
      </c>
      <c r="BK157" s="171">
        <f t="shared" si="24"/>
        <v>0</v>
      </c>
      <c r="BL157" s="22" t="s">
        <v>954</v>
      </c>
      <c r="BM157" s="22" t="s">
        <v>1765</v>
      </c>
    </row>
    <row r="158" spans="2:65" s="1" customFormat="1" ht="25.5" customHeight="1">
      <c r="B158" s="136"/>
      <c r="C158" s="195" t="s">
        <v>1263</v>
      </c>
      <c r="D158" s="195" t="s">
        <v>1187</v>
      </c>
      <c r="E158" s="196" t="s">
        <v>1766</v>
      </c>
      <c r="F158" s="262" t="s">
        <v>1767</v>
      </c>
      <c r="G158" s="262"/>
      <c r="H158" s="262"/>
      <c r="I158" s="262"/>
      <c r="J158" s="197" t="s">
        <v>129</v>
      </c>
      <c r="K158" s="198">
        <v>1</v>
      </c>
      <c r="L158" s="261">
        <v>0</v>
      </c>
      <c r="M158" s="261"/>
      <c r="N158" s="257">
        <f t="shared" si="15"/>
        <v>0</v>
      </c>
      <c r="O158" s="258"/>
      <c r="P158" s="258"/>
      <c r="Q158" s="258"/>
      <c r="R158" s="138"/>
      <c r="T158" s="168" t="s">
        <v>875</v>
      </c>
      <c r="U158" s="47" t="s">
        <v>914</v>
      </c>
      <c r="V158" s="39"/>
      <c r="W158" s="169">
        <f t="shared" si="16"/>
        <v>0</v>
      </c>
      <c r="X158" s="169">
        <v>0</v>
      </c>
      <c r="Y158" s="169">
        <f t="shared" si="17"/>
        <v>0</v>
      </c>
      <c r="Z158" s="169">
        <v>0</v>
      </c>
      <c r="AA158" s="170">
        <f t="shared" si="18"/>
        <v>0</v>
      </c>
      <c r="AR158" s="22" t="s">
        <v>959</v>
      </c>
      <c r="AT158" s="22" t="s">
        <v>1187</v>
      </c>
      <c r="AU158" s="22" t="s">
        <v>959</v>
      </c>
      <c r="AY158" s="22" t="s">
        <v>1081</v>
      </c>
      <c r="BE158" s="116">
        <f t="shared" si="19"/>
        <v>0</v>
      </c>
      <c r="BF158" s="116">
        <f t="shared" si="20"/>
        <v>0</v>
      </c>
      <c r="BG158" s="116">
        <f t="shared" si="21"/>
        <v>0</v>
      </c>
      <c r="BH158" s="116">
        <f t="shared" si="22"/>
        <v>0</v>
      </c>
      <c r="BI158" s="116">
        <f t="shared" si="23"/>
        <v>0</v>
      </c>
      <c r="BJ158" s="22" t="s">
        <v>959</v>
      </c>
      <c r="BK158" s="171">
        <f t="shared" si="24"/>
        <v>0</v>
      </c>
      <c r="BL158" s="22" t="s">
        <v>954</v>
      </c>
      <c r="BM158" s="22" t="s">
        <v>1768</v>
      </c>
    </row>
    <row r="159" spans="2:65" s="1" customFormat="1" ht="38.25" customHeight="1">
      <c r="B159" s="136"/>
      <c r="C159" s="164" t="s">
        <v>1269</v>
      </c>
      <c r="D159" s="164" t="s">
        <v>1082</v>
      </c>
      <c r="E159" s="165" t="s">
        <v>7</v>
      </c>
      <c r="F159" s="270" t="s">
        <v>8</v>
      </c>
      <c r="G159" s="270"/>
      <c r="H159" s="270"/>
      <c r="I159" s="270"/>
      <c r="J159" s="166" t="s">
        <v>1346</v>
      </c>
      <c r="K159" s="167">
        <v>0</v>
      </c>
      <c r="L159" s="265">
        <v>0</v>
      </c>
      <c r="M159" s="265"/>
      <c r="N159" s="258">
        <f t="shared" si="15"/>
        <v>0</v>
      </c>
      <c r="O159" s="258"/>
      <c r="P159" s="258"/>
      <c r="Q159" s="258"/>
      <c r="R159" s="138"/>
      <c r="T159" s="168" t="s">
        <v>875</v>
      </c>
      <c r="U159" s="47" t="s">
        <v>914</v>
      </c>
      <c r="V159" s="39"/>
      <c r="W159" s="169">
        <f t="shared" si="16"/>
        <v>0</v>
      </c>
      <c r="X159" s="169">
        <v>0</v>
      </c>
      <c r="Y159" s="169">
        <f t="shared" si="17"/>
        <v>0</v>
      </c>
      <c r="Z159" s="169">
        <v>0</v>
      </c>
      <c r="AA159" s="170">
        <f t="shared" si="18"/>
        <v>0</v>
      </c>
      <c r="AR159" s="22" t="s">
        <v>954</v>
      </c>
      <c r="AT159" s="22" t="s">
        <v>1082</v>
      </c>
      <c r="AU159" s="22" t="s">
        <v>959</v>
      </c>
      <c r="AY159" s="22" t="s">
        <v>1081</v>
      </c>
      <c r="BE159" s="116">
        <f t="shared" si="19"/>
        <v>0</v>
      </c>
      <c r="BF159" s="116">
        <f t="shared" si="20"/>
        <v>0</v>
      </c>
      <c r="BG159" s="116">
        <f t="shared" si="21"/>
        <v>0</v>
      </c>
      <c r="BH159" s="116">
        <f t="shared" si="22"/>
        <v>0</v>
      </c>
      <c r="BI159" s="116">
        <f t="shared" si="23"/>
        <v>0</v>
      </c>
      <c r="BJ159" s="22" t="s">
        <v>959</v>
      </c>
      <c r="BK159" s="171">
        <f t="shared" si="24"/>
        <v>0</v>
      </c>
      <c r="BL159" s="22" t="s">
        <v>954</v>
      </c>
      <c r="BM159" s="22" t="s">
        <v>1769</v>
      </c>
    </row>
    <row r="160" spans="2:65" s="10" customFormat="1" ht="29.85" customHeight="1">
      <c r="B160" s="153"/>
      <c r="C160" s="154"/>
      <c r="D160" s="163" t="s">
        <v>1061</v>
      </c>
      <c r="E160" s="163"/>
      <c r="F160" s="163"/>
      <c r="G160" s="163"/>
      <c r="H160" s="163"/>
      <c r="I160" s="163"/>
      <c r="J160" s="163"/>
      <c r="K160" s="163"/>
      <c r="L160" s="163"/>
      <c r="M160" s="163"/>
      <c r="N160" s="273">
        <f>BK160</f>
        <v>0</v>
      </c>
      <c r="O160" s="274"/>
      <c r="P160" s="274"/>
      <c r="Q160" s="274"/>
      <c r="R160" s="156"/>
      <c r="T160" s="157"/>
      <c r="U160" s="154"/>
      <c r="V160" s="154"/>
      <c r="W160" s="158">
        <f>SUM(W161:W164)</f>
        <v>0</v>
      </c>
      <c r="X160" s="154"/>
      <c r="Y160" s="158">
        <f>SUM(Y161:Y164)</f>
        <v>0</v>
      </c>
      <c r="Z160" s="154"/>
      <c r="AA160" s="159">
        <f>SUM(AA161:AA164)</f>
        <v>0</v>
      </c>
      <c r="AR160" s="160" t="s">
        <v>959</v>
      </c>
      <c r="AT160" s="161" t="s">
        <v>946</v>
      </c>
      <c r="AU160" s="161" t="s">
        <v>954</v>
      </c>
      <c r="AY160" s="160" t="s">
        <v>1081</v>
      </c>
      <c r="BK160" s="162">
        <f>SUM(BK161:BK164)</f>
        <v>0</v>
      </c>
    </row>
    <row r="161" spans="2:65" s="1" customFormat="1" ht="38.25" customHeight="1">
      <c r="B161" s="136"/>
      <c r="C161" s="164" t="s">
        <v>1275</v>
      </c>
      <c r="D161" s="164" t="s">
        <v>1082</v>
      </c>
      <c r="E161" s="165" t="s">
        <v>1770</v>
      </c>
      <c r="F161" s="270" t="s">
        <v>1771</v>
      </c>
      <c r="G161" s="270"/>
      <c r="H161" s="270"/>
      <c r="I161" s="270"/>
      <c r="J161" s="166" t="s">
        <v>1135</v>
      </c>
      <c r="K161" s="167">
        <v>25.187999999999999</v>
      </c>
      <c r="L161" s="265">
        <v>0</v>
      </c>
      <c r="M161" s="265"/>
      <c r="N161" s="258">
        <f>ROUND(L161*K161,3)</f>
        <v>0</v>
      </c>
      <c r="O161" s="258"/>
      <c r="P161" s="258"/>
      <c r="Q161" s="258"/>
      <c r="R161" s="138"/>
      <c r="T161" s="168" t="s">
        <v>875</v>
      </c>
      <c r="U161" s="47" t="s">
        <v>914</v>
      </c>
      <c r="V161" s="39"/>
      <c r="W161" s="169">
        <f>V161*K161</f>
        <v>0</v>
      </c>
      <c r="X161" s="169">
        <v>0</v>
      </c>
      <c r="Y161" s="169">
        <f>X161*K161</f>
        <v>0</v>
      </c>
      <c r="Z161" s="169">
        <v>0</v>
      </c>
      <c r="AA161" s="170">
        <f>Z161*K161</f>
        <v>0</v>
      </c>
      <c r="AR161" s="22" t="s">
        <v>954</v>
      </c>
      <c r="AT161" s="22" t="s">
        <v>1082</v>
      </c>
      <c r="AU161" s="22" t="s">
        <v>959</v>
      </c>
      <c r="AY161" s="22" t="s">
        <v>1081</v>
      </c>
      <c r="BE161" s="116">
        <f>IF(U161="základná",N161,0)</f>
        <v>0</v>
      </c>
      <c r="BF161" s="116">
        <f>IF(U161="znížená",N161,0)</f>
        <v>0</v>
      </c>
      <c r="BG161" s="116">
        <f>IF(U161="zákl. prenesená",N161,0)</f>
        <v>0</v>
      </c>
      <c r="BH161" s="116">
        <f>IF(U161="zníž. prenesená",N161,0)</f>
        <v>0</v>
      </c>
      <c r="BI161" s="116">
        <f>IF(U161="nulová",N161,0)</f>
        <v>0</v>
      </c>
      <c r="BJ161" s="22" t="s">
        <v>959</v>
      </c>
      <c r="BK161" s="171">
        <f>ROUND(L161*K161,3)</f>
        <v>0</v>
      </c>
      <c r="BL161" s="22" t="s">
        <v>954</v>
      </c>
      <c r="BM161" s="22" t="s">
        <v>1772</v>
      </c>
    </row>
    <row r="162" spans="2:65" s="1" customFormat="1" ht="25.5" customHeight="1">
      <c r="B162" s="136"/>
      <c r="C162" s="164" t="s">
        <v>1190</v>
      </c>
      <c r="D162" s="164" t="s">
        <v>1082</v>
      </c>
      <c r="E162" s="165" t="s">
        <v>27</v>
      </c>
      <c r="F162" s="270" t="s">
        <v>1595</v>
      </c>
      <c r="G162" s="270"/>
      <c r="H162" s="270"/>
      <c r="I162" s="270"/>
      <c r="J162" s="166" t="s">
        <v>1135</v>
      </c>
      <c r="K162" s="167">
        <v>25.187999999999999</v>
      </c>
      <c r="L162" s="265">
        <v>0</v>
      </c>
      <c r="M162" s="265"/>
      <c r="N162" s="258">
        <f>ROUND(L162*K162,3)</f>
        <v>0</v>
      </c>
      <c r="O162" s="258"/>
      <c r="P162" s="258"/>
      <c r="Q162" s="258"/>
      <c r="R162" s="138"/>
      <c r="T162" s="168" t="s">
        <v>875</v>
      </c>
      <c r="U162" s="47" t="s">
        <v>914</v>
      </c>
      <c r="V162" s="39"/>
      <c r="W162" s="169">
        <f>V162*K162</f>
        <v>0</v>
      </c>
      <c r="X162" s="169">
        <v>0</v>
      </c>
      <c r="Y162" s="169">
        <f>X162*K162</f>
        <v>0</v>
      </c>
      <c r="Z162" s="169">
        <v>0</v>
      </c>
      <c r="AA162" s="170">
        <f>Z162*K162</f>
        <v>0</v>
      </c>
      <c r="AR162" s="22" t="s">
        <v>954</v>
      </c>
      <c r="AT162" s="22" t="s">
        <v>1082</v>
      </c>
      <c r="AU162" s="22" t="s">
        <v>959</v>
      </c>
      <c r="AY162" s="22" t="s">
        <v>1081</v>
      </c>
      <c r="BE162" s="116">
        <f>IF(U162="základná",N162,0)</f>
        <v>0</v>
      </c>
      <c r="BF162" s="116">
        <f>IF(U162="znížená",N162,0)</f>
        <v>0</v>
      </c>
      <c r="BG162" s="116">
        <f>IF(U162="zákl. prenesená",N162,0)</f>
        <v>0</v>
      </c>
      <c r="BH162" s="116">
        <f>IF(U162="zníž. prenesená",N162,0)</f>
        <v>0</v>
      </c>
      <c r="BI162" s="116">
        <f>IF(U162="nulová",N162,0)</f>
        <v>0</v>
      </c>
      <c r="BJ162" s="22" t="s">
        <v>959</v>
      </c>
      <c r="BK162" s="171">
        <f>ROUND(L162*K162,3)</f>
        <v>0</v>
      </c>
      <c r="BL162" s="22" t="s">
        <v>954</v>
      </c>
      <c r="BM162" s="22" t="s">
        <v>1773</v>
      </c>
    </row>
    <row r="163" spans="2:65" s="1" customFormat="1" ht="25.5" customHeight="1">
      <c r="B163" s="136"/>
      <c r="C163" s="164" t="s">
        <v>1286</v>
      </c>
      <c r="D163" s="164" t="s">
        <v>1082</v>
      </c>
      <c r="E163" s="165" t="s">
        <v>1774</v>
      </c>
      <c r="F163" s="270" t="s">
        <v>1775</v>
      </c>
      <c r="G163" s="270"/>
      <c r="H163" s="270"/>
      <c r="I163" s="270"/>
      <c r="J163" s="166" t="s">
        <v>1194</v>
      </c>
      <c r="K163" s="167">
        <v>139</v>
      </c>
      <c r="L163" s="265">
        <v>0</v>
      </c>
      <c r="M163" s="265"/>
      <c r="N163" s="258">
        <f>ROUND(L163*K163,3)</f>
        <v>0</v>
      </c>
      <c r="O163" s="258"/>
      <c r="P163" s="258"/>
      <c r="Q163" s="258"/>
      <c r="R163" s="138"/>
      <c r="T163" s="168" t="s">
        <v>875</v>
      </c>
      <c r="U163" s="47" t="s">
        <v>914</v>
      </c>
      <c r="V163" s="39"/>
      <c r="W163" s="169">
        <f>V163*K163</f>
        <v>0</v>
      </c>
      <c r="X163" s="169">
        <v>0</v>
      </c>
      <c r="Y163" s="169">
        <f>X163*K163</f>
        <v>0</v>
      </c>
      <c r="Z163" s="169">
        <v>0</v>
      </c>
      <c r="AA163" s="170">
        <f>Z163*K163</f>
        <v>0</v>
      </c>
      <c r="AR163" s="22" t="s">
        <v>954</v>
      </c>
      <c r="AT163" s="22" t="s">
        <v>1082</v>
      </c>
      <c r="AU163" s="22" t="s">
        <v>959</v>
      </c>
      <c r="AY163" s="22" t="s">
        <v>1081</v>
      </c>
      <c r="BE163" s="116">
        <f>IF(U163="základná",N163,0)</f>
        <v>0</v>
      </c>
      <c r="BF163" s="116">
        <f>IF(U163="znížená",N163,0)</f>
        <v>0</v>
      </c>
      <c r="BG163" s="116">
        <f>IF(U163="zákl. prenesená",N163,0)</f>
        <v>0</v>
      </c>
      <c r="BH163" s="116">
        <f>IF(U163="zníž. prenesená",N163,0)</f>
        <v>0</v>
      </c>
      <c r="BI163" s="116">
        <f>IF(U163="nulová",N163,0)</f>
        <v>0</v>
      </c>
      <c r="BJ163" s="22" t="s">
        <v>959</v>
      </c>
      <c r="BK163" s="171">
        <f>ROUND(L163*K163,3)</f>
        <v>0</v>
      </c>
      <c r="BL163" s="22" t="s">
        <v>954</v>
      </c>
      <c r="BM163" s="22" t="s">
        <v>1776</v>
      </c>
    </row>
    <row r="164" spans="2:65" s="1" customFormat="1" ht="25.5" customHeight="1">
      <c r="B164" s="136"/>
      <c r="C164" s="164" t="s">
        <v>1290</v>
      </c>
      <c r="D164" s="164" t="s">
        <v>1082</v>
      </c>
      <c r="E164" s="165" t="s">
        <v>1777</v>
      </c>
      <c r="F164" s="270" t="s">
        <v>1778</v>
      </c>
      <c r="G164" s="270"/>
      <c r="H164" s="270"/>
      <c r="I164" s="270"/>
      <c r="J164" s="166" t="s">
        <v>1194</v>
      </c>
      <c r="K164" s="167">
        <v>15.5</v>
      </c>
      <c r="L164" s="265">
        <v>0</v>
      </c>
      <c r="M164" s="265"/>
      <c r="N164" s="258">
        <f>ROUND(L164*K164,3)</f>
        <v>0</v>
      </c>
      <c r="O164" s="258"/>
      <c r="P164" s="258"/>
      <c r="Q164" s="258"/>
      <c r="R164" s="138"/>
      <c r="T164" s="168" t="s">
        <v>875</v>
      </c>
      <c r="U164" s="47" t="s">
        <v>914</v>
      </c>
      <c r="V164" s="39"/>
      <c r="W164" s="169">
        <f>V164*K164</f>
        <v>0</v>
      </c>
      <c r="X164" s="169">
        <v>0</v>
      </c>
      <c r="Y164" s="169">
        <f>X164*K164</f>
        <v>0</v>
      </c>
      <c r="Z164" s="169">
        <v>0</v>
      </c>
      <c r="AA164" s="170">
        <f>Z164*K164</f>
        <v>0</v>
      </c>
      <c r="AR164" s="22" t="s">
        <v>954</v>
      </c>
      <c r="AT164" s="22" t="s">
        <v>1082</v>
      </c>
      <c r="AU164" s="22" t="s">
        <v>959</v>
      </c>
      <c r="AY164" s="22" t="s">
        <v>1081</v>
      </c>
      <c r="BE164" s="116">
        <f>IF(U164="základná",N164,0)</f>
        <v>0</v>
      </c>
      <c r="BF164" s="116">
        <f>IF(U164="znížená",N164,0)</f>
        <v>0</v>
      </c>
      <c r="BG164" s="116">
        <f>IF(U164="zákl. prenesená",N164,0)</f>
        <v>0</v>
      </c>
      <c r="BH164" s="116">
        <f>IF(U164="zníž. prenesená",N164,0)</f>
        <v>0</v>
      </c>
      <c r="BI164" s="116">
        <f>IF(U164="nulová",N164,0)</f>
        <v>0</v>
      </c>
      <c r="BJ164" s="22" t="s">
        <v>959</v>
      </c>
      <c r="BK164" s="171">
        <f>ROUND(L164*K164,3)</f>
        <v>0</v>
      </c>
      <c r="BL164" s="22" t="s">
        <v>954</v>
      </c>
      <c r="BM164" s="22" t="s">
        <v>1779</v>
      </c>
    </row>
    <row r="165" spans="2:65" s="10" customFormat="1" ht="37.35" customHeight="1">
      <c r="B165" s="153"/>
      <c r="C165" s="154"/>
      <c r="D165" s="155" t="s">
        <v>1063</v>
      </c>
      <c r="E165" s="155"/>
      <c r="F165" s="155"/>
      <c r="G165" s="155"/>
      <c r="H165" s="155"/>
      <c r="I165" s="155"/>
      <c r="J165" s="155"/>
      <c r="K165" s="155"/>
      <c r="L165" s="155"/>
      <c r="M165" s="155"/>
      <c r="N165" s="277">
        <f>BK165</f>
        <v>0</v>
      </c>
      <c r="O165" s="278"/>
      <c r="P165" s="278"/>
      <c r="Q165" s="278"/>
      <c r="R165" s="156"/>
      <c r="T165" s="157"/>
      <c r="U165" s="154"/>
      <c r="V165" s="154"/>
      <c r="W165" s="158">
        <f>W166+W174</f>
        <v>0</v>
      </c>
      <c r="X165" s="154"/>
      <c r="Y165" s="158">
        <f>Y166+Y174</f>
        <v>0</v>
      </c>
      <c r="Z165" s="154"/>
      <c r="AA165" s="159">
        <f>AA166+AA174</f>
        <v>0</v>
      </c>
      <c r="AR165" s="160" t="s">
        <v>1100</v>
      </c>
      <c r="AT165" s="161" t="s">
        <v>946</v>
      </c>
      <c r="AU165" s="161" t="s">
        <v>947</v>
      </c>
      <c r="AY165" s="160" t="s">
        <v>1081</v>
      </c>
      <c r="BK165" s="162">
        <f>BK166+BK174</f>
        <v>0</v>
      </c>
    </row>
    <row r="166" spans="2:65" s="10" customFormat="1" ht="19.899999999999999" customHeight="1">
      <c r="B166" s="153"/>
      <c r="C166" s="154"/>
      <c r="D166" s="163" t="s">
        <v>1064</v>
      </c>
      <c r="E166" s="163"/>
      <c r="F166" s="163"/>
      <c r="G166" s="163"/>
      <c r="H166" s="163"/>
      <c r="I166" s="163"/>
      <c r="J166" s="163"/>
      <c r="K166" s="163"/>
      <c r="L166" s="163"/>
      <c r="M166" s="163"/>
      <c r="N166" s="279">
        <f>BK166</f>
        <v>0</v>
      </c>
      <c r="O166" s="280"/>
      <c r="P166" s="280"/>
      <c r="Q166" s="280"/>
      <c r="R166" s="156"/>
      <c r="T166" s="157"/>
      <c r="U166" s="154"/>
      <c r="V166" s="154"/>
      <c r="W166" s="158">
        <f>SUM(W167:W173)</f>
        <v>0</v>
      </c>
      <c r="X166" s="154"/>
      <c r="Y166" s="158">
        <f>SUM(Y167:Y173)</f>
        <v>0</v>
      </c>
      <c r="Z166" s="154"/>
      <c r="AA166" s="159">
        <f>SUM(AA167:AA173)</f>
        <v>0</v>
      </c>
      <c r="AR166" s="160" t="s">
        <v>1100</v>
      </c>
      <c r="AT166" s="161" t="s">
        <v>946</v>
      </c>
      <c r="AU166" s="161" t="s">
        <v>954</v>
      </c>
      <c r="AY166" s="160" t="s">
        <v>1081</v>
      </c>
      <c r="BK166" s="162">
        <f>SUM(BK167:BK173)</f>
        <v>0</v>
      </c>
    </row>
    <row r="167" spans="2:65" s="1" customFormat="1" ht="25.5" customHeight="1">
      <c r="B167" s="136"/>
      <c r="C167" s="164" t="s">
        <v>1294</v>
      </c>
      <c r="D167" s="164" t="s">
        <v>1082</v>
      </c>
      <c r="E167" s="165" t="s">
        <v>1780</v>
      </c>
      <c r="F167" s="270" t="s">
        <v>1781</v>
      </c>
      <c r="G167" s="270"/>
      <c r="H167" s="270"/>
      <c r="I167" s="270"/>
      <c r="J167" s="166" t="s">
        <v>1782</v>
      </c>
      <c r="K167" s="167">
        <v>4</v>
      </c>
      <c r="L167" s="265">
        <v>0</v>
      </c>
      <c r="M167" s="265"/>
      <c r="N167" s="258">
        <f t="shared" ref="N167:N173" si="25">ROUND(L167*K167,3)</f>
        <v>0</v>
      </c>
      <c r="O167" s="258"/>
      <c r="P167" s="258"/>
      <c r="Q167" s="258"/>
      <c r="R167" s="138"/>
      <c r="T167" s="168" t="s">
        <v>875</v>
      </c>
      <c r="U167" s="47" t="s">
        <v>914</v>
      </c>
      <c r="V167" s="39"/>
      <c r="W167" s="169">
        <f t="shared" ref="W167:W173" si="26">V167*K167</f>
        <v>0</v>
      </c>
      <c r="X167" s="169">
        <v>0</v>
      </c>
      <c r="Y167" s="169">
        <f t="shared" ref="Y167:Y173" si="27">X167*K167</f>
        <v>0</v>
      </c>
      <c r="Z167" s="169">
        <v>0</v>
      </c>
      <c r="AA167" s="170">
        <f t="shared" ref="AA167:AA173" si="28">Z167*K167</f>
        <v>0</v>
      </c>
      <c r="AR167" s="22" t="s">
        <v>954</v>
      </c>
      <c r="AT167" s="22" t="s">
        <v>1082</v>
      </c>
      <c r="AU167" s="22" t="s">
        <v>959</v>
      </c>
      <c r="AY167" s="22" t="s">
        <v>1081</v>
      </c>
      <c r="BE167" s="116">
        <f t="shared" ref="BE167:BE173" si="29">IF(U167="základná",N167,0)</f>
        <v>0</v>
      </c>
      <c r="BF167" s="116">
        <f t="shared" ref="BF167:BF173" si="30">IF(U167="znížená",N167,0)</f>
        <v>0</v>
      </c>
      <c r="BG167" s="116">
        <f t="shared" ref="BG167:BG173" si="31">IF(U167="zákl. prenesená",N167,0)</f>
        <v>0</v>
      </c>
      <c r="BH167" s="116">
        <f t="shared" ref="BH167:BH173" si="32">IF(U167="zníž. prenesená",N167,0)</f>
        <v>0</v>
      </c>
      <c r="BI167" s="116">
        <f t="shared" ref="BI167:BI173" si="33">IF(U167="nulová",N167,0)</f>
        <v>0</v>
      </c>
      <c r="BJ167" s="22" t="s">
        <v>959</v>
      </c>
      <c r="BK167" s="171">
        <f t="shared" ref="BK167:BK173" si="34">ROUND(L167*K167,3)</f>
        <v>0</v>
      </c>
      <c r="BL167" s="22" t="s">
        <v>954</v>
      </c>
      <c r="BM167" s="22" t="s">
        <v>1783</v>
      </c>
    </row>
    <row r="168" spans="2:65" s="1" customFormat="1" ht="16.5" customHeight="1">
      <c r="B168" s="136"/>
      <c r="C168" s="195" t="s">
        <v>1298</v>
      </c>
      <c r="D168" s="195" t="s">
        <v>1187</v>
      </c>
      <c r="E168" s="196" t="s">
        <v>1784</v>
      </c>
      <c r="F168" s="262" t="s">
        <v>1785</v>
      </c>
      <c r="G168" s="262"/>
      <c r="H168" s="262"/>
      <c r="I168" s="262"/>
      <c r="J168" s="197" t="s">
        <v>1182</v>
      </c>
      <c r="K168" s="198">
        <v>4</v>
      </c>
      <c r="L168" s="261">
        <v>0</v>
      </c>
      <c r="M168" s="261"/>
      <c r="N168" s="257">
        <f t="shared" si="25"/>
        <v>0</v>
      </c>
      <c r="O168" s="258"/>
      <c r="P168" s="258"/>
      <c r="Q168" s="258"/>
      <c r="R168" s="138"/>
      <c r="T168" s="168" t="s">
        <v>875</v>
      </c>
      <c r="U168" s="47" t="s">
        <v>914</v>
      </c>
      <c r="V168" s="39"/>
      <c r="W168" s="169">
        <f t="shared" si="26"/>
        <v>0</v>
      </c>
      <c r="X168" s="169">
        <v>0</v>
      </c>
      <c r="Y168" s="169">
        <f t="shared" si="27"/>
        <v>0</v>
      </c>
      <c r="Z168" s="169">
        <v>0</v>
      </c>
      <c r="AA168" s="170">
        <f t="shared" si="28"/>
        <v>0</v>
      </c>
      <c r="AR168" s="22" t="s">
        <v>959</v>
      </c>
      <c r="AT168" s="22" t="s">
        <v>1187</v>
      </c>
      <c r="AU168" s="22" t="s">
        <v>959</v>
      </c>
      <c r="AY168" s="22" t="s">
        <v>1081</v>
      </c>
      <c r="BE168" s="116">
        <f t="shared" si="29"/>
        <v>0</v>
      </c>
      <c r="BF168" s="116">
        <f t="shared" si="30"/>
        <v>0</v>
      </c>
      <c r="BG168" s="116">
        <f t="shared" si="31"/>
        <v>0</v>
      </c>
      <c r="BH168" s="116">
        <f t="shared" si="32"/>
        <v>0</v>
      </c>
      <c r="BI168" s="116">
        <f t="shared" si="33"/>
        <v>0</v>
      </c>
      <c r="BJ168" s="22" t="s">
        <v>959</v>
      </c>
      <c r="BK168" s="171">
        <f t="shared" si="34"/>
        <v>0</v>
      </c>
      <c r="BL168" s="22" t="s">
        <v>954</v>
      </c>
      <c r="BM168" s="22" t="s">
        <v>1786</v>
      </c>
    </row>
    <row r="169" spans="2:65" s="1" customFormat="1" ht="25.5" customHeight="1">
      <c r="B169" s="136"/>
      <c r="C169" s="195" t="s">
        <v>1302</v>
      </c>
      <c r="D169" s="195" t="s">
        <v>1187</v>
      </c>
      <c r="E169" s="196" t="s">
        <v>1787</v>
      </c>
      <c r="F169" s="262" t="s">
        <v>1788</v>
      </c>
      <c r="G169" s="262"/>
      <c r="H169" s="262"/>
      <c r="I169" s="262"/>
      <c r="J169" s="197" t="s">
        <v>1182</v>
      </c>
      <c r="K169" s="198">
        <v>4</v>
      </c>
      <c r="L169" s="261">
        <v>0</v>
      </c>
      <c r="M169" s="261"/>
      <c r="N169" s="257">
        <f t="shared" si="25"/>
        <v>0</v>
      </c>
      <c r="O169" s="258"/>
      <c r="P169" s="258"/>
      <c r="Q169" s="258"/>
      <c r="R169" s="138"/>
      <c r="T169" s="168" t="s">
        <v>875</v>
      </c>
      <c r="U169" s="47" t="s">
        <v>914</v>
      </c>
      <c r="V169" s="39"/>
      <c r="W169" s="169">
        <f t="shared" si="26"/>
        <v>0</v>
      </c>
      <c r="X169" s="169">
        <v>0</v>
      </c>
      <c r="Y169" s="169">
        <f t="shared" si="27"/>
        <v>0</v>
      </c>
      <c r="Z169" s="169">
        <v>0</v>
      </c>
      <c r="AA169" s="170">
        <f t="shared" si="28"/>
        <v>0</v>
      </c>
      <c r="AR169" s="22" t="s">
        <v>959</v>
      </c>
      <c r="AT169" s="22" t="s">
        <v>1187</v>
      </c>
      <c r="AU169" s="22" t="s">
        <v>959</v>
      </c>
      <c r="AY169" s="22" t="s">
        <v>1081</v>
      </c>
      <c r="BE169" s="116">
        <f t="shared" si="29"/>
        <v>0</v>
      </c>
      <c r="BF169" s="116">
        <f t="shared" si="30"/>
        <v>0</v>
      </c>
      <c r="BG169" s="116">
        <f t="shared" si="31"/>
        <v>0</v>
      </c>
      <c r="BH169" s="116">
        <f t="shared" si="32"/>
        <v>0</v>
      </c>
      <c r="BI169" s="116">
        <f t="shared" si="33"/>
        <v>0</v>
      </c>
      <c r="BJ169" s="22" t="s">
        <v>959</v>
      </c>
      <c r="BK169" s="171">
        <f t="shared" si="34"/>
        <v>0</v>
      </c>
      <c r="BL169" s="22" t="s">
        <v>954</v>
      </c>
      <c r="BM169" s="22" t="s">
        <v>1789</v>
      </c>
    </row>
    <row r="170" spans="2:65" s="1" customFormat="1" ht="38.25" customHeight="1">
      <c r="B170" s="136"/>
      <c r="C170" s="164" t="s">
        <v>1306</v>
      </c>
      <c r="D170" s="164" t="s">
        <v>1082</v>
      </c>
      <c r="E170" s="165" t="s">
        <v>2541</v>
      </c>
      <c r="F170" s="270" t="s">
        <v>1790</v>
      </c>
      <c r="G170" s="270"/>
      <c r="H170" s="270"/>
      <c r="I170" s="270"/>
      <c r="J170" s="166" t="s">
        <v>1194</v>
      </c>
      <c r="K170" s="167">
        <v>14</v>
      </c>
      <c r="L170" s="265">
        <v>0</v>
      </c>
      <c r="M170" s="265"/>
      <c r="N170" s="258">
        <f t="shared" si="25"/>
        <v>0</v>
      </c>
      <c r="O170" s="258"/>
      <c r="P170" s="258"/>
      <c r="Q170" s="258"/>
      <c r="R170" s="138"/>
      <c r="T170" s="168" t="s">
        <v>875</v>
      </c>
      <c r="U170" s="47" t="s">
        <v>914</v>
      </c>
      <c r="V170" s="39"/>
      <c r="W170" s="169">
        <f t="shared" si="26"/>
        <v>0</v>
      </c>
      <c r="X170" s="169">
        <v>0</v>
      </c>
      <c r="Y170" s="169">
        <f t="shared" si="27"/>
        <v>0</v>
      </c>
      <c r="Z170" s="169">
        <v>0</v>
      </c>
      <c r="AA170" s="170">
        <f t="shared" si="28"/>
        <v>0</v>
      </c>
      <c r="AR170" s="22" t="s">
        <v>954</v>
      </c>
      <c r="AT170" s="22" t="s">
        <v>1082</v>
      </c>
      <c r="AU170" s="22" t="s">
        <v>959</v>
      </c>
      <c r="AY170" s="22" t="s">
        <v>1081</v>
      </c>
      <c r="BE170" s="116">
        <f t="shared" si="29"/>
        <v>0</v>
      </c>
      <c r="BF170" s="116">
        <f t="shared" si="30"/>
        <v>0</v>
      </c>
      <c r="BG170" s="116">
        <f t="shared" si="31"/>
        <v>0</v>
      </c>
      <c r="BH170" s="116">
        <f t="shared" si="32"/>
        <v>0</v>
      </c>
      <c r="BI170" s="116">
        <f t="shared" si="33"/>
        <v>0</v>
      </c>
      <c r="BJ170" s="22" t="s">
        <v>959</v>
      </c>
      <c r="BK170" s="171">
        <f t="shared" si="34"/>
        <v>0</v>
      </c>
      <c r="BL170" s="22" t="s">
        <v>954</v>
      </c>
      <c r="BM170" s="22" t="s">
        <v>1791</v>
      </c>
    </row>
    <row r="171" spans="2:65" s="1" customFormat="1" ht="38.25" customHeight="1">
      <c r="B171" s="136"/>
      <c r="C171" s="164" t="s">
        <v>1310</v>
      </c>
      <c r="D171" s="164" t="s">
        <v>1082</v>
      </c>
      <c r="E171" s="165" t="s">
        <v>1792</v>
      </c>
      <c r="F171" s="270" t="s">
        <v>1793</v>
      </c>
      <c r="G171" s="270"/>
      <c r="H171" s="270"/>
      <c r="I171" s="270"/>
      <c r="J171" s="166" t="s">
        <v>1194</v>
      </c>
      <c r="K171" s="167">
        <v>15.5</v>
      </c>
      <c r="L171" s="265">
        <v>0</v>
      </c>
      <c r="M171" s="265"/>
      <c r="N171" s="258">
        <f t="shared" si="25"/>
        <v>0</v>
      </c>
      <c r="O171" s="258"/>
      <c r="P171" s="258"/>
      <c r="Q171" s="258"/>
      <c r="R171" s="138"/>
      <c r="T171" s="168" t="s">
        <v>875</v>
      </c>
      <c r="U171" s="47" t="s">
        <v>914</v>
      </c>
      <c r="V171" s="39"/>
      <c r="W171" s="169">
        <f t="shared" si="26"/>
        <v>0</v>
      </c>
      <c r="X171" s="169">
        <v>0</v>
      </c>
      <c r="Y171" s="169">
        <f t="shared" si="27"/>
        <v>0</v>
      </c>
      <c r="Z171" s="169">
        <v>0</v>
      </c>
      <c r="AA171" s="170">
        <f t="shared" si="28"/>
        <v>0</v>
      </c>
      <c r="AR171" s="22" t="s">
        <v>954</v>
      </c>
      <c r="AT171" s="22" t="s">
        <v>1082</v>
      </c>
      <c r="AU171" s="22" t="s">
        <v>959</v>
      </c>
      <c r="AY171" s="22" t="s">
        <v>1081</v>
      </c>
      <c r="BE171" s="116">
        <f t="shared" si="29"/>
        <v>0</v>
      </c>
      <c r="BF171" s="116">
        <f t="shared" si="30"/>
        <v>0</v>
      </c>
      <c r="BG171" s="116">
        <f t="shared" si="31"/>
        <v>0</v>
      </c>
      <c r="BH171" s="116">
        <f t="shared" si="32"/>
        <v>0</v>
      </c>
      <c r="BI171" s="116">
        <f t="shared" si="33"/>
        <v>0</v>
      </c>
      <c r="BJ171" s="22" t="s">
        <v>959</v>
      </c>
      <c r="BK171" s="171">
        <f t="shared" si="34"/>
        <v>0</v>
      </c>
      <c r="BL171" s="22" t="s">
        <v>954</v>
      </c>
      <c r="BM171" s="22" t="s">
        <v>1794</v>
      </c>
    </row>
    <row r="172" spans="2:65" s="1" customFormat="1" ht="25.5" customHeight="1">
      <c r="B172" s="136"/>
      <c r="C172" s="164" t="s">
        <v>1314</v>
      </c>
      <c r="D172" s="164" t="s">
        <v>1082</v>
      </c>
      <c r="E172" s="165" t="s">
        <v>1795</v>
      </c>
      <c r="F172" s="270" t="s">
        <v>1796</v>
      </c>
      <c r="G172" s="270"/>
      <c r="H172" s="270"/>
      <c r="I172" s="270"/>
      <c r="J172" s="166" t="s">
        <v>1182</v>
      </c>
      <c r="K172" s="167">
        <v>4</v>
      </c>
      <c r="L172" s="265">
        <v>0</v>
      </c>
      <c r="M172" s="265"/>
      <c r="N172" s="258">
        <f t="shared" si="25"/>
        <v>0</v>
      </c>
      <c r="O172" s="258"/>
      <c r="P172" s="258"/>
      <c r="Q172" s="258"/>
      <c r="R172" s="138"/>
      <c r="T172" s="168" t="s">
        <v>875</v>
      </c>
      <c r="U172" s="47" t="s">
        <v>914</v>
      </c>
      <c r="V172" s="39"/>
      <c r="W172" s="169">
        <f t="shared" si="26"/>
        <v>0</v>
      </c>
      <c r="X172" s="169">
        <v>0</v>
      </c>
      <c r="Y172" s="169">
        <f t="shared" si="27"/>
        <v>0</v>
      </c>
      <c r="Z172" s="169">
        <v>0</v>
      </c>
      <c r="AA172" s="170">
        <f t="shared" si="28"/>
        <v>0</v>
      </c>
      <c r="AR172" s="22" t="s">
        <v>954</v>
      </c>
      <c r="AT172" s="22" t="s">
        <v>1082</v>
      </c>
      <c r="AU172" s="22" t="s">
        <v>959</v>
      </c>
      <c r="AY172" s="22" t="s">
        <v>1081</v>
      </c>
      <c r="BE172" s="116">
        <f t="shared" si="29"/>
        <v>0</v>
      </c>
      <c r="BF172" s="116">
        <f t="shared" si="30"/>
        <v>0</v>
      </c>
      <c r="BG172" s="116">
        <f t="shared" si="31"/>
        <v>0</v>
      </c>
      <c r="BH172" s="116">
        <f t="shared" si="32"/>
        <v>0</v>
      </c>
      <c r="BI172" s="116">
        <f t="shared" si="33"/>
        <v>0</v>
      </c>
      <c r="BJ172" s="22" t="s">
        <v>959</v>
      </c>
      <c r="BK172" s="171">
        <f t="shared" si="34"/>
        <v>0</v>
      </c>
      <c r="BL172" s="22" t="s">
        <v>954</v>
      </c>
      <c r="BM172" s="22" t="s">
        <v>1797</v>
      </c>
    </row>
    <row r="173" spans="2:65" s="1" customFormat="1" ht="25.5" customHeight="1">
      <c r="B173" s="136"/>
      <c r="C173" s="164" t="s">
        <v>1319</v>
      </c>
      <c r="D173" s="164" t="s">
        <v>1082</v>
      </c>
      <c r="E173" s="165" t="s">
        <v>1798</v>
      </c>
      <c r="F173" s="270" t="s">
        <v>1799</v>
      </c>
      <c r="G173" s="270"/>
      <c r="H173" s="270"/>
      <c r="I173" s="270"/>
      <c r="J173" s="166" t="s">
        <v>1182</v>
      </c>
      <c r="K173" s="167">
        <v>1</v>
      </c>
      <c r="L173" s="265">
        <v>0</v>
      </c>
      <c r="M173" s="265"/>
      <c r="N173" s="258">
        <f t="shared" si="25"/>
        <v>0</v>
      </c>
      <c r="O173" s="258"/>
      <c r="P173" s="258"/>
      <c r="Q173" s="258"/>
      <c r="R173" s="138"/>
      <c r="T173" s="168" t="s">
        <v>875</v>
      </c>
      <c r="U173" s="47" t="s">
        <v>914</v>
      </c>
      <c r="V173" s="39"/>
      <c r="W173" s="169">
        <f t="shared" si="26"/>
        <v>0</v>
      </c>
      <c r="X173" s="169">
        <v>0</v>
      </c>
      <c r="Y173" s="169">
        <f t="shared" si="27"/>
        <v>0</v>
      </c>
      <c r="Z173" s="169">
        <v>0</v>
      </c>
      <c r="AA173" s="170">
        <f t="shared" si="28"/>
        <v>0</v>
      </c>
      <c r="AR173" s="22" t="s">
        <v>954</v>
      </c>
      <c r="AT173" s="22" t="s">
        <v>1082</v>
      </c>
      <c r="AU173" s="22" t="s">
        <v>959</v>
      </c>
      <c r="AY173" s="22" t="s">
        <v>1081</v>
      </c>
      <c r="BE173" s="116">
        <f t="shared" si="29"/>
        <v>0</v>
      </c>
      <c r="BF173" s="116">
        <f t="shared" si="30"/>
        <v>0</v>
      </c>
      <c r="BG173" s="116">
        <f t="shared" si="31"/>
        <v>0</v>
      </c>
      <c r="BH173" s="116">
        <f t="shared" si="32"/>
        <v>0</v>
      </c>
      <c r="BI173" s="116">
        <f t="shared" si="33"/>
        <v>0</v>
      </c>
      <c r="BJ173" s="22" t="s">
        <v>959</v>
      </c>
      <c r="BK173" s="171">
        <f t="shared" si="34"/>
        <v>0</v>
      </c>
      <c r="BL173" s="22" t="s">
        <v>954</v>
      </c>
      <c r="BM173" s="22" t="s">
        <v>1800</v>
      </c>
    </row>
    <row r="174" spans="2:65" s="10" customFormat="1" ht="29.85" customHeight="1">
      <c r="B174" s="153"/>
      <c r="C174" s="154"/>
      <c r="D174" s="163" t="s">
        <v>551</v>
      </c>
      <c r="E174" s="163"/>
      <c r="F174" s="163"/>
      <c r="G174" s="163"/>
      <c r="H174" s="163"/>
      <c r="I174" s="163"/>
      <c r="J174" s="163"/>
      <c r="K174" s="163"/>
      <c r="L174" s="163"/>
      <c r="M174" s="163"/>
      <c r="N174" s="273">
        <f>BK174</f>
        <v>0</v>
      </c>
      <c r="O174" s="274"/>
      <c r="P174" s="274"/>
      <c r="Q174" s="274"/>
      <c r="R174" s="156"/>
      <c r="T174" s="157"/>
      <c r="U174" s="154"/>
      <c r="V174" s="154"/>
      <c r="W174" s="158">
        <f>W175</f>
        <v>0</v>
      </c>
      <c r="X174" s="154"/>
      <c r="Y174" s="158">
        <f>Y175</f>
        <v>0</v>
      </c>
      <c r="Z174" s="154"/>
      <c r="AA174" s="159">
        <f>AA175</f>
        <v>0</v>
      </c>
      <c r="AR174" s="160" t="s">
        <v>1100</v>
      </c>
      <c r="AT174" s="161" t="s">
        <v>946</v>
      </c>
      <c r="AU174" s="161" t="s">
        <v>954</v>
      </c>
      <c r="AY174" s="160" t="s">
        <v>1081</v>
      </c>
      <c r="BK174" s="162">
        <f>BK175</f>
        <v>0</v>
      </c>
    </row>
    <row r="175" spans="2:65" s="1" customFormat="1" ht="16.5" customHeight="1">
      <c r="B175" s="136"/>
      <c r="C175" s="164" t="s">
        <v>1323</v>
      </c>
      <c r="D175" s="164" t="s">
        <v>1082</v>
      </c>
      <c r="E175" s="165" t="s">
        <v>1653</v>
      </c>
      <c r="F175" s="270" t="s">
        <v>2440</v>
      </c>
      <c r="G175" s="270"/>
      <c r="H175" s="270"/>
      <c r="I175" s="270"/>
      <c r="J175" s="166" t="s">
        <v>129</v>
      </c>
      <c r="K175" s="167">
        <v>1</v>
      </c>
      <c r="L175" s="265">
        <v>0</v>
      </c>
      <c r="M175" s="265"/>
      <c r="N175" s="258">
        <f>ROUND(L175*K175,3)</f>
        <v>0</v>
      </c>
      <c r="O175" s="258"/>
      <c r="P175" s="258"/>
      <c r="Q175" s="258"/>
      <c r="R175" s="138"/>
      <c r="T175" s="168" t="s">
        <v>875</v>
      </c>
      <c r="U175" s="47" t="s">
        <v>914</v>
      </c>
      <c r="V175" s="39"/>
      <c r="W175" s="169">
        <f>V175*K175</f>
        <v>0</v>
      </c>
      <c r="X175" s="169">
        <v>0</v>
      </c>
      <c r="Y175" s="169">
        <f>X175*K175</f>
        <v>0</v>
      </c>
      <c r="Z175" s="169">
        <v>0</v>
      </c>
      <c r="AA175" s="170">
        <f>Z175*K175</f>
        <v>0</v>
      </c>
      <c r="AR175" s="22" t="s">
        <v>954</v>
      </c>
      <c r="AT175" s="22" t="s">
        <v>1082</v>
      </c>
      <c r="AU175" s="22" t="s">
        <v>959</v>
      </c>
      <c r="AY175" s="22" t="s">
        <v>1081</v>
      </c>
      <c r="BE175" s="116">
        <f>IF(U175="základná",N175,0)</f>
        <v>0</v>
      </c>
      <c r="BF175" s="116">
        <f>IF(U175="znížená",N175,0)</f>
        <v>0</v>
      </c>
      <c r="BG175" s="116">
        <f>IF(U175="zákl. prenesená",N175,0)</f>
        <v>0</v>
      </c>
      <c r="BH175" s="116">
        <f>IF(U175="zníž. prenesená",N175,0)</f>
        <v>0</v>
      </c>
      <c r="BI175" s="116">
        <f>IF(U175="nulová",N175,0)</f>
        <v>0</v>
      </c>
      <c r="BJ175" s="22" t="s">
        <v>959</v>
      </c>
      <c r="BK175" s="171">
        <f>ROUND(L175*K175,3)</f>
        <v>0</v>
      </c>
      <c r="BL175" s="22" t="s">
        <v>954</v>
      </c>
      <c r="BM175" s="22" t="s">
        <v>1801</v>
      </c>
    </row>
    <row r="176" spans="2:65" s="1" customFormat="1" ht="49.9" customHeight="1">
      <c r="B176" s="38"/>
      <c r="C176" s="39"/>
      <c r="D176" s="155"/>
      <c r="E176" s="39"/>
      <c r="F176" s="39"/>
      <c r="G176" s="39"/>
      <c r="H176" s="39"/>
      <c r="I176" s="39"/>
      <c r="J176" s="39"/>
      <c r="K176" s="39"/>
      <c r="L176" s="39"/>
      <c r="M176" s="39"/>
      <c r="N176" s="277"/>
      <c r="O176" s="278"/>
      <c r="P176" s="278"/>
      <c r="Q176" s="278"/>
      <c r="R176" s="40"/>
      <c r="T176" s="200"/>
      <c r="U176" s="59"/>
      <c r="V176" s="59"/>
      <c r="W176" s="59"/>
      <c r="X176" s="59"/>
      <c r="Y176" s="59"/>
      <c r="Z176" s="59"/>
      <c r="AA176" s="61"/>
      <c r="AT176" s="22" t="s">
        <v>946</v>
      </c>
      <c r="AU176" s="22" t="s">
        <v>947</v>
      </c>
      <c r="AY176" s="22" t="s">
        <v>85</v>
      </c>
      <c r="BK176" s="171">
        <v>0</v>
      </c>
    </row>
    <row r="177" spans="2:18" s="1" customFormat="1" ht="6.95" customHeight="1">
      <c r="B177" s="62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4"/>
    </row>
  </sheetData>
  <mergeCells count="209">
    <mergeCell ref="F167:I167"/>
    <mergeCell ref="F168:I168"/>
    <mergeCell ref="L169:M169"/>
    <mergeCell ref="F141:I141"/>
    <mergeCell ref="F142:I142"/>
    <mergeCell ref="F143:I143"/>
    <mergeCell ref="F144:I144"/>
    <mergeCell ref="F164:I164"/>
    <mergeCell ref="F163:I163"/>
    <mergeCell ref="L164:M164"/>
    <mergeCell ref="L163:M163"/>
    <mergeCell ref="L167:M167"/>
    <mergeCell ref="L168:M168"/>
    <mergeCell ref="F172:I172"/>
    <mergeCell ref="F173:I173"/>
    <mergeCell ref="L173:M173"/>
    <mergeCell ref="L170:M170"/>
    <mergeCell ref="L171:M171"/>
    <mergeCell ref="L172:M172"/>
    <mergeCell ref="D103:H103"/>
    <mergeCell ref="D100:H100"/>
    <mergeCell ref="D101:H101"/>
    <mergeCell ref="D102:H102"/>
    <mergeCell ref="N176:Q176"/>
    <mergeCell ref="F128:I128"/>
    <mergeCell ref="F129:I129"/>
    <mergeCell ref="L128:M128"/>
    <mergeCell ref="N128:Q128"/>
    <mergeCell ref="L129:M129"/>
    <mergeCell ref="D104:H104"/>
    <mergeCell ref="F169:I169"/>
    <mergeCell ref="F136:I136"/>
    <mergeCell ref="F137:I137"/>
    <mergeCell ref="F138:I138"/>
    <mergeCell ref="F139:I139"/>
    <mergeCell ref="F140:I140"/>
    <mergeCell ref="F135:I135"/>
    <mergeCell ref="F133:I133"/>
    <mergeCell ref="F132:I132"/>
    <mergeCell ref="F175:I175"/>
    <mergeCell ref="F170:I170"/>
    <mergeCell ref="F171:I171"/>
    <mergeCell ref="N173:Q173"/>
    <mergeCell ref="N175:Q175"/>
    <mergeCell ref="N174:Q174"/>
    <mergeCell ref="L175:M175"/>
    <mergeCell ref="L130:M130"/>
    <mergeCell ref="L135:M135"/>
    <mergeCell ref="L131:M131"/>
    <mergeCell ref="L132:M132"/>
    <mergeCell ref="L133:M133"/>
    <mergeCell ref="L134:M134"/>
    <mergeCell ref="N130:Q130"/>
    <mergeCell ref="N131:Q131"/>
    <mergeCell ref="N132:Q132"/>
    <mergeCell ref="N172:Q172"/>
    <mergeCell ref="N171:Q171"/>
    <mergeCell ref="N137:Q137"/>
    <mergeCell ref="N140:Q140"/>
    <mergeCell ref="N138:Q138"/>
    <mergeCell ref="N139:Q139"/>
    <mergeCell ref="N133:Q133"/>
    <mergeCell ref="N135:Q135"/>
    <mergeCell ref="N136:Q136"/>
    <mergeCell ref="L144:M144"/>
    <mergeCell ref="L140:M140"/>
    <mergeCell ref="L141:M141"/>
    <mergeCell ref="L142:M142"/>
    <mergeCell ref="L143:M143"/>
    <mergeCell ref="L136:M136"/>
    <mergeCell ref="L137:M137"/>
    <mergeCell ref="L156:M156"/>
    <mergeCell ref="L157:M157"/>
    <mergeCell ref="F131:I131"/>
    <mergeCell ref="F134:I134"/>
    <mergeCell ref="N125:Q125"/>
    <mergeCell ref="N126:Q126"/>
    <mergeCell ref="N127:Q127"/>
    <mergeCell ref="F130:I130"/>
    <mergeCell ref="N129:Q129"/>
    <mergeCell ref="N134:Q134"/>
    <mergeCell ref="F146:I146"/>
    <mergeCell ref="F148:I148"/>
    <mergeCell ref="F149:I149"/>
    <mergeCell ref="F150:I150"/>
    <mergeCell ref="F151:I151"/>
    <mergeCell ref="L138:M138"/>
    <mergeCell ref="L139:M139"/>
    <mergeCell ref="F145:I145"/>
    <mergeCell ref="L150:M150"/>
    <mergeCell ref="L151:M151"/>
    <mergeCell ref="F162:I162"/>
    <mergeCell ref="N145:Q145"/>
    <mergeCell ref="N146:Q146"/>
    <mergeCell ref="N148:Q148"/>
    <mergeCell ref="N149:Q149"/>
    <mergeCell ref="N150:Q150"/>
    <mergeCell ref="L145:M145"/>
    <mergeCell ref="L146:M146"/>
    <mergeCell ref="L148:M148"/>
    <mergeCell ref="L149:M149"/>
    <mergeCell ref="F159:I159"/>
    <mergeCell ref="F161:I161"/>
    <mergeCell ref="F153:I153"/>
    <mergeCell ref="F154:I154"/>
    <mergeCell ref="F155:I155"/>
    <mergeCell ref="F156:I156"/>
    <mergeCell ref="F158:I158"/>
    <mergeCell ref="F157:I157"/>
    <mergeCell ref="L158:M158"/>
    <mergeCell ref="L159:M159"/>
    <mergeCell ref="L161:M161"/>
    <mergeCell ref="L162:M162"/>
    <mergeCell ref="N151:Q151"/>
    <mergeCell ref="N147:Q147"/>
    <mergeCell ref="N152:Q152"/>
    <mergeCell ref="L153:M153"/>
    <mergeCell ref="L154:M154"/>
    <mergeCell ref="L155:M155"/>
    <mergeCell ref="S2:AC2"/>
    <mergeCell ref="O15:P15"/>
    <mergeCell ref="N170:Q170"/>
    <mergeCell ref="N167:Q167"/>
    <mergeCell ref="N168:Q168"/>
    <mergeCell ref="N169:Q169"/>
    <mergeCell ref="N166:Q166"/>
    <mergeCell ref="N153:Q153"/>
    <mergeCell ref="N155:Q155"/>
    <mergeCell ref="N154:Q154"/>
    <mergeCell ref="N164:Q164"/>
    <mergeCell ref="N160:Q160"/>
    <mergeCell ref="N157:Q157"/>
    <mergeCell ref="N158:Q158"/>
    <mergeCell ref="N159:Q159"/>
    <mergeCell ref="N161:Q161"/>
    <mergeCell ref="F6:P6"/>
    <mergeCell ref="F7:P7"/>
    <mergeCell ref="N165:Q165"/>
    <mergeCell ref="N141:Q141"/>
    <mergeCell ref="N142:Q142"/>
    <mergeCell ref="N143:Q143"/>
    <mergeCell ref="N144:Q144"/>
    <mergeCell ref="N156:Q156"/>
    <mergeCell ref="N162:Q162"/>
    <mergeCell ref="N163:Q163"/>
    <mergeCell ref="H1:K1"/>
    <mergeCell ref="E16:L16"/>
    <mergeCell ref="O16:P16"/>
    <mergeCell ref="O18:P18"/>
    <mergeCell ref="F8:P8"/>
    <mergeCell ref="O10:P10"/>
    <mergeCell ref="O12:P12"/>
    <mergeCell ref="O13:P13"/>
    <mergeCell ref="C2:Q2"/>
    <mergeCell ref="C4:Q4"/>
    <mergeCell ref="O19:P19"/>
    <mergeCell ref="M84:Q84"/>
    <mergeCell ref="M29:P29"/>
    <mergeCell ref="M31:P31"/>
    <mergeCell ref="F78:P78"/>
    <mergeCell ref="F79:P79"/>
    <mergeCell ref="F80:P80"/>
    <mergeCell ref="M82:P82"/>
    <mergeCell ref="H34:J34"/>
    <mergeCell ref="M34:P34"/>
    <mergeCell ref="L39:P39"/>
    <mergeCell ref="C76:Q76"/>
    <mergeCell ref="H33:J33"/>
    <mergeCell ref="M33:P33"/>
    <mergeCell ref="O21:P21"/>
    <mergeCell ref="M28:P28"/>
    <mergeCell ref="O22:P22"/>
    <mergeCell ref="E25:L25"/>
    <mergeCell ref="M85:Q85"/>
    <mergeCell ref="C87:G87"/>
    <mergeCell ref="N87:Q87"/>
    <mergeCell ref="N89:Q89"/>
    <mergeCell ref="H35:J35"/>
    <mergeCell ref="M35:P35"/>
    <mergeCell ref="H36:J36"/>
    <mergeCell ref="M36:P36"/>
    <mergeCell ref="H37:J37"/>
    <mergeCell ref="M37:P37"/>
    <mergeCell ref="N104:Q104"/>
    <mergeCell ref="N105:Q105"/>
    <mergeCell ref="N96:Q96"/>
    <mergeCell ref="N94:Q94"/>
    <mergeCell ref="N90:Q90"/>
    <mergeCell ref="N91:Q91"/>
    <mergeCell ref="N92:Q92"/>
    <mergeCell ref="N95:Q95"/>
    <mergeCell ref="N93:Q93"/>
    <mergeCell ref="L107:Q107"/>
    <mergeCell ref="C113:Q113"/>
    <mergeCell ref="F115:P115"/>
    <mergeCell ref="F116:P116"/>
    <mergeCell ref="N97:Q97"/>
    <mergeCell ref="N99:Q99"/>
    <mergeCell ref="N100:Q100"/>
    <mergeCell ref="N101:Q101"/>
    <mergeCell ref="N102:Q102"/>
    <mergeCell ref="N103:Q103"/>
    <mergeCell ref="F124:I124"/>
    <mergeCell ref="L124:M124"/>
    <mergeCell ref="N124:Q124"/>
    <mergeCell ref="F117:P117"/>
    <mergeCell ref="M119:P119"/>
    <mergeCell ref="M121:Q121"/>
    <mergeCell ref="M122:Q122"/>
  </mergeCells>
  <phoneticPr fontId="0" type="noConversion"/>
  <hyperlinks>
    <hyperlink ref="F1:G1" location="C2" display="1) Krycí list rozpočtu"/>
    <hyperlink ref="H1:K1" location="C87" display="2) Rekapitulácia rozpočtu"/>
    <hyperlink ref="L1" location="C124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25"/>
  <sheetViews>
    <sheetView showGridLines="0" workbookViewId="0">
      <pane ySplit="1" topLeftCell="A101" activePane="bottomLeft" state="frozen"/>
      <selection pane="bottomLeft" activeCell="J112" sqref="J11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66" ht="21.75" customHeight="1">
      <c r="A1" s="122"/>
      <c r="B1" s="15"/>
      <c r="C1" s="15"/>
      <c r="D1" s="16" t="s">
        <v>871</v>
      </c>
      <c r="E1" s="15"/>
      <c r="F1" s="17" t="s">
        <v>1030</v>
      </c>
      <c r="G1" s="17"/>
      <c r="H1" s="301" t="s">
        <v>1031</v>
      </c>
      <c r="I1" s="301"/>
      <c r="J1" s="301"/>
      <c r="K1" s="301"/>
      <c r="L1" s="17" t="s">
        <v>1032</v>
      </c>
      <c r="M1" s="15"/>
      <c r="N1" s="15"/>
      <c r="O1" s="16" t="s">
        <v>1033</v>
      </c>
      <c r="P1" s="15"/>
      <c r="Q1" s="15"/>
      <c r="R1" s="15"/>
      <c r="S1" s="17" t="s">
        <v>1034</v>
      </c>
      <c r="T1" s="17"/>
      <c r="U1" s="122"/>
      <c r="V1" s="122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44" t="s">
        <v>877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S2" s="246" t="s">
        <v>878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T2" s="22" t="s">
        <v>1005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947</v>
      </c>
    </row>
    <row r="4" spans="1:66" ht="36.950000000000003" customHeight="1">
      <c r="B4" s="26"/>
      <c r="C4" s="231" t="s">
        <v>1035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7"/>
      <c r="T4" s="21" t="s">
        <v>882</v>
      </c>
      <c r="AT4" s="22" t="s">
        <v>876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1:66" ht="25.35" customHeight="1">
      <c r="B6" s="26"/>
      <c r="C6" s="29"/>
      <c r="D6" s="33" t="s">
        <v>887</v>
      </c>
      <c r="E6" s="29"/>
      <c r="F6" s="283" t="str">
        <f ca="1">'Rekapitulácia stavby'!K6</f>
        <v>Rekonštrukcia tepelného hospodárstva Ekonomickej univerzity v Bratislave, Dolnozemská cesta č.1, 852 35 Bratislava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9"/>
      <c r="R6" s="27"/>
    </row>
    <row r="7" spans="1:66" ht="25.35" customHeight="1">
      <c r="B7" s="26"/>
      <c r="C7" s="29"/>
      <c r="D7" s="33" t="s">
        <v>1036</v>
      </c>
      <c r="E7" s="29"/>
      <c r="F7" s="283" t="s">
        <v>1802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9"/>
      <c r="R7" s="27"/>
    </row>
    <row r="8" spans="1:66" s="1" customFormat="1" ht="32.85" customHeight="1">
      <c r="B8" s="38"/>
      <c r="C8" s="39"/>
      <c r="D8" s="32" t="s">
        <v>1038</v>
      </c>
      <c r="E8" s="39"/>
      <c r="F8" s="238" t="s">
        <v>1803</v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39"/>
      <c r="R8" s="40"/>
    </row>
    <row r="9" spans="1:66" s="1" customFormat="1" ht="14.45" customHeight="1">
      <c r="B9" s="38"/>
      <c r="C9" s="39"/>
      <c r="D9" s="33" t="s">
        <v>889</v>
      </c>
      <c r="E9" s="39"/>
      <c r="F9" s="31" t="s">
        <v>875</v>
      </c>
      <c r="G9" s="39"/>
      <c r="H9" s="39"/>
      <c r="I9" s="39"/>
      <c r="J9" s="39"/>
      <c r="K9" s="39"/>
      <c r="L9" s="39"/>
      <c r="M9" s="33" t="s">
        <v>890</v>
      </c>
      <c r="N9" s="39"/>
      <c r="O9" s="31" t="s">
        <v>875</v>
      </c>
      <c r="P9" s="39"/>
      <c r="Q9" s="39"/>
      <c r="R9" s="40"/>
    </row>
    <row r="10" spans="1:66" s="1" customFormat="1" ht="14.45" customHeight="1">
      <c r="B10" s="38"/>
      <c r="C10" s="39"/>
      <c r="D10" s="33" t="s">
        <v>891</v>
      </c>
      <c r="E10" s="39"/>
      <c r="F10" s="31" t="s">
        <v>892</v>
      </c>
      <c r="G10" s="39"/>
      <c r="H10" s="39"/>
      <c r="I10" s="39"/>
      <c r="J10" s="39"/>
      <c r="K10" s="39"/>
      <c r="L10" s="39"/>
      <c r="M10" s="33" t="s">
        <v>893</v>
      </c>
      <c r="N10" s="39"/>
      <c r="O10" s="302" t="str">
        <f ca="1">'Rekapitulácia stavby'!AN8</f>
        <v>7. 7. 2017</v>
      </c>
      <c r="P10" s="281"/>
      <c r="Q10" s="39"/>
      <c r="R10" s="40"/>
    </row>
    <row r="11" spans="1:66" s="1" customFormat="1" ht="10.9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1:66" s="1" customFormat="1" ht="14.45" customHeight="1">
      <c r="B12" s="38"/>
      <c r="C12" s="39"/>
      <c r="D12" s="33" t="s">
        <v>895</v>
      </c>
      <c r="E12" s="39"/>
      <c r="F12" s="39"/>
      <c r="G12" s="39"/>
      <c r="H12" s="39"/>
      <c r="I12" s="39"/>
      <c r="J12" s="39"/>
      <c r="K12" s="39"/>
      <c r="L12" s="39"/>
      <c r="M12" s="33" t="s">
        <v>896</v>
      </c>
      <c r="N12" s="39"/>
      <c r="O12" s="248" t="s">
        <v>875</v>
      </c>
      <c r="P12" s="248"/>
      <c r="Q12" s="39"/>
      <c r="R12" s="40"/>
    </row>
    <row r="13" spans="1:66" s="1" customFormat="1" ht="18" customHeight="1">
      <c r="B13" s="38"/>
      <c r="C13" s="39"/>
      <c r="D13" s="39"/>
      <c r="E13" s="31" t="s">
        <v>897</v>
      </c>
      <c r="F13" s="39"/>
      <c r="G13" s="39"/>
      <c r="H13" s="39"/>
      <c r="I13" s="39"/>
      <c r="J13" s="39"/>
      <c r="K13" s="39"/>
      <c r="L13" s="39"/>
      <c r="M13" s="33" t="s">
        <v>898</v>
      </c>
      <c r="N13" s="39"/>
      <c r="O13" s="248" t="s">
        <v>875</v>
      </c>
      <c r="P13" s="248"/>
      <c r="Q13" s="39"/>
      <c r="R13" s="40"/>
    </row>
    <row r="14" spans="1:66" s="1" customFormat="1" ht="6.95" customHeight="1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66" s="1" customFormat="1" ht="14.45" customHeight="1">
      <c r="B15" s="38"/>
      <c r="C15" s="39"/>
      <c r="D15" s="33" t="s">
        <v>899</v>
      </c>
      <c r="E15" s="39"/>
      <c r="F15" s="39"/>
      <c r="G15" s="39"/>
      <c r="H15" s="39"/>
      <c r="I15" s="39"/>
      <c r="J15" s="39"/>
      <c r="K15" s="39"/>
      <c r="L15" s="39"/>
      <c r="M15" s="33" t="s">
        <v>896</v>
      </c>
      <c r="N15" s="39"/>
      <c r="O15" s="303" t="str">
        <f ca="1">IF('Rekapitulácia stavby'!AN13="","",'Rekapitulácia stavby'!AN13)</f>
        <v>Vyplň údaj</v>
      </c>
      <c r="P15" s="248"/>
      <c r="Q15" s="39"/>
      <c r="R15" s="40"/>
    </row>
    <row r="16" spans="1:66" s="1" customFormat="1" ht="18" customHeight="1">
      <c r="B16" s="38"/>
      <c r="C16" s="39"/>
      <c r="D16" s="39"/>
      <c r="E16" s="303" t="str">
        <f ca="1">IF('Rekapitulácia stavby'!E14="","",'Rekapitulácia stavby'!E14)</f>
        <v>Vyplň údaj</v>
      </c>
      <c r="F16" s="304"/>
      <c r="G16" s="304"/>
      <c r="H16" s="304"/>
      <c r="I16" s="304"/>
      <c r="J16" s="304"/>
      <c r="K16" s="304"/>
      <c r="L16" s="304"/>
      <c r="M16" s="33" t="s">
        <v>898</v>
      </c>
      <c r="N16" s="39"/>
      <c r="O16" s="303" t="str">
        <f ca="1">IF('Rekapitulácia stavby'!AN14="","",'Rekapitulácia stavby'!AN14)</f>
        <v>Vyplň údaj</v>
      </c>
      <c r="P16" s="248"/>
      <c r="Q16" s="39"/>
      <c r="R16" s="40"/>
    </row>
    <row r="17" spans="2:18" s="1" customFormat="1" ht="6.95" customHeight="1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2:18" s="1" customFormat="1" ht="14.45" customHeight="1">
      <c r="B18" s="38"/>
      <c r="C18" s="39"/>
      <c r="D18" s="33" t="s">
        <v>901</v>
      </c>
      <c r="E18" s="39"/>
      <c r="F18" s="39"/>
      <c r="G18" s="39"/>
      <c r="H18" s="39"/>
      <c r="I18" s="39"/>
      <c r="J18" s="39"/>
      <c r="K18" s="39"/>
      <c r="L18" s="39"/>
      <c r="M18" s="33" t="s">
        <v>896</v>
      </c>
      <c r="N18" s="39"/>
      <c r="O18" s="248" t="s">
        <v>875</v>
      </c>
      <c r="P18" s="248"/>
      <c r="Q18" s="39"/>
      <c r="R18" s="40"/>
    </row>
    <row r="19" spans="2:18" s="1" customFormat="1" ht="18" customHeight="1">
      <c r="B19" s="38"/>
      <c r="C19" s="39"/>
      <c r="D19" s="39"/>
      <c r="E19" s="31" t="s">
        <v>902</v>
      </c>
      <c r="F19" s="39"/>
      <c r="G19" s="39"/>
      <c r="H19" s="39"/>
      <c r="I19" s="39"/>
      <c r="J19" s="39"/>
      <c r="K19" s="39"/>
      <c r="L19" s="39"/>
      <c r="M19" s="33" t="s">
        <v>898</v>
      </c>
      <c r="N19" s="39"/>
      <c r="O19" s="248" t="s">
        <v>875</v>
      </c>
      <c r="P19" s="248"/>
      <c r="Q19" s="39"/>
      <c r="R19" s="40"/>
    </row>
    <row r="20" spans="2:18" s="1" customFormat="1" ht="6.95" customHeight="1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2:18" s="1" customFormat="1" ht="14.45" customHeight="1">
      <c r="B21" s="38"/>
      <c r="C21" s="39"/>
      <c r="D21" s="33" t="s">
        <v>905</v>
      </c>
      <c r="E21" s="39"/>
      <c r="F21" s="39"/>
      <c r="G21" s="39"/>
      <c r="H21" s="39"/>
      <c r="I21" s="39"/>
      <c r="J21" s="39"/>
      <c r="K21" s="39"/>
      <c r="L21" s="39"/>
      <c r="M21" s="33" t="s">
        <v>896</v>
      </c>
      <c r="N21" s="39"/>
      <c r="O21" s="248" t="s">
        <v>875</v>
      </c>
      <c r="P21" s="248"/>
      <c r="Q21" s="39"/>
      <c r="R21" s="40"/>
    </row>
    <row r="22" spans="2:18" s="1" customFormat="1" ht="18" customHeight="1">
      <c r="B22" s="38"/>
      <c r="C22" s="39"/>
      <c r="D22" s="39"/>
      <c r="E22" s="31" t="s">
        <v>906</v>
      </c>
      <c r="F22" s="39"/>
      <c r="G22" s="39"/>
      <c r="H22" s="39"/>
      <c r="I22" s="39"/>
      <c r="J22" s="39"/>
      <c r="K22" s="39"/>
      <c r="L22" s="39"/>
      <c r="M22" s="33" t="s">
        <v>898</v>
      </c>
      <c r="N22" s="39"/>
      <c r="O22" s="248" t="s">
        <v>875</v>
      </c>
      <c r="P22" s="248"/>
      <c r="Q22" s="39"/>
      <c r="R22" s="40"/>
    </row>
    <row r="23" spans="2:18" s="1" customFormat="1" ht="6.95" customHeight="1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4.45" customHeight="1">
      <c r="B24" s="38"/>
      <c r="C24" s="39"/>
      <c r="D24" s="33" t="s">
        <v>907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16.5" customHeight="1">
      <c r="B25" s="38"/>
      <c r="C25" s="39"/>
      <c r="D25" s="39"/>
      <c r="E25" s="253" t="s">
        <v>875</v>
      </c>
      <c r="F25" s="253"/>
      <c r="G25" s="253"/>
      <c r="H25" s="253"/>
      <c r="I25" s="253"/>
      <c r="J25" s="253"/>
      <c r="K25" s="253"/>
      <c r="L25" s="253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2:18" s="1" customFormat="1" ht="6.95" customHeight="1">
      <c r="B27" s="38"/>
      <c r="C27" s="3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9"/>
      <c r="R27" s="40"/>
    </row>
    <row r="28" spans="2:18" s="1" customFormat="1" ht="14.45" customHeight="1">
      <c r="B28" s="38"/>
      <c r="C28" s="39"/>
      <c r="D28" s="123" t="s">
        <v>1040</v>
      </c>
      <c r="E28" s="39"/>
      <c r="F28" s="39"/>
      <c r="G28" s="39"/>
      <c r="H28" s="39"/>
      <c r="I28" s="39"/>
      <c r="J28" s="39"/>
      <c r="K28" s="39"/>
      <c r="L28" s="39"/>
      <c r="M28" s="254">
        <f>N89</f>
        <v>0</v>
      </c>
      <c r="N28" s="254"/>
      <c r="O28" s="254"/>
      <c r="P28" s="254"/>
      <c r="Q28" s="39"/>
      <c r="R28" s="40"/>
    </row>
    <row r="29" spans="2:18" s="1" customFormat="1" ht="14.45" customHeight="1">
      <c r="B29" s="38"/>
      <c r="C29" s="39"/>
      <c r="D29" s="37" t="s">
        <v>1026</v>
      </c>
      <c r="E29" s="39"/>
      <c r="F29" s="39"/>
      <c r="G29" s="39"/>
      <c r="H29" s="39"/>
      <c r="I29" s="39"/>
      <c r="J29" s="39"/>
      <c r="K29" s="39"/>
      <c r="L29" s="39"/>
      <c r="M29" s="254">
        <f>N108</f>
        <v>0</v>
      </c>
      <c r="N29" s="254"/>
      <c r="O29" s="254"/>
      <c r="P29" s="254"/>
      <c r="Q29" s="39"/>
      <c r="R29" s="40"/>
    </row>
    <row r="30" spans="2:18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2:18" s="1" customFormat="1" ht="25.35" customHeight="1">
      <c r="B31" s="38"/>
      <c r="C31" s="39"/>
      <c r="D31" s="124" t="s">
        <v>910</v>
      </c>
      <c r="E31" s="39"/>
      <c r="F31" s="39"/>
      <c r="G31" s="39"/>
      <c r="H31" s="39"/>
      <c r="I31" s="39"/>
      <c r="J31" s="39"/>
      <c r="K31" s="39"/>
      <c r="L31" s="39"/>
      <c r="M31" s="300">
        <f>ROUND(M28+M29,2)</f>
        <v>0</v>
      </c>
      <c r="N31" s="282"/>
      <c r="O31" s="282"/>
      <c r="P31" s="282"/>
      <c r="Q31" s="39"/>
      <c r="R31" s="40"/>
    </row>
    <row r="32" spans="2:18" s="1" customFormat="1" ht="6.95" customHeight="1">
      <c r="B32" s="38"/>
      <c r="C32" s="3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9"/>
      <c r="R32" s="40"/>
    </row>
    <row r="33" spans="2:18" s="1" customFormat="1" ht="14.45" customHeight="1">
      <c r="B33" s="38"/>
      <c r="C33" s="39"/>
      <c r="D33" s="45" t="s">
        <v>911</v>
      </c>
      <c r="E33" s="45" t="s">
        <v>912</v>
      </c>
      <c r="F33" s="46">
        <v>0.2</v>
      </c>
      <c r="G33" s="125" t="s">
        <v>913</v>
      </c>
      <c r="H33" s="298">
        <f>(SUM(BE108:BE115)+SUM(BE134:BE523))</f>
        <v>0</v>
      </c>
      <c r="I33" s="282"/>
      <c r="J33" s="282"/>
      <c r="K33" s="39"/>
      <c r="L33" s="39"/>
      <c r="M33" s="298">
        <f>ROUND((SUM(BE108:BE115)+SUM(BE134:BE523)), 2)*F33</f>
        <v>0</v>
      </c>
      <c r="N33" s="282"/>
      <c r="O33" s="282"/>
      <c r="P33" s="282"/>
      <c r="Q33" s="39"/>
      <c r="R33" s="40"/>
    </row>
    <row r="34" spans="2:18" s="1" customFormat="1" ht="14.45" customHeight="1">
      <c r="B34" s="38"/>
      <c r="C34" s="39"/>
      <c r="D34" s="39"/>
      <c r="E34" s="45" t="s">
        <v>914</v>
      </c>
      <c r="F34" s="46">
        <v>0.2</v>
      </c>
      <c r="G34" s="125" t="s">
        <v>913</v>
      </c>
      <c r="H34" s="298">
        <f>(SUM(BF108:BF115)+SUM(BF134:BF523))</f>
        <v>0</v>
      </c>
      <c r="I34" s="282"/>
      <c r="J34" s="282"/>
      <c r="K34" s="39"/>
      <c r="L34" s="39"/>
      <c r="M34" s="298">
        <f>ROUND((SUM(BF108:BF115)+SUM(BF134:BF523)), 2)*F34</f>
        <v>0</v>
      </c>
      <c r="N34" s="282"/>
      <c r="O34" s="282"/>
      <c r="P34" s="282"/>
      <c r="Q34" s="39"/>
      <c r="R34" s="40"/>
    </row>
    <row r="35" spans="2:18" s="1" customFormat="1" ht="14.45" hidden="1" customHeight="1">
      <c r="B35" s="38"/>
      <c r="C35" s="39"/>
      <c r="D35" s="39"/>
      <c r="E35" s="45" t="s">
        <v>915</v>
      </c>
      <c r="F35" s="46">
        <v>0.2</v>
      </c>
      <c r="G35" s="125" t="s">
        <v>913</v>
      </c>
      <c r="H35" s="298">
        <f>(SUM(BG108:BG115)+SUM(BG134:BG523))</f>
        <v>0</v>
      </c>
      <c r="I35" s="282"/>
      <c r="J35" s="282"/>
      <c r="K35" s="39"/>
      <c r="L35" s="39"/>
      <c r="M35" s="298">
        <v>0</v>
      </c>
      <c r="N35" s="282"/>
      <c r="O35" s="282"/>
      <c r="P35" s="282"/>
      <c r="Q35" s="39"/>
      <c r="R35" s="40"/>
    </row>
    <row r="36" spans="2:18" s="1" customFormat="1" ht="14.45" hidden="1" customHeight="1">
      <c r="B36" s="38"/>
      <c r="C36" s="39"/>
      <c r="D36" s="39"/>
      <c r="E36" s="45" t="s">
        <v>916</v>
      </c>
      <c r="F36" s="46">
        <v>0.2</v>
      </c>
      <c r="G36" s="125" t="s">
        <v>913</v>
      </c>
      <c r="H36" s="298">
        <f>(SUM(BH108:BH115)+SUM(BH134:BH523))</f>
        <v>0</v>
      </c>
      <c r="I36" s="282"/>
      <c r="J36" s="282"/>
      <c r="K36" s="39"/>
      <c r="L36" s="39"/>
      <c r="M36" s="298">
        <v>0</v>
      </c>
      <c r="N36" s="282"/>
      <c r="O36" s="282"/>
      <c r="P36" s="282"/>
      <c r="Q36" s="39"/>
      <c r="R36" s="40"/>
    </row>
    <row r="37" spans="2:18" s="1" customFormat="1" ht="14.45" hidden="1" customHeight="1">
      <c r="B37" s="38"/>
      <c r="C37" s="39"/>
      <c r="D37" s="39"/>
      <c r="E37" s="45" t="s">
        <v>917</v>
      </c>
      <c r="F37" s="46">
        <v>0</v>
      </c>
      <c r="G37" s="125" t="s">
        <v>913</v>
      </c>
      <c r="H37" s="298">
        <f>(SUM(BI108:BI115)+SUM(BI134:BI523))</f>
        <v>0</v>
      </c>
      <c r="I37" s="282"/>
      <c r="J37" s="282"/>
      <c r="K37" s="39"/>
      <c r="L37" s="39"/>
      <c r="M37" s="298">
        <v>0</v>
      </c>
      <c r="N37" s="282"/>
      <c r="O37" s="282"/>
      <c r="P37" s="282"/>
      <c r="Q37" s="39"/>
      <c r="R37" s="40"/>
    </row>
    <row r="38" spans="2:18" s="1" customFormat="1" ht="6.9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25.35" customHeight="1">
      <c r="B39" s="38"/>
      <c r="C39" s="49"/>
      <c r="D39" s="50" t="s">
        <v>918</v>
      </c>
      <c r="E39" s="51"/>
      <c r="F39" s="51"/>
      <c r="G39" s="126" t="s">
        <v>919</v>
      </c>
      <c r="H39" s="52" t="s">
        <v>920</v>
      </c>
      <c r="I39" s="51"/>
      <c r="J39" s="51"/>
      <c r="K39" s="51"/>
      <c r="L39" s="228">
        <f>SUM(M31:M37)</f>
        <v>0</v>
      </c>
      <c r="M39" s="228"/>
      <c r="N39" s="228"/>
      <c r="O39" s="228"/>
      <c r="P39" s="299"/>
      <c r="Q39" s="4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s="1" customFormat="1" ht="14.4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2:18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5">
      <c r="B50" s="38"/>
      <c r="C50" s="39"/>
      <c r="D50" s="53" t="s">
        <v>921</v>
      </c>
      <c r="E50" s="54"/>
      <c r="F50" s="54"/>
      <c r="G50" s="54"/>
      <c r="H50" s="55"/>
      <c r="I50" s="39"/>
      <c r="J50" s="53" t="s">
        <v>922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 ht="15">
      <c r="B59" s="38"/>
      <c r="C59" s="39"/>
      <c r="D59" s="58" t="s">
        <v>923</v>
      </c>
      <c r="E59" s="59"/>
      <c r="F59" s="59"/>
      <c r="G59" s="60" t="s">
        <v>924</v>
      </c>
      <c r="H59" s="61"/>
      <c r="I59" s="39"/>
      <c r="J59" s="58" t="s">
        <v>923</v>
      </c>
      <c r="K59" s="59"/>
      <c r="L59" s="59"/>
      <c r="M59" s="59"/>
      <c r="N59" s="60" t="s">
        <v>924</v>
      </c>
      <c r="O59" s="59"/>
      <c r="P59" s="61"/>
      <c r="Q59" s="39"/>
      <c r="R59" s="40"/>
    </row>
    <row r="60" spans="2:18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5">
      <c r="B61" s="38"/>
      <c r="C61" s="39"/>
      <c r="D61" s="53" t="s">
        <v>925</v>
      </c>
      <c r="E61" s="54"/>
      <c r="F61" s="54"/>
      <c r="G61" s="54"/>
      <c r="H61" s="55"/>
      <c r="I61" s="39"/>
      <c r="J61" s="53" t="s">
        <v>926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 ht="15">
      <c r="B70" s="38"/>
      <c r="C70" s="39"/>
      <c r="D70" s="58" t="s">
        <v>923</v>
      </c>
      <c r="E70" s="59"/>
      <c r="F70" s="59"/>
      <c r="G70" s="60" t="s">
        <v>924</v>
      </c>
      <c r="H70" s="61"/>
      <c r="I70" s="39"/>
      <c r="J70" s="58" t="s">
        <v>923</v>
      </c>
      <c r="K70" s="59"/>
      <c r="L70" s="59"/>
      <c r="M70" s="59"/>
      <c r="N70" s="60" t="s">
        <v>924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31" t="s">
        <v>1041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887</v>
      </c>
      <c r="D78" s="39"/>
      <c r="E78" s="39"/>
      <c r="F78" s="283" t="str">
        <f>F6</f>
        <v>Rekonštrukcia tepelného hospodárstva Ekonomickej univerzity v Bratislave, Dolnozemská cesta č.1, 852 35 Bratislava</v>
      </c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39"/>
      <c r="R78" s="40"/>
    </row>
    <row r="79" spans="2:18" ht="30" customHeight="1">
      <c r="B79" s="26"/>
      <c r="C79" s="33" t="s">
        <v>1036</v>
      </c>
      <c r="D79" s="29"/>
      <c r="E79" s="29"/>
      <c r="F79" s="283" t="s">
        <v>1802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9"/>
      <c r="R79" s="27"/>
    </row>
    <row r="80" spans="2:18" s="1" customFormat="1" ht="36.950000000000003" customHeight="1">
      <c r="B80" s="38"/>
      <c r="C80" s="72" t="s">
        <v>1038</v>
      </c>
      <c r="D80" s="39"/>
      <c r="E80" s="39"/>
      <c r="F80" s="233" t="str">
        <f>F8</f>
        <v xml:space="preserve">G2.1 - G2.1 Strojné zariadenie kotolne </v>
      </c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39"/>
      <c r="R80" s="40"/>
    </row>
    <row r="81" spans="2:47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</row>
    <row r="82" spans="2:47" s="1" customFormat="1" ht="18" customHeight="1">
      <c r="B82" s="38"/>
      <c r="C82" s="33" t="s">
        <v>891</v>
      </c>
      <c r="D82" s="39"/>
      <c r="E82" s="39"/>
      <c r="F82" s="31" t="str">
        <f>F10</f>
        <v>Bratislava</v>
      </c>
      <c r="G82" s="39"/>
      <c r="H82" s="39"/>
      <c r="I82" s="39"/>
      <c r="J82" s="39"/>
      <c r="K82" s="33" t="s">
        <v>893</v>
      </c>
      <c r="L82" s="39"/>
      <c r="M82" s="281" t="str">
        <f>IF(O10="","",O10)</f>
        <v>7. 7. 2017</v>
      </c>
      <c r="N82" s="281"/>
      <c r="O82" s="281"/>
      <c r="P82" s="281"/>
      <c r="Q82" s="39"/>
      <c r="R82" s="40"/>
    </row>
    <row r="83" spans="2:47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</row>
    <row r="84" spans="2:47" s="1" customFormat="1" ht="15">
      <c r="B84" s="38"/>
      <c r="C84" s="33" t="s">
        <v>895</v>
      </c>
      <c r="D84" s="39"/>
      <c r="E84" s="39"/>
      <c r="F84" s="31" t="str">
        <f>E13</f>
        <v>Ekonomická univerzita v Bratislave</v>
      </c>
      <c r="G84" s="39"/>
      <c r="H84" s="39"/>
      <c r="I84" s="39"/>
      <c r="J84" s="39"/>
      <c r="K84" s="33" t="s">
        <v>901</v>
      </c>
      <c r="L84" s="39"/>
      <c r="M84" s="248" t="str">
        <f>E19</f>
        <v>Energoprojekt Bratislava, a.s.</v>
      </c>
      <c r="N84" s="248"/>
      <c r="O84" s="248"/>
      <c r="P84" s="248"/>
      <c r="Q84" s="248"/>
      <c r="R84" s="40"/>
    </row>
    <row r="85" spans="2:47" s="1" customFormat="1" ht="14.45" customHeight="1">
      <c r="B85" s="38"/>
      <c r="C85" s="33" t="s">
        <v>899</v>
      </c>
      <c r="D85" s="39"/>
      <c r="E85" s="39"/>
      <c r="F85" s="31" t="str">
        <f>IF(E16="","",E16)</f>
        <v>Vyplň údaj</v>
      </c>
      <c r="G85" s="39"/>
      <c r="H85" s="39"/>
      <c r="I85" s="39"/>
      <c r="J85" s="39"/>
      <c r="K85" s="33" t="s">
        <v>905</v>
      </c>
      <c r="L85" s="39"/>
      <c r="M85" s="248" t="str">
        <f>E22</f>
        <v>Jozef Viderňan</v>
      </c>
      <c r="N85" s="248"/>
      <c r="O85" s="248"/>
      <c r="P85" s="248"/>
      <c r="Q85" s="248"/>
      <c r="R85" s="40"/>
    </row>
    <row r="86" spans="2:47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</row>
    <row r="87" spans="2:47" s="1" customFormat="1" ht="29.25" customHeight="1">
      <c r="B87" s="38"/>
      <c r="C87" s="295" t="s">
        <v>1042</v>
      </c>
      <c r="D87" s="296"/>
      <c r="E87" s="296"/>
      <c r="F87" s="296"/>
      <c r="G87" s="296"/>
      <c r="H87" s="49"/>
      <c r="I87" s="49"/>
      <c r="J87" s="49"/>
      <c r="K87" s="49"/>
      <c r="L87" s="49"/>
      <c r="M87" s="49"/>
      <c r="N87" s="295" t="s">
        <v>1043</v>
      </c>
      <c r="O87" s="296"/>
      <c r="P87" s="296"/>
      <c r="Q87" s="296"/>
      <c r="R87" s="40"/>
    </row>
    <row r="88" spans="2:47" s="1" customFormat="1" ht="10.3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</row>
    <row r="89" spans="2:47" s="1" customFormat="1" ht="29.25" customHeight="1">
      <c r="B89" s="38"/>
      <c r="C89" s="127" t="s">
        <v>1044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236">
        <f>N134</f>
        <v>0</v>
      </c>
      <c r="O89" s="297"/>
      <c r="P89" s="297"/>
      <c r="Q89" s="297"/>
      <c r="R89" s="40"/>
      <c r="AU89" s="22" t="s">
        <v>1045</v>
      </c>
    </row>
    <row r="90" spans="2:47" s="7" customFormat="1" ht="24.95" customHeight="1">
      <c r="B90" s="128"/>
      <c r="C90" s="129"/>
      <c r="D90" s="130" t="s">
        <v>1046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91">
        <f>N135</f>
        <v>0</v>
      </c>
      <c r="O90" s="292"/>
      <c r="P90" s="292"/>
      <c r="Q90" s="292"/>
      <c r="R90" s="131"/>
    </row>
    <row r="91" spans="2:47" s="8" customFormat="1" ht="19.899999999999999" customHeight="1">
      <c r="B91" s="132"/>
      <c r="C91" s="101"/>
      <c r="D91" s="112" t="s">
        <v>89</v>
      </c>
      <c r="E91" s="101"/>
      <c r="F91" s="101"/>
      <c r="G91" s="101"/>
      <c r="H91" s="101"/>
      <c r="I91" s="101"/>
      <c r="J91" s="101"/>
      <c r="K91" s="101"/>
      <c r="L91" s="101"/>
      <c r="M91" s="101"/>
      <c r="N91" s="207">
        <f>N136</f>
        <v>0</v>
      </c>
      <c r="O91" s="208"/>
      <c r="P91" s="208"/>
      <c r="Q91" s="208"/>
      <c r="R91" s="133"/>
    </row>
    <row r="92" spans="2:47" s="7" customFormat="1" ht="24.95" customHeight="1">
      <c r="B92" s="128"/>
      <c r="C92" s="129"/>
      <c r="D92" s="130" t="s">
        <v>1052</v>
      </c>
      <c r="E92" s="129"/>
      <c r="F92" s="129"/>
      <c r="G92" s="129"/>
      <c r="H92" s="129"/>
      <c r="I92" s="129"/>
      <c r="J92" s="129"/>
      <c r="K92" s="129"/>
      <c r="L92" s="129"/>
      <c r="M92" s="129"/>
      <c r="N92" s="291">
        <f>N140</f>
        <v>0</v>
      </c>
      <c r="O92" s="292"/>
      <c r="P92" s="292"/>
      <c r="Q92" s="292"/>
      <c r="R92" s="131"/>
    </row>
    <row r="93" spans="2:47" s="8" customFormat="1" ht="19.899999999999999" customHeight="1">
      <c r="B93" s="132"/>
      <c r="C93" s="101"/>
      <c r="D93" s="112" t="s">
        <v>1055</v>
      </c>
      <c r="E93" s="101"/>
      <c r="F93" s="101"/>
      <c r="G93" s="101"/>
      <c r="H93" s="101"/>
      <c r="I93" s="101"/>
      <c r="J93" s="101"/>
      <c r="K93" s="101"/>
      <c r="L93" s="101"/>
      <c r="M93" s="101"/>
      <c r="N93" s="207">
        <f>N141</f>
        <v>0</v>
      </c>
      <c r="O93" s="208"/>
      <c r="P93" s="208"/>
      <c r="Q93" s="208"/>
      <c r="R93" s="133"/>
    </row>
    <row r="94" spans="2:47" s="8" customFormat="1" ht="19.899999999999999" customHeight="1">
      <c r="B94" s="132"/>
      <c r="C94" s="101"/>
      <c r="D94" s="112" t="s">
        <v>545</v>
      </c>
      <c r="E94" s="101"/>
      <c r="F94" s="101"/>
      <c r="G94" s="101"/>
      <c r="H94" s="101"/>
      <c r="I94" s="101"/>
      <c r="J94" s="101"/>
      <c r="K94" s="101"/>
      <c r="L94" s="101"/>
      <c r="M94" s="101"/>
      <c r="N94" s="207">
        <f>N185</f>
        <v>0</v>
      </c>
      <c r="O94" s="208"/>
      <c r="P94" s="208"/>
      <c r="Q94" s="208"/>
      <c r="R94" s="133"/>
    </row>
    <row r="95" spans="2:47" s="8" customFormat="1" ht="19.899999999999999" customHeight="1">
      <c r="B95" s="132"/>
      <c r="C95" s="101"/>
      <c r="D95" s="112" t="s">
        <v>546</v>
      </c>
      <c r="E95" s="101"/>
      <c r="F95" s="101"/>
      <c r="G95" s="101"/>
      <c r="H95" s="101"/>
      <c r="I95" s="101"/>
      <c r="J95" s="101"/>
      <c r="K95" s="101"/>
      <c r="L95" s="101"/>
      <c r="M95" s="101"/>
      <c r="N95" s="207">
        <f>N190</f>
        <v>0</v>
      </c>
      <c r="O95" s="208"/>
      <c r="P95" s="208"/>
      <c r="Q95" s="208"/>
      <c r="R95" s="133"/>
    </row>
    <row r="96" spans="2:47" s="8" customFormat="1" ht="19.899999999999999" customHeight="1">
      <c r="B96" s="132"/>
      <c r="C96" s="101"/>
      <c r="D96" s="112" t="s">
        <v>547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207">
        <f>N215</f>
        <v>0</v>
      </c>
      <c r="O96" s="208"/>
      <c r="P96" s="208"/>
      <c r="Q96" s="208"/>
      <c r="R96" s="133"/>
    </row>
    <row r="97" spans="2:65" s="8" customFormat="1" ht="19.899999999999999" customHeight="1">
      <c r="B97" s="132"/>
      <c r="C97" s="101"/>
      <c r="D97" s="112" t="s">
        <v>548</v>
      </c>
      <c r="E97" s="101"/>
      <c r="F97" s="101"/>
      <c r="G97" s="101"/>
      <c r="H97" s="101"/>
      <c r="I97" s="101"/>
      <c r="J97" s="101"/>
      <c r="K97" s="101"/>
      <c r="L97" s="101"/>
      <c r="M97" s="101"/>
      <c r="N97" s="207">
        <f>N244</f>
        <v>0</v>
      </c>
      <c r="O97" s="208"/>
      <c r="P97" s="208"/>
      <c r="Q97" s="208"/>
      <c r="R97" s="133"/>
    </row>
    <row r="98" spans="2:65" s="8" customFormat="1" ht="19.899999999999999" customHeight="1">
      <c r="B98" s="132"/>
      <c r="C98" s="101"/>
      <c r="D98" s="112" t="s">
        <v>549</v>
      </c>
      <c r="E98" s="101"/>
      <c r="F98" s="101"/>
      <c r="G98" s="101"/>
      <c r="H98" s="101"/>
      <c r="I98" s="101"/>
      <c r="J98" s="101"/>
      <c r="K98" s="101"/>
      <c r="L98" s="101"/>
      <c r="M98" s="101"/>
      <c r="N98" s="207">
        <f>N310</f>
        <v>0</v>
      </c>
      <c r="O98" s="208"/>
      <c r="P98" s="208"/>
      <c r="Q98" s="208"/>
      <c r="R98" s="133"/>
    </row>
    <row r="99" spans="2:65" s="8" customFormat="1" ht="19.899999999999999" customHeight="1">
      <c r="B99" s="132"/>
      <c r="C99" s="101"/>
      <c r="D99" s="112" t="s">
        <v>1059</v>
      </c>
      <c r="E99" s="101"/>
      <c r="F99" s="101"/>
      <c r="G99" s="101"/>
      <c r="H99" s="101"/>
      <c r="I99" s="101"/>
      <c r="J99" s="101"/>
      <c r="K99" s="101"/>
      <c r="L99" s="101"/>
      <c r="M99" s="101"/>
      <c r="N99" s="207">
        <f>N413</f>
        <v>0</v>
      </c>
      <c r="O99" s="208"/>
      <c r="P99" s="208"/>
      <c r="Q99" s="208"/>
      <c r="R99" s="133"/>
    </row>
    <row r="100" spans="2:65" s="8" customFormat="1" ht="19.899999999999999" customHeight="1">
      <c r="B100" s="132"/>
      <c r="C100" s="101"/>
      <c r="D100" s="112" t="s">
        <v>550</v>
      </c>
      <c r="E100" s="101"/>
      <c r="F100" s="101"/>
      <c r="G100" s="101"/>
      <c r="H100" s="101"/>
      <c r="I100" s="101"/>
      <c r="J100" s="101"/>
      <c r="K100" s="101"/>
      <c r="L100" s="101"/>
      <c r="M100" s="101"/>
      <c r="N100" s="207">
        <f>N424</f>
        <v>0</v>
      </c>
      <c r="O100" s="208"/>
      <c r="P100" s="208"/>
      <c r="Q100" s="208"/>
      <c r="R100" s="133"/>
    </row>
    <row r="101" spans="2:65" s="8" customFormat="1" ht="19.899999999999999" customHeight="1">
      <c r="B101" s="132"/>
      <c r="C101" s="101"/>
      <c r="D101" s="112" t="s">
        <v>1061</v>
      </c>
      <c r="E101" s="101"/>
      <c r="F101" s="101"/>
      <c r="G101" s="101"/>
      <c r="H101" s="101"/>
      <c r="I101" s="101"/>
      <c r="J101" s="101"/>
      <c r="K101" s="101"/>
      <c r="L101" s="101"/>
      <c r="M101" s="101"/>
      <c r="N101" s="207">
        <f>N491</f>
        <v>0</v>
      </c>
      <c r="O101" s="208"/>
      <c r="P101" s="208"/>
      <c r="Q101" s="208"/>
      <c r="R101" s="133"/>
    </row>
    <row r="102" spans="2:65" s="7" customFormat="1" ht="24.95" customHeight="1">
      <c r="B102" s="128"/>
      <c r="C102" s="129"/>
      <c r="D102" s="130" t="s">
        <v>1063</v>
      </c>
      <c r="E102" s="129"/>
      <c r="F102" s="129"/>
      <c r="G102" s="129"/>
      <c r="H102" s="129"/>
      <c r="I102" s="129"/>
      <c r="J102" s="129"/>
      <c r="K102" s="129"/>
      <c r="L102" s="129"/>
      <c r="M102" s="129"/>
      <c r="N102" s="291">
        <f>N509</f>
        <v>0</v>
      </c>
      <c r="O102" s="292"/>
      <c r="P102" s="292"/>
      <c r="Q102" s="292"/>
      <c r="R102" s="131"/>
    </row>
    <row r="103" spans="2:65" s="8" customFormat="1" ht="19.899999999999999" customHeight="1">
      <c r="B103" s="132"/>
      <c r="C103" s="101"/>
      <c r="D103" s="112" t="s">
        <v>1064</v>
      </c>
      <c r="E103" s="101"/>
      <c r="F103" s="101"/>
      <c r="G103" s="101"/>
      <c r="H103" s="101"/>
      <c r="I103" s="101"/>
      <c r="J103" s="101"/>
      <c r="K103" s="101"/>
      <c r="L103" s="101"/>
      <c r="M103" s="101"/>
      <c r="N103" s="207">
        <f>N510</f>
        <v>0</v>
      </c>
      <c r="O103" s="208"/>
      <c r="P103" s="208"/>
      <c r="Q103" s="208"/>
      <c r="R103" s="133"/>
    </row>
    <row r="104" spans="2:65" s="8" customFormat="1" ht="19.899999999999999" customHeight="1">
      <c r="B104" s="132"/>
      <c r="C104" s="101"/>
      <c r="D104" s="112" t="s">
        <v>551</v>
      </c>
      <c r="E104" s="101"/>
      <c r="F104" s="101"/>
      <c r="G104" s="101"/>
      <c r="H104" s="101"/>
      <c r="I104" s="101"/>
      <c r="J104" s="101"/>
      <c r="K104" s="101"/>
      <c r="L104" s="101"/>
      <c r="M104" s="101"/>
      <c r="N104" s="207">
        <f>N517</f>
        <v>0</v>
      </c>
      <c r="O104" s="208"/>
      <c r="P104" s="208"/>
      <c r="Q104" s="208"/>
      <c r="R104" s="133"/>
    </row>
    <row r="105" spans="2:65" s="7" customFormat="1" ht="24.95" customHeight="1">
      <c r="B105" s="128"/>
      <c r="C105" s="129"/>
      <c r="D105" s="130" t="s">
        <v>552</v>
      </c>
      <c r="E105" s="129"/>
      <c r="F105" s="129"/>
      <c r="G105" s="129"/>
      <c r="H105" s="129"/>
      <c r="I105" s="129"/>
      <c r="J105" s="129"/>
      <c r="K105" s="129"/>
      <c r="L105" s="129"/>
      <c r="M105" s="129"/>
      <c r="N105" s="291">
        <f>N519</f>
        <v>0</v>
      </c>
      <c r="O105" s="292"/>
      <c r="P105" s="292"/>
      <c r="Q105" s="292"/>
      <c r="R105" s="131"/>
    </row>
    <row r="106" spans="2:65" s="8" customFormat="1" ht="19.899999999999999" customHeight="1">
      <c r="B106" s="132"/>
      <c r="C106" s="101"/>
      <c r="D106" s="112" t="s">
        <v>553</v>
      </c>
      <c r="E106" s="101"/>
      <c r="F106" s="101"/>
      <c r="G106" s="101"/>
      <c r="H106" s="101"/>
      <c r="I106" s="101"/>
      <c r="J106" s="101"/>
      <c r="K106" s="101"/>
      <c r="L106" s="101"/>
      <c r="M106" s="101"/>
      <c r="N106" s="207">
        <f>N520</f>
        <v>0</v>
      </c>
      <c r="O106" s="208"/>
      <c r="P106" s="208"/>
      <c r="Q106" s="208"/>
      <c r="R106" s="133"/>
    </row>
    <row r="107" spans="2:65" s="1" customFormat="1" ht="21.75" customHeight="1"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40"/>
    </row>
    <row r="108" spans="2:65" s="1" customFormat="1" ht="29.25" customHeight="1">
      <c r="B108" s="38"/>
      <c r="C108" s="201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93"/>
      <c r="O108" s="294"/>
      <c r="P108" s="294"/>
      <c r="Q108" s="294"/>
      <c r="R108" s="40"/>
      <c r="T108" s="134"/>
      <c r="U108" s="135" t="s">
        <v>911</v>
      </c>
    </row>
    <row r="109" spans="2:65" s="1" customFormat="1" ht="18" customHeight="1">
      <c r="B109" s="136"/>
      <c r="C109" s="203"/>
      <c r="D109" s="213"/>
      <c r="E109" s="213"/>
      <c r="F109" s="213"/>
      <c r="G109" s="213"/>
      <c r="H109" s="213"/>
      <c r="I109" s="203"/>
      <c r="J109" s="203"/>
      <c r="K109" s="203"/>
      <c r="L109" s="203"/>
      <c r="M109" s="203"/>
      <c r="N109" s="216"/>
      <c r="O109" s="216"/>
      <c r="P109" s="216"/>
      <c r="Q109" s="216"/>
      <c r="R109" s="138"/>
      <c r="S109" s="139"/>
      <c r="T109" s="140"/>
      <c r="U109" s="141" t="s">
        <v>914</v>
      </c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42" t="s">
        <v>1065</v>
      </c>
      <c r="AZ109" s="139"/>
      <c r="BA109" s="139"/>
      <c r="BB109" s="139"/>
      <c r="BC109" s="139"/>
      <c r="BD109" s="139"/>
      <c r="BE109" s="143">
        <f t="shared" ref="BE109:BE114" si="0">IF(U109="základná",N109,0)</f>
        <v>0</v>
      </c>
      <c r="BF109" s="143">
        <f t="shared" ref="BF109:BF114" si="1">IF(U109="znížená",N109,0)</f>
        <v>0</v>
      </c>
      <c r="BG109" s="143">
        <f t="shared" ref="BG109:BG114" si="2">IF(U109="zákl. prenesená",N109,0)</f>
        <v>0</v>
      </c>
      <c r="BH109" s="143">
        <f t="shared" ref="BH109:BH114" si="3">IF(U109="zníž. prenesená",N109,0)</f>
        <v>0</v>
      </c>
      <c r="BI109" s="143">
        <f t="shared" ref="BI109:BI114" si="4">IF(U109="nulová",N109,0)</f>
        <v>0</v>
      </c>
      <c r="BJ109" s="142" t="s">
        <v>959</v>
      </c>
      <c r="BK109" s="139"/>
      <c r="BL109" s="139"/>
      <c r="BM109" s="139"/>
    </row>
    <row r="110" spans="2:65" s="1" customFormat="1" ht="18" customHeight="1">
      <c r="B110" s="136"/>
      <c r="C110" s="203"/>
      <c r="D110" s="213"/>
      <c r="E110" s="213"/>
      <c r="F110" s="213"/>
      <c r="G110" s="213"/>
      <c r="H110" s="213"/>
      <c r="I110" s="203"/>
      <c r="J110" s="203"/>
      <c r="K110" s="203"/>
      <c r="L110" s="203"/>
      <c r="M110" s="203"/>
      <c r="N110" s="216"/>
      <c r="O110" s="216"/>
      <c r="P110" s="216"/>
      <c r="Q110" s="216"/>
      <c r="R110" s="138"/>
      <c r="S110" s="139"/>
      <c r="T110" s="140"/>
      <c r="U110" s="141" t="s">
        <v>914</v>
      </c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42" t="s">
        <v>1065</v>
      </c>
      <c r="AZ110" s="139"/>
      <c r="BA110" s="139"/>
      <c r="BB110" s="139"/>
      <c r="BC110" s="139"/>
      <c r="BD110" s="139"/>
      <c r="BE110" s="143">
        <f t="shared" si="0"/>
        <v>0</v>
      </c>
      <c r="BF110" s="143">
        <f t="shared" si="1"/>
        <v>0</v>
      </c>
      <c r="BG110" s="143">
        <f t="shared" si="2"/>
        <v>0</v>
      </c>
      <c r="BH110" s="143">
        <f t="shared" si="3"/>
        <v>0</v>
      </c>
      <c r="BI110" s="143">
        <f t="shared" si="4"/>
        <v>0</v>
      </c>
      <c r="BJ110" s="142" t="s">
        <v>959</v>
      </c>
      <c r="BK110" s="139"/>
      <c r="BL110" s="139"/>
      <c r="BM110" s="139"/>
    </row>
    <row r="111" spans="2:65" s="1" customFormat="1" ht="18" customHeight="1">
      <c r="B111" s="136"/>
      <c r="C111" s="203"/>
      <c r="D111" s="213"/>
      <c r="E111" s="213"/>
      <c r="F111" s="213"/>
      <c r="G111" s="213"/>
      <c r="H111" s="213"/>
      <c r="I111" s="203"/>
      <c r="J111" s="203"/>
      <c r="K111" s="203"/>
      <c r="L111" s="203"/>
      <c r="M111" s="203"/>
      <c r="N111" s="216"/>
      <c r="O111" s="216"/>
      <c r="P111" s="216"/>
      <c r="Q111" s="216"/>
      <c r="R111" s="138"/>
      <c r="S111" s="139"/>
      <c r="T111" s="140"/>
      <c r="U111" s="141" t="s">
        <v>914</v>
      </c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42" t="s">
        <v>1065</v>
      </c>
      <c r="AZ111" s="139"/>
      <c r="BA111" s="139"/>
      <c r="BB111" s="139"/>
      <c r="BC111" s="139"/>
      <c r="BD111" s="139"/>
      <c r="BE111" s="143">
        <f t="shared" si="0"/>
        <v>0</v>
      </c>
      <c r="BF111" s="143">
        <f t="shared" si="1"/>
        <v>0</v>
      </c>
      <c r="BG111" s="143">
        <f t="shared" si="2"/>
        <v>0</v>
      </c>
      <c r="BH111" s="143">
        <f t="shared" si="3"/>
        <v>0</v>
      </c>
      <c r="BI111" s="143">
        <f t="shared" si="4"/>
        <v>0</v>
      </c>
      <c r="BJ111" s="142" t="s">
        <v>959</v>
      </c>
      <c r="BK111" s="139"/>
      <c r="BL111" s="139"/>
      <c r="BM111" s="139"/>
    </row>
    <row r="112" spans="2:65" s="1" customFormat="1" ht="18" customHeight="1">
      <c r="B112" s="136"/>
      <c r="C112" s="203"/>
      <c r="D112" s="213"/>
      <c r="E112" s="213"/>
      <c r="F112" s="213"/>
      <c r="G112" s="213"/>
      <c r="H112" s="213"/>
      <c r="I112" s="203"/>
      <c r="J112" s="203"/>
      <c r="K112" s="203"/>
      <c r="L112" s="203"/>
      <c r="M112" s="203"/>
      <c r="N112" s="216"/>
      <c r="O112" s="216"/>
      <c r="P112" s="216"/>
      <c r="Q112" s="216"/>
      <c r="R112" s="138"/>
      <c r="S112" s="139"/>
      <c r="T112" s="140"/>
      <c r="U112" s="141" t="s">
        <v>914</v>
      </c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42" t="s">
        <v>1065</v>
      </c>
      <c r="AZ112" s="139"/>
      <c r="BA112" s="139"/>
      <c r="BB112" s="139"/>
      <c r="BC112" s="139"/>
      <c r="BD112" s="139"/>
      <c r="BE112" s="143">
        <f t="shared" si="0"/>
        <v>0</v>
      </c>
      <c r="BF112" s="143">
        <f t="shared" si="1"/>
        <v>0</v>
      </c>
      <c r="BG112" s="143">
        <f t="shared" si="2"/>
        <v>0</v>
      </c>
      <c r="BH112" s="143">
        <f t="shared" si="3"/>
        <v>0</v>
      </c>
      <c r="BI112" s="143">
        <f t="shared" si="4"/>
        <v>0</v>
      </c>
      <c r="BJ112" s="142" t="s">
        <v>959</v>
      </c>
      <c r="BK112" s="139"/>
      <c r="BL112" s="139"/>
      <c r="BM112" s="139"/>
    </row>
    <row r="113" spans="2:65" s="1" customFormat="1" ht="18" customHeight="1">
      <c r="B113" s="136"/>
      <c r="C113" s="203"/>
      <c r="D113" s="213"/>
      <c r="E113" s="213"/>
      <c r="F113" s="213"/>
      <c r="G113" s="213"/>
      <c r="H113" s="213"/>
      <c r="I113" s="203"/>
      <c r="J113" s="203"/>
      <c r="K113" s="203"/>
      <c r="L113" s="203"/>
      <c r="M113" s="203"/>
      <c r="N113" s="216"/>
      <c r="O113" s="216"/>
      <c r="P113" s="216"/>
      <c r="Q113" s="216"/>
      <c r="R113" s="138"/>
      <c r="S113" s="139"/>
      <c r="T113" s="140"/>
      <c r="U113" s="141" t="s">
        <v>914</v>
      </c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42" t="s">
        <v>1065</v>
      </c>
      <c r="AZ113" s="139"/>
      <c r="BA113" s="139"/>
      <c r="BB113" s="139"/>
      <c r="BC113" s="139"/>
      <c r="BD113" s="139"/>
      <c r="BE113" s="143">
        <f t="shared" si="0"/>
        <v>0</v>
      </c>
      <c r="BF113" s="143">
        <f t="shared" si="1"/>
        <v>0</v>
      </c>
      <c r="BG113" s="143">
        <f t="shared" si="2"/>
        <v>0</v>
      </c>
      <c r="BH113" s="143">
        <f t="shared" si="3"/>
        <v>0</v>
      </c>
      <c r="BI113" s="143">
        <f t="shared" si="4"/>
        <v>0</v>
      </c>
      <c r="BJ113" s="142" t="s">
        <v>959</v>
      </c>
      <c r="BK113" s="139"/>
      <c r="BL113" s="139"/>
      <c r="BM113" s="139"/>
    </row>
    <row r="114" spans="2:65" s="1" customFormat="1" ht="18" customHeight="1">
      <c r="B114" s="136"/>
      <c r="C114" s="203"/>
      <c r="D114" s="204"/>
      <c r="E114" s="203"/>
      <c r="F114" s="203"/>
      <c r="G114" s="203"/>
      <c r="H114" s="203"/>
      <c r="I114" s="203"/>
      <c r="J114" s="203"/>
      <c r="K114" s="203"/>
      <c r="L114" s="203"/>
      <c r="M114" s="203"/>
      <c r="N114" s="216"/>
      <c r="O114" s="216"/>
      <c r="P114" s="216"/>
      <c r="Q114" s="216"/>
      <c r="R114" s="138"/>
      <c r="S114" s="139"/>
      <c r="T114" s="144"/>
      <c r="U114" s="145" t="s">
        <v>914</v>
      </c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42" t="s">
        <v>1066</v>
      </c>
      <c r="AZ114" s="139"/>
      <c r="BA114" s="139"/>
      <c r="BB114" s="139"/>
      <c r="BC114" s="139"/>
      <c r="BD114" s="139"/>
      <c r="BE114" s="143">
        <f t="shared" si="0"/>
        <v>0</v>
      </c>
      <c r="BF114" s="143">
        <f t="shared" si="1"/>
        <v>0</v>
      </c>
      <c r="BG114" s="143">
        <f t="shared" si="2"/>
        <v>0</v>
      </c>
      <c r="BH114" s="143">
        <f t="shared" si="3"/>
        <v>0</v>
      </c>
      <c r="BI114" s="143">
        <f t="shared" si="4"/>
        <v>0</v>
      </c>
      <c r="BJ114" s="142" t="s">
        <v>959</v>
      </c>
      <c r="BK114" s="139"/>
      <c r="BL114" s="139"/>
      <c r="BM114" s="139"/>
    </row>
    <row r="115" spans="2:65" s="1" customForma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40"/>
    </row>
    <row r="116" spans="2:65" s="1" customFormat="1" ht="29.25" customHeight="1">
      <c r="B116" s="38"/>
      <c r="C116" s="121" t="s">
        <v>490</v>
      </c>
      <c r="D116" s="49"/>
      <c r="E116" s="49"/>
      <c r="F116" s="49"/>
      <c r="G116" s="49"/>
      <c r="H116" s="49"/>
      <c r="I116" s="49"/>
      <c r="J116" s="49"/>
      <c r="K116" s="49"/>
      <c r="L116" s="215">
        <f>ROUND(SUM(N89+N108),2)</f>
        <v>0</v>
      </c>
      <c r="M116" s="215"/>
      <c r="N116" s="215"/>
      <c r="O116" s="215"/>
      <c r="P116" s="215"/>
      <c r="Q116" s="215"/>
      <c r="R116" s="40"/>
    </row>
    <row r="117" spans="2:65" s="1" customFormat="1" ht="6.95" customHeight="1">
      <c r="B117" s="62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4"/>
    </row>
    <row r="121" spans="2:65" s="1" customFormat="1" ht="6.95" customHeight="1">
      <c r="B121" s="65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7"/>
    </row>
    <row r="122" spans="2:65" s="1" customFormat="1" ht="36.950000000000003" customHeight="1">
      <c r="B122" s="38"/>
      <c r="C122" s="231" t="s">
        <v>1067</v>
      </c>
      <c r="D122" s="282"/>
      <c r="E122" s="282"/>
      <c r="F122" s="282"/>
      <c r="G122" s="282"/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  <c r="R122" s="40"/>
    </row>
    <row r="123" spans="2:65" s="1" customFormat="1" ht="6.95" customHeight="1"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40"/>
    </row>
    <row r="124" spans="2:65" s="1" customFormat="1" ht="30" customHeight="1">
      <c r="B124" s="38"/>
      <c r="C124" s="33" t="s">
        <v>887</v>
      </c>
      <c r="D124" s="39"/>
      <c r="E124" s="39"/>
      <c r="F124" s="283" t="str">
        <f>F6</f>
        <v>Rekonštrukcia tepelného hospodárstva Ekonomickej univerzity v Bratislave, Dolnozemská cesta č.1, 852 35 Bratislava</v>
      </c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39"/>
      <c r="R124" s="40"/>
    </row>
    <row r="125" spans="2:65" ht="30" customHeight="1">
      <c r="B125" s="26"/>
      <c r="C125" s="33" t="s">
        <v>1036</v>
      </c>
      <c r="D125" s="29"/>
      <c r="E125" s="29"/>
      <c r="F125" s="283" t="s">
        <v>1802</v>
      </c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9"/>
      <c r="R125" s="27"/>
    </row>
    <row r="126" spans="2:65" s="1" customFormat="1" ht="36.950000000000003" customHeight="1">
      <c r="B126" s="38"/>
      <c r="C126" s="72" t="s">
        <v>1038</v>
      </c>
      <c r="D126" s="39"/>
      <c r="E126" s="39"/>
      <c r="F126" s="233" t="str">
        <f>F8</f>
        <v xml:space="preserve">G2.1 - G2.1 Strojné zariadenie kotolne </v>
      </c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39"/>
      <c r="R126" s="40"/>
    </row>
    <row r="127" spans="2:65" s="1" customFormat="1" ht="6.95" customHeight="1"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40"/>
    </row>
    <row r="128" spans="2:65" s="1" customFormat="1" ht="18" customHeight="1">
      <c r="B128" s="38"/>
      <c r="C128" s="33" t="s">
        <v>891</v>
      </c>
      <c r="D128" s="39"/>
      <c r="E128" s="39"/>
      <c r="F128" s="31" t="str">
        <f>F10</f>
        <v>Bratislava</v>
      </c>
      <c r="G128" s="39"/>
      <c r="H128" s="39"/>
      <c r="I128" s="39"/>
      <c r="J128" s="39"/>
      <c r="K128" s="33" t="s">
        <v>893</v>
      </c>
      <c r="L128" s="39"/>
      <c r="M128" s="281" t="str">
        <f>IF(O10="","",O10)</f>
        <v>7. 7. 2017</v>
      </c>
      <c r="N128" s="281"/>
      <c r="O128" s="281"/>
      <c r="P128" s="281"/>
      <c r="Q128" s="39"/>
      <c r="R128" s="40"/>
    </row>
    <row r="129" spans="2:65" s="1" customFormat="1" ht="6.95" customHeight="1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40"/>
    </row>
    <row r="130" spans="2:65" s="1" customFormat="1" ht="15">
      <c r="B130" s="38"/>
      <c r="C130" s="33" t="s">
        <v>895</v>
      </c>
      <c r="D130" s="39"/>
      <c r="E130" s="39"/>
      <c r="F130" s="31" t="str">
        <f>E13</f>
        <v>Ekonomická univerzita v Bratislave</v>
      </c>
      <c r="G130" s="39"/>
      <c r="H130" s="39"/>
      <c r="I130" s="39"/>
      <c r="J130" s="39"/>
      <c r="K130" s="33" t="s">
        <v>901</v>
      </c>
      <c r="L130" s="39"/>
      <c r="M130" s="248" t="str">
        <f>E19</f>
        <v>Energoprojekt Bratislava, a.s.</v>
      </c>
      <c r="N130" s="248"/>
      <c r="O130" s="248"/>
      <c r="P130" s="248"/>
      <c r="Q130" s="248"/>
      <c r="R130" s="40"/>
    </row>
    <row r="131" spans="2:65" s="1" customFormat="1" ht="14.45" customHeight="1">
      <c r="B131" s="38"/>
      <c r="C131" s="33" t="s">
        <v>899</v>
      </c>
      <c r="D131" s="39"/>
      <c r="E131" s="39"/>
      <c r="F131" s="31" t="str">
        <f>IF(E16="","",E16)</f>
        <v>Vyplň údaj</v>
      </c>
      <c r="G131" s="39"/>
      <c r="H131" s="39"/>
      <c r="I131" s="39"/>
      <c r="J131" s="39"/>
      <c r="K131" s="33" t="s">
        <v>905</v>
      </c>
      <c r="L131" s="39"/>
      <c r="M131" s="248" t="str">
        <f>E22</f>
        <v>Jozef Viderňan</v>
      </c>
      <c r="N131" s="248"/>
      <c r="O131" s="248"/>
      <c r="P131" s="248"/>
      <c r="Q131" s="248"/>
      <c r="R131" s="40"/>
    </row>
    <row r="132" spans="2:65" s="1" customFormat="1" ht="10.35" customHeight="1"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40"/>
    </row>
    <row r="133" spans="2:65" s="9" customFormat="1" ht="29.25" customHeight="1">
      <c r="B133" s="146"/>
      <c r="C133" s="147" t="s">
        <v>1068</v>
      </c>
      <c r="D133" s="148" t="s">
        <v>1069</v>
      </c>
      <c r="E133" s="148" t="s">
        <v>929</v>
      </c>
      <c r="F133" s="285" t="s">
        <v>1070</v>
      </c>
      <c r="G133" s="285"/>
      <c r="H133" s="285"/>
      <c r="I133" s="285"/>
      <c r="J133" s="148" t="s">
        <v>1071</v>
      </c>
      <c r="K133" s="148" t="s">
        <v>1072</v>
      </c>
      <c r="L133" s="285" t="s">
        <v>1073</v>
      </c>
      <c r="M133" s="285"/>
      <c r="N133" s="285" t="s">
        <v>1043</v>
      </c>
      <c r="O133" s="285"/>
      <c r="P133" s="285"/>
      <c r="Q133" s="286"/>
      <c r="R133" s="149"/>
      <c r="T133" s="78" t="s">
        <v>1074</v>
      </c>
      <c r="U133" s="79" t="s">
        <v>911</v>
      </c>
      <c r="V133" s="79" t="s">
        <v>1075</v>
      </c>
      <c r="W133" s="79" t="s">
        <v>1076</v>
      </c>
      <c r="X133" s="79" t="s">
        <v>1077</v>
      </c>
      <c r="Y133" s="79" t="s">
        <v>1078</v>
      </c>
      <c r="Z133" s="79" t="s">
        <v>1079</v>
      </c>
      <c r="AA133" s="80" t="s">
        <v>1080</v>
      </c>
    </row>
    <row r="134" spans="2:65" s="1" customFormat="1" ht="29.25" customHeight="1">
      <c r="B134" s="38"/>
      <c r="C134" s="82" t="s">
        <v>1040</v>
      </c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287">
        <f>BK134</f>
        <v>0</v>
      </c>
      <c r="O134" s="288"/>
      <c r="P134" s="288"/>
      <c r="Q134" s="288"/>
      <c r="R134" s="40"/>
      <c r="T134" s="81"/>
      <c r="U134" s="54"/>
      <c r="V134" s="54"/>
      <c r="W134" s="150">
        <f>W135+W140+W509+W519+W524</f>
        <v>0</v>
      </c>
      <c r="X134" s="54"/>
      <c r="Y134" s="150">
        <f>Y135+Y140+Y509+Y519+Y524</f>
        <v>26.535939617559997</v>
      </c>
      <c r="Z134" s="54"/>
      <c r="AA134" s="151">
        <f>AA135+AA140+AA509+AA519+AA524</f>
        <v>4.6050000000000004</v>
      </c>
      <c r="AT134" s="22" t="s">
        <v>946</v>
      </c>
      <c r="AU134" s="22" t="s">
        <v>1045</v>
      </c>
      <c r="BK134" s="152">
        <f>BK135+BK140+BK509+BK519+BK524</f>
        <v>0</v>
      </c>
    </row>
    <row r="135" spans="2:65" s="10" customFormat="1" ht="37.35" customHeight="1">
      <c r="B135" s="153"/>
      <c r="C135" s="154"/>
      <c r="D135" s="155" t="s">
        <v>1046</v>
      </c>
      <c r="E135" s="155"/>
      <c r="F135" s="155"/>
      <c r="G135" s="155"/>
      <c r="H135" s="155"/>
      <c r="I135" s="155"/>
      <c r="J135" s="155"/>
      <c r="K135" s="155"/>
      <c r="L135" s="155"/>
      <c r="M135" s="155"/>
      <c r="N135" s="289">
        <f>BK135</f>
        <v>0</v>
      </c>
      <c r="O135" s="290"/>
      <c r="P135" s="290"/>
      <c r="Q135" s="290"/>
      <c r="R135" s="156"/>
      <c r="T135" s="157"/>
      <c r="U135" s="154"/>
      <c r="V135" s="154"/>
      <c r="W135" s="158">
        <f>W136</f>
        <v>0</v>
      </c>
      <c r="X135" s="154"/>
      <c r="Y135" s="158">
        <f>Y136</f>
        <v>4.8985000000000001E-3</v>
      </c>
      <c r="Z135" s="154"/>
      <c r="AA135" s="159">
        <f>AA136</f>
        <v>0</v>
      </c>
      <c r="AR135" s="160" t="s">
        <v>954</v>
      </c>
      <c r="AT135" s="161" t="s">
        <v>946</v>
      </c>
      <c r="AU135" s="161" t="s">
        <v>947</v>
      </c>
      <c r="AY135" s="160" t="s">
        <v>1081</v>
      </c>
      <c r="BK135" s="162">
        <f>BK136</f>
        <v>0</v>
      </c>
    </row>
    <row r="136" spans="2:65" s="10" customFormat="1" ht="19.899999999999999" customHeight="1">
      <c r="B136" s="153"/>
      <c r="C136" s="154"/>
      <c r="D136" s="163" t="s">
        <v>89</v>
      </c>
      <c r="E136" s="163"/>
      <c r="F136" s="163"/>
      <c r="G136" s="163"/>
      <c r="H136" s="163"/>
      <c r="I136" s="163"/>
      <c r="J136" s="163"/>
      <c r="K136" s="163"/>
      <c r="L136" s="163"/>
      <c r="M136" s="163"/>
      <c r="N136" s="279">
        <f>BK136</f>
        <v>0</v>
      </c>
      <c r="O136" s="280"/>
      <c r="P136" s="280"/>
      <c r="Q136" s="280"/>
      <c r="R136" s="156"/>
      <c r="T136" s="157"/>
      <c r="U136" s="154"/>
      <c r="V136" s="154"/>
      <c r="W136" s="158">
        <f>SUM(W137:W139)</f>
        <v>0</v>
      </c>
      <c r="X136" s="154"/>
      <c r="Y136" s="158">
        <f>SUM(Y137:Y139)</f>
        <v>4.8985000000000001E-3</v>
      </c>
      <c r="Z136" s="154"/>
      <c r="AA136" s="159">
        <f>SUM(AA137:AA139)</f>
        <v>0</v>
      </c>
      <c r="AR136" s="160" t="s">
        <v>954</v>
      </c>
      <c r="AT136" s="161" t="s">
        <v>946</v>
      </c>
      <c r="AU136" s="161" t="s">
        <v>954</v>
      </c>
      <c r="AY136" s="160" t="s">
        <v>1081</v>
      </c>
      <c r="BK136" s="162">
        <f>SUM(BK137:BK139)</f>
        <v>0</v>
      </c>
    </row>
    <row r="137" spans="2:65" s="1" customFormat="1" ht="38.25" customHeight="1">
      <c r="B137" s="136"/>
      <c r="C137" s="164" t="s">
        <v>954</v>
      </c>
      <c r="D137" s="164" t="s">
        <v>1082</v>
      </c>
      <c r="E137" s="165" t="s">
        <v>554</v>
      </c>
      <c r="F137" s="270" t="s">
        <v>555</v>
      </c>
      <c r="G137" s="270"/>
      <c r="H137" s="270"/>
      <c r="I137" s="270"/>
      <c r="J137" s="166" t="s">
        <v>1182</v>
      </c>
      <c r="K137" s="167">
        <v>2</v>
      </c>
      <c r="L137" s="265">
        <v>0</v>
      </c>
      <c r="M137" s="265"/>
      <c r="N137" s="258">
        <f>ROUND(L137*K137,3)</f>
        <v>0</v>
      </c>
      <c r="O137" s="258"/>
      <c r="P137" s="258"/>
      <c r="Q137" s="258"/>
      <c r="R137" s="138"/>
      <c r="T137" s="168" t="s">
        <v>875</v>
      </c>
      <c r="U137" s="47" t="s">
        <v>914</v>
      </c>
      <c r="V137" s="39"/>
      <c r="W137" s="169">
        <f>V137*K137</f>
        <v>0</v>
      </c>
      <c r="X137" s="169">
        <v>0</v>
      </c>
      <c r="Y137" s="169">
        <f>X137*K137</f>
        <v>0</v>
      </c>
      <c r="Z137" s="169">
        <v>0</v>
      </c>
      <c r="AA137" s="170">
        <f>Z137*K137</f>
        <v>0</v>
      </c>
      <c r="AR137" s="22" t="s">
        <v>954</v>
      </c>
      <c r="AT137" s="22" t="s">
        <v>1082</v>
      </c>
      <c r="AU137" s="22" t="s">
        <v>959</v>
      </c>
      <c r="AY137" s="22" t="s">
        <v>1081</v>
      </c>
      <c r="BE137" s="116">
        <f>IF(U137="základná",N137,0)</f>
        <v>0</v>
      </c>
      <c r="BF137" s="116">
        <f>IF(U137="znížená",N137,0)</f>
        <v>0</v>
      </c>
      <c r="BG137" s="116">
        <f>IF(U137="zákl. prenesená",N137,0)</f>
        <v>0</v>
      </c>
      <c r="BH137" s="116">
        <f>IF(U137="zníž. prenesená",N137,0)</f>
        <v>0</v>
      </c>
      <c r="BI137" s="116">
        <f>IF(U137="nulová",N137,0)</f>
        <v>0</v>
      </c>
      <c r="BJ137" s="22" t="s">
        <v>959</v>
      </c>
      <c r="BK137" s="171">
        <f>ROUND(L137*K137,3)</f>
        <v>0</v>
      </c>
      <c r="BL137" s="22" t="s">
        <v>954</v>
      </c>
      <c r="BM137" s="22" t="s">
        <v>1804</v>
      </c>
    </row>
    <row r="138" spans="2:65" s="1" customFormat="1" ht="25.5" customHeight="1">
      <c r="B138" s="136"/>
      <c r="C138" s="195" t="s">
        <v>959</v>
      </c>
      <c r="D138" s="195" t="s">
        <v>1187</v>
      </c>
      <c r="E138" s="196" t="s">
        <v>1805</v>
      </c>
      <c r="F138" s="262" t="s">
        <v>1806</v>
      </c>
      <c r="G138" s="262"/>
      <c r="H138" s="262"/>
      <c r="I138" s="262"/>
      <c r="J138" s="197" t="s">
        <v>1182</v>
      </c>
      <c r="K138" s="198">
        <v>1.01</v>
      </c>
      <c r="L138" s="261">
        <v>0</v>
      </c>
      <c r="M138" s="261"/>
      <c r="N138" s="257">
        <f>ROUND(L138*K138,3)</f>
        <v>0</v>
      </c>
      <c r="O138" s="258"/>
      <c r="P138" s="258"/>
      <c r="Q138" s="258"/>
      <c r="R138" s="138"/>
      <c r="T138" s="168" t="s">
        <v>875</v>
      </c>
      <c r="U138" s="47" t="s">
        <v>914</v>
      </c>
      <c r="V138" s="39"/>
      <c r="W138" s="169">
        <f>V138*K138</f>
        <v>0</v>
      </c>
      <c r="X138" s="169">
        <v>2.3999999999999998E-3</v>
      </c>
      <c r="Y138" s="169">
        <f>X138*K138</f>
        <v>2.4239999999999999E-3</v>
      </c>
      <c r="Z138" s="169">
        <v>0</v>
      </c>
      <c r="AA138" s="170">
        <f>Z138*K138</f>
        <v>0</v>
      </c>
      <c r="AR138" s="22" t="s">
        <v>959</v>
      </c>
      <c r="AT138" s="22" t="s">
        <v>1187</v>
      </c>
      <c r="AU138" s="22" t="s">
        <v>959</v>
      </c>
      <c r="AY138" s="22" t="s">
        <v>1081</v>
      </c>
      <c r="BE138" s="116">
        <f>IF(U138="základná",N138,0)</f>
        <v>0</v>
      </c>
      <c r="BF138" s="116">
        <f>IF(U138="znížená",N138,0)</f>
        <v>0</v>
      </c>
      <c r="BG138" s="116">
        <f>IF(U138="zákl. prenesená",N138,0)</f>
        <v>0</v>
      </c>
      <c r="BH138" s="116">
        <f>IF(U138="zníž. prenesená",N138,0)</f>
        <v>0</v>
      </c>
      <c r="BI138" s="116">
        <f>IF(U138="nulová",N138,0)</f>
        <v>0</v>
      </c>
      <c r="BJ138" s="22" t="s">
        <v>959</v>
      </c>
      <c r="BK138" s="171">
        <f>ROUND(L138*K138,3)</f>
        <v>0</v>
      </c>
      <c r="BL138" s="22" t="s">
        <v>954</v>
      </c>
      <c r="BM138" s="22" t="s">
        <v>1807</v>
      </c>
    </row>
    <row r="139" spans="2:65" s="1" customFormat="1" ht="25.5" customHeight="1">
      <c r="B139" s="136"/>
      <c r="C139" s="195" t="s">
        <v>1100</v>
      </c>
      <c r="D139" s="195" t="s">
        <v>1187</v>
      </c>
      <c r="E139" s="196" t="s">
        <v>1808</v>
      </c>
      <c r="F139" s="262" t="s">
        <v>1809</v>
      </c>
      <c r="G139" s="262"/>
      <c r="H139" s="262"/>
      <c r="I139" s="262"/>
      <c r="J139" s="197" t="s">
        <v>1182</v>
      </c>
      <c r="K139" s="198">
        <v>1.01</v>
      </c>
      <c r="L139" s="261">
        <v>0</v>
      </c>
      <c r="M139" s="261"/>
      <c r="N139" s="257">
        <f>ROUND(L139*K139,3)</f>
        <v>0</v>
      </c>
      <c r="O139" s="258"/>
      <c r="P139" s="258"/>
      <c r="Q139" s="258"/>
      <c r="R139" s="138"/>
      <c r="T139" s="168" t="s">
        <v>875</v>
      </c>
      <c r="U139" s="47" t="s">
        <v>914</v>
      </c>
      <c r="V139" s="39"/>
      <c r="W139" s="169">
        <f>V139*K139</f>
        <v>0</v>
      </c>
      <c r="X139" s="169">
        <v>2.4499999999999999E-3</v>
      </c>
      <c r="Y139" s="169">
        <f>X139*K139</f>
        <v>2.4745000000000001E-3</v>
      </c>
      <c r="Z139" s="169">
        <v>0</v>
      </c>
      <c r="AA139" s="170">
        <f>Z139*K139</f>
        <v>0</v>
      </c>
      <c r="AR139" s="22" t="s">
        <v>959</v>
      </c>
      <c r="AT139" s="22" t="s">
        <v>1187</v>
      </c>
      <c r="AU139" s="22" t="s">
        <v>959</v>
      </c>
      <c r="AY139" s="22" t="s">
        <v>1081</v>
      </c>
      <c r="BE139" s="116">
        <f>IF(U139="základná",N139,0)</f>
        <v>0</v>
      </c>
      <c r="BF139" s="116">
        <f>IF(U139="znížená",N139,0)</f>
        <v>0</v>
      </c>
      <c r="BG139" s="116">
        <f>IF(U139="zákl. prenesená",N139,0)</f>
        <v>0</v>
      </c>
      <c r="BH139" s="116">
        <f>IF(U139="zníž. prenesená",N139,0)</f>
        <v>0</v>
      </c>
      <c r="BI139" s="116">
        <f>IF(U139="nulová",N139,0)</f>
        <v>0</v>
      </c>
      <c r="BJ139" s="22" t="s">
        <v>959</v>
      </c>
      <c r="BK139" s="171">
        <f>ROUND(L139*K139,3)</f>
        <v>0</v>
      </c>
      <c r="BL139" s="22" t="s">
        <v>954</v>
      </c>
      <c r="BM139" s="22" t="s">
        <v>1810</v>
      </c>
    </row>
    <row r="140" spans="2:65" s="10" customFormat="1" ht="37.35" customHeight="1">
      <c r="B140" s="153"/>
      <c r="C140" s="154"/>
      <c r="D140" s="155" t="s">
        <v>1052</v>
      </c>
      <c r="E140" s="155"/>
      <c r="F140" s="155"/>
      <c r="G140" s="155"/>
      <c r="H140" s="155"/>
      <c r="I140" s="155"/>
      <c r="J140" s="155"/>
      <c r="K140" s="155"/>
      <c r="L140" s="155"/>
      <c r="M140" s="155"/>
      <c r="N140" s="277">
        <f>BK140</f>
        <v>0</v>
      </c>
      <c r="O140" s="278"/>
      <c r="P140" s="278"/>
      <c r="Q140" s="278"/>
      <c r="R140" s="156"/>
      <c r="T140" s="157"/>
      <c r="U140" s="154"/>
      <c r="V140" s="154"/>
      <c r="W140" s="158">
        <f>W141+W185+W190+W215+W244+W310+W413+W424+W491</f>
        <v>0</v>
      </c>
      <c r="X140" s="154"/>
      <c r="Y140" s="158">
        <f>Y141+Y185+Y190+Y215+Y244+Y310+Y413+Y424+Y491</f>
        <v>26.525041117559997</v>
      </c>
      <c r="Z140" s="154"/>
      <c r="AA140" s="159">
        <f>AA141+AA185+AA190+AA215+AA244+AA310+AA413+AA424+AA491</f>
        <v>4.6050000000000004</v>
      </c>
      <c r="AR140" s="160" t="s">
        <v>959</v>
      </c>
      <c r="AT140" s="161" t="s">
        <v>946</v>
      </c>
      <c r="AU140" s="161" t="s">
        <v>947</v>
      </c>
      <c r="AY140" s="160" t="s">
        <v>1081</v>
      </c>
      <c r="BK140" s="162">
        <f>BK141+BK185+BK190+BK215+BK244+BK310+BK413+BK424+BK491</f>
        <v>0</v>
      </c>
    </row>
    <row r="141" spans="2:65" s="10" customFormat="1" ht="19.899999999999999" customHeight="1">
      <c r="B141" s="153"/>
      <c r="C141" s="154"/>
      <c r="D141" s="163" t="s">
        <v>1055</v>
      </c>
      <c r="E141" s="163"/>
      <c r="F141" s="163"/>
      <c r="G141" s="163"/>
      <c r="H141" s="163"/>
      <c r="I141" s="163"/>
      <c r="J141" s="163"/>
      <c r="K141" s="163"/>
      <c r="L141" s="163"/>
      <c r="M141" s="163"/>
      <c r="N141" s="279">
        <f>BK141</f>
        <v>0</v>
      </c>
      <c r="O141" s="280"/>
      <c r="P141" s="280"/>
      <c r="Q141" s="280"/>
      <c r="R141" s="156"/>
      <c r="T141" s="157"/>
      <c r="U141" s="154"/>
      <c r="V141" s="154"/>
      <c r="W141" s="158">
        <f>SUM(W142:W184)</f>
        <v>0</v>
      </c>
      <c r="X141" s="154"/>
      <c r="Y141" s="158">
        <f>SUM(Y142:Y184)</f>
        <v>3.2626221825999995</v>
      </c>
      <c r="Z141" s="154"/>
      <c r="AA141" s="159">
        <f>SUM(AA142:AA184)</f>
        <v>0.105</v>
      </c>
      <c r="AR141" s="160" t="s">
        <v>959</v>
      </c>
      <c r="AT141" s="161" t="s">
        <v>946</v>
      </c>
      <c r="AU141" s="161" t="s">
        <v>954</v>
      </c>
      <c r="AY141" s="160" t="s">
        <v>1081</v>
      </c>
      <c r="BK141" s="162">
        <f>SUM(BK142:BK184)</f>
        <v>0</v>
      </c>
    </row>
    <row r="142" spans="2:65" s="1" customFormat="1" ht="25.5" customHeight="1">
      <c r="B142" s="136"/>
      <c r="C142" s="164" t="s">
        <v>1086</v>
      </c>
      <c r="D142" s="164" t="s">
        <v>1082</v>
      </c>
      <c r="E142" s="165" t="s">
        <v>566</v>
      </c>
      <c r="F142" s="270" t="s">
        <v>567</v>
      </c>
      <c r="G142" s="270"/>
      <c r="H142" s="270"/>
      <c r="I142" s="270"/>
      <c r="J142" s="166" t="s">
        <v>1135</v>
      </c>
      <c r="K142" s="167">
        <v>50</v>
      </c>
      <c r="L142" s="265">
        <v>0</v>
      </c>
      <c r="M142" s="265"/>
      <c r="N142" s="258">
        <f>ROUND(L142*K142,3)</f>
        <v>0</v>
      </c>
      <c r="O142" s="258"/>
      <c r="P142" s="258"/>
      <c r="Q142" s="258"/>
      <c r="R142" s="138"/>
      <c r="T142" s="168" t="s">
        <v>875</v>
      </c>
      <c r="U142" s="47" t="s">
        <v>914</v>
      </c>
      <c r="V142" s="39"/>
      <c r="W142" s="169">
        <f>V142*K142</f>
        <v>0</v>
      </c>
      <c r="X142" s="169">
        <v>0</v>
      </c>
      <c r="Y142" s="169">
        <f>X142*K142</f>
        <v>0</v>
      </c>
      <c r="Z142" s="169">
        <v>2.0999999999999999E-3</v>
      </c>
      <c r="AA142" s="170">
        <f>Z142*K142</f>
        <v>0.105</v>
      </c>
      <c r="AR142" s="22" t="s">
        <v>954</v>
      </c>
      <c r="AT142" s="22" t="s">
        <v>1082</v>
      </c>
      <c r="AU142" s="22" t="s">
        <v>959</v>
      </c>
      <c r="AY142" s="22" t="s">
        <v>1081</v>
      </c>
      <c r="BE142" s="116">
        <f>IF(U142="základná",N142,0)</f>
        <v>0</v>
      </c>
      <c r="BF142" s="116">
        <f>IF(U142="znížená",N142,0)</f>
        <v>0</v>
      </c>
      <c r="BG142" s="116">
        <f>IF(U142="zákl. prenesená",N142,0)</f>
        <v>0</v>
      </c>
      <c r="BH142" s="116">
        <f>IF(U142="zníž. prenesená",N142,0)</f>
        <v>0</v>
      </c>
      <c r="BI142" s="116">
        <f>IF(U142="nulová",N142,0)</f>
        <v>0</v>
      </c>
      <c r="BJ142" s="22" t="s">
        <v>959</v>
      </c>
      <c r="BK142" s="171">
        <f>ROUND(L142*K142,3)</f>
        <v>0</v>
      </c>
      <c r="BL142" s="22" t="s">
        <v>954</v>
      </c>
      <c r="BM142" s="22" t="s">
        <v>1811</v>
      </c>
    </row>
    <row r="143" spans="2:65" s="1" customFormat="1" ht="25.5" customHeight="1">
      <c r="B143" s="136"/>
      <c r="C143" s="164" t="s">
        <v>1107</v>
      </c>
      <c r="D143" s="164" t="s">
        <v>1082</v>
      </c>
      <c r="E143" s="165" t="s">
        <v>569</v>
      </c>
      <c r="F143" s="270" t="s">
        <v>570</v>
      </c>
      <c r="G143" s="270"/>
      <c r="H143" s="270"/>
      <c r="I143" s="270"/>
      <c r="J143" s="166" t="s">
        <v>1194</v>
      </c>
      <c r="K143" s="167">
        <v>65</v>
      </c>
      <c r="L143" s="265">
        <v>0</v>
      </c>
      <c r="M143" s="265"/>
      <c r="N143" s="258">
        <f>ROUND(L143*K143,3)</f>
        <v>0</v>
      </c>
      <c r="O143" s="258"/>
      <c r="P143" s="258"/>
      <c r="Q143" s="258"/>
      <c r="R143" s="138"/>
      <c r="T143" s="168" t="s">
        <v>875</v>
      </c>
      <c r="U143" s="47" t="s">
        <v>914</v>
      </c>
      <c r="V143" s="39"/>
      <c r="W143" s="169">
        <f>V143*K143</f>
        <v>0</v>
      </c>
      <c r="X143" s="169">
        <v>4.6E-5</v>
      </c>
      <c r="Y143" s="169">
        <f>X143*K143</f>
        <v>2.99E-3</v>
      </c>
      <c r="Z143" s="169">
        <v>0</v>
      </c>
      <c r="AA143" s="170">
        <f>Z143*K143</f>
        <v>0</v>
      </c>
      <c r="AR143" s="22" t="s">
        <v>954</v>
      </c>
      <c r="AT143" s="22" t="s">
        <v>1082</v>
      </c>
      <c r="AU143" s="22" t="s">
        <v>959</v>
      </c>
      <c r="AY143" s="22" t="s">
        <v>1081</v>
      </c>
      <c r="BE143" s="116">
        <f>IF(U143="základná",N143,0)</f>
        <v>0</v>
      </c>
      <c r="BF143" s="116">
        <f>IF(U143="znížená",N143,0)</f>
        <v>0</v>
      </c>
      <c r="BG143" s="116">
        <f>IF(U143="zákl. prenesená",N143,0)</f>
        <v>0</v>
      </c>
      <c r="BH143" s="116">
        <f>IF(U143="zníž. prenesená",N143,0)</f>
        <v>0</v>
      </c>
      <c r="BI143" s="116">
        <f>IF(U143="nulová",N143,0)</f>
        <v>0</v>
      </c>
      <c r="BJ143" s="22" t="s">
        <v>959</v>
      </c>
      <c r="BK143" s="171">
        <f>ROUND(L143*K143,3)</f>
        <v>0</v>
      </c>
      <c r="BL143" s="22" t="s">
        <v>954</v>
      </c>
      <c r="BM143" s="22" t="s">
        <v>1812</v>
      </c>
    </row>
    <row r="144" spans="2:65" s="12" customFormat="1" ht="16.5" customHeight="1">
      <c r="B144" s="179"/>
      <c r="C144" s="180"/>
      <c r="D144" s="180"/>
      <c r="E144" s="181" t="s">
        <v>875</v>
      </c>
      <c r="F144" s="275" t="s">
        <v>1813</v>
      </c>
      <c r="G144" s="276"/>
      <c r="H144" s="276"/>
      <c r="I144" s="276"/>
      <c r="J144" s="180"/>
      <c r="K144" s="182">
        <v>65</v>
      </c>
      <c r="L144" s="180"/>
      <c r="M144" s="180"/>
      <c r="N144" s="180"/>
      <c r="O144" s="180"/>
      <c r="P144" s="180"/>
      <c r="Q144" s="180"/>
      <c r="R144" s="183"/>
      <c r="T144" s="184"/>
      <c r="U144" s="180"/>
      <c r="V144" s="180"/>
      <c r="W144" s="180"/>
      <c r="X144" s="180"/>
      <c r="Y144" s="180"/>
      <c r="Z144" s="180"/>
      <c r="AA144" s="185"/>
      <c r="AT144" s="186" t="s">
        <v>1089</v>
      </c>
      <c r="AU144" s="186" t="s">
        <v>959</v>
      </c>
      <c r="AV144" s="12" t="s">
        <v>959</v>
      </c>
      <c r="AW144" s="12" t="s">
        <v>903</v>
      </c>
      <c r="AX144" s="12" t="s">
        <v>954</v>
      </c>
      <c r="AY144" s="186" t="s">
        <v>1081</v>
      </c>
    </row>
    <row r="145" spans="2:65" s="1" customFormat="1" ht="51" customHeight="1">
      <c r="B145" s="136"/>
      <c r="C145" s="195" t="s">
        <v>1113</v>
      </c>
      <c r="D145" s="195" t="s">
        <v>1187</v>
      </c>
      <c r="E145" s="196" t="s">
        <v>573</v>
      </c>
      <c r="F145" s="262" t="s">
        <v>574</v>
      </c>
      <c r="G145" s="262"/>
      <c r="H145" s="262"/>
      <c r="I145" s="262"/>
      <c r="J145" s="197" t="s">
        <v>1194</v>
      </c>
      <c r="K145" s="198">
        <v>16.32</v>
      </c>
      <c r="L145" s="261">
        <v>0</v>
      </c>
      <c r="M145" s="261"/>
      <c r="N145" s="257">
        <f>ROUND(L145*K145,3)</f>
        <v>0</v>
      </c>
      <c r="O145" s="258"/>
      <c r="P145" s="258"/>
      <c r="Q145" s="258"/>
      <c r="R145" s="138"/>
      <c r="T145" s="168" t="s">
        <v>875</v>
      </c>
      <c r="U145" s="47" t="s">
        <v>914</v>
      </c>
      <c r="V145" s="39"/>
      <c r="W145" s="169">
        <f>V145*K145</f>
        <v>0</v>
      </c>
      <c r="X145" s="169">
        <v>7.7999999999999999E-4</v>
      </c>
      <c r="Y145" s="169">
        <f>X145*K145</f>
        <v>1.2729600000000001E-2</v>
      </c>
      <c r="Z145" s="169">
        <v>0</v>
      </c>
      <c r="AA145" s="170">
        <f>Z145*K145</f>
        <v>0</v>
      </c>
      <c r="AR145" s="22" t="s">
        <v>959</v>
      </c>
      <c r="AT145" s="22" t="s">
        <v>1187</v>
      </c>
      <c r="AU145" s="22" t="s">
        <v>959</v>
      </c>
      <c r="AY145" s="22" t="s">
        <v>1081</v>
      </c>
      <c r="BE145" s="116">
        <f>IF(U145="základná",N145,0)</f>
        <v>0</v>
      </c>
      <c r="BF145" s="116">
        <f>IF(U145="znížená",N145,0)</f>
        <v>0</v>
      </c>
      <c r="BG145" s="116">
        <f>IF(U145="zákl. prenesená",N145,0)</f>
        <v>0</v>
      </c>
      <c r="BH145" s="116">
        <f>IF(U145="zníž. prenesená",N145,0)</f>
        <v>0</v>
      </c>
      <c r="BI145" s="116">
        <f>IF(U145="nulová",N145,0)</f>
        <v>0</v>
      </c>
      <c r="BJ145" s="22" t="s">
        <v>959</v>
      </c>
      <c r="BK145" s="171">
        <f>ROUND(L145*K145,3)</f>
        <v>0</v>
      </c>
      <c r="BL145" s="22" t="s">
        <v>954</v>
      </c>
      <c r="BM145" s="22" t="s">
        <v>1814</v>
      </c>
    </row>
    <row r="146" spans="2:65" s="1" customFormat="1" ht="16.5" customHeight="1">
      <c r="B146" s="38"/>
      <c r="C146" s="39"/>
      <c r="D146" s="39"/>
      <c r="E146" s="39"/>
      <c r="F146" s="268" t="s">
        <v>576</v>
      </c>
      <c r="G146" s="269"/>
      <c r="H146" s="269"/>
      <c r="I146" s="269"/>
      <c r="J146" s="39"/>
      <c r="K146" s="39"/>
      <c r="L146" s="39"/>
      <c r="M146" s="39"/>
      <c r="N146" s="39"/>
      <c r="O146" s="39"/>
      <c r="P146" s="39"/>
      <c r="Q146" s="39"/>
      <c r="R146" s="40"/>
      <c r="T146" s="199"/>
      <c r="U146" s="39"/>
      <c r="V146" s="39"/>
      <c r="W146" s="39"/>
      <c r="X146" s="39"/>
      <c r="Y146" s="39"/>
      <c r="Z146" s="39"/>
      <c r="AA146" s="77"/>
      <c r="AT146" s="22" t="s">
        <v>1232</v>
      </c>
      <c r="AU146" s="22" t="s">
        <v>959</v>
      </c>
    </row>
    <row r="147" spans="2:65" s="1" customFormat="1" ht="51" customHeight="1">
      <c r="B147" s="136"/>
      <c r="C147" s="195" t="s">
        <v>1119</v>
      </c>
      <c r="D147" s="195" t="s">
        <v>1187</v>
      </c>
      <c r="E147" s="196" t="s">
        <v>577</v>
      </c>
      <c r="F147" s="262" t="s">
        <v>578</v>
      </c>
      <c r="G147" s="262"/>
      <c r="H147" s="262"/>
      <c r="I147" s="262"/>
      <c r="J147" s="197" t="s">
        <v>1194</v>
      </c>
      <c r="K147" s="198">
        <v>32.64</v>
      </c>
      <c r="L147" s="261">
        <v>0</v>
      </c>
      <c r="M147" s="261"/>
      <c r="N147" s="257">
        <f>ROUND(L147*K147,3)</f>
        <v>0</v>
      </c>
      <c r="O147" s="258"/>
      <c r="P147" s="258"/>
      <c r="Q147" s="258"/>
      <c r="R147" s="138"/>
      <c r="T147" s="168" t="s">
        <v>875</v>
      </c>
      <c r="U147" s="47" t="s">
        <v>914</v>
      </c>
      <c r="V147" s="39"/>
      <c r="W147" s="169">
        <f>V147*K147</f>
        <v>0</v>
      </c>
      <c r="X147" s="169">
        <v>8.4000000000000003E-4</v>
      </c>
      <c r="Y147" s="169">
        <f>X147*K147</f>
        <v>2.74176E-2</v>
      </c>
      <c r="Z147" s="169">
        <v>0</v>
      </c>
      <c r="AA147" s="170">
        <f>Z147*K147</f>
        <v>0</v>
      </c>
      <c r="AR147" s="22" t="s">
        <v>959</v>
      </c>
      <c r="AT147" s="22" t="s">
        <v>1187</v>
      </c>
      <c r="AU147" s="22" t="s">
        <v>959</v>
      </c>
      <c r="AY147" s="22" t="s">
        <v>1081</v>
      </c>
      <c r="BE147" s="116">
        <f>IF(U147="základná",N147,0)</f>
        <v>0</v>
      </c>
      <c r="BF147" s="116">
        <f>IF(U147="znížená",N147,0)</f>
        <v>0</v>
      </c>
      <c r="BG147" s="116">
        <f>IF(U147="zákl. prenesená",N147,0)</f>
        <v>0</v>
      </c>
      <c r="BH147" s="116">
        <f>IF(U147="zníž. prenesená",N147,0)</f>
        <v>0</v>
      </c>
      <c r="BI147" s="116">
        <f>IF(U147="nulová",N147,0)</f>
        <v>0</v>
      </c>
      <c r="BJ147" s="22" t="s">
        <v>959</v>
      </c>
      <c r="BK147" s="171">
        <f>ROUND(L147*K147,3)</f>
        <v>0</v>
      </c>
      <c r="BL147" s="22" t="s">
        <v>954</v>
      </c>
      <c r="BM147" s="22" t="s">
        <v>1815</v>
      </c>
    </row>
    <row r="148" spans="2:65" s="1" customFormat="1" ht="16.5" customHeight="1">
      <c r="B148" s="38"/>
      <c r="C148" s="39"/>
      <c r="D148" s="39"/>
      <c r="E148" s="39"/>
      <c r="F148" s="268" t="s">
        <v>576</v>
      </c>
      <c r="G148" s="269"/>
      <c r="H148" s="269"/>
      <c r="I148" s="269"/>
      <c r="J148" s="39"/>
      <c r="K148" s="39"/>
      <c r="L148" s="39"/>
      <c r="M148" s="39"/>
      <c r="N148" s="39"/>
      <c r="O148" s="39"/>
      <c r="P148" s="39"/>
      <c r="Q148" s="39"/>
      <c r="R148" s="40"/>
      <c r="T148" s="199"/>
      <c r="U148" s="39"/>
      <c r="V148" s="39"/>
      <c r="W148" s="39"/>
      <c r="X148" s="39"/>
      <c r="Y148" s="39"/>
      <c r="Z148" s="39"/>
      <c r="AA148" s="77"/>
      <c r="AT148" s="22" t="s">
        <v>1232</v>
      </c>
      <c r="AU148" s="22" t="s">
        <v>959</v>
      </c>
    </row>
    <row r="149" spans="2:65" s="1" customFormat="1" ht="51" customHeight="1">
      <c r="B149" s="136"/>
      <c r="C149" s="195" t="s">
        <v>1126</v>
      </c>
      <c r="D149" s="195" t="s">
        <v>1187</v>
      </c>
      <c r="E149" s="196" t="s">
        <v>580</v>
      </c>
      <c r="F149" s="262" t="s">
        <v>581</v>
      </c>
      <c r="G149" s="262"/>
      <c r="H149" s="262"/>
      <c r="I149" s="262"/>
      <c r="J149" s="197" t="s">
        <v>1194</v>
      </c>
      <c r="K149" s="198">
        <v>17.34</v>
      </c>
      <c r="L149" s="261">
        <v>0</v>
      </c>
      <c r="M149" s="261"/>
      <c r="N149" s="257">
        <f>ROUND(L149*K149,3)</f>
        <v>0</v>
      </c>
      <c r="O149" s="258"/>
      <c r="P149" s="258"/>
      <c r="Q149" s="258"/>
      <c r="R149" s="138"/>
      <c r="T149" s="168" t="s">
        <v>875</v>
      </c>
      <c r="U149" s="47" t="s">
        <v>914</v>
      </c>
      <c r="V149" s="39"/>
      <c r="W149" s="169">
        <f>V149*K149</f>
        <v>0</v>
      </c>
      <c r="X149" s="169">
        <v>9.5E-4</v>
      </c>
      <c r="Y149" s="169">
        <f>X149*K149</f>
        <v>1.6473000000000002E-2</v>
      </c>
      <c r="Z149" s="169">
        <v>0</v>
      </c>
      <c r="AA149" s="170">
        <f>Z149*K149</f>
        <v>0</v>
      </c>
      <c r="AR149" s="22" t="s">
        <v>959</v>
      </c>
      <c r="AT149" s="22" t="s">
        <v>1187</v>
      </c>
      <c r="AU149" s="22" t="s">
        <v>959</v>
      </c>
      <c r="AY149" s="22" t="s">
        <v>1081</v>
      </c>
      <c r="BE149" s="116">
        <f>IF(U149="základná",N149,0)</f>
        <v>0</v>
      </c>
      <c r="BF149" s="116">
        <f>IF(U149="znížená",N149,0)</f>
        <v>0</v>
      </c>
      <c r="BG149" s="116">
        <f>IF(U149="zákl. prenesená",N149,0)</f>
        <v>0</v>
      </c>
      <c r="BH149" s="116">
        <f>IF(U149="zníž. prenesená",N149,0)</f>
        <v>0</v>
      </c>
      <c r="BI149" s="116">
        <f>IF(U149="nulová",N149,0)</f>
        <v>0</v>
      </c>
      <c r="BJ149" s="22" t="s">
        <v>959</v>
      </c>
      <c r="BK149" s="171">
        <f>ROUND(L149*K149,3)</f>
        <v>0</v>
      </c>
      <c r="BL149" s="22" t="s">
        <v>954</v>
      </c>
      <c r="BM149" s="22" t="s">
        <v>1816</v>
      </c>
    </row>
    <row r="150" spans="2:65" s="1" customFormat="1" ht="16.5" customHeight="1">
      <c r="B150" s="38"/>
      <c r="C150" s="39"/>
      <c r="D150" s="39"/>
      <c r="E150" s="39"/>
      <c r="F150" s="268" t="s">
        <v>576</v>
      </c>
      <c r="G150" s="269"/>
      <c r="H150" s="269"/>
      <c r="I150" s="269"/>
      <c r="J150" s="39"/>
      <c r="K150" s="39"/>
      <c r="L150" s="39"/>
      <c r="M150" s="39"/>
      <c r="N150" s="39"/>
      <c r="O150" s="39"/>
      <c r="P150" s="39"/>
      <c r="Q150" s="39"/>
      <c r="R150" s="40"/>
      <c r="T150" s="199"/>
      <c r="U150" s="39"/>
      <c r="V150" s="39"/>
      <c r="W150" s="39"/>
      <c r="X150" s="39"/>
      <c r="Y150" s="39"/>
      <c r="Z150" s="39"/>
      <c r="AA150" s="77"/>
      <c r="AT150" s="22" t="s">
        <v>1232</v>
      </c>
      <c r="AU150" s="22" t="s">
        <v>959</v>
      </c>
    </row>
    <row r="151" spans="2:65" s="1" customFormat="1" ht="25.5" customHeight="1">
      <c r="B151" s="136"/>
      <c r="C151" s="164" t="s">
        <v>1132</v>
      </c>
      <c r="D151" s="164" t="s">
        <v>1082</v>
      </c>
      <c r="E151" s="165" t="s">
        <v>583</v>
      </c>
      <c r="F151" s="270" t="s">
        <v>584</v>
      </c>
      <c r="G151" s="270"/>
      <c r="H151" s="270"/>
      <c r="I151" s="270"/>
      <c r="J151" s="166" t="s">
        <v>1194</v>
      </c>
      <c r="K151" s="167">
        <v>140</v>
      </c>
      <c r="L151" s="265">
        <v>0</v>
      </c>
      <c r="M151" s="265"/>
      <c r="N151" s="258">
        <f>ROUND(L151*K151,3)</f>
        <v>0</v>
      </c>
      <c r="O151" s="258"/>
      <c r="P151" s="258"/>
      <c r="Q151" s="258"/>
      <c r="R151" s="138"/>
      <c r="T151" s="168" t="s">
        <v>875</v>
      </c>
      <c r="U151" s="47" t="s">
        <v>914</v>
      </c>
      <c r="V151" s="39"/>
      <c r="W151" s="169">
        <f>V151*K151</f>
        <v>0</v>
      </c>
      <c r="X151" s="169">
        <v>4.6E-5</v>
      </c>
      <c r="Y151" s="169">
        <f>X151*K151</f>
        <v>6.4400000000000004E-3</v>
      </c>
      <c r="Z151" s="169">
        <v>0</v>
      </c>
      <c r="AA151" s="170">
        <f>Z151*K151</f>
        <v>0</v>
      </c>
      <c r="AR151" s="22" t="s">
        <v>954</v>
      </c>
      <c r="AT151" s="22" t="s">
        <v>1082</v>
      </c>
      <c r="AU151" s="22" t="s">
        <v>959</v>
      </c>
      <c r="AY151" s="22" t="s">
        <v>1081</v>
      </c>
      <c r="BE151" s="116">
        <f>IF(U151="základná",N151,0)</f>
        <v>0</v>
      </c>
      <c r="BF151" s="116">
        <f>IF(U151="znížená",N151,0)</f>
        <v>0</v>
      </c>
      <c r="BG151" s="116">
        <f>IF(U151="zákl. prenesená",N151,0)</f>
        <v>0</v>
      </c>
      <c r="BH151" s="116">
        <f>IF(U151="zníž. prenesená",N151,0)</f>
        <v>0</v>
      </c>
      <c r="BI151" s="116">
        <f>IF(U151="nulová",N151,0)</f>
        <v>0</v>
      </c>
      <c r="BJ151" s="22" t="s">
        <v>959</v>
      </c>
      <c r="BK151" s="171">
        <f>ROUND(L151*K151,3)</f>
        <v>0</v>
      </c>
      <c r="BL151" s="22" t="s">
        <v>954</v>
      </c>
      <c r="BM151" s="22" t="s">
        <v>1817</v>
      </c>
    </row>
    <row r="152" spans="2:65" s="12" customFormat="1" ht="16.5" customHeight="1">
      <c r="B152" s="179"/>
      <c r="C152" s="180"/>
      <c r="D152" s="180"/>
      <c r="E152" s="181" t="s">
        <v>875</v>
      </c>
      <c r="F152" s="275" t="s">
        <v>1818</v>
      </c>
      <c r="G152" s="276"/>
      <c r="H152" s="276"/>
      <c r="I152" s="276"/>
      <c r="J152" s="180"/>
      <c r="K152" s="182">
        <v>140</v>
      </c>
      <c r="L152" s="180"/>
      <c r="M152" s="180"/>
      <c r="N152" s="180"/>
      <c r="O152" s="180"/>
      <c r="P152" s="180"/>
      <c r="Q152" s="180"/>
      <c r="R152" s="183"/>
      <c r="T152" s="184"/>
      <c r="U152" s="180"/>
      <c r="V152" s="180"/>
      <c r="W152" s="180"/>
      <c r="X152" s="180"/>
      <c r="Y152" s="180"/>
      <c r="Z152" s="180"/>
      <c r="AA152" s="185"/>
      <c r="AT152" s="186" t="s">
        <v>1089</v>
      </c>
      <c r="AU152" s="186" t="s">
        <v>959</v>
      </c>
      <c r="AV152" s="12" t="s">
        <v>959</v>
      </c>
      <c r="AW152" s="12" t="s">
        <v>903</v>
      </c>
      <c r="AX152" s="12" t="s">
        <v>954</v>
      </c>
      <c r="AY152" s="186" t="s">
        <v>1081</v>
      </c>
    </row>
    <row r="153" spans="2:65" s="1" customFormat="1" ht="51" customHeight="1">
      <c r="B153" s="136"/>
      <c r="C153" s="195" t="s">
        <v>1139</v>
      </c>
      <c r="D153" s="195" t="s">
        <v>1187</v>
      </c>
      <c r="E153" s="196" t="s">
        <v>587</v>
      </c>
      <c r="F153" s="262" t="s">
        <v>588</v>
      </c>
      <c r="G153" s="262"/>
      <c r="H153" s="262"/>
      <c r="I153" s="262"/>
      <c r="J153" s="197" t="s">
        <v>1194</v>
      </c>
      <c r="K153" s="198">
        <v>82.62</v>
      </c>
      <c r="L153" s="261">
        <v>0</v>
      </c>
      <c r="M153" s="261"/>
      <c r="N153" s="257">
        <f>ROUND(L153*K153,3)</f>
        <v>0</v>
      </c>
      <c r="O153" s="258"/>
      <c r="P153" s="258"/>
      <c r="Q153" s="258"/>
      <c r="R153" s="138"/>
      <c r="T153" s="168" t="s">
        <v>875</v>
      </c>
      <c r="U153" s="47" t="s">
        <v>914</v>
      </c>
      <c r="V153" s="39"/>
      <c r="W153" s="169">
        <f>V153*K153</f>
        <v>0</v>
      </c>
      <c r="X153" s="169">
        <v>1.5E-3</v>
      </c>
      <c r="Y153" s="169">
        <f>X153*K153</f>
        <v>0.12393000000000001</v>
      </c>
      <c r="Z153" s="169">
        <v>0</v>
      </c>
      <c r="AA153" s="170">
        <f>Z153*K153</f>
        <v>0</v>
      </c>
      <c r="AR153" s="22" t="s">
        <v>959</v>
      </c>
      <c r="AT153" s="22" t="s">
        <v>1187</v>
      </c>
      <c r="AU153" s="22" t="s">
        <v>959</v>
      </c>
      <c r="AY153" s="22" t="s">
        <v>1081</v>
      </c>
      <c r="BE153" s="116">
        <f>IF(U153="základná",N153,0)</f>
        <v>0</v>
      </c>
      <c r="BF153" s="116">
        <f>IF(U153="znížená",N153,0)</f>
        <v>0</v>
      </c>
      <c r="BG153" s="116">
        <f>IF(U153="zákl. prenesená",N153,0)</f>
        <v>0</v>
      </c>
      <c r="BH153" s="116">
        <f>IF(U153="zníž. prenesená",N153,0)</f>
        <v>0</v>
      </c>
      <c r="BI153" s="116">
        <f>IF(U153="nulová",N153,0)</f>
        <v>0</v>
      </c>
      <c r="BJ153" s="22" t="s">
        <v>959</v>
      </c>
      <c r="BK153" s="171">
        <f>ROUND(L153*K153,3)</f>
        <v>0</v>
      </c>
      <c r="BL153" s="22" t="s">
        <v>954</v>
      </c>
      <c r="BM153" s="22" t="s">
        <v>1819</v>
      </c>
    </row>
    <row r="154" spans="2:65" s="1" customFormat="1" ht="16.5" customHeight="1">
      <c r="B154" s="38"/>
      <c r="C154" s="39"/>
      <c r="D154" s="39"/>
      <c r="E154" s="39"/>
      <c r="F154" s="268" t="s">
        <v>576</v>
      </c>
      <c r="G154" s="269"/>
      <c r="H154" s="269"/>
      <c r="I154" s="269"/>
      <c r="J154" s="39"/>
      <c r="K154" s="39"/>
      <c r="L154" s="39"/>
      <c r="M154" s="39"/>
      <c r="N154" s="39"/>
      <c r="O154" s="39"/>
      <c r="P154" s="39"/>
      <c r="Q154" s="39"/>
      <c r="R154" s="40"/>
      <c r="T154" s="199"/>
      <c r="U154" s="39"/>
      <c r="V154" s="39"/>
      <c r="W154" s="39"/>
      <c r="X154" s="39"/>
      <c r="Y154" s="39"/>
      <c r="Z154" s="39"/>
      <c r="AA154" s="77"/>
      <c r="AT154" s="22" t="s">
        <v>1232</v>
      </c>
      <c r="AU154" s="22" t="s">
        <v>959</v>
      </c>
    </row>
    <row r="155" spans="2:65" s="1" customFormat="1" ht="51" customHeight="1">
      <c r="B155" s="136"/>
      <c r="C155" s="195" t="s">
        <v>1143</v>
      </c>
      <c r="D155" s="195" t="s">
        <v>1187</v>
      </c>
      <c r="E155" s="196" t="s">
        <v>590</v>
      </c>
      <c r="F155" s="262" t="s">
        <v>591</v>
      </c>
      <c r="G155" s="262"/>
      <c r="H155" s="262"/>
      <c r="I155" s="262"/>
      <c r="J155" s="197" t="s">
        <v>1194</v>
      </c>
      <c r="K155" s="198">
        <v>60.18</v>
      </c>
      <c r="L155" s="261">
        <v>0</v>
      </c>
      <c r="M155" s="261"/>
      <c r="N155" s="257">
        <f>ROUND(L155*K155,3)</f>
        <v>0</v>
      </c>
      <c r="O155" s="258"/>
      <c r="P155" s="258"/>
      <c r="Q155" s="258"/>
      <c r="R155" s="138"/>
      <c r="T155" s="168" t="s">
        <v>875</v>
      </c>
      <c r="U155" s="47" t="s">
        <v>914</v>
      </c>
      <c r="V155" s="39"/>
      <c r="W155" s="169">
        <f>V155*K155</f>
        <v>0</v>
      </c>
      <c r="X155" s="169">
        <v>1.64E-3</v>
      </c>
      <c r="Y155" s="169">
        <f>X155*K155</f>
        <v>9.8695199999999997E-2</v>
      </c>
      <c r="Z155" s="169">
        <v>0</v>
      </c>
      <c r="AA155" s="170">
        <f>Z155*K155</f>
        <v>0</v>
      </c>
      <c r="AR155" s="22" t="s">
        <v>959</v>
      </c>
      <c r="AT155" s="22" t="s">
        <v>1187</v>
      </c>
      <c r="AU155" s="22" t="s">
        <v>959</v>
      </c>
      <c r="AY155" s="22" t="s">
        <v>1081</v>
      </c>
      <c r="BE155" s="116">
        <f>IF(U155="základná",N155,0)</f>
        <v>0</v>
      </c>
      <c r="BF155" s="116">
        <f>IF(U155="znížená",N155,0)</f>
        <v>0</v>
      </c>
      <c r="BG155" s="116">
        <f>IF(U155="zákl. prenesená",N155,0)</f>
        <v>0</v>
      </c>
      <c r="BH155" s="116">
        <f>IF(U155="zníž. prenesená",N155,0)</f>
        <v>0</v>
      </c>
      <c r="BI155" s="116">
        <f>IF(U155="nulová",N155,0)</f>
        <v>0</v>
      </c>
      <c r="BJ155" s="22" t="s">
        <v>959</v>
      </c>
      <c r="BK155" s="171">
        <f>ROUND(L155*K155,3)</f>
        <v>0</v>
      </c>
      <c r="BL155" s="22" t="s">
        <v>954</v>
      </c>
      <c r="BM155" s="22" t="s">
        <v>1820</v>
      </c>
    </row>
    <row r="156" spans="2:65" s="1" customFormat="1" ht="16.5" customHeight="1">
      <c r="B156" s="38"/>
      <c r="C156" s="39"/>
      <c r="D156" s="39"/>
      <c r="E156" s="39"/>
      <c r="F156" s="268" t="s">
        <v>576</v>
      </c>
      <c r="G156" s="269"/>
      <c r="H156" s="269"/>
      <c r="I156" s="269"/>
      <c r="J156" s="39"/>
      <c r="K156" s="39"/>
      <c r="L156" s="39"/>
      <c r="M156" s="39"/>
      <c r="N156" s="39"/>
      <c r="O156" s="39"/>
      <c r="P156" s="39"/>
      <c r="Q156" s="39"/>
      <c r="R156" s="40"/>
      <c r="T156" s="199"/>
      <c r="U156" s="39"/>
      <c r="V156" s="39"/>
      <c r="W156" s="39"/>
      <c r="X156" s="39"/>
      <c r="Y156" s="39"/>
      <c r="Z156" s="39"/>
      <c r="AA156" s="77"/>
      <c r="AT156" s="22" t="s">
        <v>1232</v>
      </c>
      <c r="AU156" s="22" t="s">
        <v>959</v>
      </c>
    </row>
    <row r="157" spans="2:65" s="1" customFormat="1" ht="25.5" customHeight="1">
      <c r="B157" s="136"/>
      <c r="C157" s="164" t="s">
        <v>1149</v>
      </c>
      <c r="D157" s="164" t="s">
        <v>1082</v>
      </c>
      <c r="E157" s="165" t="s">
        <v>593</v>
      </c>
      <c r="F157" s="270" t="s">
        <v>594</v>
      </c>
      <c r="G157" s="270"/>
      <c r="H157" s="270"/>
      <c r="I157" s="270"/>
      <c r="J157" s="166" t="s">
        <v>1194</v>
      </c>
      <c r="K157" s="167">
        <v>41</v>
      </c>
      <c r="L157" s="265">
        <v>0</v>
      </c>
      <c r="M157" s="265"/>
      <c r="N157" s="258">
        <f>ROUND(L157*K157,3)</f>
        <v>0</v>
      </c>
      <c r="O157" s="258"/>
      <c r="P157" s="258"/>
      <c r="Q157" s="258"/>
      <c r="R157" s="138"/>
      <c r="T157" s="168" t="s">
        <v>875</v>
      </c>
      <c r="U157" s="47" t="s">
        <v>914</v>
      </c>
      <c r="V157" s="39"/>
      <c r="W157" s="169">
        <f>V157*K157</f>
        <v>0</v>
      </c>
      <c r="X157" s="169">
        <v>4.6E-5</v>
      </c>
      <c r="Y157" s="169">
        <f>X157*K157</f>
        <v>1.8860000000000001E-3</v>
      </c>
      <c r="Z157" s="169">
        <v>0</v>
      </c>
      <c r="AA157" s="170">
        <f>Z157*K157</f>
        <v>0</v>
      </c>
      <c r="AR157" s="22" t="s">
        <v>954</v>
      </c>
      <c r="AT157" s="22" t="s">
        <v>1082</v>
      </c>
      <c r="AU157" s="22" t="s">
        <v>959</v>
      </c>
      <c r="AY157" s="22" t="s">
        <v>1081</v>
      </c>
      <c r="BE157" s="116">
        <f>IF(U157="základná",N157,0)</f>
        <v>0</v>
      </c>
      <c r="BF157" s="116">
        <f>IF(U157="znížená",N157,0)</f>
        <v>0</v>
      </c>
      <c r="BG157" s="116">
        <f>IF(U157="zákl. prenesená",N157,0)</f>
        <v>0</v>
      </c>
      <c r="BH157" s="116">
        <f>IF(U157="zníž. prenesená",N157,0)</f>
        <v>0</v>
      </c>
      <c r="BI157" s="116">
        <f>IF(U157="nulová",N157,0)</f>
        <v>0</v>
      </c>
      <c r="BJ157" s="22" t="s">
        <v>959</v>
      </c>
      <c r="BK157" s="171">
        <f>ROUND(L157*K157,3)</f>
        <v>0</v>
      </c>
      <c r="BL157" s="22" t="s">
        <v>954</v>
      </c>
      <c r="BM157" s="22" t="s">
        <v>1821</v>
      </c>
    </row>
    <row r="158" spans="2:65" s="12" customFormat="1" ht="16.5" customHeight="1">
      <c r="B158" s="179"/>
      <c r="C158" s="180"/>
      <c r="D158" s="180"/>
      <c r="E158" s="181" t="s">
        <v>875</v>
      </c>
      <c r="F158" s="275" t="s">
        <v>1319</v>
      </c>
      <c r="G158" s="276"/>
      <c r="H158" s="276"/>
      <c r="I158" s="276"/>
      <c r="J158" s="180"/>
      <c r="K158" s="182">
        <v>41</v>
      </c>
      <c r="L158" s="180"/>
      <c r="M158" s="180"/>
      <c r="N158" s="180"/>
      <c r="O158" s="180"/>
      <c r="P158" s="180"/>
      <c r="Q158" s="180"/>
      <c r="R158" s="183"/>
      <c r="T158" s="184"/>
      <c r="U158" s="180"/>
      <c r="V158" s="180"/>
      <c r="W158" s="180"/>
      <c r="X158" s="180"/>
      <c r="Y158" s="180"/>
      <c r="Z158" s="180"/>
      <c r="AA158" s="185"/>
      <c r="AT158" s="186" t="s">
        <v>1089</v>
      </c>
      <c r="AU158" s="186" t="s">
        <v>959</v>
      </c>
      <c r="AV158" s="12" t="s">
        <v>959</v>
      </c>
      <c r="AW158" s="12" t="s">
        <v>903</v>
      </c>
      <c r="AX158" s="12" t="s">
        <v>954</v>
      </c>
      <c r="AY158" s="186" t="s">
        <v>1081</v>
      </c>
    </row>
    <row r="159" spans="2:65" s="1" customFormat="1" ht="51" customHeight="1">
      <c r="B159" s="136"/>
      <c r="C159" s="195" t="s">
        <v>1167</v>
      </c>
      <c r="D159" s="195" t="s">
        <v>1187</v>
      </c>
      <c r="E159" s="196" t="s">
        <v>596</v>
      </c>
      <c r="F159" s="262" t="s">
        <v>597</v>
      </c>
      <c r="G159" s="262"/>
      <c r="H159" s="262"/>
      <c r="I159" s="262"/>
      <c r="J159" s="197" t="s">
        <v>1194</v>
      </c>
      <c r="K159" s="198">
        <v>41.82</v>
      </c>
      <c r="L159" s="261">
        <v>0</v>
      </c>
      <c r="M159" s="261"/>
      <c r="N159" s="257">
        <f>ROUND(L159*K159,3)</f>
        <v>0</v>
      </c>
      <c r="O159" s="258"/>
      <c r="P159" s="258"/>
      <c r="Q159" s="258"/>
      <c r="R159" s="138"/>
      <c r="T159" s="168" t="s">
        <v>875</v>
      </c>
      <c r="U159" s="47" t="s">
        <v>914</v>
      </c>
      <c r="V159" s="39"/>
      <c r="W159" s="169">
        <f>V159*K159</f>
        <v>0</v>
      </c>
      <c r="X159" s="169">
        <v>1.8699999999999999E-3</v>
      </c>
      <c r="Y159" s="169">
        <f>X159*K159</f>
        <v>7.8203399999999992E-2</v>
      </c>
      <c r="Z159" s="169">
        <v>0</v>
      </c>
      <c r="AA159" s="170">
        <f>Z159*K159</f>
        <v>0</v>
      </c>
      <c r="AR159" s="22" t="s">
        <v>959</v>
      </c>
      <c r="AT159" s="22" t="s">
        <v>1187</v>
      </c>
      <c r="AU159" s="22" t="s">
        <v>959</v>
      </c>
      <c r="AY159" s="22" t="s">
        <v>1081</v>
      </c>
      <c r="BE159" s="116">
        <f>IF(U159="základná",N159,0)</f>
        <v>0</v>
      </c>
      <c r="BF159" s="116">
        <f>IF(U159="znížená",N159,0)</f>
        <v>0</v>
      </c>
      <c r="BG159" s="116">
        <f>IF(U159="zákl. prenesená",N159,0)</f>
        <v>0</v>
      </c>
      <c r="BH159" s="116">
        <f>IF(U159="zníž. prenesená",N159,0)</f>
        <v>0</v>
      </c>
      <c r="BI159" s="116">
        <f>IF(U159="nulová",N159,0)</f>
        <v>0</v>
      </c>
      <c r="BJ159" s="22" t="s">
        <v>959</v>
      </c>
      <c r="BK159" s="171">
        <f>ROUND(L159*K159,3)</f>
        <v>0</v>
      </c>
      <c r="BL159" s="22" t="s">
        <v>954</v>
      </c>
      <c r="BM159" s="22" t="s">
        <v>1822</v>
      </c>
    </row>
    <row r="160" spans="2:65" s="1" customFormat="1" ht="16.5" customHeight="1">
      <c r="B160" s="38"/>
      <c r="C160" s="39"/>
      <c r="D160" s="39"/>
      <c r="E160" s="39"/>
      <c r="F160" s="268" t="s">
        <v>576</v>
      </c>
      <c r="G160" s="269"/>
      <c r="H160" s="269"/>
      <c r="I160" s="269"/>
      <c r="J160" s="39"/>
      <c r="K160" s="39"/>
      <c r="L160" s="39"/>
      <c r="M160" s="39"/>
      <c r="N160" s="39"/>
      <c r="O160" s="39"/>
      <c r="P160" s="39"/>
      <c r="Q160" s="39"/>
      <c r="R160" s="40"/>
      <c r="T160" s="199"/>
      <c r="U160" s="39"/>
      <c r="V160" s="39"/>
      <c r="W160" s="39"/>
      <c r="X160" s="39"/>
      <c r="Y160" s="39"/>
      <c r="Z160" s="39"/>
      <c r="AA160" s="77"/>
      <c r="AT160" s="22" t="s">
        <v>1232</v>
      </c>
      <c r="AU160" s="22" t="s">
        <v>959</v>
      </c>
    </row>
    <row r="161" spans="2:65" s="1" customFormat="1" ht="25.5" customHeight="1">
      <c r="B161" s="136"/>
      <c r="C161" s="164" t="s">
        <v>1179</v>
      </c>
      <c r="D161" s="164" t="s">
        <v>1082</v>
      </c>
      <c r="E161" s="165" t="s">
        <v>599</v>
      </c>
      <c r="F161" s="270" t="s">
        <v>600</v>
      </c>
      <c r="G161" s="270"/>
      <c r="H161" s="270"/>
      <c r="I161" s="270"/>
      <c r="J161" s="166" t="s">
        <v>1194</v>
      </c>
      <c r="K161" s="167">
        <v>115</v>
      </c>
      <c r="L161" s="265">
        <v>0</v>
      </c>
      <c r="M161" s="265"/>
      <c r="N161" s="258">
        <f>ROUND(L161*K161,3)</f>
        <v>0</v>
      </c>
      <c r="O161" s="258"/>
      <c r="P161" s="258"/>
      <c r="Q161" s="258"/>
      <c r="R161" s="138"/>
      <c r="T161" s="168" t="s">
        <v>875</v>
      </c>
      <c r="U161" s="47" t="s">
        <v>914</v>
      </c>
      <c r="V161" s="39"/>
      <c r="W161" s="169">
        <f>V161*K161</f>
        <v>0</v>
      </c>
      <c r="X161" s="169">
        <v>4.6E-5</v>
      </c>
      <c r="Y161" s="169">
        <f>X161*K161</f>
        <v>5.2900000000000004E-3</v>
      </c>
      <c r="Z161" s="169">
        <v>0</v>
      </c>
      <c r="AA161" s="170">
        <f>Z161*K161</f>
        <v>0</v>
      </c>
      <c r="AR161" s="22" t="s">
        <v>954</v>
      </c>
      <c r="AT161" s="22" t="s">
        <v>1082</v>
      </c>
      <c r="AU161" s="22" t="s">
        <v>959</v>
      </c>
      <c r="AY161" s="22" t="s">
        <v>1081</v>
      </c>
      <c r="BE161" s="116">
        <f>IF(U161="základná",N161,0)</f>
        <v>0</v>
      </c>
      <c r="BF161" s="116">
        <f>IF(U161="znížená",N161,0)</f>
        <v>0</v>
      </c>
      <c r="BG161" s="116">
        <f>IF(U161="zákl. prenesená",N161,0)</f>
        <v>0</v>
      </c>
      <c r="BH161" s="116">
        <f>IF(U161="zníž. prenesená",N161,0)</f>
        <v>0</v>
      </c>
      <c r="BI161" s="116">
        <f>IF(U161="nulová",N161,0)</f>
        <v>0</v>
      </c>
      <c r="BJ161" s="22" t="s">
        <v>959</v>
      </c>
      <c r="BK161" s="171">
        <f>ROUND(L161*K161,3)</f>
        <v>0</v>
      </c>
      <c r="BL161" s="22" t="s">
        <v>954</v>
      </c>
      <c r="BM161" s="22" t="s">
        <v>1823</v>
      </c>
    </row>
    <row r="162" spans="2:65" s="12" customFormat="1" ht="16.5" customHeight="1">
      <c r="B162" s="179"/>
      <c r="C162" s="180"/>
      <c r="D162" s="180"/>
      <c r="E162" s="181" t="s">
        <v>875</v>
      </c>
      <c r="F162" s="275" t="s">
        <v>1824</v>
      </c>
      <c r="G162" s="276"/>
      <c r="H162" s="276"/>
      <c r="I162" s="276"/>
      <c r="J162" s="180"/>
      <c r="K162" s="182">
        <v>115</v>
      </c>
      <c r="L162" s="180"/>
      <c r="M162" s="180"/>
      <c r="N162" s="180"/>
      <c r="O162" s="180"/>
      <c r="P162" s="180"/>
      <c r="Q162" s="180"/>
      <c r="R162" s="183"/>
      <c r="T162" s="184"/>
      <c r="U162" s="180"/>
      <c r="V162" s="180"/>
      <c r="W162" s="180"/>
      <c r="X162" s="180"/>
      <c r="Y162" s="180"/>
      <c r="Z162" s="180"/>
      <c r="AA162" s="185"/>
      <c r="AT162" s="186" t="s">
        <v>1089</v>
      </c>
      <c r="AU162" s="186" t="s">
        <v>959</v>
      </c>
      <c r="AV162" s="12" t="s">
        <v>959</v>
      </c>
      <c r="AW162" s="12" t="s">
        <v>903</v>
      </c>
      <c r="AX162" s="12" t="s">
        <v>954</v>
      </c>
      <c r="AY162" s="186" t="s">
        <v>1081</v>
      </c>
    </row>
    <row r="163" spans="2:65" s="1" customFormat="1" ht="51" customHeight="1">
      <c r="B163" s="136"/>
      <c r="C163" s="195" t="s">
        <v>1186</v>
      </c>
      <c r="D163" s="195" t="s">
        <v>1187</v>
      </c>
      <c r="E163" s="196" t="s">
        <v>603</v>
      </c>
      <c r="F163" s="262" t="s">
        <v>604</v>
      </c>
      <c r="G163" s="262"/>
      <c r="H163" s="262"/>
      <c r="I163" s="262"/>
      <c r="J163" s="197" t="s">
        <v>1194</v>
      </c>
      <c r="K163" s="198">
        <v>16.32</v>
      </c>
      <c r="L163" s="261">
        <v>0</v>
      </c>
      <c r="M163" s="261"/>
      <c r="N163" s="257">
        <f>ROUND(L163*K163,3)</f>
        <v>0</v>
      </c>
      <c r="O163" s="258"/>
      <c r="P163" s="258"/>
      <c r="Q163" s="258"/>
      <c r="R163" s="138"/>
      <c r="T163" s="168" t="s">
        <v>875</v>
      </c>
      <c r="U163" s="47" t="s">
        <v>914</v>
      </c>
      <c r="V163" s="39"/>
      <c r="W163" s="169">
        <f>V163*K163</f>
        <v>0</v>
      </c>
      <c r="X163" s="169">
        <v>2.4E-2</v>
      </c>
      <c r="Y163" s="169">
        <f>X163*K163</f>
        <v>0.39168000000000003</v>
      </c>
      <c r="Z163" s="169">
        <v>0</v>
      </c>
      <c r="AA163" s="170">
        <f>Z163*K163</f>
        <v>0</v>
      </c>
      <c r="AR163" s="22" t="s">
        <v>959</v>
      </c>
      <c r="AT163" s="22" t="s">
        <v>1187</v>
      </c>
      <c r="AU163" s="22" t="s">
        <v>959</v>
      </c>
      <c r="AY163" s="22" t="s">
        <v>1081</v>
      </c>
      <c r="BE163" s="116">
        <f>IF(U163="základná",N163,0)</f>
        <v>0</v>
      </c>
      <c r="BF163" s="116">
        <f>IF(U163="znížená",N163,0)</f>
        <v>0</v>
      </c>
      <c r="BG163" s="116">
        <f>IF(U163="zákl. prenesená",N163,0)</f>
        <v>0</v>
      </c>
      <c r="BH163" s="116">
        <f>IF(U163="zníž. prenesená",N163,0)</f>
        <v>0</v>
      </c>
      <c r="BI163" s="116">
        <f>IF(U163="nulová",N163,0)</f>
        <v>0</v>
      </c>
      <c r="BJ163" s="22" t="s">
        <v>959</v>
      </c>
      <c r="BK163" s="171">
        <f>ROUND(L163*K163,3)</f>
        <v>0</v>
      </c>
      <c r="BL163" s="22" t="s">
        <v>954</v>
      </c>
      <c r="BM163" s="22" t="s">
        <v>1825</v>
      </c>
    </row>
    <row r="164" spans="2:65" s="1" customFormat="1" ht="16.5" customHeight="1">
      <c r="B164" s="38"/>
      <c r="C164" s="39"/>
      <c r="D164" s="39"/>
      <c r="E164" s="39"/>
      <c r="F164" s="268" t="s">
        <v>576</v>
      </c>
      <c r="G164" s="269"/>
      <c r="H164" s="269"/>
      <c r="I164" s="269"/>
      <c r="J164" s="39"/>
      <c r="K164" s="39"/>
      <c r="L164" s="39"/>
      <c r="M164" s="39"/>
      <c r="N164" s="39"/>
      <c r="O164" s="39"/>
      <c r="P164" s="39"/>
      <c r="Q164" s="39"/>
      <c r="R164" s="40"/>
      <c r="T164" s="199"/>
      <c r="U164" s="39"/>
      <c r="V164" s="39"/>
      <c r="W164" s="39"/>
      <c r="X164" s="39"/>
      <c r="Y164" s="39"/>
      <c r="Z164" s="39"/>
      <c r="AA164" s="77"/>
      <c r="AT164" s="22" t="s">
        <v>1232</v>
      </c>
      <c r="AU164" s="22" t="s">
        <v>959</v>
      </c>
    </row>
    <row r="165" spans="2:65" s="1" customFormat="1" ht="51" customHeight="1">
      <c r="B165" s="136"/>
      <c r="C165" s="195" t="s">
        <v>1183</v>
      </c>
      <c r="D165" s="195" t="s">
        <v>1187</v>
      </c>
      <c r="E165" s="196" t="s">
        <v>606</v>
      </c>
      <c r="F165" s="262" t="s">
        <v>607</v>
      </c>
      <c r="G165" s="262"/>
      <c r="H165" s="262"/>
      <c r="I165" s="262"/>
      <c r="J165" s="197" t="s">
        <v>1194</v>
      </c>
      <c r="K165" s="198">
        <v>98.94</v>
      </c>
      <c r="L165" s="261">
        <v>0</v>
      </c>
      <c r="M165" s="261"/>
      <c r="N165" s="257">
        <f>ROUND(L165*K165,3)</f>
        <v>0</v>
      </c>
      <c r="O165" s="258"/>
      <c r="P165" s="258"/>
      <c r="Q165" s="258"/>
      <c r="R165" s="138"/>
      <c r="T165" s="168" t="s">
        <v>875</v>
      </c>
      <c r="U165" s="47" t="s">
        <v>914</v>
      </c>
      <c r="V165" s="39"/>
      <c r="W165" s="169">
        <f>V165*K165</f>
        <v>0</v>
      </c>
      <c r="X165" s="169">
        <v>2.4E-2</v>
      </c>
      <c r="Y165" s="169">
        <f>X165*K165</f>
        <v>2.3745599999999998</v>
      </c>
      <c r="Z165" s="169">
        <v>0</v>
      </c>
      <c r="AA165" s="170">
        <f>Z165*K165</f>
        <v>0</v>
      </c>
      <c r="AR165" s="22" t="s">
        <v>959</v>
      </c>
      <c r="AT165" s="22" t="s">
        <v>1187</v>
      </c>
      <c r="AU165" s="22" t="s">
        <v>959</v>
      </c>
      <c r="AY165" s="22" t="s">
        <v>1081</v>
      </c>
      <c r="BE165" s="116">
        <f>IF(U165="základná",N165,0)</f>
        <v>0</v>
      </c>
      <c r="BF165" s="116">
        <f>IF(U165="znížená",N165,0)</f>
        <v>0</v>
      </c>
      <c r="BG165" s="116">
        <f>IF(U165="zákl. prenesená",N165,0)</f>
        <v>0</v>
      </c>
      <c r="BH165" s="116">
        <f>IF(U165="zníž. prenesená",N165,0)</f>
        <v>0</v>
      </c>
      <c r="BI165" s="116">
        <f>IF(U165="nulová",N165,0)</f>
        <v>0</v>
      </c>
      <c r="BJ165" s="22" t="s">
        <v>959</v>
      </c>
      <c r="BK165" s="171">
        <f>ROUND(L165*K165,3)</f>
        <v>0</v>
      </c>
      <c r="BL165" s="22" t="s">
        <v>954</v>
      </c>
      <c r="BM165" s="22" t="s">
        <v>1826</v>
      </c>
    </row>
    <row r="166" spans="2:65" s="1" customFormat="1" ht="16.5" customHeight="1">
      <c r="B166" s="38"/>
      <c r="C166" s="39"/>
      <c r="D166" s="39"/>
      <c r="E166" s="39"/>
      <c r="F166" s="268" t="s">
        <v>576</v>
      </c>
      <c r="G166" s="269"/>
      <c r="H166" s="269"/>
      <c r="I166" s="269"/>
      <c r="J166" s="39"/>
      <c r="K166" s="39"/>
      <c r="L166" s="39"/>
      <c r="M166" s="39"/>
      <c r="N166" s="39"/>
      <c r="O166" s="39"/>
      <c r="P166" s="39"/>
      <c r="Q166" s="39"/>
      <c r="R166" s="40"/>
      <c r="T166" s="199"/>
      <c r="U166" s="39"/>
      <c r="V166" s="39"/>
      <c r="W166" s="39"/>
      <c r="X166" s="39"/>
      <c r="Y166" s="39"/>
      <c r="Z166" s="39"/>
      <c r="AA166" s="77"/>
      <c r="AT166" s="22" t="s">
        <v>1232</v>
      </c>
      <c r="AU166" s="22" t="s">
        <v>959</v>
      </c>
    </row>
    <row r="167" spans="2:65" s="1" customFormat="1" ht="51" customHeight="1">
      <c r="B167" s="136"/>
      <c r="C167" s="195" t="s">
        <v>1197</v>
      </c>
      <c r="D167" s="195" t="s">
        <v>1187</v>
      </c>
      <c r="E167" s="196" t="s">
        <v>609</v>
      </c>
      <c r="F167" s="262" t="s">
        <v>610</v>
      </c>
      <c r="G167" s="262"/>
      <c r="H167" s="262"/>
      <c r="I167" s="262"/>
      <c r="J167" s="197" t="s">
        <v>611</v>
      </c>
      <c r="K167" s="198">
        <v>2.04</v>
      </c>
      <c r="L167" s="261">
        <v>0</v>
      </c>
      <c r="M167" s="261"/>
      <c r="N167" s="257">
        <f>ROUND(L167*K167,3)</f>
        <v>0</v>
      </c>
      <c r="O167" s="258"/>
      <c r="P167" s="258"/>
      <c r="Q167" s="258"/>
      <c r="R167" s="138"/>
      <c r="T167" s="168" t="s">
        <v>875</v>
      </c>
      <c r="U167" s="47" t="s">
        <v>914</v>
      </c>
      <c r="V167" s="39"/>
      <c r="W167" s="169">
        <f>V167*K167</f>
        <v>0</v>
      </c>
      <c r="X167" s="169">
        <v>2.4E-2</v>
      </c>
      <c r="Y167" s="169">
        <f>X167*K167</f>
        <v>4.8960000000000004E-2</v>
      </c>
      <c r="Z167" s="169">
        <v>0</v>
      </c>
      <c r="AA167" s="170">
        <f>Z167*K167</f>
        <v>0</v>
      </c>
      <c r="AR167" s="22" t="s">
        <v>959</v>
      </c>
      <c r="AT167" s="22" t="s">
        <v>1187</v>
      </c>
      <c r="AU167" s="22" t="s">
        <v>959</v>
      </c>
      <c r="AY167" s="22" t="s">
        <v>1081</v>
      </c>
      <c r="BE167" s="116">
        <f>IF(U167="základná",N167,0)</f>
        <v>0</v>
      </c>
      <c r="BF167" s="116">
        <f>IF(U167="znížená",N167,0)</f>
        <v>0</v>
      </c>
      <c r="BG167" s="116">
        <f>IF(U167="zákl. prenesená",N167,0)</f>
        <v>0</v>
      </c>
      <c r="BH167" s="116">
        <f>IF(U167="zníž. prenesená",N167,0)</f>
        <v>0</v>
      </c>
      <c r="BI167" s="116">
        <f>IF(U167="nulová",N167,0)</f>
        <v>0</v>
      </c>
      <c r="BJ167" s="22" t="s">
        <v>959</v>
      </c>
      <c r="BK167" s="171">
        <f>ROUND(L167*K167,3)</f>
        <v>0</v>
      </c>
      <c r="BL167" s="22" t="s">
        <v>954</v>
      </c>
      <c r="BM167" s="22" t="s">
        <v>1827</v>
      </c>
    </row>
    <row r="168" spans="2:65" s="1" customFormat="1" ht="16.5" customHeight="1">
      <c r="B168" s="38"/>
      <c r="C168" s="39"/>
      <c r="D168" s="39"/>
      <c r="E168" s="39"/>
      <c r="F168" s="268" t="s">
        <v>613</v>
      </c>
      <c r="G168" s="269"/>
      <c r="H168" s="269"/>
      <c r="I168" s="269"/>
      <c r="J168" s="39"/>
      <c r="K168" s="39"/>
      <c r="L168" s="39"/>
      <c r="M168" s="39"/>
      <c r="N168" s="39"/>
      <c r="O168" s="39"/>
      <c r="P168" s="39"/>
      <c r="Q168" s="39"/>
      <c r="R168" s="40"/>
      <c r="T168" s="199"/>
      <c r="U168" s="39"/>
      <c r="V168" s="39"/>
      <c r="W168" s="39"/>
      <c r="X168" s="39"/>
      <c r="Y168" s="39"/>
      <c r="Z168" s="39"/>
      <c r="AA168" s="77"/>
      <c r="AT168" s="22" t="s">
        <v>1232</v>
      </c>
      <c r="AU168" s="22" t="s">
        <v>959</v>
      </c>
    </row>
    <row r="169" spans="2:65" s="1" customFormat="1" ht="25.5" customHeight="1">
      <c r="B169" s="136"/>
      <c r="C169" s="164" t="s">
        <v>1203</v>
      </c>
      <c r="D169" s="164" t="s">
        <v>1082</v>
      </c>
      <c r="E169" s="165" t="s">
        <v>614</v>
      </c>
      <c r="F169" s="270" t="s">
        <v>615</v>
      </c>
      <c r="G169" s="270"/>
      <c r="H169" s="270"/>
      <c r="I169" s="270"/>
      <c r="J169" s="166" t="s">
        <v>1194</v>
      </c>
      <c r="K169" s="167">
        <v>11</v>
      </c>
      <c r="L169" s="265">
        <v>0</v>
      </c>
      <c r="M169" s="265"/>
      <c r="N169" s="258">
        <f>ROUND(L169*K169,3)</f>
        <v>0</v>
      </c>
      <c r="O169" s="258"/>
      <c r="P169" s="258"/>
      <c r="Q169" s="258"/>
      <c r="R169" s="138"/>
      <c r="T169" s="168" t="s">
        <v>875</v>
      </c>
      <c r="U169" s="47" t="s">
        <v>914</v>
      </c>
      <c r="V169" s="39"/>
      <c r="W169" s="169">
        <f>V169*K169</f>
        <v>0</v>
      </c>
      <c r="X169" s="169">
        <v>3.0000000000000001E-5</v>
      </c>
      <c r="Y169" s="169">
        <f>X169*K169</f>
        <v>3.3E-4</v>
      </c>
      <c r="Z169" s="169">
        <v>0</v>
      </c>
      <c r="AA169" s="170">
        <f>Z169*K169</f>
        <v>0</v>
      </c>
      <c r="AR169" s="22" t="s">
        <v>954</v>
      </c>
      <c r="AT169" s="22" t="s">
        <v>1082</v>
      </c>
      <c r="AU169" s="22" t="s">
        <v>959</v>
      </c>
      <c r="AY169" s="22" t="s">
        <v>1081</v>
      </c>
      <c r="BE169" s="116">
        <f>IF(U169="základná",N169,0)</f>
        <v>0</v>
      </c>
      <c r="BF169" s="116">
        <f>IF(U169="znížená",N169,0)</f>
        <v>0</v>
      </c>
      <c r="BG169" s="116">
        <f>IF(U169="zákl. prenesená",N169,0)</f>
        <v>0</v>
      </c>
      <c r="BH169" s="116">
        <f>IF(U169="zníž. prenesená",N169,0)</f>
        <v>0</v>
      </c>
      <c r="BI169" s="116">
        <f>IF(U169="nulová",N169,0)</f>
        <v>0</v>
      </c>
      <c r="BJ169" s="22" t="s">
        <v>959</v>
      </c>
      <c r="BK169" s="171">
        <f>ROUND(L169*K169,3)</f>
        <v>0</v>
      </c>
      <c r="BL169" s="22" t="s">
        <v>954</v>
      </c>
      <c r="BM169" s="22" t="s">
        <v>1828</v>
      </c>
    </row>
    <row r="170" spans="2:65" s="12" customFormat="1" ht="16.5" customHeight="1">
      <c r="B170" s="179"/>
      <c r="C170" s="180"/>
      <c r="D170" s="180"/>
      <c r="E170" s="181" t="s">
        <v>875</v>
      </c>
      <c r="F170" s="275" t="s">
        <v>1829</v>
      </c>
      <c r="G170" s="276"/>
      <c r="H170" s="276"/>
      <c r="I170" s="276"/>
      <c r="J170" s="180"/>
      <c r="K170" s="182">
        <v>11</v>
      </c>
      <c r="L170" s="180"/>
      <c r="M170" s="180"/>
      <c r="N170" s="180"/>
      <c r="O170" s="180"/>
      <c r="P170" s="180"/>
      <c r="Q170" s="180"/>
      <c r="R170" s="183"/>
      <c r="T170" s="184"/>
      <c r="U170" s="180"/>
      <c r="V170" s="180"/>
      <c r="W170" s="180"/>
      <c r="X170" s="180"/>
      <c r="Y170" s="180"/>
      <c r="Z170" s="180"/>
      <c r="AA170" s="185"/>
      <c r="AT170" s="186" t="s">
        <v>1089</v>
      </c>
      <c r="AU170" s="186" t="s">
        <v>959</v>
      </c>
      <c r="AV170" s="12" t="s">
        <v>959</v>
      </c>
      <c r="AW170" s="12" t="s">
        <v>903</v>
      </c>
      <c r="AX170" s="12" t="s">
        <v>954</v>
      </c>
      <c r="AY170" s="186" t="s">
        <v>1081</v>
      </c>
    </row>
    <row r="171" spans="2:65" s="1" customFormat="1" ht="16.5" customHeight="1">
      <c r="B171" s="136"/>
      <c r="C171" s="195" t="s">
        <v>1207</v>
      </c>
      <c r="D171" s="195" t="s">
        <v>1187</v>
      </c>
      <c r="E171" s="196" t="s">
        <v>618</v>
      </c>
      <c r="F171" s="262" t="s">
        <v>619</v>
      </c>
      <c r="G171" s="262"/>
      <c r="H171" s="262"/>
      <c r="I171" s="262"/>
      <c r="J171" s="197" t="s">
        <v>1194</v>
      </c>
      <c r="K171" s="198">
        <v>5.0999999999999996</v>
      </c>
      <c r="L171" s="261">
        <v>0</v>
      </c>
      <c r="M171" s="261"/>
      <c r="N171" s="257">
        <f t="shared" ref="N171:N177" si="5">ROUND(L171*K171,3)</f>
        <v>0</v>
      </c>
      <c r="O171" s="258"/>
      <c r="P171" s="258"/>
      <c r="Q171" s="258"/>
      <c r="R171" s="138"/>
      <c r="T171" s="168" t="s">
        <v>875</v>
      </c>
      <c r="U171" s="47" t="s">
        <v>914</v>
      </c>
      <c r="V171" s="39"/>
      <c r="W171" s="169">
        <f t="shared" ref="W171:W177" si="6">V171*K171</f>
        <v>0</v>
      </c>
      <c r="X171" s="169">
        <v>1.3999999999999999E-4</v>
      </c>
      <c r="Y171" s="169">
        <f t="shared" ref="Y171:Y177" si="7">X171*K171</f>
        <v>7.139999999999999E-4</v>
      </c>
      <c r="Z171" s="169">
        <v>0</v>
      </c>
      <c r="AA171" s="170">
        <f t="shared" ref="AA171:AA177" si="8">Z171*K171</f>
        <v>0</v>
      </c>
      <c r="AR171" s="22" t="s">
        <v>959</v>
      </c>
      <c r="AT171" s="22" t="s">
        <v>1187</v>
      </c>
      <c r="AU171" s="22" t="s">
        <v>959</v>
      </c>
      <c r="AY171" s="22" t="s">
        <v>1081</v>
      </c>
      <c r="BE171" s="116">
        <f t="shared" ref="BE171:BE177" si="9">IF(U171="základná",N171,0)</f>
        <v>0</v>
      </c>
      <c r="BF171" s="116">
        <f t="shared" ref="BF171:BF177" si="10">IF(U171="znížená",N171,0)</f>
        <v>0</v>
      </c>
      <c r="BG171" s="116">
        <f t="shared" ref="BG171:BG177" si="11">IF(U171="zákl. prenesená",N171,0)</f>
        <v>0</v>
      </c>
      <c r="BH171" s="116">
        <f t="shared" ref="BH171:BH177" si="12">IF(U171="zníž. prenesená",N171,0)</f>
        <v>0</v>
      </c>
      <c r="BI171" s="116">
        <f t="shared" ref="BI171:BI177" si="13">IF(U171="nulová",N171,0)</f>
        <v>0</v>
      </c>
      <c r="BJ171" s="22" t="s">
        <v>959</v>
      </c>
      <c r="BK171" s="171">
        <f t="shared" ref="BK171:BK177" si="14">ROUND(L171*K171,3)</f>
        <v>0</v>
      </c>
      <c r="BL171" s="22" t="s">
        <v>954</v>
      </c>
      <c r="BM171" s="22" t="s">
        <v>1830</v>
      </c>
    </row>
    <row r="172" spans="2:65" s="1" customFormat="1" ht="16.5" customHeight="1">
      <c r="B172" s="136"/>
      <c r="C172" s="195" t="s">
        <v>880</v>
      </c>
      <c r="D172" s="195" t="s">
        <v>1187</v>
      </c>
      <c r="E172" s="196" t="s">
        <v>621</v>
      </c>
      <c r="F172" s="262" t="s">
        <v>622</v>
      </c>
      <c r="G172" s="262"/>
      <c r="H172" s="262"/>
      <c r="I172" s="262"/>
      <c r="J172" s="197" t="s">
        <v>1194</v>
      </c>
      <c r="K172" s="198">
        <v>2.04</v>
      </c>
      <c r="L172" s="261">
        <v>0</v>
      </c>
      <c r="M172" s="261"/>
      <c r="N172" s="257">
        <f t="shared" si="5"/>
        <v>0</v>
      </c>
      <c r="O172" s="258"/>
      <c r="P172" s="258"/>
      <c r="Q172" s="258"/>
      <c r="R172" s="138"/>
      <c r="T172" s="168" t="s">
        <v>875</v>
      </c>
      <c r="U172" s="47" t="s">
        <v>914</v>
      </c>
      <c r="V172" s="39"/>
      <c r="W172" s="169">
        <f t="shared" si="6"/>
        <v>0</v>
      </c>
      <c r="X172" s="169">
        <v>1.9000000000000001E-4</v>
      </c>
      <c r="Y172" s="169">
        <f t="shared" si="7"/>
        <v>3.8760000000000004E-4</v>
      </c>
      <c r="Z172" s="169">
        <v>0</v>
      </c>
      <c r="AA172" s="170">
        <f t="shared" si="8"/>
        <v>0</v>
      </c>
      <c r="AR172" s="22" t="s">
        <v>959</v>
      </c>
      <c r="AT172" s="22" t="s">
        <v>1187</v>
      </c>
      <c r="AU172" s="22" t="s">
        <v>959</v>
      </c>
      <c r="AY172" s="22" t="s">
        <v>1081</v>
      </c>
      <c r="BE172" s="116">
        <f t="shared" si="9"/>
        <v>0</v>
      </c>
      <c r="BF172" s="116">
        <f t="shared" si="10"/>
        <v>0</v>
      </c>
      <c r="BG172" s="116">
        <f t="shared" si="11"/>
        <v>0</v>
      </c>
      <c r="BH172" s="116">
        <f t="shared" si="12"/>
        <v>0</v>
      </c>
      <c r="BI172" s="116">
        <f t="shared" si="13"/>
        <v>0</v>
      </c>
      <c r="BJ172" s="22" t="s">
        <v>959</v>
      </c>
      <c r="BK172" s="171">
        <f t="shared" si="14"/>
        <v>0</v>
      </c>
      <c r="BL172" s="22" t="s">
        <v>954</v>
      </c>
      <c r="BM172" s="22" t="s">
        <v>1831</v>
      </c>
    </row>
    <row r="173" spans="2:65" s="1" customFormat="1" ht="16.5" customHeight="1">
      <c r="B173" s="136"/>
      <c r="C173" s="195" t="s">
        <v>1218</v>
      </c>
      <c r="D173" s="195" t="s">
        <v>1187</v>
      </c>
      <c r="E173" s="196" t="s">
        <v>624</v>
      </c>
      <c r="F173" s="262" t="s">
        <v>625</v>
      </c>
      <c r="G173" s="262"/>
      <c r="H173" s="262"/>
      <c r="I173" s="262"/>
      <c r="J173" s="197" t="s">
        <v>1194</v>
      </c>
      <c r="K173" s="198">
        <v>4.08</v>
      </c>
      <c r="L173" s="261">
        <v>0</v>
      </c>
      <c r="M173" s="261"/>
      <c r="N173" s="257">
        <f t="shared" si="5"/>
        <v>0</v>
      </c>
      <c r="O173" s="258"/>
      <c r="P173" s="258"/>
      <c r="Q173" s="258"/>
      <c r="R173" s="138"/>
      <c r="T173" s="168" t="s">
        <v>875</v>
      </c>
      <c r="U173" s="47" t="s">
        <v>914</v>
      </c>
      <c r="V173" s="39"/>
      <c r="W173" s="169">
        <f t="shared" si="6"/>
        <v>0</v>
      </c>
      <c r="X173" s="169">
        <v>2.4000000000000001E-4</v>
      </c>
      <c r="Y173" s="169">
        <f t="shared" si="7"/>
        <v>9.7919999999999995E-4</v>
      </c>
      <c r="Z173" s="169">
        <v>0</v>
      </c>
      <c r="AA173" s="170">
        <f t="shared" si="8"/>
        <v>0</v>
      </c>
      <c r="AR173" s="22" t="s">
        <v>959</v>
      </c>
      <c r="AT173" s="22" t="s">
        <v>1187</v>
      </c>
      <c r="AU173" s="22" t="s">
        <v>959</v>
      </c>
      <c r="AY173" s="22" t="s">
        <v>1081</v>
      </c>
      <c r="BE173" s="116">
        <f t="shared" si="9"/>
        <v>0</v>
      </c>
      <c r="BF173" s="116">
        <f t="shared" si="10"/>
        <v>0</v>
      </c>
      <c r="BG173" s="116">
        <f t="shared" si="11"/>
        <v>0</v>
      </c>
      <c r="BH173" s="116">
        <f t="shared" si="12"/>
        <v>0</v>
      </c>
      <c r="BI173" s="116">
        <f t="shared" si="13"/>
        <v>0</v>
      </c>
      <c r="BJ173" s="22" t="s">
        <v>959</v>
      </c>
      <c r="BK173" s="171">
        <f t="shared" si="14"/>
        <v>0</v>
      </c>
      <c r="BL173" s="22" t="s">
        <v>954</v>
      </c>
      <c r="BM173" s="22" t="s">
        <v>1832</v>
      </c>
    </row>
    <row r="174" spans="2:65" s="1" customFormat="1" ht="25.5" customHeight="1">
      <c r="B174" s="136"/>
      <c r="C174" s="164" t="s">
        <v>1223</v>
      </c>
      <c r="D174" s="164" t="s">
        <v>1082</v>
      </c>
      <c r="E174" s="165" t="s">
        <v>627</v>
      </c>
      <c r="F174" s="270" t="s">
        <v>628</v>
      </c>
      <c r="G174" s="270"/>
      <c r="H174" s="270"/>
      <c r="I174" s="270"/>
      <c r="J174" s="166" t="s">
        <v>1194</v>
      </c>
      <c r="K174" s="167">
        <v>15</v>
      </c>
      <c r="L174" s="265">
        <v>0</v>
      </c>
      <c r="M174" s="265"/>
      <c r="N174" s="258">
        <f t="shared" si="5"/>
        <v>0</v>
      </c>
      <c r="O174" s="258"/>
      <c r="P174" s="258"/>
      <c r="Q174" s="258"/>
      <c r="R174" s="138"/>
      <c r="T174" s="168" t="s">
        <v>875</v>
      </c>
      <c r="U174" s="47" t="s">
        <v>914</v>
      </c>
      <c r="V174" s="39"/>
      <c r="W174" s="169">
        <f t="shared" si="6"/>
        <v>0</v>
      </c>
      <c r="X174" s="169">
        <v>3.0000000000000001E-5</v>
      </c>
      <c r="Y174" s="169">
        <f t="shared" si="7"/>
        <v>4.4999999999999999E-4</v>
      </c>
      <c r="Z174" s="169">
        <v>0</v>
      </c>
      <c r="AA174" s="170">
        <f t="shared" si="8"/>
        <v>0</v>
      </c>
      <c r="AR174" s="22" t="s">
        <v>954</v>
      </c>
      <c r="AT174" s="22" t="s">
        <v>1082</v>
      </c>
      <c r="AU174" s="22" t="s">
        <v>959</v>
      </c>
      <c r="AY174" s="22" t="s">
        <v>1081</v>
      </c>
      <c r="BE174" s="116">
        <f t="shared" si="9"/>
        <v>0</v>
      </c>
      <c r="BF174" s="116">
        <f t="shared" si="10"/>
        <v>0</v>
      </c>
      <c r="BG174" s="116">
        <f t="shared" si="11"/>
        <v>0</v>
      </c>
      <c r="BH174" s="116">
        <f t="shared" si="12"/>
        <v>0</v>
      </c>
      <c r="BI174" s="116">
        <f t="shared" si="13"/>
        <v>0</v>
      </c>
      <c r="BJ174" s="22" t="s">
        <v>959</v>
      </c>
      <c r="BK174" s="171">
        <f t="shared" si="14"/>
        <v>0</v>
      </c>
      <c r="BL174" s="22" t="s">
        <v>954</v>
      </c>
      <c r="BM174" s="22" t="s">
        <v>1833</v>
      </c>
    </row>
    <row r="175" spans="2:65" s="1" customFormat="1" ht="16.5" customHeight="1">
      <c r="B175" s="136"/>
      <c r="C175" s="195" t="s">
        <v>1227</v>
      </c>
      <c r="D175" s="195" t="s">
        <v>1187</v>
      </c>
      <c r="E175" s="196" t="s">
        <v>630</v>
      </c>
      <c r="F175" s="262" t="s">
        <v>631</v>
      </c>
      <c r="G175" s="262"/>
      <c r="H175" s="262"/>
      <c r="I175" s="262"/>
      <c r="J175" s="197" t="s">
        <v>1194</v>
      </c>
      <c r="K175" s="198">
        <v>15.3</v>
      </c>
      <c r="L175" s="261">
        <v>0</v>
      </c>
      <c r="M175" s="261"/>
      <c r="N175" s="257">
        <f t="shared" si="5"/>
        <v>0</v>
      </c>
      <c r="O175" s="258"/>
      <c r="P175" s="258"/>
      <c r="Q175" s="258"/>
      <c r="R175" s="138"/>
      <c r="T175" s="168" t="s">
        <v>875</v>
      </c>
      <c r="U175" s="47" t="s">
        <v>914</v>
      </c>
      <c r="V175" s="39"/>
      <c r="W175" s="169">
        <f t="shared" si="6"/>
        <v>0</v>
      </c>
      <c r="X175" s="169">
        <v>3.6000000000000002E-4</v>
      </c>
      <c r="Y175" s="169">
        <f t="shared" si="7"/>
        <v>5.5080000000000007E-3</v>
      </c>
      <c r="Z175" s="169">
        <v>0</v>
      </c>
      <c r="AA175" s="170">
        <f t="shared" si="8"/>
        <v>0</v>
      </c>
      <c r="AR175" s="22" t="s">
        <v>959</v>
      </c>
      <c r="AT175" s="22" t="s">
        <v>1187</v>
      </c>
      <c r="AU175" s="22" t="s">
        <v>959</v>
      </c>
      <c r="AY175" s="22" t="s">
        <v>1081</v>
      </c>
      <c r="BE175" s="116">
        <f t="shared" si="9"/>
        <v>0</v>
      </c>
      <c r="BF175" s="116">
        <f t="shared" si="10"/>
        <v>0</v>
      </c>
      <c r="BG175" s="116">
        <f t="shared" si="11"/>
        <v>0</v>
      </c>
      <c r="BH175" s="116">
        <f t="shared" si="12"/>
        <v>0</v>
      </c>
      <c r="BI175" s="116">
        <f t="shared" si="13"/>
        <v>0</v>
      </c>
      <c r="BJ175" s="22" t="s">
        <v>959</v>
      </c>
      <c r="BK175" s="171">
        <f t="shared" si="14"/>
        <v>0</v>
      </c>
      <c r="BL175" s="22" t="s">
        <v>954</v>
      </c>
      <c r="BM175" s="22" t="s">
        <v>1834</v>
      </c>
    </row>
    <row r="176" spans="2:65" s="1" customFormat="1" ht="38.25" customHeight="1">
      <c r="B176" s="136"/>
      <c r="C176" s="164" t="s">
        <v>1233</v>
      </c>
      <c r="D176" s="164" t="s">
        <v>1082</v>
      </c>
      <c r="E176" s="165" t="s">
        <v>633</v>
      </c>
      <c r="F176" s="270" t="s">
        <v>634</v>
      </c>
      <c r="G176" s="270"/>
      <c r="H176" s="270"/>
      <c r="I176" s="270"/>
      <c r="J176" s="166" t="s">
        <v>1135</v>
      </c>
      <c r="K176" s="167">
        <v>52</v>
      </c>
      <c r="L176" s="265">
        <v>0</v>
      </c>
      <c r="M176" s="265"/>
      <c r="N176" s="258">
        <f t="shared" si="5"/>
        <v>0</v>
      </c>
      <c r="O176" s="258"/>
      <c r="P176" s="258"/>
      <c r="Q176" s="258"/>
      <c r="R176" s="138"/>
      <c r="T176" s="168" t="s">
        <v>875</v>
      </c>
      <c r="U176" s="47" t="s">
        <v>914</v>
      </c>
      <c r="V176" s="39"/>
      <c r="W176" s="169">
        <f t="shared" si="6"/>
        <v>0</v>
      </c>
      <c r="X176" s="169">
        <v>4.1999999999999996E-6</v>
      </c>
      <c r="Y176" s="169">
        <f t="shared" si="7"/>
        <v>2.1839999999999997E-4</v>
      </c>
      <c r="Z176" s="169">
        <v>0</v>
      </c>
      <c r="AA176" s="170">
        <f t="shared" si="8"/>
        <v>0</v>
      </c>
      <c r="AR176" s="22" t="s">
        <v>954</v>
      </c>
      <c r="AT176" s="22" t="s">
        <v>1082</v>
      </c>
      <c r="AU176" s="22" t="s">
        <v>959</v>
      </c>
      <c r="AY176" s="22" t="s">
        <v>1081</v>
      </c>
      <c r="BE176" s="116">
        <f t="shared" si="9"/>
        <v>0</v>
      </c>
      <c r="BF176" s="116">
        <f t="shared" si="10"/>
        <v>0</v>
      </c>
      <c r="BG176" s="116">
        <f t="shared" si="11"/>
        <v>0</v>
      </c>
      <c r="BH176" s="116">
        <f t="shared" si="12"/>
        <v>0</v>
      </c>
      <c r="BI176" s="116">
        <f t="shared" si="13"/>
        <v>0</v>
      </c>
      <c r="BJ176" s="22" t="s">
        <v>959</v>
      </c>
      <c r="BK176" s="171">
        <f t="shared" si="14"/>
        <v>0</v>
      </c>
      <c r="BL176" s="22" t="s">
        <v>954</v>
      </c>
      <c r="BM176" s="22" t="s">
        <v>1835</v>
      </c>
    </row>
    <row r="177" spans="2:65" s="1" customFormat="1" ht="25.5" customHeight="1">
      <c r="B177" s="136"/>
      <c r="C177" s="195" t="s">
        <v>1239</v>
      </c>
      <c r="D177" s="195" t="s">
        <v>1187</v>
      </c>
      <c r="E177" s="196" t="s">
        <v>636</v>
      </c>
      <c r="F177" s="262" t="s">
        <v>637</v>
      </c>
      <c r="G177" s="262"/>
      <c r="H177" s="262"/>
      <c r="I177" s="262"/>
      <c r="J177" s="197" t="s">
        <v>1135</v>
      </c>
      <c r="K177" s="198">
        <v>64.48</v>
      </c>
      <c r="L177" s="261">
        <v>0</v>
      </c>
      <c r="M177" s="261"/>
      <c r="N177" s="257">
        <f t="shared" si="5"/>
        <v>0</v>
      </c>
      <c r="O177" s="258"/>
      <c r="P177" s="258"/>
      <c r="Q177" s="258"/>
      <c r="R177" s="138"/>
      <c r="T177" s="168" t="s">
        <v>875</v>
      </c>
      <c r="U177" s="47" t="s">
        <v>914</v>
      </c>
      <c r="V177" s="39"/>
      <c r="W177" s="169">
        <f t="shared" si="6"/>
        <v>0</v>
      </c>
      <c r="X177" s="169">
        <v>0</v>
      </c>
      <c r="Y177" s="169">
        <f t="shared" si="7"/>
        <v>0</v>
      </c>
      <c r="Z177" s="169">
        <v>0</v>
      </c>
      <c r="AA177" s="170">
        <f t="shared" si="8"/>
        <v>0</v>
      </c>
      <c r="AR177" s="22" t="s">
        <v>959</v>
      </c>
      <c r="AT177" s="22" t="s">
        <v>1187</v>
      </c>
      <c r="AU177" s="22" t="s">
        <v>959</v>
      </c>
      <c r="AY177" s="22" t="s">
        <v>1081</v>
      </c>
      <c r="BE177" s="116">
        <f t="shared" si="9"/>
        <v>0</v>
      </c>
      <c r="BF177" s="116">
        <f t="shared" si="10"/>
        <v>0</v>
      </c>
      <c r="BG177" s="116">
        <f t="shared" si="11"/>
        <v>0</v>
      </c>
      <c r="BH177" s="116">
        <f t="shared" si="12"/>
        <v>0</v>
      </c>
      <c r="BI177" s="116">
        <f t="shared" si="13"/>
        <v>0</v>
      </c>
      <c r="BJ177" s="22" t="s">
        <v>959</v>
      </c>
      <c r="BK177" s="171">
        <f t="shared" si="14"/>
        <v>0</v>
      </c>
      <c r="BL177" s="22" t="s">
        <v>954</v>
      </c>
      <c r="BM177" s="22" t="s">
        <v>1836</v>
      </c>
    </row>
    <row r="178" spans="2:65" s="1" customFormat="1" ht="24" customHeight="1">
      <c r="B178" s="38"/>
      <c r="C178" s="39"/>
      <c r="D178" s="39"/>
      <c r="E178" s="39"/>
      <c r="F178" s="268" t="s">
        <v>639</v>
      </c>
      <c r="G178" s="269"/>
      <c r="H178" s="269"/>
      <c r="I178" s="269"/>
      <c r="J178" s="39"/>
      <c r="K178" s="39"/>
      <c r="L178" s="39"/>
      <c r="M178" s="39"/>
      <c r="N178" s="39"/>
      <c r="O178" s="39"/>
      <c r="P178" s="39"/>
      <c r="Q178" s="39"/>
      <c r="R178" s="40"/>
      <c r="T178" s="199"/>
      <c r="U178" s="39"/>
      <c r="V178" s="39"/>
      <c r="W178" s="39"/>
      <c r="X178" s="39"/>
      <c r="Y178" s="39"/>
      <c r="Z178" s="39"/>
      <c r="AA178" s="77"/>
      <c r="AT178" s="22" t="s">
        <v>1232</v>
      </c>
      <c r="AU178" s="22" t="s">
        <v>959</v>
      </c>
    </row>
    <row r="179" spans="2:65" s="1" customFormat="1" ht="16.5" customHeight="1">
      <c r="B179" s="136"/>
      <c r="C179" s="195" t="s">
        <v>1248</v>
      </c>
      <c r="D179" s="195" t="s">
        <v>1187</v>
      </c>
      <c r="E179" s="196" t="s">
        <v>640</v>
      </c>
      <c r="F179" s="262" t="s">
        <v>641</v>
      </c>
      <c r="G179" s="262"/>
      <c r="H179" s="262"/>
      <c r="I179" s="262"/>
      <c r="J179" s="197" t="s">
        <v>1182</v>
      </c>
      <c r="K179" s="198">
        <v>20</v>
      </c>
      <c r="L179" s="261">
        <v>0</v>
      </c>
      <c r="M179" s="261"/>
      <c r="N179" s="257">
        <f>ROUND(L179*K179,3)</f>
        <v>0</v>
      </c>
      <c r="O179" s="258"/>
      <c r="P179" s="258"/>
      <c r="Q179" s="258"/>
      <c r="R179" s="138"/>
      <c r="T179" s="168" t="s">
        <v>875</v>
      </c>
      <c r="U179" s="47" t="s">
        <v>914</v>
      </c>
      <c r="V179" s="39"/>
      <c r="W179" s="169">
        <f>V179*K179</f>
        <v>0</v>
      </c>
      <c r="X179" s="169">
        <v>6.4999999999999997E-4</v>
      </c>
      <c r="Y179" s="169">
        <f>X179*K179</f>
        <v>1.2999999999999999E-2</v>
      </c>
      <c r="Z179" s="169">
        <v>0</v>
      </c>
      <c r="AA179" s="170">
        <f>Z179*K179</f>
        <v>0</v>
      </c>
      <c r="AR179" s="22" t="s">
        <v>959</v>
      </c>
      <c r="AT179" s="22" t="s">
        <v>1187</v>
      </c>
      <c r="AU179" s="22" t="s">
        <v>959</v>
      </c>
      <c r="AY179" s="22" t="s">
        <v>1081</v>
      </c>
      <c r="BE179" s="116">
        <f>IF(U179="základná",N179,0)</f>
        <v>0</v>
      </c>
      <c r="BF179" s="116">
        <f>IF(U179="znížená",N179,0)</f>
        <v>0</v>
      </c>
      <c r="BG179" s="116">
        <f>IF(U179="zákl. prenesená",N179,0)</f>
        <v>0</v>
      </c>
      <c r="BH179" s="116">
        <f>IF(U179="zníž. prenesená",N179,0)</f>
        <v>0</v>
      </c>
      <c r="BI179" s="116">
        <f>IF(U179="nulová",N179,0)</f>
        <v>0</v>
      </c>
      <c r="BJ179" s="22" t="s">
        <v>959</v>
      </c>
      <c r="BK179" s="171">
        <f>ROUND(L179*K179,3)</f>
        <v>0</v>
      </c>
      <c r="BL179" s="22" t="s">
        <v>954</v>
      </c>
      <c r="BM179" s="22" t="s">
        <v>1837</v>
      </c>
    </row>
    <row r="180" spans="2:65" s="1" customFormat="1" ht="25.5" customHeight="1">
      <c r="B180" s="136"/>
      <c r="C180" s="164" t="s">
        <v>1253</v>
      </c>
      <c r="D180" s="164" t="s">
        <v>1082</v>
      </c>
      <c r="E180" s="165" t="s">
        <v>643</v>
      </c>
      <c r="F180" s="270" t="s">
        <v>644</v>
      </c>
      <c r="G180" s="270"/>
      <c r="H180" s="270"/>
      <c r="I180" s="270"/>
      <c r="J180" s="166" t="s">
        <v>1135</v>
      </c>
      <c r="K180" s="167">
        <v>10.568</v>
      </c>
      <c r="L180" s="265">
        <v>0</v>
      </c>
      <c r="M180" s="265"/>
      <c r="N180" s="258">
        <f>ROUND(L180*K180,3)</f>
        <v>0</v>
      </c>
      <c r="O180" s="258"/>
      <c r="P180" s="258"/>
      <c r="Q180" s="258"/>
      <c r="R180" s="138"/>
      <c r="T180" s="168" t="s">
        <v>875</v>
      </c>
      <c r="U180" s="47" t="s">
        <v>914</v>
      </c>
      <c r="V180" s="39"/>
      <c r="W180" s="169">
        <f>V180*K180</f>
        <v>0</v>
      </c>
      <c r="X180" s="169">
        <v>7.3825000000000006E-5</v>
      </c>
      <c r="Y180" s="169">
        <f>X180*K180</f>
        <v>7.8018260000000002E-4</v>
      </c>
      <c r="Z180" s="169">
        <v>0</v>
      </c>
      <c r="AA180" s="170">
        <f>Z180*K180</f>
        <v>0</v>
      </c>
      <c r="AR180" s="22" t="s">
        <v>954</v>
      </c>
      <c r="AT180" s="22" t="s">
        <v>1082</v>
      </c>
      <c r="AU180" s="22" t="s">
        <v>959</v>
      </c>
      <c r="AY180" s="22" t="s">
        <v>1081</v>
      </c>
      <c r="BE180" s="116">
        <f>IF(U180="základná",N180,0)</f>
        <v>0</v>
      </c>
      <c r="BF180" s="116">
        <f>IF(U180="znížená",N180,0)</f>
        <v>0</v>
      </c>
      <c r="BG180" s="116">
        <f>IF(U180="zákl. prenesená",N180,0)</f>
        <v>0</v>
      </c>
      <c r="BH180" s="116">
        <f>IF(U180="zníž. prenesená",N180,0)</f>
        <v>0</v>
      </c>
      <c r="BI180" s="116">
        <f>IF(U180="nulová",N180,0)</f>
        <v>0</v>
      </c>
      <c r="BJ180" s="22" t="s">
        <v>959</v>
      </c>
      <c r="BK180" s="171">
        <f>ROUND(L180*K180,3)</f>
        <v>0</v>
      </c>
      <c r="BL180" s="22" t="s">
        <v>954</v>
      </c>
      <c r="BM180" s="22" t="s">
        <v>1838</v>
      </c>
    </row>
    <row r="181" spans="2:65" s="12" customFormat="1" ht="16.5" customHeight="1">
      <c r="B181" s="179"/>
      <c r="C181" s="180"/>
      <c r="D181" s="180"/>
      <c r="E181" s="181" t="s">
        <v>875</v>
      </c>
      <c r="F181" s="275" t="s">
        <v>1839</v>
      </c>
      <c r="G181" s="276"/>
      <c r="H181" s="276"/>
      <c r="I181" s="276"/>
      <c r="J181" s="180"/>
      <c r="K181" s="182">
        <v>10.568</v>
      </c>
      <c r="L181" s="180"/>
      <c r="M181" s="180"/>
      <c r="N181" s="180"/>
      <c r="O181" s="180"/>
      <c r="P181" s="180"/>
      <c r="Q181" s="180"/>
      <c r="R181" s="183"/>
      <c r="T181" s="184"/>
      <c r="U181" s="180"/>
      <c r="V181" s="180"/>
      <c r="W181" s="180"/>
      <c r="X181" s="180"/>
      <c r="Y181" s="180"/>
      <c r="Z181" s="180"/>
      <c r="AA181" s="185"/>
      <c r="AT181" s="186" t="s">
        <v>1089</v>
      </c>
      <c r="AU181" s="186" t="s">
        <v>959</v>
      </c>
      <c r="AV181" s="12" t="s">
        <v>959</v>
      </c>
      <c r="AW181" s="12" t="s">
        <v>903</v>
      </c>
      <c r="AX181" s="12" t="s">
        <v>954</v>
      </c>
      <c r="AY181" s="186" t="s">
        <v>1081</v>
      </c>
    </row>
    <row r="182" spans="2:65" s="1" customFormat="1" ht="38.25" customHeight="1">
      <c r="B182" s="136"/>
      <c r="C182" s="195" t="s">
        <v>1258</v>
      </c>
      <c r="D182" s="195" t="s">
        <v>1187</v>
      </c>
      <c r="E182" s="196" t="s">
        <v>647</v>
      </c>
      <c r="F182" s="262" t="s">
        <v>648</v>
      </c>
      <c r="G182" s="262"/>
      <c r="H182" s="262"/>
      <c r="I182" s="262"/>
      <c r="J182" s="197" t="s">
        <v>1110</v>
      </c>
      <c r="K182" s="198">
        <v>5.0999999999999997E-2</v>
      </c>
      <c r="L182" s="261">
        <v>0</v>
      </c>
      <c r="M182" s="261"/>
      <c r="N182" s="257">
        <f>ROUND(L182*K182,3)</f>
        <v>0</v>
      </c>
      <c r="O182" s="258"/>
      <c r="P182" s="258"/>
      <c r="Q182" s="258"/>
      <c r="R182" s="138"/>
      <c r="T182" s="168" t="s">
        <v>875</v>
      </c>
      <c r="U182" s="47" t="s">
        <v>914</v>
      </c>
      <c r="V182" s="39"/>
      <c r="W182" s="169">
        <f>V182*K182</f>
        <v>0</v>
      </c>
      <c r="X182" s="169">
        <v>1</v>
      </c>
      <c r="Y182" s="169">
        <f>X182*K182</f>
        <v>5.0999999999999997E-2</v>
      </c>
      <c r="Z182" s="169">
        <v>0</v>
      </c>
      <c r="AA182" s="170">
        <f>Z182*K182</f>
        <v>0</v>
      </c>
      <c r="AR182" s="22" t="s">
        <v>959</v>
      </c>
      <c r="AT182" s="22" t="s">
        <v>1187</v>
      </c>
      <c r="AU182" s="22" t="s">
        <v>959</v>
      </c>
      <c r="AY182" s="22" t="s">
        <v>1081</v>
      </c>
      <c r="BE182" s="116">
        <f>IF(U182="základná",N182,0)</f>
        <v>0</v>
      </c>
      <c r="BF182" s="116">
        <f>IF(U182="znížená",N182,0)</f>
        <v>0</v>
      </c>
      <c r="BG182" s="116">
        <f>IF(U182="zákl. prenesená",N182,0)</f>
        <v>0</v>
      </c>
      <c r="BH182" s="116">
        <f>IF(U182="zníž. prenesená",N182,0)</f>
        <v>0</v>
      </c>
      <c r="BI182" s="116">
        <f>IF(U182="nulová",N182,0)</f>
        <v>0</v>
      </c>
      <c r="BJ182" s="22" t="s">
        <v>959</v>
      </c>
      <c r="BK182" s="171">
        <f>ROUND(L182*K182,3)</f>
        <v>0</v>
      </c>
      <c r="BL182" s="22" t="s">
        <v>954</v>
      </c>
      <c r="BM182" s="22" t="s">
        <v>1840</v>
      </c>
    </row>
    <row r="183" spans="2:65" s="12" customFormat="1" ht="16.5" customHeight="1">
      <c r="B183" s="179"/>
      <c r="C183" s="180"/>
      <c r="D183" s="180"/>
      <c r="E183" s="181" t="s">
        <v>875</v>
      </c>
      <c r="F183" s="275" t="s">
        <v>1841</v>
      </c>
      <c r="G183" s="276"/>
      <c r="H183" s="276"/>
      <c r="I183" s="276"/>
      <c r="J183" s="180"/>
      <c r="K183" s="182">
        <v>5.0999999999999997E-2</v>
      </c>
      <c r="L183" s="180"/>
      <c r="M183" s="180"/>
      <c r="N183" s="180"/>
      <c r="O183" s="180"/>
      <c r="P183" s="180"/>
      <c r="Q183" s="180"/>
      <c r="R183" s="183"/>
      <c r="T183" s="184"/>
      <c r="U183" s="180"/>
      <c r="V183" s="180"/>
      <c r="W183" s="180"/>
      <c r="X183" s="180"/>
      <c r="Y183" s="180"/>
      <c r="Z183" s="180"/>
      <c r="AA183" s="185"/>
      <c r="AT183" s="186" t="s">
        <v>1089</v>
      </c>
      <c r="AU183" s="186" t="s">
        <v>959</v>
      </c>
      <c r="AV183" s="12" t="s">
        <v>959</v>
      </c>
      <c r="AW183" s="12" t="s">
        <v>903</v>
      </c>
      <c r="AX183" s="12" t="s">
        <v>954</v>
      </c>
      <c r="AY183" s="186" t="s">
        <v>1081</v>
      </c>
    </row>
    <row r="184" spans="2:65" s="1" customFormat="1" ht="25.5" customHeight="1">
      <c r="B184" s="136"/>
      <c r="C184" s="164" t="s">
        <v>1263</v>
      </c>
      <c r="D184" s="164" t="s">
        <v>1082</v>
      </c>
      <c r="E184" s="165" t="s">
        <v>2267</v>
      </c>
      <c r="F184" s="270" t="s">
        <v>2268</v>
      </c>
      <c r="G184" s="270"/>
      <c r="H184" s="270"/>
      <c r="I184" s="270"/>
      <c r="J184" s="166" t="s">
        <v>1346</v>
      </c>
      <c r="K184" s="167">
        <v>0</v>
      </c>
      <c r="L184" s="265">
        <v>0</v>
      </c>
      <c r="M184" s="265"/>
      <c r="N184" s="258">
        <f>ROUND(L184*K184,3)</f>
        <v>0</v>
      </c>
      <c r="O184" s="258"/>
      <c r="P184" s="258"/>
      <c r="Q184" s="258"/>
      <c r="R184" s="138"/>
      <c r="T184" s="168" t="s">
        <v>875</v>
      </c>
      <c r="U184" s="47" t="s">
        <v>914</v>
      </c>
      <c r="V184" s="39"/>
      <c r="W184" s="169">
        <f>V184*K184</f>
        <v>0</v>
      </c>
      <c r="X184" s="169">
        <v>0</v>
      </c>
      <c r="Y184" s="169">
        <f>X184*K184</f>
        <v>0</v>
      </c>
      <c r="Z184" s="169">
        <v>0</v>
      </c>
      <c r="AA184" s="170">
        <f>Z184*K184</f>
        <v>0</v>
      </c>
      <c r="AR184" s="22" t="s">
        <v>954</v>
      </c>
      <c r="AT184" s="22" t="s">
        <v>1082</v>
      </c>
      <c r="AU184" s="22" t="s">
        <v>959</v>
      </c>
      <c r="AY184" s="22" t="s">
        <v>1081</v>
      </c>
      <c r="BE184" s="116">
        <f>IF(U184="základná",N184,0)</f>
        <v>0</v>
      </c>
      <c r="BF184" s="116">
        <f>IF(U184="znížená",N184,0)</f>
        <v>0</v>
      </c>
      <c r="BG184" s="116">
        <f>IF(U184="zákl. prenesená",N184,0)</f>
        <v>0</v>
      </c>
      <c r="BH184" s="116">
        <f>IF(U184="zníž. prenesená",N184,0)</f>
        <v>0</v>
      </c>
      <c r="BI184" s="116">
        <f>IF(U184="nulová",N184,0)</f>
        <v>0</v>
      </c>
      <c r="BJ184" s="22" t="s">
        <v>959</v>
      </c>
      <c r="BK184" s="171">
        <f>ROUND(L184*K184,3)</f>
        <v>0</v>
      </c>
      <c r="BL184" s="22" t="s">
        <v>954</v>
      </c>
      <c r="BM184" s="22" t="s">
        <v>1842</v>
      </c>
    </row>
    <row r="185" spans="2:65" s="10" customFormat="1" ht="29.85" customHeight="1">
      <c r="B185" s="153"/>
      <c r="C185" s="154"/>
      <c r="D185" s="163" t="s">
        <v>545</v>
      </c>
      <c r="E185" s="163"/>
      <c r="F185" s="163"/>
      <c r="G185" s="163"/>
      <c r="H185" s="163"/>
      <c r="I185" s="163"/>
      <c r="J185" s="163"/>
      <c r="K185" s="163"/>
      <c r="L185" s="163"/>
      <c r="M185" s="163"/>
      <c r="N185" s="273">
        <f>BK185</f>
        <v>0</v>
      </c>
      <c r="O185" s="274"/>
      <c r="P185" s="274"/>
      <c r="Q185" s="274"/>
      <c r="R185" s="156"/>
      <c r="T185" s="157"/>
      <c r="U185" s="154"/>
      <c r="V185" s="154"/>
      <c r="W185" s="158">
        <f>SUM(W186:W189)</f>
        <v>0</v>
      </c>
      <c r="X185" s="154"/>
      <c r="Y185" s="158">
        <f>SUM(Y186:Y189)</f>
        <v>9.3539999999999995E-3</v>
      </c>
      <c r="Z185" s="154"/>
      <c r="AA185" s="159">
        <f>SUM(AA186:AA189)</f>
        <v>0</v>
      </c>
      <c r="AR185" s="160" t="s">
        <v>959</v>
      </c>
      <c r="AT185" s="161" t="s">
        <v>946</v>
      </c>
      <c r="AU185" s="161" t="s">
        <v>954</v>
      </c>
      <c r="AY185" s="160" t="s">
        <v>1081</v>
      </c>
      <c r="BK185" s="162">
        <f>SUM(BK186:BK189)</f>
        <v>0</v>
      </c>
    </row>
    <row r="186" spans="2:65" s="1" customFormat="1" ht="38.25" customHeight="1">
      <c r="B186" s="136"/>
      <c r="C186" s="164" t="s">
        <v>1269</v>
      </c>
      <c r="D186" s="164" t="s">
        <v>1082</v>
      </c>
      <c r="E186" s="165" t="s">
        <v>652</v>
      </c>
      <c r="F186" s="270" t="s">
        <v>653</v>
      </c>
      <c r="G186" s="270"/>
      <c r="H186" s="270"/>
      <c r="I186" s="270"/>
      <c r="J186" s="166" t="s">
        <v>1194</v>
      </c>
      <c r="K186" s="167">
        <v>12</v>
      </c>
      <c r="L186" s="265">
        <v>0</v>
      </c>
      <c r="M186" s="265"/>
      <c r="N186" s="258">
        <f>ROUND(L186*K186,3)</f>
        <v>0</v>
      </c>
      <c r="O186" s="258"/>
      <c r="P186" s="258"/>
      <c r="Q186" s="258"/>
      <c r="R186" s="138"/>
      <c r="T186" s="168" t="s">
        <v>875</v>
      </c>
      <c r="U186" s="47" t="s">
        <v>914</v>
      </c>
      <c r="V186" s="39"/>
      <c r="W186" s="169">
        <f>V186*K186</f>
        <v>0</v>
      </c>
      <c r="X186" s="169">
        <v>1.5449999999999999E-4</v>
      </c>
      <c r="Y186" s="169">
        <f>X186*K186</f>
        <v>1.8539999999999997E-3</v>
      </c>
      <c r="Z186" s="169">
        <v>0</v>
      </c>
      <c r="AA186" s="170">
        <f>Z186*K186</f>
        <v>0</v>
      </c>
      <c r="AR186" s="22" t="s">
        <v>954</v>
      </c>
      <c r="AT186" s="22" t="s">
        <v>1082</v>
      </c>
      <c r="AU186" s="22" t="s">
        <v>959</v>
      </c>
      <c r="AY186" s="22" t="s">
        <v>1081</v>
      </c>
      <c r="BE186" s="116">
        <f>IF(U186="základná",N186,0)</f>
        <v>0</v>
      </c>
      <c r="BF186" s="116">
        <f>IF(U186="znížená",N186,0)</f>
        <v>0</v>
      </c>
      <c r="BG186" s="116">
        <f>IF(U186="zákl. prenesená",N186,0)</f>
        <v>0</v>
      </c>
      <c r="BH186" s="116">
        <f>IF(U186="zníž. prenesená",N186,0)</f>
        <v>0</v>
      </c>
      <c r="BI186" s="116">
        <f>IF(U186="nulová",N186,0)</f>
        <v>0</v>
      </c>
      <c r="BJ186" s="22" t="s">
        <v>959</v>
      </c>
      <c r="BK186" s="171">
        <f>ROUND(L186*K186,3)</f>
        <v>0</v>
      </c>
      <c r="BL186" s="22" t="s">
        <v>954</v>
      </c>
      <c r="BM186" s="22" t="s">
        <v>1843</v>
      </c>
    </row>
    <row r="187" spans="2:65" s="1" customFormat="1" ht="38.25" customHeight="1">
      <c r="B187" s="136"/>
      <c r="C187" s="164" t="s">
        <v>1275</v>
      </c>
      <c r="D187" s="164" t="s">
        <v>1082</v>
      </c>
      <c r="E187" s="165" t="s">
        <v>655</v>
      </c>
      <c r="F187" s="270" t="s">
        <v>656</v>
      </c>
      <c r="G187" s="270"/>
      <c r="H187" s="270"/>
      <c r="I187" s="270"/>
      <c r="J187" s="166" t="s">
        <v>1182</v>
      </c>
      <c r="K187" s="167">
        <v>1</v>
      </c>
      <c r="L187" s="265">
        <v>0</v>
      </c>
      <c r="M187" s="265"/>
      <c r="N187" s="258">
        <f>ROUND(L187*K187,3)</f>
        <v>0</v>
      </c>
      <c r="O187" s="258"/>
      <c r="P187" s="258"/>
      <c r="Q187" s="258"/>
      <c r="R187" s="138"/>
      <c r="T187" s="168" t="s">
        <v>875</v>
      </c>
      <c r="U187" s="47" t="s">
        <v>914</v>
      </c>
      <c r="V187" s="39"/>
      <c r="W187" s="169">
        <f>V187*K187</f>
        <v>0</v>
      </c>
      <c r="X187" s="169">
        <v>6.7000000000000002E-3</v>
      </c>
      <c r="Y187" s="169">
        <f>X187*K187</f>
        <v>6.7000000000000002E-3</v>
      </c>
      <c r="Z187" s="169">
        <v>0</v>
      </c>
      <c r="AA187" s="170">
        <f>Z187*K187</f>
        <v>0</v>
      </c>
      <c r="AR187" s="22" t="s">
        <v>954</v>
      </c>
      <c r="AT187" s="22" t="s">
        <v>1082</v>
      </c>
      <c r="AU187" s="22" t="s">
        <v>959</v>
      </c>
      <c r="AY187" s="22" t="s">
        <v>1081</v>
      </c>
      <c r="BE187" s="116">
        <f>IF(U187="základná",N187,0)</f>
        <v>0</v>
      </c>
      <c r="BF187" s="116">
        <f>IF(U187="znížená",N187,0)</f>
        <v>0</v>
      </c>
      <c r="BG187" s="116">
        <f>IF(U187="zákl. prenesená",N187,0)</f>
        <v>0</v>
      </c>
      <c r="BH187" s="116">
        <f>IF(U187="zníž. prenesená",N187,0)</f>
        <v>0</v>
      </c>
      <c r="BI187" s="116">
        <f>IF(U187="nulová",N187,0)</f>
        <v>0</v>
      </c>
      <c r="BJ187" s="22" t="s">
        <v>959</v>
      </c>
      <c r="BK187" s="171">
        <f>ROUND(L187*K187,3)</f>
        <v>0</v>
      </c>
      <c r="BL187" s="22" t="s">
        <v>954</v>
      </c>
      <c r="BM187" s="22" t="s">
        <v>1844</v>
      </c>
    </row>
    <row r="188" spans="2:65" s="1" customFormat="1" ht="16.5" customHeight="1">
      <c r="B188" s="136"/>
      <c r="C188" s="195" t="s">
        <v>1190</v>
      </c>
      <c r="D188" s="195" t="s">
        <v>1187</v>
      </c>
      <c r="E188" s="196" t="s">
        <v>1845</v>
      </c>
      <c r="F188" s="262" t="s">
        <v>659</v>
      </c>
      <c r="G188" s="262"/>
      <c r="H188" s="262"/>
      <c r="I188" s="262"/>
      <c r="J188" s="197" t="s">
        <v>1182</v>
      </c>
      <c r="K188" s="198">
        <v>1</v>
      </c>
      <c r="L188" s="261">
        <v>0</v>
      </c>
      <c r="M188" s="261"/>
      <c r="N188" s="257">
        <f>ROUND(L188*K188,3)</f>
        <v>0</v>
      </c>
      <c r="O188" s="258"/>
      <c r="P188" s="258"/>
      <c r="Q188" s="258"/>
      <c r="R188" s="138"/>
      <c r="T188" s="168" t="s">
        <v>875</v>
      </c>
      <c r="U188" s="47" t="s">
        <v>914</v>
      </c>
      <c r="V188" s="39"/>
      <c r="W188" s="169">
        <f>V188*K188</f>
        <v>0</v>
      </c>
      <c r="X188" s="169">
        <v>8.0000000000000004E-4</v>
      </c>
      <c r="Y188" s="169">
        <f>X188*K188</f>
        <v>8.0000000000000004E-4</v>
      </c>
      <c r="Z188" s="169">
        <v>0</v>
      </c>
      <c r="AA188" s="170">
        <f>Z188*K188</f>
        <v>0</v>
      </c>
      <c r="AR188" s="22" t="s">
        <v>959</v>
      </c>
      <c r="AT188" s="22" t="s">
        <v>1187</v>
      </c>
      <c r="AU188" s="22" t="s">
        <v>959</v>
      </c>
      <c r="AY188" s="22" t="s">
        <v>1081</v>
      </c>
      <c r="BE188" s="116">
        <f>IF(U188="základná",N188,0)</f>
        <v>0</v>
      </c>
      <c r="BF188" s="116">
        <f>IF(U188="znížená",N188,0)</f>
        <v>0</v>
      </c>
      <c r="BG188" s="116">
        <f>IF(U188="zákl. prenesená",N188,0)</f>
        <v>0</v>
      </c>
      <c r="BH188" s="116">
        <f>IF(U188="zníž. prenesená",N188,0)</f>
        <v>0</v>
      </c>
      <c r="BI188" s="116">
        <f>IF(U188="nulová",N188,0)</f>
        <v>0</v>
      </c>
      <c r="BJ188" s="22" t="s">
        <v>959</v>
      </c>
      <c r="BK188" s="171">
        <f>ROUND(L188*K188,3)</f>
        <v>0</v>
      </c>
      <c r="BL188" s="22" t="s">
        <v>954</v>
      </c>
      <c r="BM188" s="22" t="s">
        <v>1846</v>
      </c>
    </row>
    <row r="189" spans="2:65" s="1" customFormat="1" ht="25.5" customHeight="1">
      <c r="B189" s="136"/>
      <c r="C189" s="164" t="s">
        <v>1286</v>
      </c>
      <c r="D189" s="164" t="s">
        <v>1082</v>
      </c>
      <c r="E189" s="165" t="s">
        <v>661</v>
      </c>
      <c r="F189" s="270" t="s">
        <v>662</v>
      </c>
      <c r="G189" s="270"/>
      <c r="H189" s="270"/>
      <c r="I189" s="270"/>
      <c r="J189" s="166" t="s">
        <v>1346</v>
      </c>
      <c r="K189" s="167">
        <v>0</v>
      </c>
      <c r="L189" s="265">
        <v>0</v>
      </c>
      <c r="M189" s="265"/>
      <c r="N189" s="258">
        <f>ROUND(L189*K189,3)</f>
        <v>0</v>
      </c>
      <c r="O189" s="258"/>
      <c r="P189" s="258"/>
      <c r="Q189" s="258"/>
      <c r="R189" s="138"/>
      <c r="T189" s="168" t="s">
        <v>875</v>
      </c>
      <c r="U189" s="47" t="s">
        <v>914</v>
      </c>
      <c r="V189" s="39"/>
      <c r="W189" s="169">
        <f>V189*K189</f>
        <v>0</v>
      </c>
      <c r="X189" s="169">
        <v>0</v>
      </c>
      <c r="Y189" s="169">
        <f>X189*K189</f>
        <v>0</v>
      </c>
      <c r="Z189" s="169">
        <v>0</v>
      </c>
      <c r="AA189" s="170">
        <f>Z189*K189</f>
        <v>0</v>
      </c>
      <c r="AR189" s="22" t="s">
        <v>954</v>
      </c>
      <c r="AT189" s="22" t="s">
        <v>1082</v>
      </c>
      <c r="AU189" s="22" t="s">
        <v>959</v>
      </c>
      <c r="AY189" s="22" t="s">
        <v>1081</v>
      </c>
      <c r="BE189" s="116">
        <f>IF(U189="základná",N189,0)</f>
        <v>0</v>
      </c>
      <c r="BF189" s="116">
        <f>IF(U189="znížená",N189,0)</f>
        <v>0</v>
      </c>
      <c r="BG189" s="116">
        <f>IF(U189="zákl. prenesená",N189,0)</f>
        <v>0</v>
      </c>
      <c r="BH189" s="116">
        <f>IF(U189="zníž. prenesená",N189,0)</f>
        <v>0</v>
      </c>
      <c r="BI189" s="116">
        <f>IF(U189="nulová",N189,0)</f>
        <v>0</v>
      </c>
      <c r="BJ189" s="22" t="s">
        <v>959</v>
      </c>
      <c r="BK189" s="171">
        <f>ROUND(L189*K189,3)</f>
        <v>0</v>
      </c>
      <c r="BL189" s="22" t="s">
        <v>954</v>
      </c>
      <c r="BM189" s="22" t="s">
        <v>1847</v>
      </c>
    </row>
    <row r="190" spans="2:65" s="10" customFormat="1" ht="29.85" customHeight="1">
      <c r="B190" s="153"/>
      <c r="C190" s="154"/>
      <c r="D190" s="163" t="s">
        <v>546</v>
      </c>
      <c r="E190" s="163"/>
      <c r="F190" s="163"/>
      <c r="G190" s="163"/>
      <c r="H190" s="163"/>
      <c r="I190" s="163"/>
      <c r="J190" s="163"/>
      <c r="K190" s="163"/>
      <c r="L190" s="163"/>
      <c r="M190" s="163"/>
      <c r="N190" s="273">
        <f>BK190</f>
        <v>0</v>
      </c>
      <c r="O190" s="274"/>
      <c r="P190" s="274"/>
      <c r="Q190" s="274"/>
      <c r="R190" s="156"/>
      <c r="T190" s="157"/>
      <c r="U190" s="154"/>
      <c r="V190" s="154"/>
      <c r="W190" s="158">
        <f>SUM(W191:W214)</f>
        <v>0</v>
      </c>
      <c r="X190" s="154"/>
      <c r="Y190" s="158">
        <f>SUM(Y191:Y214)</f>
        <v>0</v>
      </c>
      <c r="Z190" s="154"/>
      <c r="AA190" s="159">
        <f>SUM(AA191:AA214)</f>
        <v>0</v>
      </c>
      <c r="AR190" s="160" t="s">
        <v>959</v>
      </c>
      <c r="AT190" s="161" t="s">
        <v>946</v>
      </c>
      <c r="AU190" s="161" t="s">
        <v>954</v>
      </c>
      <c r="AY190" s="160" t="s">
        <v>1081</v>
      </c>
      <c r="BK190" s="162">
        <f>SUM(BK191:BK214)</f>
        <v>0</v>
      </c>
    </row>
    <row r="191" spans="2:65" s="1" customFormat="1" ht="16.5" customHeight="1">
      <c r="B191" s="136"/>
      <c r="C191" s="164" t="s">
        <v>1290</v>
      </c>
      <c r="D191" s="164" t="s">
        <v>1082</v>
      </c>
      <c r="E191" s="165" t="s">
        <v>695</v>
      </c>
      <c r="F191" s="270" t="s">
        <v>696</v>
      </c>
      <c r="G191" s="270"/>
      <c r="H191" s="270"/>
      <c r="I191" s="270"/>
      <c r="J191" s="166" t="s">
        <v>669</v>
      </c>
      <c r="K191" s="167">
        <v>1</v>
      </c>
      <c r="L191" s="265">
        <v>0</v>
      </c>
      <c r="M191" s="265"/>
      <c r="N191" s="258">
        <f t="shared" ref="N191:N196" si="15">ROUND(L191*K191,3)</f>
        <v>0</v>
      </c>
      <c r="O191" s="258"/>
      <c r="P191" s="258"/>
      <c r="Q191" s="258"/>
      <c r="R191" s="138"/>
      <c r="T191" s="168" t="s">
        <v>875</v>
      </c>
      <c r="U191" s="47" t="s">
        <v>914</v>
      </c>
      <c r="V191" s="39"/>
      <c r="W191" s="169">
        <f t="shared" ref="W191:W196" si="16">V191*K191</f>
        <v>0</v>
      </c>
      <c r="X191" s="169">
        <v>0</v>
      </c>
      <c r="Y191" s="169">
        <f t="shared" ref="Y191:Y196" si="17">X191*K191</f>
        <v>0</v>
      </c>
      <c r="Z191" s="169">
        <v>0</v>
      </c>
      <c r="AA191" s="170">
        <f t="shared" ref="AA191:AA196" si="18">Z191*K191</f>
        <v>0</v>
      </c>
      <c r="AR191" s="22" t="s">
        <v>954</v>
      </c>
      <c r="AT191" s="22" t="s">
        <v>1082</v>
      </c>
      <c r="AU191" s="22" t="s">
        <v>959</v>
      </c>
      <c r="AY191" s="22" t="s">
        <v>1081</v>
      </c>
      <c r="BE191" s="116">
        <f t="shared" ref="BE191:BE196" si="19">IF(U191="základná",N191,0)</f>
        <v>0</v>
      </c>
      <c r="BF191" s="116">
        <f t="shared" ref="BF191:BF196" si="20">IF(U191="znížená",N191,0)</f>
        <v>0</v>
      </c>
      <c r="BG191" s="116">
        <f t="shared" ref="BG191:BG196" si="21">IF(U191="zákl. prenesená",N191,0)</f>
        <v>0</v>
      </c>
      <c r="BH191" s="116">
        <f t="shared" ref="BH191:BH196" si="22">IF(U191="zníž. prenesená",N191,0)</f>
        <v>0</v>
      </c>
      <c r="BI191" s="116">
        <f t="shared" ref="BI191:BI196" si="23">IF(U191="nulová",N191,0)</f>
        <v>0</v>
      </c>
      <c r="BJ191" s="22" t="s">
        <v>959</v>
      </c>
      <c r="BK191" s="171">
        <f t="shared" ref="BK191:BK196" si="24">ROUND(L191*K191,3)</f>
        <v>0</v>
      </c>
      <c r="BL191" s="22" t="s">
        <v>954</v>
      </c>
      <c r="BM191" s="22" t="s">
        <v>1848</v>
      </c>
    </row>
    <row r="192" spans="2:65" s="1" customFormat="1" ht="38.25" customHeight="1">
      <c r="B192" s="136"/>
      <c r="C192" s="195" t="s">
        <v>1294</v>
      </c>
      <c r="D192" s="195" t="s">
        <v>1187</v>
      </c>
      <c r="E192" s="196" t="s">
        <v>695</v>
      </c>
      <c r="F192" s="262" t="s">
        <v>1849</v>
      </c>
      <c r="G192" s="262"/>
      <c r="H192" s="262"/>
      <c r="I192" s="262"/>
      <c r="J192" s="197" t="s">
        <v>1182</v>
      </c>
      <c r="K192" s="198">
        <v>1</v>
      </c>
      <c r="L192" s="261">
        <v>0</v>
      </c>
      <c r="M192" s="261"/>
      <c r="N192" s="257">
        <f t="shared" si="15"/>
        <v>0</v>
      </c>
      <c r="O192" s="258"/>
      <c r="P192" s="258"/>
      <c r="Q192" s="258"/>
      <c r="R192" s="138"/>
      <c r="T192" s="168" t="s">
        <v>875</v>
      </c>
      <c r="U192" s="47" t="s">
        <v>914</v>
      </c>
      <c r="V192" s="39"/>
      <c r="W192" s="169">
        <f t="shared" si="16"/>
        <v>0</v>
      </c>
      <c r="X192" s="169">
        <v>0</v>
      </c>
      <c r="Y192" s="169">
        <f t="shared" si="17"/>
        <v>0</v>
      </c>
      <c r="Z192" s="169">
        <v>0</v>
      </c>
      <c r="AA192" s="170">
        <f t="shared" si="18"/>
        <v>0</v>
      </c>
      <c r="AR192" s="22" t="s">
        <v>959</v>
      </c>
      <c r="AT192" s="22" t="s">
        <v>1187</v>
      </c>
      <c r="AU192" s="22" t="s">
        <v>959</v>
      </c>
      <c r="AY192" s="22" t="s">
        <v>1081</v>
      </c>
      <c r="BE192" s="116">
        <f t="shared" si="19"/>
        <v>0</v>
      </c>
      <c r="BF192" s="116">
        <f t="shared" si="20"/>
        <v>0</v>
      </c>
      <c r="BG192" s="116">
        <f t="shared" si="21"/>
        <v>0</v>
      </c>
      <c r="BH192" s="116">
        <f t="shared" si="22"/>
        <v>0</v>
      </c>
      <c r="BI192" s="116">
        <f t="shared" si="23"/>
        <v>0</v>
      </c>
      <c r="BJ192" s="22" t="s">
        <v>959</v>
      </c>
      <c r="BK192" s="171">
        <f t="shared" si="24"/>
        <v>0</v>
      </c>
      <c r="BL192" s="22" t="s">
        <v>954</v>
      </c>
      <c r="BM192" s="22" t="s">
        <v>1850</v>
      </c>
    </row>
    <row r="193" spans="2:65" s="1" customFormat="1" ht="16.5" customHeight="1">
      <c r="B193" s="136"/>
      <c r="C193" s="164" t="s">
        <v>1298</v>
      </c>
      <c r="D193" s="164" t="s">
        <v>1082</v>
      </c>
      <c r="E193" s="165" t="s">
        <v>700</v>
      </c>
      <c r="F193" s="270" t="s">
        <v>701</v>
      </c>
      <c r="G193" s="270"/>
      <c r="H193" s="270"/>
      <c r="I193" s="270"/>
      <c r="J193" s="166" t="s">
        <v>669</v>
      </c>
      <c r="K193" s="167">
        <v>2</v>
      </c>
      <c r="L193" s="265">
        <v>0</v>
      </c>
      <c r="M193" s="265"/>
      <c r="N193" s="258">
        <f t="shared" si="15"/>
        <v>0</v>
      </c>
      <c r="O193" s="258"/>
      <c r="P193" s="258"/>
      <c r="Q193" s="258"/>
      <c r="R193" s="138"/>
      <c r="T193" s="168" t="s">
        <v>875</v>
      </c>
      <c r="U193" s="47" t="s">
        <v>914</v>
      </c>
      <c r="V193" s="39"/>
      <c r="W193" s="169">
        <f t="shared" si="16"/>
        <v>0</v>
      </c>
      <c r="X193" s="169">
        <v>0</v>
      </c>
      <c r="Y193" s="169">
        <f t="shared" si="17"/>
        <v>0</v>
      </c>
      <c r="Z193" s="169">
        <v>0</v>
      </c>
      <c r="AA193" s="170">
        <f t="shared" si="18"/>
        <v>0</v>
      </c>
      <c r="AR193" s="22" t="s">
        <v>954</v>
      </c>
      <c r="AT193" s="22" t="s">
        <v>1082</v>
      </c>
      <c r="AU193" s="22" t="s">
        <v>959</v>
      </c>
      <c r="AY193" s="22" t="s">
        <v>1081</v>
      </c>
      <c r="BE193" s="116">
        <f t="shared" si="19"/>
        <v>0</v>
      </c>
      <c r="BF193" s="116">
        <f t="shared" si="20"/>
        <v>0</v>
      </c>
      <c r="BG193" s="116">
        <f t="shared" si="21"/>
        <v>0</v>
      </c>
      <c r="BH193" s="116">
        <f t="shared" si="22"/>
        <v>0</v>
      </c>
      <c r="BI193" s="116">
        <f t="shared" si="23"/>
        <v>0</v>
      </c>
      <c r="BJ193" s="22" t="s">
        <v>959</v>
      </c>
      <c r="BK193" s="171">
        <f t="shared" si="24"/>
        <v>0</v>
      </c>
      <c r="BL193" s="22" t="s">
        <v>954</v>
      </c>
      <c r="BM193" s="22" t="s">
        <v>1851</v>
      </c>
    </row>
    <row r="194" spans="2:65" s="1" customFormat="1" ht="25.5" customHeight="1">
      <c r="B194" s="136"/>
      <c r="C194" s="195" t="s">
        <v>1302</v>
      </c>
      <c r="D194" s="195" t="s">
        <v>1187</v>
      </c>
      <c r="E194" s="196" t="s">
        <v>703</v>
      </c>
      <c r="F194" s="262" t="s">
        <v>1852</v>
      </c>
      <c r="G194" s="262"/>
      <c r="H194" s="262"/>
      <c r="I194" s="262"/>
      <c r="J194" s="197" t="s">
        <v>1182</v>
      </c>
      <c r="K194" s="198">
        <v>2</v>
      </c>
      <c r="L194" s="261">
        <v>0</v>
      </c>
      <c r="M194" s="261"/>
      <c r="N194" s="257">
        <f t="shared" si="15"/>
        <v>0</v>
      </c>
      <c r="O194" s="258"/>
      <c r="P194" s="258"/>
      <c r="Q194" s="258"/>
      <c r="R194" s="138"/>
      <c r="T194" s="168" t="s">
        <v>875</v>
      </c>
      <c r="U194" s="47" t="s">
        <v>914</v>
      </c>
      <c r="V194" s="39"/>
      <c r="W194" s="169">
        <f t="shared" si="16"/>
        <v>0</v>
      </c>
      <c r="X194" s="169">
        <v>0</v>
      </c>
      <c r="Y194" s="169">
        <f t="shared" si="17"/>
        <v>0</v>
      </c>
      <c r="Z194" s="169">
        <v>0</v>
      </c>
      <c r="AA194" s="170">
        <f t="shared" si="18"/>
        <v>0</v>
      </c>
      <c r="AR194" s="22" t="s">
        <v>959</v>
      </c>
      <c r="AT194" s="22" t="s">
        <v>1187</v>
      </c>
      <c r="AU194" s="22" t="s">
        <v>959</v>
      </c>
      <c r="AY194" s="22" t="s">
        <v>1081</v>
      </c>
      <c r="BE194" s="116">
        <f t="shared" si="19"/>
        <v>0</v>
      </c>
      <c r="BF194" s="116">
        <f t="shared" si="20"/>
        <v>0</v>
      </c>
      <c r="BG194" s="116">
        <f t="shared" si="21"/>
        <v>0</v>
      </c>
      <c r="BH194" s="116">
        <f t="shared" si="22"/>
        <v>0</v>
      </c>
      <c r="BI194" s="116">
        <f t="shared" si="23"/>
        <v>0</v>
      </c>
      <c r="BJ194" s="22" t="s">
        <v>959</v>
      </c>
      <c r="BK194" s="171">
        <f t="shared" si="24"/>
        <v>0</v>
      </c>
      <c r="BL194" s="22" t="s">
        <v>954</v>
      </c>
      <c r="BM194" s="22" t="s">
        <v>1853</v>
      </c>
    </row>
    <row r="195" spans="2:65" s="1" customFormat="1" ht="25.5" customHeight="1">
      <c r="B195" s="136"/>
      <c r="C195" s="164" t="s">
        <v>1306</v>
      </c>
      <c r="D195" s="164" t="s">
        <v>1082</v>
      </c>
      <c r="E195" s="165" t="s">
        <v>667</v>
      </c>
      <c r="F195" s="270" t="s">
        <v>668</v>
      </c>
      <c r="G195" s="270"/>
      <c r="H195" s="270"/>
      <c r="I195" s="270"/>
      <c r="J195" s="166" t="s">
        <v>669</v>
      </c>
      <c r="K195" s="167">
        <v>1</v>
      </c>
      <c r="L195" s="265">
        <v>0</v>
      </c>
      <c r="M195" s="265"/>
      <c r="N195" s="258">
        <f t="shared" si="15"/>
        <v>0</v>
      </c>
      <c r="O195" s="258"/>
      <c r="P195" s="258"/>
      <c r="Q195" s="258"/>
      <c r="R195" s="138"/>
      <c r="T195" s="168" t="s">
        <v>875</v>
      </c>
      <c r="U195" s="47" t="s">
        <v>914</v>
      </c>
      <c r="V195" s="39"/>
      <c r="W195" s="169">
        <f t="shared" si="16"/>
        <v>0</v>
      </c>
      <c r="X195" s="169">
        <v>0</v>
      </c>
      <c r="Y195" s="169">
        <f t="shared" si="17"/>
        <v>0</v>
      </c>
      <c r="Z195" s="169">
        <v>0</v>
      </c>
      <c r="AA195" s="170">
        <f t="shared" si="18"/>
        <v>0</v>
      </c>
      <c r="AR195" s="22" t="s">
        <v>954</v>
      </c>
      <c r="AT195" s="22" t="s">
        <v>1082</v>
      </c>
      <c r="AU195" s="22" t="s">
        <v>959</v>
      </c>
      <c r="AY195" s="22" t="s">
        <v>1081</v>
      </c>
      <c r="BE195" s="116">
        <f t="shared" si="19"/>
        <v>0</v>
      </c>
      <c r="BF195" s="116">
        <f t="shared" si="20"/>
        <v>0</v>
      </c>
      <c r="BG195" s="116">
        <f t="shared" si="21"/>
        <v>0</v>
      </c>
      <c r="BH195" s="116">
        <f t="shared" si="22"/>
        <v>0</v>
      </c>
      <c r="BI195" s="116">
        <f t="shared" si="23"/>
        <v>0</v>
      </c>
      <c r="BJ195" s="22" t="s">
        <v>959</v>
      </c>
      <c r="BK195" s="171">
        <f t="shared" si="24"/>
        <v>0</v>
      </c>
      <c r="BL195" s="22" t="s">
        <v>954</v>
      </c>
      <c r="BM195" s="22" t="s">
        <v>1854</v>
      </c>
    </row>
    <row r="196" spans="2:65" s="1" customFormat="1" ht="25.5" customHeight="1">
      <c r="B196" s="136"/>
      <c r="C196" s="195" t="s">
        <v>1310</v>
      </c>
      <c r="D196" s="195" t="s">
        <v>1187</v>
      </c>
      <c r="E196" s="196" t="s">
        <v>671</v>
      </c>
      <c r="F196" s="262" t="s">
        <v>672</v>
      </c>
      <c r="G196" s="262"/>
      <c r="H196" s="262"/>
      <c r="I196" s="262"/>
      <c r="J196" s="197" t="s">
        <v>669</v>
      </c>
      <c r="K196" s="198">
        <v>1</v>
      </c>
      <c r="L196" s="261">
        <v>0</v>
      </c>
      <c r="M196" s="261"/>
      <c r="N196" s="257">
        <f t="shared" si="15"/>
        <v>0</v>
      </c>
      <c r="O196" s="258"/>
      <c r="P196" s="258"/>
      <c r="Q196" s="258"/>
      <c r="R196" s="138"/>
      <c r="T196" s="168" t="s">
        <v>875</v>
      </c>
      <c r="U196" s="47" t="s">
        <v>914</v>
      </c>
      <c r="V196" s="39"/>
      <c r="W196" s="169">
        <f t="shared" si="16"/>
        <v>0</v>
      </c>
      <c r="X196" s="169">
        <v>0</v>
      </c>
      <c r="Y196" s="169">
        <f t="shared" si="17"/>
        <v>0</v>
      </c>
      <c r="Z196" s="169">
        <v>0</v>
      </c>
      <c r="AA196" s="170">
        <f t="shared" si="18"/>
        <v>0</v>
      </c>
      <c r="AR196" s="22" t="s">
        <v>959</v>
      </c>
      <c r="AT196" s="22" t="s">
        <v>1187</v>
      </c>
      <c r="AU196" s="22" t="s">
        <v>959</v>
      </c>
      <c r="AY196" s="22" t="s">
        <v>1081</v>
      </c>
      <c r="BE196" s="116">
        <f t="shared" si="19"/>
        <v>0</v>
      </c>
      <c r="BF196" s="116">
        <f t="shared" si="20"/>
        <v>0</v>
      </c>
      <c r="BG196" s="116">
        <f t="shared" si="21"/>
        <v>0</v>
      </c>
      <c r="BH196" s="116">
        <f t="shared" si="22"/>
        <v>0</v>
      </c>
      <c r="BI196" s="116">
        <f t="shared" si="23"/>
        <v>0</v>
      </c>
      <c r="BJ196" s="22" t="s">
        <v>959</v>
      </c>
      <c r="BK196" s="171">
        <f t="shared" si="24"/>
        <v>0</v>
      </c>
      <c r="BL196" s="22" t="s">
        <v>954</v>
      </c>
      <c r="BM196" s="22" t="s">
        <v>1855</v>
      </c>
    </row>
    <row r="197" spans="2:65" s="11" customFormat="1" ht="25.5" customHeight="1">
      <c r="B197" s="172"/>
      <c r="C197" s="173"/>
      <c r="D197" s="173"/>
      <c r="E197" s="174" t="s">
        <v>875</v>
      </c>
      <c r="F197" s="263" t="s">
        <v>1856</v>
      </c>
      <c r="G197" s="264"/>
      <c r="H197" s="264"/>
      <c r="I197" s="264"/>
      <c r="J197" s="173"/>
      <c r="K197" s="174" t="s">
        <v>875</v>
      </c>
      <c r="L197" s="173"/>
      <c r="M197" s="173"/>
      <c r="N197" s="173"/>
      <c r="O197" s="173"/>
      <c r="P197" s="173"/>
      <c r="Q197" s="173"/>
      <c r="R197" s="175"/>
      <c r="T197" s="176"/>
      <c r="U197" s="173"/>
      <c r="V197" s="173"/>
      <c r="W197" s="173"/>
      <c r="X197" s="173"/>
      <c r="Y197" s="173"/>
      <c r="Z197" s="173"/>
      <c r="AA197" s="177"/>
      <c r="AT197" s="178" t="s">
        <v>1089</v>
      </c>
      <c r="AU197" s="178" t="s">
        <v>959</v>
      </c>
      <c r="AV197" s="11" t="s">
        <v>954</v>
      </c>
      <c r="AW197" s="11" t="s">
        <v>903</v>
      </c>
      <c r="AX197" s="11" t="s">
        <v>947</v>
      </c>
      <c r="AY197" s="178" t="s">
        <v>1081</v>
      </c>
    </row>
    <row r="198" spans="2:65" s="12" customFormat="1" ht="51" customHeight="1">
      <c r="B198" s="179"/>
      <c r="C198" s="180"/>
      <c r="D198" s="180"/>
      <c r="E198" s="181" t="s">
        <v>875</v>
      </c>
      <c r="F198" s="259" t="s">
        <v>675</v>
      </c>
      <c r="G198" s="260"/>
      <c r="H198" s="260"/>
      <c r="I198" s="260"/>
      <c r="J198" s="180"/>
      <c r="K198" s="182">
        <v>2</v>
      </c>
      <c r="L198" s="180"/>
      <c r="M198" s="180"/>
      <c r="N198" s="180"/>
      <c r="O198" s="180"/>
      <c r="P198" s="180"/>
      <c r="Q198" s="180"/>
      <c r="R198" s="183"/>
      <c r="T198" s="184"/>
      <c r="U198" s="180"/>
      <c r="V198" s="180"/>
      <c r="W198" s="180"/>
      <c r="X198" s="180"/>
      <c r="Y198" s="180"/>
      <c r="Z198" s="180"/>
      <c r="AA198" s="185"/>
      <c r="AT198" s="186" t="s">
        <v>1089</v>
      </c>
      <c r="AU198" s="186" t="s">
        <v>959</v>
      </c>
      <c r="AV198" s="12" t="s">
        <v>959</v>
      </c>
      <c r="AW198" s="12" t="s">
        <v>903</v>
      </c>
      <c r="AX198" s="12" t="s">
        <v>947</v>
      </c>
      <c r="AY198" s="186" t="s">
        <v>1081</v>
      </c>
    </row>
    <row r="199" spans="2:65" s="12" customFormat="1" ht="16.5" customHeight="1">
      <c r="B199" s="179"/>
      <c r="C199" s="180"/>
      <c r="D199" s="180"/>
      <c r="E199" s="181" t="s">
        <v>875</v>
      </c>
      <c r="F199" s="259" t="s">
        <v>676</v>
      </c>
      <c r="G199" s="260"/>
      <c r="H199" s="260"/>
      <c r="I199" s="260"/>
      <c r="J199" s="180"/>
      <c r="K199" s="182">
        <v>2</v>
      </c>
      <c r="L199" s="180"/>
      <c r="M199" s="180"/>
      <c r="N199" s="180"/>
      <c r="O199" s="180"/>
      <c r="P199" s="180"/>
      <c r="Q199" s="180"/>
      <c r="R199" s="183"/>
      <c r="T199" s="184"/>
      <c r="U199" s="180"/>
      <c r="V199" s="180"/>
      <c r="W199" s="180"/>
      <c r="X199" s="180"/>
      <c r="Y199" s="180"/>
      <c r="Z199" s="180"/>
      <c r="AA199" s="185"/>
      <c r="AT199" s="186" t="s">
        <v>1089</v>
      </c>
      <c r="AU199" s="186" t="s">
        <v>959</v>
      </c>
      <c r="AV199" s="12" t="s">
        <v>959</v>
      </c>
      <c r="AW199" s="12" t="s">
        <v>903</v>
      </c>
      <c r="AX199" s="12" t="s">
        <v>947</v>
      </c>
      <c r="AY199" s="186" t="s">
        <v>1081</v>
      </c>
    </row>
    <row r="200" spans="2:65" s="12" customFormat="1" ht="16.5" customHeight="1">
      <c r="B200" s="179"/>
      <c r="C200" s="180"/>
      <c r="D200" s="180"/>
      <c r="E200" s="181" t="s">
        <v>875</v>
      </c>
      <c r="F200" s="259" t="s">
        <v>677</v>
      </c>
      <c r="G200" s="260"/>
      <c r="H200" s="260"/>
      <c r="I200" s="260"/>
      <c r="J200" s="180"/>
      <c r="K200" s="182">
        <v>2</v>
      </c>
      <c r="L200" s="180"/>
      <c r="M200" s="180"/>
      <c r="N200" s="180"/>
      <c r="O200" s="180"/>
      <c r="P200" s="180"/>
      <c r="Q200" s="180"/>
      <c r="R200" s="183"/>
      <c r="T200" s="184"/>
      <c r="U200" s="180"/>
      <c r="V200" s="180"/>
      <c r="W200" s="180"/>
      <c r="X200" s="180"/>
      <c r="Y200" s="180"/>
      <c r="Z200" s="180"/>
      <c r="AA200" s="185"/>
      <c r="AT200" s="186" t="s">
        <v>1089</v>
      </c>
      <c r="AU200" s="186" t="s">
        <v>959</v>
      </c>
      <c r="AV200" s="12" t="s">
        <v>959</v>
      </c>
      <c r="AW200" s="12" t="s">
        <v>903</v>
      </c>
      <c r="AX200" s="12" t="s">
        <v>947</v>
      </c>
      <c r="AY200" s="186" t="s">
        <v>1081</v>
      </c>
    </row>
    <row r="201" spans="2:65" s="12" customFormat="1" ht="16.5" customHeight="1">
      <c r="B201" s="179"/>
      <c r="C201" s="180"/>
      <c r="D201" s="180"/>
      <c r="E201" s="181" t="s">
        <v>875</v>
      </c>
      <c r="F201" s="259" t="s">
        <v>678</v>
      </c>
      <c r="G201" s="260"/>
      <c r="H201" s="260"/>
      <c r="I201" s="260"/>
      <c r="J201" s="180"/>
      <c r="K201" s="182">
        <v>2</v>
      </c>
      <c r="L201" s="180"/>
      <c r="M201" s="180"/>
      <c r="N201" s="180"/>
      <c r="O201" s="180"/>
      <c r="P201" s="180"/>
      <c r="Q201" s="180"/>
      <c r="R201" s="183"/>
      <c r="T201" s="184"/>
      <c r="U201" s="180"/>
      <c r="V201" s="180"/>
      <c r="W201" s="180"/>
      <c r="X201" s="180"/>
      <c r="Y201" s="180"/>
      <c r="Z201" s="180"/>
      <c r="AA201" s="185"/>
      <c r="AT201" s="186" t="s">
        <v>1089</v>
      </c>
      <c r="AU201" s="186" t="s">
        <v>959</v>
      </c>
      <c r="AV201" s="12" t="s">
        <v>959</v>
      </c>
      <c r="AW201" s="12" t="s">
        <v>903</v>
      </c>
      <c r="AX201" s="12" t="s">
        <v>947</v>
      </c>
      <c r="AY201" s="186" t="s">
        <v>1081</v>
      </c>
    </row>
    <row r="202" spans="2:65" s="12" customFormat="1" ht="25.5" customHeight="1">
      <c r="B202" s="179"/>
      <c r="C202" s="180"/>
      <c r="D202" s="180"/>
      <c r="E202" s="181" t="s">
        <v>875</v>
      </c>
      <c r="F202" s="259" t="s">
        <v>679</v>
      </c>
      <c r="G202" s="260"/>
      <c r="H202" s="260"/>
      <c r="I202" s="260"/>
      <c r="J202" s="180"/>
      <c r="K202" s="182">
        <v>2</v>
      </c>
      <c r="L202" s="180"/>
      <c r="M202" s="180"/>
      <c r="N202" s="180"/>
      <c r="O202" s="180"/>
      <c r="P202" s="180"/>
      <c r="Q202" s="180"/>
      <c r="R202" s="183"/>
      <c r="T202" s="184"/>
      <c r="U202" s="180"/>
      <c r="V202" s="180"/>
      <c r="W202" s="180"/>
      <c r="X202" s="180"/>
      <c r="Y202" s="180"/>
      <c r="Z202" s="180"/>
      <c r="AA202" s="185"/>
      <c r="AT202" s="186" t="s">
        <v>1089</v>
      </c>
      <c r="AU202" s="186" t="s">
        <v>959</v>
      </c>
      <c r="AV202" s="12" t="s">
        <v>959</v>
      </c>
      <c r="AW202" s="12" t="s">
        <v>903</v>
      </c>
      <c r="AX202" s="12" t="s">
        <v>947</v>
      </c>
      <c r="AY202" s="186" t="s">
        <v>1081</v>
      </c>
    </row>
    <row r="203" spans="2:65" s="12" customFormat="1" ht="25.5" customHeight="1">
      <c r="B203" s="179"/>
      <c r="C203" s="180"/>
      <c r="D203" s="180"/>
      <c r="E203" s="181" t="s">
        <v>875</v>
      </c>
      <c r="F203" s="259" t="s">
        <v>680</v>
      </c>
      <c r="G203" s="260"/>
      <c r="H203" s="260"/>
      <c r="I203" s="260"/>
      <c r="J203" s="180"/>
      <c r="K203" s="182">
        <v>2</v>
      </c>
      <c r="L203" s="180"/>
      <c r="M203" s="180"/>
      <c r="N203" s="180"/>
      <c r="O203" s="180"/>
      <c r="P203" s="180"/>
      <c r="Q203" s="180"/>
      <c r="R203" s="183"/>
      <c r="T203" s="184"/>
      <c r="U203" s="180"/>
      <c r="V203" s="180"/>
      <c r="W203" s="180"/>
      <c r="X203" s="180"/>
      <c r="Y203" s="180"/>
      <c r="Z203" s="180"/>
      <c r="AA203" s="185"/>
      <c r="AT203" s="186" t="s">
        <v>1089</v>
      </c>
      <c r="AU203" s="186" t="s">
        <v>959</v>
      </c>
      <c r="AV203" s="12" t="s">
        <v>959</v>
      </c>
      <c r="AW203" s="12" t="s">
        <v>903</v>
      </c>
      <c r="AX203" s="12" t="s">
        <v>947</v>
      </c>
      <c r="AY203" s="186" t="s">
        <v>1081</v>
      </c>
    </row>
    <row r="204" spans="2:65" s="12" customFormat="1" ht="25.5" customHeight="1">
      <c r="B204" s="179"/>
      <c r="C204" s="180"/>
      <c r="D204" s="180"/>
      <c r="E204" s="181" t="s">
        <v>875</v>
      </c>
      <c r="F204" s="259" t="s">
        <v>681</v>
      </c>
      <c r="G204" s="260"/>
      <c r="H204" s="260"/>
      <c r="I204" s="260"/>
      <c r="J204" s="180"/>
      <c r="K204" s="182">
        <v>1</v>
      </c>
      <c r="L204" s="180"/>
      <c r="M204" s="180"/>
      <c r="N204" s="180"/>
      <c r="O204" s="180"/>
      <c r="P204" s="180"/>
      <c r="Q204" s="180"/>
      <c r="R204" s="183"/>
      <c r="T204" s="184"/>
      <c r="U204" s="180"/>
      <c r="V204" s="180"/>
      <c r="W204" s="180"/>
      <c r="X204" s="180"/>
      <c r="Y204" s="180"/>
      <c r="Z204" s="180"/>
      <c r="AA204" s="185"/>
      <c r="AT204" s="186" t="s">
        <v>1089</v>
      </c>
      <c r="AU204" s="186" t="s">
        <v>959</v>
      </c>
      <c r="AV204" s="12" t="s">
        <v>959</v>
      </c>
      <c r="AW204" s="12" t="s">
        <v>903</v>
      </c>
      <c r="AX204" s="12" t="s">
        <v>947</v>
      </c>
      <c r="AY204" s="186" t="s">
        <v>1081</v>
      </c>
    </row>
    <row r="205" spans="2:65" s="12" customFormat="1" ht="25.5" customHeight="1">
      <c r="B205" s="179"/>
      <c r="C205" s="180"/>
      <c r="D205" s="180"/>
      <c r="E205" s="181" t="s">
        <v>875</v>
      </c>
      <c r="F205" s="259" t="s">
        <v>682</v>
      </c>
      <c r="G205" s="260"/>
      <c r="H205" s="260"/>
      <c r="I205" s="260"/>
      <c r="J205" s="180"/>
      <c r="K205" s="182">
        <v>2</v>
      </c>
      <c r="L205" s="180"/>
      <c r="M205" s="180"/>
      <c r="N205" s="180"/>
      <c r="O205" s="180"/>
      <c r="P205" s="180"/>
      <c r="Q205" s="180"/>
      <c r="R205" s="183"/>
      <c r="T205" s="184"/>
      <c r="U205" s="180"/>
      <c r="V205" s="180"/>
      <c r="W205" s="180"/>
      <c r="X205" s="180"/>
      <c r="Y205" s="180"/>
      <c r="Z205" s="180"/>
      <c r="AA205" s="185"/>
      <c r="AT205" s="186" t="s">
        <v>1089</v>
      </c>
      <c r="AU205" s="186" t="s">
        <v>959</v>
      </c>
      <c r="AV205" s="12" t="s">
        <v>959</v>
      </c>
      <c r="AW205" s="12" t="s">
        <v>903</v>
      </c>
      <c r="AX205" s="12" t="s">
        <v>947</v>
      </c>
      <c r="AY205" s="186" t="s">
        <v>1081</v>
      </c>
    </row>
    <row r="206" spans="2:65" s="12" customFormat="1" ht="16.5" customHeight="1">
      <c r="B206" s="179"/>
      <c r="C206" s="180"/>
      <c r="D206" s="180"/>
      <c r="E206" s="181" t="s">
        <v>875</v>
      </c>
      <c r="F206" s="259" t="s">
        <v>677</v>
      </c>
      <c r="G206" s="260"/>
      <c r="H206" s="260"/>
      <c r="I206" s="260"/>
      <c r="J206" s="180"/>
      <c r="K206" s="182">
        <v>2</v>
      </c>
      <c r="L206" s="180"/>
      <c r="M206" s="180"/>
      <c r="N206" s="180"/>
      <c r="O206" s="180"/>
      <c r="P206" s="180"/>
      <c r="Q206" s="180"/>
      <c r="R206" s="183"/>
      <c r="T206" s="184"/>
      <c r="U206" s="180"/>
      <c r="V206" s="180"/>
      <c r="W206" s="180"/>
      <c r="X206" s="180"/>
      <c r="Y206" s="180"/>
      <c r="Z206" s="180"/>
      <c r="AA206" s="185"/>
      <c r="AT206" s="186" t="s">
        <v>1089</v>
      </c>
      <c r="AU206" s="186" t="s">
        <v>959</v>
      </c>
      <c r="AV206" s="12" t="s">
        <v>959</v>
      </c>
      <c r="AW206" s="12" t="s">
        <v>903</v>
      </c>
      <c r="AX206" s="12" t="s">
        <v>947</v>
      </c>
      <c r="AY206" s="186" t="s">
        <v>1081</v>
      </c>
    </row>
    <row r="207" spans="2:65" s="12" customFormat="1" ht="16.5" customHeight="1">
      <c r="B207" s="179"/>
      <c r="C207" s="180"/>
      <c r="D207" s="180"/>
      <c r="E207" s="181" t="s">
        <v>875</v>
      </c>
      <c r="F207" s="259" t="s">
        <v>683</v>
      </c>
      <c r="G207" s="260"/>
      <c r="H207" s="260"/>
      <c r="I207" s="260"/>
      <c r="J207" s="180"/>
      <c r="K207" s="182">
        <v>2</v>
      </c>
      <c r="L207" s="180"/>
      <c r="M207" s="180"/>
      <c r="N207" s="180"/>
      <c r="O207" s="180"/>
      <c r="P207" s="180"/>
      <c r="Q207" s="180"/>
      <c r="R207" s="183"/>
      <c r="T207" s="184"/>
      <c r="U207" s="180"/>
      <c r="V207" s="180"/>
      <c r="W207" s="180"/>
      <c r="X207" s="180"/>
      <c r="Y207" s="180"/>
      <c r="Z207" s="180"/>
      <c r="AA207" s="185"/>
      <c r="AT207" s="186" t="s">
        <v>1089</v>
      </c>
      <c r="AU207" s="186" t="s">
        <v>959</v>
      </c>
      <c r="AV207" s="12" t="s">
        <v>959</v>
      </c>
      <c r="AW207" s="12" t="s">
        <v>903</v>
      </c>
      <c r="AX207" s="12" t="s">
        <v>947</v>
      </c>
      <c r="AY207" s="186" t="s">
        <v>1081</v>
      </c>
    </row>
    <row r="208" spans="2:65" s="12" customFormat="1" ht="25.5" customHeight="1">
      <c r="B208" s="179"/>
      <c r="C208" s="180"/>
      <c r="D208" s="180"/>
      <c r="E208" s="181" t="s">
        <v>875</v>
      </c>
      <c r="F208" s="259" t="s">
        <v>684</v>
      </c>
      <c r="G208" s="260"/>
      <c r="H208" s="260"/>
      <c r="I208" s="260"/>
      <c r="J208" s="180"/>
      <c r="K208" s="182">
        <v>2</v>
      </c>
      <c r="L208" s="180"/>
      <c r="M208" s="180"/>
      <c r="N208" s="180"/>
      <c r="O208" s="180"/>
      <c r="P208" s="180"/>
      <c r="Q208" s="180"/>
      <c r="R208" s="183"/>
      <c r="T208" s="184"/>
      <c r="U208" s="180"/>
      <c r="V208" s="180"/>
      <c r="W208" s="180"/>
      <c r="X208" s="180"/>
      <c r="Y208" s="180"/>
      <c r="Z208" s="180"/>
      <c r="AA208" s="185"/>
      <c r="AT208" s="186" t="s">
        <v>1089</v>
      </c>
      <c r="AU208" s="186" t="s">
        <v>959</v>
      </c>
      <c r="AV208" s="12" t="s">
        <v>959</v>
      </c>
      <c r="AW208" s="12" t="s">
        <v>903</v>
      </c>
      <c r="AX208" s="12" t="s">
        <v>947</v>
      </c>
      <c r="AY208" s="186" t="s">
        <v>1081</v>
      </c>
    </row>
    <row r="209" spans="2:65" s="12" customFormat="1" ht="51" customHeight="1">
      <c r="B209" s="179"/>
      <c r="C209" s="180"/>
      <c r="D209" s="180"/>
      <c r="E209" s="181" t="s">
        <v>875</v>
      </c>
      <c r="F209" s="259" t="s">
        <v>685</v>
      </c>
      <c r="G209" s="260"/>
      <c r="H209" s="260"/>
      <c r="I209" s="260"/>
      <c r="J209" s="180"/>
      <c r="K209" s="182">
        <v>2</v>
      </c>
      <c r="L209" s="180"/>
      <c r="M209" s="180"/>
      <c r="N209" s="180"/>
      <c r="O209" s="180"/>
      <c r="P209" s="180"/>
      <c r="Q209" s="180"/>
      <c r="R209" s="183"/>
      <c r="T209" s="184"/>
      <c r="U209" s="180"/>
      <c r="V209" s="180"/>
      <c r="W209" s="180"/>
      <c r="X209" s="180"/>
      <c r="Y209" s="180"/>
      <c r="Z209" s="180"/>
      <c r="AA209" s="185"/>
      <c r="AT209" s="186" t="s">
        <v>1089</v>
      </c>
      <c r="AU209" s="186" t="s">
        <v>959</v>
      </c>
      <c r="AV209" s="12" t="s">
        <v>959</v>
      </c>
      <c r="AW209" s="12" t="s">
        <v>903</v>
      </c>
      <c r="AX209" s="12" t="s">
        <v>947</v>
      </c>
      <c r="AY209" s="186" t="s">
        <v>1081</v>
      </c>
    </row>
    <row r="210" spans="2:65" s="12" customFormat="1" ht="16.5" customHeight="1">
      <c r="B210" s="179"/>
      <c r="C210" s="180"/>
      <c r="D210" s="180"/>
      <c r="E210" s="181" t="s">
        <v>875</v>
      </c>
      <c r="F210" s="259" t="s">
        <v>1857</v>
      </c>
      <c r="G210" s="260"/>
      <c r="H210" s="260"/>
      <c r="I210" s="260"/>
      <c r="J210" s="180"/>
      <c r="K210" s="182">
        <v>1</v>
      </c>
      <c r="L210" s="180"/>
      <c r="M210" s="180"/>
      <c r="N210" s="180"/>
      <c r="O210" s="180"/>
      <c r="P210" s="180"/>
      <c r="Q210" s="180"/>
      <c r="R210" s="183"/>
      <c r="T210" s="184"/>
      <c r="U210" s="180"/>
      <c r="V210" s="180"/>
      <c r="W210" s="180"/>
      <c r="X210" s="180"/>
      <c r="Y210" s="180"/>
      <c r="Z210" s="180"/>
      <c r="AA210" s="185"/>
      <c r="AT210" s="186" t="s">
        <v>1089</v>
      </c>
      <c r="AU210" s="186" t="s">
        <v>959</v>
      </c>
      <c r="AV210" s="12" t="s">
        <v>959</v>
      </c>
      <c r="AW210" s="12" t="s">
        <v>903</v>
      </c>
      <c r="AX210" s="12" t="s">
        <v>954</v>
      </c>
      <c r="AY210" s="186" t="s">
        <v>1081</v>
      </c>
    </row>
    <row r="211" spans="2:65" s="1" customFormat="1" ht="25.5" customHeight="1">
      <c r="B211" s="136"/>
      <c r="C211" s="195" t="s">
        <v>1314</v>
      </c>
      <c r="D211" s="195" t="s">
        <v>1187</v>
      </c>
      <c r="E211" s="196" t="s">
        <v>687</v>
      </c>
      <c r="F211" s="262" t="s">
        <v>688</v>
      </c>
      <c r="G211" s="262"/>
      <c r="H211" s="262"/>
      <c r="I211" s="262"/>
      <c r="J211" s="197" t="s">
        <v>1182</v>
      </c>
      <c r="K211" s="198">
        <v>2</v>
      </c>
      <c r="L211" s="261">
        <v>0</v>
      </c>
      <c r="M211" s="261"/>
      <c r="N211" s="257">
        <f>ROUND(L211*K211,3)</f>
        <v>0</v>
      </c>
      <c r="O211" s="258"/>
      <c r="P211" s="258"/>
      <c r="Q211" s="258"/>
      <c r="R211" s="138"/>
      <c r="T211" s="168" t="s">
        <v>875</v>
      </c>
      <c r="U211" s="47" t="s">
        <v>914</v>
      </c>
      <c r="V211" s="39"/>
      <c r="W211" s="169">
        <f>V211*K211</f>
        <v>0</v>
      </c>
      <c r="X211" s="169">
        <v>0</v>
      </c>
      <c r="Y211" s="169">
        <f>X211*K211</f>
        <v>0</v>
      </c>
      <c r="Z211" s="169">
        <v>0</v>
      </c>
      <c r="AA211" s="170">
        <f>Z211*K211</f>
        <v>0</v>
      </c>
      <c r="AR211" s="22" t="s">
        <v>959</v>
      </c>
      <c r="AT211" s="22" t="s">
        <v>1187</v>
      </c>
      <c r="AU211" s="22" t="s">
        <v>959</v>
      </c>
      <c r="AY211" s="22" t="s">
        <v>1081</v>
      </c>
      <c r="BE211" s="116">
        <f>IF(U211="základná",N211,0)</f>
        <v>0</v>
      </c>
      <c r="BF211" s="116">
        <f>IF(U211="znížená",N211,0)</f>
        <v>0</v>
      </c>
      <c r="BG211" s="116">
        <f>IF(U211="zákl. prenesená",N211,0)</f>
        <v>0</v>
      </c>
      <c r="BH211" s="116">
        <f>IF(U211="zníž. prenesená",N211,0)</f>
        <v>0</v>
      </c>
      <c r="BI211" s="116">
        <f>IF(U211="nulová",N211,0)</f>
        <v>0</v>
      </c>
      <c r="BJ211" s="22" t="s">
        <v>959</v>
      </c>
      <c r="BK211" s="171">
        <f>ROUND(L211*K211,3)</f>
        <v>0</v>
      </c>
      <c r="BL211" s="22" t="s">
        <v>954</v>
      </c>
      <c r="BM211" s="22" t="s">
        <v>1858</v>
      </c>
    </row>
    <row r="212" spans="2:65" s="1" customFormat="1" ht="25.5" customHeight="1">
      <c r="B212" s="136"/>
      <c r="C212" s="195" t="s">
        <v>1319</v>
      </c>
      <c r="D212" s="195" t="s">
        <v>1187</v>
      </c>
      <c r="E212" s="196" t="s">
        <v>690</v>
      </c>
      <c r="F212" s="262" t="s">
        <v>688</v>
      </c>
      <c r="G212" s="262"/>
      <c r="H212" s="262"/>
      <c r="I212" s="262"/>
      <c r="J212" s="197" t="s">
        <v>1182</v>
      </c>
      <c r="K212" s="198">
        <v>2</v>
      </c>
      <c r="L212" s="261">
        <v>0</v>
      </c>
      <c r="M212" s="261"/>
      <c r="N212" s="257">
        <f>ROUND(L212*K212,3)</f>
        <v>0</v>
      </c>
      <c r="O212" s="258"/>
      <c r="P212" s="258"/>
      <c r="Q212" s="258"/>
      <c r="R212" s="138"/>
      <c r="T212" s="168" t="s">
        <v>875</v>
      </c>
      <c r="U212" s="47" t="s">
        <v>914</v>
      </c>
      <c r="V212" s="39"/>
      <c r="W212" s="169">
        <f>V212*K212</f>
        <v>0</v>
      </c>
      <c r="X212" s="169">
        <v>0</v>
      </c>
      <c r="Y212" s="169">
        <f>X212*K212</f>
        <v>0</v>
      </c>
      <c r="Z212" s="169">
        <v>0</v>
      </c>
      <c r="AA212" s="170">
        <f>Z212*K212</f>
        <v>0</v>
      </c>
      <c r="AR212" s="22" t="s">
        <v>959</v>
      </c>
      <c r="AT212" s="22" t="s">
        <v>1187</v>
      </c>
      <c r="AU212" s="22" t="s">
        <v>959</v>
      </c>
      <c r="AY212" s="22" t="s">
        <v>1081</v>
      </c>
      <c r="BE212" s="116">
        <f>IF(U212="základná",N212,0)</f>
        <v>0</v>
      </c>
      <c r="BF212" s="116">
        <f>IF(U212="znížená",N212,0)</f>
        <v>0</v>
      </c>
      <c r="BG212" s="116">
        <f>IF(U212="zákl. prenesená",N212,0)</f>
        <v>0</v>
      </c>
      <c r="BH212" s="116">
        <f>IF(U212="zníž. prenesená",N212,0)</f>
        <v>0</v>
      </c>
      <c r="BI212" s="116">
        <f>IF(U212="nulová",N212,0)</f>
        <v>0</v>
      </c>
      <c r="BJ212" s="22" t="s">
        <v>959</v>
      </c>
      <c r="BK212" s="171">
        <f>ROUND(L212*K212,3)</f>
        <v>0</v>
      </c>
      <c r="BL212" s="22" t="s">
        <v>954</v>
      </c>
      <c r="BM212" s="22" t="s">
        <v>1859</v>
      </c>
    </row>
    <row r="213" spans="2:65" s="1" customFormat="1" ht="25.5" customHeight="1">
      <c r="B213" s="136"/>
      <c r="C213" s="195" t="s">
        <v>1323</v>
      </c>
      <c r="D213" s="195" t="s">
        <v>1187</v>
      </c>
      <c r="E213" s="196" t="s">
        <v>692</v>
      </c>
      <c r="F213" s="262" t="s">
        <v>693</v>
      </c>
      <c r="G213" s="262"/>
      <c r="H213" s="262"/>
      <c r="I213" s="262"/>
      <c r="J213" s="197" t="s">
        <v>1182</v>
      </c>
      <c r="K213" s="198">
        <v>2</v>
      </c>
      <c r="L213" s="261">
        <v>0</v>
      </c>
      <c r="M213" s="261"/>
      <c r="N213" s="257">
        <f>ROUND(L213*K213,3)</f>
        <v>0</v>
      </c>
      <c r="O213" s="258"/>
      <c r="P213" s="258"/>
      <c r="Q213" s="258"/>
      <c r="R213" s="138"/>
      <c r="T213" s="168" t="s">
        <v>875</v>
      </c>
      <c r="U213" s="47" t="s">
        <v>914</v>
      </c>
      <c r="V213" s="39"/>
      <c r="W213" s="169">
        <f>V213*K213</f>
        <v>0</v>
      </c>
      <c r="X213" s="169">
        <v>0</v>
      </c>
      <c r="Y213" s="169">
        <f>X213*K213</f>
        <v>0</v>
      </c>
      <c r="Z213" s="169">
        <v>0</v>
      </c>
      <c r="AA213" s="170">
        <f>Z213*K213</f>
        <v>0</v>
      </c>
      <c r="AR213" s="22" t="s">
        <v>959</v>
      </c>
      <c r="AT213" s="22" t="s">
        <v>1187</v>
      </c>
      <c r="AU213" s="22" t="s">
        <v>959</v>
      </c>
      <c r="AY213" s="22" t="s">
        <v>1081</v>
      </c>
      <c r="BE213" s="116">
        <f>IF(U213="základná",N213,0)</f>
        <v>0</v>
      </c>
      <c r="BF213" s="116">
        <f>IF(U213="znížená",N213,0)</f>
        <v>0</v>
      </c>
      <c r="BG213" s="116">
        <f>IF(U213="zákl. prenesená",N213,0)</f>
        <v>0</v>
      </c>
      <c r="BH213" s="116">
        <f>IF(U213="zníž. prenesená",N213,0)</f>
        <v>0</v>
      </c>
      <c r="BI213" s="116">
        <f>IF(U213="nulová",N213,0)</f>
        <v>0</v>
      </c>
      <c r="BJ213" s="22" t="s">
        <v>959</v>
      </c>
      <c r="BK213" s="171">
        <f>ROUND(L213*K213,3)</f>
        <v>0</v>
      </c>
      <c r="BL213" s="22" t="s">
        <v>954</v>
      </c>
      <c r="BM213" s="22" t="s">
        <v>1860</v>
      </c>
    </row>
    <row r="214" spans="2:65" s="1" customFormat="1" ht="25.5" customHeight="1">
      <c r="B214" s="136"/>
      <c r="C214" s="164" t="s">
        <v>1327</v>
      </c>
      <c r="D214" s="164" t="s">
        <v>1082</v>
      </c>
      <c r="E214" s="165" t="s">
        <v>706</v>
      </c>
      <c r="F214" s="270" t="s">
        <v>707</v>
      </c>
      <c r="G214" s="270"/>
      <c r="H214" s="270"/>
      <c r="I214" s="270"/>
      <c r="J214" s="166" t="s">
        <v>1346</v>
      </c>
      <c r="K214" s="167">
        <v>0</v>
      </c>
      <c r="L214" s="265">
        <v>0</v>
      </c>
      <c r="M214" s="265"/>
      <c r="N214" s="258">
        <f>ROUND(L214*K214,3)</f>
        <v>0</v>
      </c>
      <c r="O214" s="258"/>
      <c r="P214" s="258"/>
      <c r="Q214" s="258"/>
      <c r="R214" s="138"/>
      <c r="T214" s="168" t="s">
        <v>875</v>
      </c>
      <c r="U214" s="47" t="s">
        <v>914</v>
      </c>
      <c r="V214" s="39"/>
      <c r="W214" s="169">
        <f>V214*K214</f>
        <v>0</v>
      </c>
      <c r="X214" s="169">
        <v>0</v>
      </c>
      <c r="Y214" s="169">
        <f>X214*K214</f>
        <v>0</v>
      </c>
      <c r="Z214" s="169">
        <v>0</v>
      </c>
      <c r="AA214" s="170">
        <f>Z214*K214</f>
        <v>0</v>
      </c>
      <c r="AR214" s="22" t="s">
        <v>954</v>
      </c>
      <c r="AT214" s="22" t="s">
        <v>1082</v>
      </c>
      <c r="AU214" s="22" t="s">
        <v>959</v>
      </c>
      <c r="AY214" s="22" t="s">
        <v>1081</v>
      </c>
      <c r="BE214" s="116">
        <f>IF(U214="základná",N214,0)</f>
        <v>0</v>
      </c>
      <c r="BF214" s="116">
        <f>IF(U214="znížená",N214,0)</f>
        <v>0</v>
      </c>
      <c r="BG214" s="116">
        <f>IF(U214="zákl. prenesená",N214,0)</f>
        <v>0</v>
      </c>
      <c r="BH214" s="116">
        <f>IF(U214="zníž. prenesená",N214,0)</f>
        <v>0</v>
      </c>
      <c r="BI214" s="116">
        <f>IF(U214="nulová",N214,0)</f>
        <v>0</v>
      </c>
      <c r="BJ214" s="22" t="s">
        <v>959</v>
      </c>
      <c r="BK214" s="171">
        <f>ROUND(L214*K214,3)</f>
        <v>0</v>
      </c>
      <c r="BL214" s="22" t="s">
        <v>954</v>
      </c>
      <c r="BM214" s="22" t="s">
        <v>1861</v>
      </c>
    </row>
    <row r="215" spans="2:65" s="10" customFormat="1" ht="29.85" customHeight="1">
      <c r="B215" s="153"/>
      <c r="C215" s="154"/>
      <c r="D215" s="163" t="s">
        <v>547</v>
      </c>
      <c r="E215" s="163"/>
      <c r="F215" s="163"/>
      <c r="G215" s="163"/>
      <c r="H215" s="163"/>
      <c r="I215" s="163"/>
      <c r="J215" s="163"/>
      <c r="K215" s="163"/>
      <c r="L215" s="163"/>
      <c r="M215" s="163"/>
      <c r="N215" s="273">
        <f>BK215</f>
        <v>0</v>
      </c>
      <c r="O215" s="274"/>
      <c r="P215" s="274"/>
      <c r="Q215" s="274"/>
      <c r="R215" s="156"/>
      <c r="T215" s="157"/>
      <c r="U215" s="154"/>
      <c r="V215" s="154"/>
      <c r="W215" s="158">
        <f>SUM(W216:W243)</f>
        <v>0</v>
      </c>
      <c r="X215" s="154"/>
      <c r="Y215" s="158">
        <f>SUM(Y216:Y243)</f>
        <v>0.24464999999999998</v>
      </c>
      <c r="Z215" s="154"/>
      <c r="AA215" s="159">
        <f>SUM(AA216:AA243)</f>
        <v>0</v>
      </c>
      <c r="AR215" s="160" t="s">
        <v>959</v>
      </c>
      <c r="AT215" s="161" t="s">
        <v>946</v>
      </c>
      <c r="AU215" s="161" t="s">
        <v>954</v>
      </c>
      <c r="AY215" s="160" t="s">
        <v>1081</v>
      </c>
      <c r="BK215" s="162">
        <f>SUM(BK216:BK243)</f>
        <v>0</v>
      </c>
    </row>
    <row r="216" spans="2:65" s="1" customFormat="1" ht="16.5" customHeight="1">
      <c r="B216" s="136"/>
      <c r="C216" s="164" t="s">
        <v>1339</v>
      </c>
      <c r="D216" s="164" t="s">
        <v>1082</v>
      </c>
      <c r="E216" s="165" t="s">
        <v>766</v>
      </c>
      <c r="F216" s="270" t="s">
        <v>767</v>
      </c>
      <c r="G216" s="270"/>
      <c r="H216" s="270"/>
      <c r="I216" s="270"/>
      <c r="J216" s="166" t="s">
        <v>669</v>
      </c>
      <c r="K216" s="167">
        <v>50</v>
      </c>
      <c r="L216" s="265">
        <v>0</v>
      </c>
      <c r="M216" s="265"/>
      <c r="N216" s="258">
        <f>ROUND(L216*K216,3)</f>
        <v>0</v>
      </c>
      <c r="O216" s="258"/>
      <c r="P216" s="258"/>
      <c r="Q216" s="258"/>
      <c r="R216" s="138"/>
      <c r="T216" s="168" t="s">
        <v>875</v>
      </c>
      <c r="U216" s="47" t="s">
        <v>914</v>
      </c>
      <c r="V216" s="39"/>
      <c r="W216" s="169">
        <f>V216*K216</f>
        <v>0</v>
      </c>
      <c r="X216" s="169">
        <v>1.1199999999999999E-3</v>
      </c>
      <c r="Y216" s="169">
        <f>X216*K216</f>
        <v>5.5999999999999994E-2</v>
      </c>
      <c r="Z216" s="169">
        <v>0</v>
      </c>
      <c r="AA216" s="170">
        <f>Z216*K216</f>
        <v>0</v>
      </c>
      <c r="AR216" s="22" t="s">
        <v>954</v>
      </c>
      <c r="AT216" s="22" t="s">
        <v>1082</v>
      </c>
      <c r="AU216" s="22" t="s">
        <v>959</v>
      </c>
      <c r="AY216" s="22" t="s">
        <v>1081</v>
      </c>
      <c r="BE216" s="116">
        <f>IF(U216="základná",N216,0)</f>
        <v>0</v>
      </c>
      <c r="BF216" s="116">
        <f>IF(U216="znížená",N216,0)</f>
        <v>0</v>
      </c>
      <c r="BG216" s="116">
        <f>IF(U216="zákl. prenesená",N216,0)</f>
        <v>0</v>
      </c>
      <c r="BH216" s="116">
        <f>IF(U216="zníž. prenesená",N216,0)</f>
        <v>0</v>
      </c>
      <c r="BI216" s="116">
        <f>IF(U216="nulová",N216,0)</f>
        <v>0</v>
      </c>
      <c r="BJ216" s="22" t="s">
        <v>959</v>
      </c>
      <c r="BK216" s="171">
        <f>ROUND(L216*K216,3)</f>
        <v>0</v>
      </c>
      <c r="BL216" s="22" t="s">
        <v>954</v>
      </c>
      <c r="BM216" s="22" t="s">
        <v>1862</v>
      </c>
    </row>
    <row r="217" spans="2:65" s="12" customFormat="1" ht="16.5" customHeight="1">
      <c r="B217" s="179"/>
      <c r="C217" s="180"/>
      <c r="D217" s="180"/>
      <c r="E217" s="181" t="s">
        <v>875</v>
      </c>
      <c r="F217" s="275" t="s">
        <v>1365</v>
      </c>
      <c r="G217" s="276"/>
      <c r="H217" s="276"/>
      <c r="I217" s="276"/>
      <c r="J217" s="180"/>
      <c r="K217" s="182">
        <v>50</v>
      </c>
      <c r="L217" s="180"/>
      <c r="M217" s="180"/>
      <c r="N217" s="180"/>
      <c r="O217" s="180"/>
      <c r="P217" s="180"/>
      <c r="Q217" s="180"/>
      <c r="R217" s="183"/>
      <c r="T217" s="184"/>
      <c r="U217" s="180"/>
      <c r="V217" s="180"/>
      <c r="W217" s="180"/>
      <c r="X217" s="180"/>
      <c r="Y217" s="180"/>
      <c r="Z217" s="180"/>
      <c r="AA217" s="185"/>
      <c r="AT217" s="186" t="s">
        <v>1089</v>
      </c>
      <c r="AU217" s="186" t="s">
        <v>959</v>
      </c>
      <c r="AV217" s="12" t="s">
        <v>959</v>
      </c>
      <c r="AW217" s="12" t="s">
        <v>903</v>
      </c>
      <c r="AX217" s="12" t="s">
        <v>954</v>
      </c>
      <c r="AY217" s="186" t="s">
        <v>1081</v>
      </c>
    </row>
    <row r="218" spans="2:65" s="1" customFormat="1" ht="16.5" customHeight="1">
      <c r="B218" s="136"/>
      <c r="C218" s="195" t="s">
        <v>1343</v>
      </c>
      <c r="D218" s="195" t="s">
        <v>1187</v>
      </c>
      <c r="E218" s="196" t="s">
        <v>769</v>
      </c>
      <c r="F218" s="262" t="s">
        <v>770</v>
      </c>
      <c r="G218" s="262"/>
      <c r="H218" s="262"/>
      <c r="I218" s="262"/>
      <c r="J218" s="197" t="s">
        <v>1182</v>
      </c>
      <c r="K218" s="198">
        <v>70</v>
      </c>
      <c r="L218" s="261">
        <v>0</v>
      </c>
      <c r="M218" s="261"/>
      <c r="N218" s="257">
        <f>ROUND(L218*K218,3)</f>
        <v>0</v>
      </c>
      <c r="O218" s="258"/>
      <c r="P218" s="258"/>
      <c r="Q218" s="258"/>
      <c r="R218" s="138"/>
      <c r="T218" s="168" t="s">
        <v>875</v>
      </c>
      <c r="U218" s="47" t="s">
        <v>914</v>
      </c>
      <c r="V218" s="39"/>
      <c r="W218" s="169">
        <f>V218*K218</f>
        <v>0</v>
      </c>
      <c r="X218" s="169">
        <v>1.4999999999999999E-4</v>
      </c>
      <c r="Y218" s="169">
        <f>X218*K218</f>
        <v>1.0499999999999999E-2</v>
      </c>
      <c r="Z218" s="169">
        <v>0</v>
      </c>
      <c r="AA218" s="170">
        <f>Z218*K218</f>
        <v>0</v>
      </c>
      <c r="AR218" s="22" t="s">
        <v>959</v>
      </c>
      <c r="AT218" s="22" t="s">
        <v>1187</v>
      </c>
      <c r="AU218" s="22" t="s">
        <v>959</v>
      </c>
      <c r="AY218" s="22" t="s">
        <v>1081</v>
      </c>
      <c r="BE218" s="116">
        <f>IF(U218="základná",N218,0)</f>
        <v>0</v>
      </c>
      <c r="BF218" s="116">
        <f>IF(U218="znížená",N218,0)</f>
        <v>0</v>
      </c>
      <c r="BG218" s="116">
        <f>IF(U218="zákl. prenesená",N218,0)</f>
        <v>0</v>
      </c>
      <c r="BH218" s="116">
        <f>IF(U218="zníž. prenesená",N218,0)</f>
        <v>0</v>
      </c>
      <c r="BI218" s="116">
        <f>IF(U218="nulová",N218,0)</f>
        <v>0</v>
      </c>
      <c r="BJ218" s="22" t="s">
        <v>959</v>
      </c>
      <c r="BK218" s="171">
        <f>ROUND(L218*K218,3)</f>
        <v>0</v>
      </c>
      <c r="BL218" s="22" t="s">
        <v>954</v>
      </c>
      <c r="BM218" s="22" t="s">
        <v>1863</v>
      </c>
    </row>
    <row r="219" spans="2:65" s="1" customFormat="1" ht="25.5" customHeight="1">
      <c r="B219" s="136"/>
      <c r="C219" s="164" t="s">
        <v>1348</v>
      </c>
      <c r="D219" s="164" t="s">
        <v>1082</v>
      </c>
      <c r="E219" s="165" t="s">
        <v>709</v>
      </c>
      <c r="F219" s="270" t="s">
        <v>710</v>
      </c>
      <c r="G219" s="270"/>
      <c r="H219" s="270"/>
      <c r="I219" s="270"/>
      <c r="J219" s="166" t="s">
        <v>1182</v>
      </c>
      <c r="K219" s="167">
        <v>5</v>
      </c>
      <c r="L219" s="265">
        <v>0</v>
      </c>
      <c r="M219" s="265"/>
      <c r="N219" s="258">
        <f>ROUND(L219*K219,3)</f>
        <v>0</v>
      </c>
      <c r="O219" s="258"/>
      <c r="P219" s="258"/>
      <c r="Q219" s="258"/>
      <c r="R219" s="138"/>
      <c r="T219" s="168" t="s">
        <v>875</v>
      </c>
      <c r="U219" s="47" t="s">
        <v>914</v>
      </c>
      <c r="V219" s="39"/>
      <c r="W219" s="169">
        <f>V219*K219</f>
        <v>0</v>
      </c>
      <c r="X219" s="169">
        <v>0</v>
      </c>
      <c r="Y219" s="169">
        <f>X219*K219</f>
        <v>0</v>
      </c>
      <c r="Z219" s="169">
        <v>0</v>
      </c>
      <c r="AA219" s="170">
        <f>Z219*K219</f>
        <v>0</v>
      </c>
      <c r="AR219" s="22" t="s">
        <v>954</v>
      </c>
      <c r="AT219" s="22" t="s">
        <v>1082</v>
      </c>
      <c r="AU219" s="22" t="s">
        <v>959</v>
      </c>
      <c r="AY219" s="22" t="s">
        <v>1081</v>
      </c>
      <c r="BE219" s="116">
        <f>IF(U219="základná",N219,0)</f>
        <v>0</v>
      </c>
      <c r="BF219" s="116">
        <f>IF(U219="znížená",N219,0)</f>
        <v>0</v>
      </c>
      <c r="BG219" s="116">
        <f>IF(U219="zákl. prenesená",N219,0)</f>
        <v>0</v>
      </c>
      <c r="BH219" s="116">
        <f>IF(U219="zníž. prenesená",N219,0)</f>
        <v>0</v>
      </c>
      <c r="BI219" s="116">
        <f>IF(U219="nulová",N219,0)</f>
        <v>0</v>
      </c>
      <c r="BJ219" s="22" t="s">
        <v>959</v>
      </c>
      <c r="BK219" s="171">
        <f>ROUND(L219*K219,3)</f>
        <v>0</v>
      </c>
      <c r="BL219" s="22" t="s">
        <v>954</v>
      </c>
      <c r="BM219" s="22" t="s">
        <v>1864</v>
      </c>
    </row>
    <row r="220" spans="2:65" s="12" customFormat="1" ht="16.5" customHeight="1">
      <c r="B220" s="179"/>
      <c r="C220" s="180"/>
      <c r="D220" s="180"/>
      <c r="E220" s="181" t="s">
        <v>875</v>
      </c>
      <c r="F220" s="275" t="s">
        <v>712</v>
      </c>
      <c r="G220" s="276"/>
      <c r="H220" s="276"/>
      <c r="I220" s="276"/>
      <c r="J220" s="180"/>
      <c r="K220" s="182">
        <v>5</v>
      </c>
      <c r="L220" s="180"/>
      <c r="M220" s="180"/>
      <c r="N220" s="180"/>
      <c r="O220" s="180"/>
      <c r="P220" s="180"/>
      <c r="Q220" s="180"/>
      <c r="R220" s="183"/>
      <c r="T220" s="184"/>
      <c r="U220" s="180"/>
      <c r="V220" s="180"/>
      <c r="W220" s="180"/>
      <c r="X220" s="180"/>
      <c r="Y220" s="180"/>
      <c r="Z220" s="180"/>
      <c r="AA220" s="185"/>
      <c r="AT220" s="186" t="s">
        <v>1089</v>
      </c>
      <c r="AU220" s="186" t="s">
        <v>959</v>
      </c>
      <c r="AV220" s="12" t="s">
        <v>959</v>
      </c>
      <c r="AW220" s="12" t="s">
        <v>903</v>
      </c>
      <c r="AX220" s="12" t="s">
        <v>954</v>
      </c>
      <c r="AY220" s="186" t="s">
        <v>1081</v>
      </c>
    </row>
    <row r="221" spans="2:65" s="1" customFormat="1" ht="25.5" customHeight="1">
      <c r="B221" s="136"/>
      <c r="C221" s="195" t="s">
        <v>1353</v>
      </c>
      <c r="D221" s="195" t="s">
        <v>1187</v>
      </c>
      <c r="E221" s="196" t="s">
        <v>713</v>
      </c>
      <c r="F221" s="262" t="s">
        <v>714</v>
      </c>
      <c r="G221" s="262"/>
      <c r="H221" s="262"/>
      <c r="I221" s="262"/>
      <c r="J221" s="197" t="s">
        <v>1182</v>
      </c>
      <c r="K221" s="198">
        <v>1</v>
      </c>
      <c r="L221" s="261">
        <v>0</v>
      </c>
      <c r="M221" s="261"/>
      <c r="N221" s="257">
        <f>ROUND(L221*K221,3)</f>
        <v>0</v>
      </c>
      <c r="O221" s="258"/>
      <c r="P221" s="258"/>
      <c r="Q221" s="258"/>
      <c r="R221" s="138"/>
      <c r="T221" s="168" t="s">
        <v>875</v>
      </c>
      <c r="U221" s="47" t="s">
        <v>914</v>
      </c>
      <c r="V221" s="39"/>
      <c r="W221" s="169">
        <f>V221*K221</f>
        <v>0</v>
      </c>
      <c r="X221" s="169">
        <v>1.6140000000000002E-2</v>
      </c>
      <c r="Y221" s="169">
        <f>X221*K221</f>
        <v>1.6140000000000002E-2</v>
      </c>
      <c r="Z221" s="169">
        <v>0</v>
      </c>
      <c r="AA221" s="170">
        <f>Z221*K221</f>
        <v>0</v>
      </c>
      <c r="AR221" s="22" t="s">
        <v>959</v>
      </c>
      <c r="AT221" s="22" t="s">
        <v>1187</v>
      </c>
      <c r="AU221" s="22" t="s">
        <v>959</v>
      </c>
      <c r="AY221" s="22" t="s">
        <v>1081</v>
      </c>
      <c r="BE221" s="116">
        <f>IF(U221="základná",N221,0)</f>
        <v>0</v>
      </c>
      <c r="BF221" s="116">
        <f>IF(U221="znížená",N221,0)</f>
        <v>0</v>
      </c>
      <c r="BG221" s="116">
        <f>IF(U221="zákl. prenesená",N221,0)</f>
        <v>0</v>
      </c>
      <c r="BH221" s="116">
        <f>IF(U221="zníž. prenesená",N221,0)</f>
        <v>0</v>
      </c>
      <c r="BI221" s="116">
        <f>IF(U221="nulová",N221,0)</f>
        <v>0</v>
      </c>
      <c r="BJ221" s="22" t="s">
        <v>959</v>
      </c>
      <c r="BK221" s="171">
        <f>ROUND(L221*K221,3)</f>
        <v>0</v>
      </c>
      <c r="BL221" s="22" t="s">
        <v>954</v>
      </c>
      <c r="BM221" s="22" t="s">
        <v>1865</v>
      </c>
    </row>
    <row r="222" spans="2:65" s="1" customFormat="1" ht="25.5" customHeight="1">
      <c r="B222" s="136"/>
      <c r="C222" s="195" t="s">
        <v>1280</v>
      </c>
      <c r="D222" s="195" t="s">
        <v>1187</v>
      </c>
      <c r="E222" s="196" t="s">
        <v>716</v>
      </c>
      <c r="F222" s="262" t="s">
        <v>714</v>
      </c>
      <c r="G222" s="262"/>
      <c r="H222" s="262"/>
      <c r="I222" s="262"/>
      <c r="J222" s="197" t="s">
        <v>1182</v>
      </c>
      <c r="K222" s="198">
        <v>1</v>
      </c>
      <c r="L222" s="261">
        <v>0</v>
      </c>
      <c r="M222" s="261"/>
      <c r="N222" s="257">
        <f>ROUND(L222*K222,3)</f>
        <v>0</v>
      </c>
      <c r="O222" s="258"/>
      <c r="P222" s="258"/>
      <c r="Q222" s="258"/>
      <c r="R222" s="138"/>
      <c r="T222" s="168" t="s">
        <v>875</v>
      </c>
      <c r="U222" s="47" t="s">
        <v>914</v>
      </c>
      <c r="V222" s="39"/>
      <c r="W222" s="169">
        <f>V222*K222</f>
        <v>0</v>
      </c>
      <c r="X222" s="169">
        <v>1.6140000000000002E-2</v>
      </c>
      <c r="Y222" s="169">
        <f>X222*K222</f>
        <v>1.6140000000000002E-2</v>
      </c>
      <c r="Z222" s="169">
        <v>0</v>
      </c>
      <c r="AA222" s="170">
        <f>Z222*K222</f>
        <v>0</v>
      </c>
      <c r="AR222" s="22" t="s">
        <v>959</v>
      </c>
      <c r="AT222" s="22" t="s">
        <v>1187</v>
      </c>
      <c r="AU222" s="22" t="s">
        <v>959</v>
      </c>
      <c r="AY222" s="22" t="s">
        <v>1081</v>
      </c>
      <c r="BE222" s="116">
        <f>IF(U222="základná",N222,0)</f>
        <v>0</v>
      </c>
      <c r="BF222" s="116">
        <f>IF(U222="znížená",N222,0)</f>
        <v>0</v>
      </c>
      <c r="BG222" s="116">
        <f>IF(U222="zákl. prenesená",N222,0)</f>
        <v>0</v>
      </c>
      <c r="BH222" s="116">
        <f>IF(U222="zníž. prenesená",N222,0)</f>
        <v>0</v>
      </c>
      <c r="BI222" s="116">
        <f>IF(U222="nulová",N222,0)</f>
        <v>0</v>
      </c>
      <c r="BJ222" s="22" t="s">
        <v>959</v>
      </c>
      <c r="BK222" s="171">
        <f>ROUND(L222*K222,3)</f>
        <v>0</v>
      </c>
      <c r="BL222" s="22" t="s">
        <v>954</v>
      </c>
      <c r="BM222" s="22" t="s">
        <v>1866</v>
      </c>
    </row>
    <row r="223" spans="2:65" s="1" customFormat="1" ht="25.5" customHeight="1">
      <c r="B223" s="136"/>
      <c r="C223" s="195" t="s">
        <v>1361</v>
      </c>
      <c r="D223" s="195" t="s">
        <v>1187</v>
      </c>
      <c r="E223" s="196" t="s">
        <v>1867</v>
      </c>
      <c r="F223" s="262" t="s">
        <v>714</v>
      </c>
      <c r="G223" s="262"/>
      <c r="H223" s="262"/>
      <c r="I223" s="262"/>
      <c r="J223" s="197" t="s">
        <v>1182</v>
      </c>
      <c r="K223" s="198">
        <v>1</v>
      </c>
      <c r="L223" s="261">
        <v>0</v>
      </c>
      <c r="M223" s="261"/>
      <c r="N223" s="257">
        <f>ROUND(L223*K223,3)</f>
        <v>0</v>
      </c>
      <c r="O223" s="258"/>
      <c r="P223" s="258"/>
      <c r="Q223" s="258"/>
      <c r="R223" s="138"/>
      <c r="T223" s="168" t="s">
        <v>875</v>
      </c>
      <c r="U223" s="47" t="s">
        <v>914</v>
      </c>
      <c r="V223" s="39"/>
      <c r="W223" s="169">
        <f>V223*K223</f>
        <v>0</v>
      </c>
      <c r="X223" s="169">
        <v>1.6140000000000002E-2</v>
      </c>
      <c r="Y223" s="169">
        <f>X223*K223</f>
        <v>1.6140000000000002E-2</v>
      </c>
      <c r="Z223" s="169">
        <v>0</v>
      </c>
      <c r="AA223" s="170">
        <f>Z223*K223</f>
        <v>0</v>
      </c>
      <c r="AR223" s="22" t="s">
        <v>959</v>
      </c>
      <c r="AT223" s="22" t="s">
        <v>1187</v>
      </c>
      <c r="AU223" s="22" t="s">
        <v>959</v>
      </c>
      <c r="AY223" s="22" t="s">
        <v>1081</v>
      </c>
      <c r="BE223" s="116">
        <f>IF(U223="základná",N223,0)</f>
        <v>0</v>
      </c>
      <c r="BF223" s="116">
        <f>IF(U223="znížená",N223,0)</f>
        <v>0</v>
      </c>
      <c r="BG223" s="116">
        <f>IF(U223="zákl. prenesená",N223,0)</f>
        <v>0</v>
      </c>
      <c r="BH223" s="116">
        <f>IF(U223="zníž. prenesená",N223,0)</f>
        <v>0</v>
      </c>
      <c r="BI223" s="116">
        <f>IF(U223="nulová",N223,0)</f>
        <v>0</v>
      </c>
      <c r="BJ223" s="22" t="s">
        <v>959</v>
      </c>
      <c r="BK223" s="171">
        <f>ROUND(L223*K223,3)</f>
        <v>0</v>
      </c>
      <c r="BL223" s="22" t="s">
        <v>954</v>
      </c>
      <c r="BM223" s="22" t="s">
        <v>1868</v>
      </c>
    </row>
    <row r="224" spans="2:65" s="1" customFormat="1" ht="25.5" customHeight="1">
      <c r="B224" s="136"/>
      <c r="C224" s="195" t="s">
        <v>1365</v>
      </c>
      <c r="D224" s="195" t="s">
        <v>1187</v>
      </c>
      <c r="E224" s="196" t="s">
        <v>1869</v>
      </c>
      <c r="F224" s="262" t="s">
        <v>721</v>
      </c>
      <c r="G224" s="262"/>
      <c r="H224" s="262"/>
      <c r="I224" s="262"/>
      <c r="J224" s="197" t="s">
        <v>1182</v>
      </c>
      <c r="K224" s="198">
        <v>2</v>
      </c>
      <c r="L224" s="261">
        <v>0</v>
      </c>
      <c r="M224" s="261"/>
      <c r="N224" s="257">
        <f>ROUND(L224*K224,3)</f>
        <v>0</v>
      </c>
      <c r="O224" s="258"/>
      <c r="P224" s="258"/>
      <c r="Q224" s="258"/>
      <c r="R224" s="138"/>
      <c r="T224" s="168" t="s">
        <v>875</v>
      </c>
      <c r="U224" s="47" t="s">
        <v>914</v>
      </c>
      <c r="V224" s="39"/>
      <c r="W224" s="169">
        <f>V224*K224</f>
        <v>0</v>
      </c>
      <c r="X224" s="169">
        <v>1.6140000000000002E-2</v>
      </c>
      <c r="Y224" s="169">
        <f>X224*K224</f>
        <v>3.2280000000000003E-2</v>
      </c>
      <c r="Z224" s="169">
        <v>0</v>
      </c>
      <c r="AA224" s="170">
        <f>Z224*K224</f>
        <v>0</v>
      </c>
      <c r="AR224" s="22" t="s">
        <v>959</v>
      </c>
      <c r="AT224" s="22" t="s">
        <v>1187</v>
      </c>
      <c r="AU224" s="22" t="s">
        <v>959</v>
      </c>
      <c r="AY224" s="22" t="s">
        <v>1081</v>
      </c>
      <c r="BE224" s="116">
        <f>IF(U224="základná",N224,0)</f>
        <v>0</v>
      </c>
      <c r="BF224" s="116">
        <f>IF(U224="znížená",N224,0)</f>
        <v>0</v>
      </c>
      <c r="BG224" s="116">
        <f>IF(U224="zákl. prenesená",N224,0)</f>
        <v>0</v>
      </c>
      <c r="BH224" s="116">
        <f>IF(U224="zníž. prenesená",N224,0)</f>
        <v>0</v>
      </c>
      <c r="BI224" s="116">
        <f>IF(U224="nulová",N224,0)</f>
        <v>0</v>
      </c>
      <c r="BJ224" s="22" t="s">
        <v>959</v>
      </c>
      <c r="BK224" s="171">
        <f>ROUND(L224*K224,3)</f>
        <v>0</v>
      </c>
      <c r="BL224" s="22" t="s">
        <v>954</v>
      </c>
      <c r="BM224" s="22" t="s">
        <v>1870</v>
      </c>
    </row>
    <row r="225" spans="2:65" s="1" customFormat="1" ht="25.5" customHeight="1">
      <c r="B225" s="136"/>
      <c r="C225" s="164" t="s">
        <v>1369</v>
      </c>
      <c r="D225" s="164" t="s">
        <v>1082</v>
      </c>
      <c r="E225" s="165" t="s">
        <v>723</v>
      </c>
      <c r="F225" s="270" t="s">
        <v>724</v>
      </c>
      <c r="G225" s="270"/>
      <c r="H225" s="270"/>
      <c r="I225" s="270"/>
      <c r="J225" s="166" t="s">
        <v>1182</v>
      </c>
      <c r="K225" s="167">
        <v>3</v>
      </c>
      <c r="L225" s="265">
        <v>0</v>
      </c>
      <c r="M225" s="265"/>
      <c r="N225" s="258">
        <f>ROUND(L225*K225,3)</f>
        <v>0</v>
      </c>
      <c r="O225" s="258"/>
      <c r="P225" s="258"/>
      <c r="Q225" s="258"/>
      <c r="R225" s="138"/>
      <c r="T225" s="168" t="s">
        <v>875</v>
      </c>
      <c r="U225" s="47" t="s">
        <v>914</v>
      </c>
      <c r="V225" s="39"/>
      <c r="W225" s="169">
        <f>V225*K225</f>
        <v>0</v>
      </c>
      <c r="X225" s="169">
        <v>0</v>
      </c>
      <c r="Y225" s="169">
        <f>X225*K225</f>
        <v>0</v>
      </c>
      <c r="Z225" s="169">
        <v>0</v>
      </c>
      <c r="AA225" s="170">
        <f>Z225*K225</f>
        <v>0</v>
      </c>
      <c r="AR225" s="22" t="s">
        <v>954</v>
      </c>
      <c r="AT225" s="22" t="s">
        <v>1082</v>
      </c>
      <c r="AU225" s="22" t="s">
        <v>959</v>
      </c>
      <c r="AY225" s="22" t="s">
        <v>1081</v>
      </c>
      <c r="BE225" s="116">
        <f>IF(U225="základná",N225,0)</f>
        <v>0</v>
      </c>
      <c r="BF225" s="116">
        <f>IF(U225="znížená",N225,0)</f>
        <v>0</v>
      </c>
      <c r="BG225" s="116">
        <f>IF(U225="zákl. prenesená",N225,0)</f>
        <v>0</v>
      </c>
      <c r="BH225" s="116">
        <f>IF(U225="zníž. prenesená",N225,0)</f>
        <v>0</v>
      </c>
      <c r="BI225" s="116">
        <f>IF(U225="nulová",N225,0)</f>
        <v>0</v>
      </c>
      <c r="BJ225" s="22" t="s">
        <v>959</v>
      </c>
      <c r="BK225" s="171">
        <f>ROUND(L225*K225,3)</f>
        <v>0</v>
      </c>
      <c r="BL225" s="22" t="s">
        <v>954</v>
      </c>
      <c r="BM225" s="22" t="s">
        <v>1871</v>
      </c>
    </row>
    <row r="226" spans="2:65" s="12" customFormat="1" ht="16.5" customHeight="1">
      <c r="B226" s="179"/>
      <c r="C226" s="180"/>
      <c r="D226" s="180"/>
      <c r="E226" s="181" t="s">
        <v>875</v>
      </c>
      <c r="F226" s="275" t="s">
        <v>1872</v>
      </c>
      <c r="G226" s="276"/>
      <c r="H226" s="276"/>
      <c r="I226" s="276"/>
      <c r="J226" s="180"/>
      <c r="K226" s="182">
        <v>3</v>
      </c>
      <c r="L226" s="180"/>
      <c r="M226" s="180"/>
      <c r="N226" s="180"/>
      <c r="O226" s="180"/>
      <c r="P226" s="180"/>
      <c r="Q226" s="180"/>
      <c r="R226" s="183"/>
      <c r="T226" s="184"/>
      <c r="U226" s="180"/>
      <c r="V226" s="180"/>
      <c r="W226" s="180"/>
      <c r="X226" s="180"/>
      <c r="Y226" s="180"/>
      <c r="Z226" s="180"/>
      <c r="AA226" s="185"/>
      <c r="AT226" s="186" t="s">
        <v>1089</v>
      </c>
      <c r="AU226" s="186" t="s">
        <v>959</v>
      </c>
      <c r="AV226" s="12" t="s">
        <v>959</v>
      </c>
      <c r="AW226" s="12" t="s">
        <v>903</v>
      </c>
      <c r="AX226" s="12" t="s">
        <v>954</v>
      </c>
      <c r="AY226" s="186" t="s">
        <v>1081</v>
      </c>
    </row>
    <row r="227" spans="2:65" s="1" customFormat="1" ht="25.5" customHeight="1">
      <c r="B227" s="136"/>
      <c r="C227" s="195" t="s">
        <v>1373</v>
      </c>
      <c r="D227" s="195" t="s">
        <v>1187</v>
      </c>
      <c r="E227" s="196" t="s">
        <v>1873</v>
      </c>
      <c r="F227" s="262" t="s">
        <v>728</v>
      </c>
      <c r="G227" s="262"/>
      <c r="H227" s="262"/>
      <c r="I227" s="262"/>
      <c r="J227" s="197" t="s">
        <v>1182</v>
      </c>
      <c r="K227" s="198">
        <v>1</v>
      </c>
      <c r="L227" s="261">
        <v>0</v>
      </c>
      <c r="M227" s="261"/>
      <c r="N227" s="257">
        <f t="shared" ref="N227:N243" si="25">ROUND(L227*K227,3)</f>
        <v>0</v>
      </c>
      <c r="O227" s="258"/>
      <c r="P227" s="258"/>
      <c r="Q227" s="258"/>
      <c r="R227" s="138"/>
      <c r="T227" s="168" t="s">
        <v>875</v>
      </c>
      <c r="U227" s="47" t="s">
        <v>914</v>
      </c>
      <c r="V227" s="39"/>
      <c r="W227" s="169">
        <f t="shared" ref="W227:W243" si="26">V227*K227</f>
        <v>0</v>
      </c>
      <c r="X227" s="169">
        <v>1.8149999999999999E-2</v>
      </c>
      <c r="Y227" s="169">
        <f t="shared" ref="Y227:Y243" si="27">X227*K227</f>
        <v>1.8149999999999999E-2</v>
      </c>
      <c r="Z227" s="169">
        <v>0</v>
      </c>
      <c r="AA227" s="170">
        <f t="shared" ref="AA227:AA243" si="28">Z227*K227</f>
        <v>0</v>
      </c>
      <c r="AR227" s="22" t="s">
        <v>959</v>
      </c>
      <c r="AT227" s="22" t="s">
        <v>1187</v>
      </c>
      <c r="AU227" s="22" t="s">
        <v>959</v>
      </c>
      <c r="AY227" s="22" t="s">
        <v>1081</v>
      </c>
      <c r="BE227" s="116">
        <f t="shared" ref="BE227:BE243" si="29">IF(U227="základná",N227,0)</f>
        <v>0</v>
      </c>
      <c r="BF227" s="116">
        <f t="shared" ref="BF227:BF243" si="30">IF(U227="znížená",N227,0)</f>
        <v>0</v>
      </c>
      <c r="BG227" s="116">
        <f t="shared" ref="BG227:BG243" si="31">IF(U227="zákl. prenesená",N227,0)</f>
        <v>0</v>
      </c>
      <c r="BH227" s="116">
        <f t="shared" ref="BH227:BH243" si="32">IF(U227="zníž. prenesená",N227,0)</f>
        <v>0</v>
      </c>
      <c r="BI227" s="116">
        <f t="shared" ref="BI227:BI243" si="33">IF(U227="nulová",N227,0)</f>
        <v>0</v>
      </c>
      <c r="BJ227" s="22" t="s">
        <v>959</v>
      </c>
      <c r="BK227" s="171">
        <f t="shared" ref="BK227:BK243" si="34">ROUND(L227*K227,3)</f>
        <v>0</v>
      </c>
      <c r="BL227" s="22" t="s">
        <v>954</v>
      </c>
      <c r="BM227" s="22" t="s">
        <v>1874</v>
      </c>
    </row>
    <row r="228" spans="2:65" s="1" customFormat="1" ht="25.5" customHeight="1">
      <c r="B228" s="136"/>
      <c r="C228" s="195" t="s">
        <v>1377</v>
      </c>
      <c r="D228" s="195" t="s">
        <v>1187</v>
      </c>
      <c r="E228" s="196" t="s">
        <v>1875</v>
      </c>
      <c r="F228" s="262" t="s">
        <v>731</v>
      </c>
      <c r="G228" s="262"/>
      <c r="H228" s="262"/>
      <c r="I228" s="262"/>
      <c r="J228" s="197" t="s">
        <v>1182</v>
      </c>
      <c r="K228" s="198">
        <v>1</v>
      </c>
      <c r="L228" s="261">
        <v>0</v>
      </c>
      <c r="M228" s="261"/>
      <c r="N228" s="257">
        <f t="shared" si="25"/>
        <v>0</v>
      </c>
      <c r="O228" s="258"/>
      <c r="P228" s="258"/>
      <c r="Q228" s="258"/>
      <c r="R228" s="138"/>
      <c r="T228" s="168" t="s">
        <v>875</v>
      </c>
      <c r="U228" s="47" t="s">
        <v>914</v>
      </c>
      <c r="V228" s="39"/>
      <c r="W228" s="169">
        <f t="shared" si="26"/>
        <v>0</v>
      </c>
      <c r="X228" s="169">
        <v>1.8149999999999999E-2</v>
      </c>
      <c r="Y228" s="169">
        <f t="shared" si="27"/>
        <v>1.8149999999999999E-2</v>
      </c>
      <c r="Z228" s="169">
        <v>0</v>
      </c>
      <c r="AA228" s="170">
        <f t="shared" si="28"/>
        <v>0</v>
      </c>
      <c r="AR228" s="22" t="s">
        <v>959</v>
      </c>
      <c r="AT228" s="22" t="s">
        <v>1187</v>
      </c>
      <c r="AU228" s="22" t="s">
        <v>959</v>
      </c>
      <c r="AY228" s="22" t="s">
        <v>1081</v>
      </c>
      <c r="BE228" s="116">
        <f t="shared" si="29"/>
        <v>0</v>
      </c>
      <c r="BF228" s="116">
        <f t="shared" si="30"/>
        <v>0</v>
      </c>
      <c r="BG228" s="116">
        <f t="shared" si="31"/>
        <v>0</v>
      </c>
      <c r="BH228" s="116">
        <f t="shared" si="32"/>
        <v>0</v>
      </c>
      <c r="BI228" s="116">
        <f t="shared" si="33"/>
        <v>0</v>
      </c>
      <c r="BJ228" s="22" t="s">
        <v>959</v>
      </c>
      <c r="BK228" s="171">
        <f t="shared" si="34"/>
        <v>0</v>
      </c>
      <c r="BL228" s="22" t="s">
        <v>954</v>
      </c>
      <c r="BM228" s="22" t="s">
        <v>1876</v>
      </c>
    </row>
    <row r="229" spans="2:65" s="1" customFormat="1" ht="25.5" customHeight="1">
      <c r="B229" s="136"/>
      <c r="C229" s="195" t="s">
        <v>1381</v>
      </c>
      <c r="D229" s="195" t="s">
        <v>1187</v>
      </c>
      <c r="E229" s="196" t="s">
        <v>1877</v>
      </c>
      <c r="F229" s="262" t="s">
        <v>731</v>
      </c>
      <c r="G229" s="262"/>
      <c r="H229" s="262"/>
      <c r="I229" s="262"/>
      <c r="J229" s="197" t="s">
        <v>1182</v>
      </c>
      <c r="K229" s="198">
        <v>1</v>
      </c>
      <c r="L229" s="261">
        <v>0</v>
      </c>
      <c r="M229" s="261"/>
      <c r="N229" s="257">
        <f t="shared" si="25"/>
        <v>0</v>
      </c>
      <c r="O229" s="258"/>
      <c r="P229" s="258"/>
      <c r="Q229" s="258"/>
      <c r="R229" s="138"/>
      <c r="T229" s="168" t="s">
        <v>875</v>
      </c>
      <c r="U229" s="47" t="s">
        <v>914</v>
      </c>
      <c r="V229" s="39"/>
      <c r="W229" s="169">
        <f t="shared" si="26"/>
        <v>0</v>
      </c>
      <c r="X229" s="169">
        <v>1.8149999999999999E-2</v>
      </c>
      <c r="Y229" s="169">
        <f t="shared" si="27"/>
        <v>1.8149999999999999E-2</v>
      </c>
      <c r="Z229" s="169">
        <v>0</v>
      </c>
      <c r="AA229" s="170">
        <f t="shared" si="28"/>
        <v>0</v>
      </c>
      <c r="AR229" s="22" t="s">
        <v>959</v>
      </c>
      <c r="AT229" s="22" t="s">
        <v>1187</v>
      </c>
      <c r="AU229" s="22" t="s">
        <v>959</v>
      </c>
      <c r="AY229" s="22" t="s">
        <v>1081</v>
      </c>
      <c r="BE229" s="116">
        <f t="shared" si="29"/>
        <v>0</v>
      </c>
      <c r="BF229" s="116">
        <f t="shared" si="30"/>
        <v>0</v>
      </c>
      <c r="BG229" s="116">
        <f t="shared" si="31"/>
        <v>0</v>
      </c>
      <c r="BH229" s="116">
        <f t="shared" si="32"/>
        <v>0</v>
      </c>
      <c r="BI229" s="116">
        <f t="shared" si="33"/>
        <v>0</v>
      </c>
      <c r="BJ229" s="22" t="s">
        <v>959</v>
      </c>
      <c r="BK229" s="171">
        <f t="shared" si="34"/>
        <v>0</v>
      </c>
      <c r="BL229" s="22" t="s">
        <v>954</v>
      </c>
      <c r="BM229" s="22" t="s">
        <v>1878</v>
      </c>
    </row>
    <row r="230" spans="2:65" s="1" customFormat="1" ht="25.5" customHeight="1">
      <c r="B230" s="136"/>
      <c r="C230" s="164" t="s">
        <v>1385</v>
      </c>
      <c r="D230" s="164" t="s">
        <v>1082</v>
      </c>
      <c r="E230" s="165" t="s">
        <v>739</v>
      </c>
      <c r="F230" s="270" t="s">
        <v>740</v>
      </c>
      <c r="G230" s="270"/>
      <c r="H230" s="270"/>
      <c r="I230" s="270"/>
      <c r="J230" s="166" t="s">
        <v>1182</v>
      </c>
      <c r="K230" s="167">
        <v>2</v>
      </c>
      <c r="L230" s="265">
        <v>0</v>
      </c>
      <c r="M230" s="265"/>
      <c r="N230" s="258">
        <f t="shared" si="25"/>
        <v>0</v>
      </c>
      <c r="O230" s="258"/>
      <c r="P230" s="258"/>
      <c r="Q230" s="258"/>
      <c r="R230" s="138"/>
      <c r="T230" s="168" t="s">
        <v>875</v>
      </c>
      <c r="U230" s="47" t="s">
        <v>914</v>
      </c>
      <c r="V230" s="39"/>
      <c r="W230" s="169">
        <f t="shared" si="26"/>
        <v>0</v>
      </c>
      <c r="X230" s="169">
        <v>0</v>
      </c>
      <c r="Y230" s="169">
        <f t="shared" si="27"/>
        <v>0</v>
      </c>
      <c r="Z230" s="169">
        <v>0</v>
      </c>
      <c r="AA230" s="170">
        <f t="shared" si="28"/>
        <v>0</v>
      </c>
      <c r="AR230" s="22" t="s">
        <v>954</v>
      </c>
      <c r="AT230" s="22" t="s">
        <v>1082</v>
      </c>
      <c r="AU230" s="22" t="s">
        <v>959</v>
      </c>
      <c r="AY230" s="22" t="s">
        <v>1081</v>
      </c>
      <c r="BE230" s="116">
        <f t="shared" si="29"/>
        <v>0</v>
      </c>
      <c r="BF230" s="116">
        <f t="shared" si="30"/>
        <v>0</v>
      </c>
      <c r="BG230" s="116">
        <f t="shared" si="31"/>
        <v>0</v>
      </c>
      <c r="BH230" s="116">
        <f t="shared" si="32"/>
        <v>0</v>
      </c>
      <c r="BI230" s="116">
        <f t="shared" si="33"/>
        <v>0</v>
      </c>
      <c r="BJ230" s="22" t="s">
        <v>959</v>
      </c>
      <c r="BK230" s="171">
        <f t="shared" si="34"/>
        <v>0</v>
      </c>
      <c r="BL230" s="22" t="s">
        <v>954</v>
      </c>
      <c r="BM230" s="22" t="s">
        <v>1879</v>
      </c>
    </row>
    <row r="231" spans="2:65" s="1" customFormat="1" ht="25.5" customHeight="1">
      <c r="B231" s="136"/>
      <c r="C231" s="195" t="s">
        <v>1389</v>
      </c>
      <c r="D231" s="195" t="s">
        <v>1187</v>
      </c>
      <c r="E231" s="196" t="s">
        <v>1880</v>
      </c>
      <c r="F231" s="262" t="s">
        <v>743</v>
      </c>
      <c r="G231" s="262"/>
      <c r="H231" s="262"/>
      <c r="I231" s="262"/>
      <c r="J231" s="197" t="s">
        <v>1182</v>
      </c>
      <c r="K231" s="198">
        <v>1</v>
      </c>
      <c r="L231" s="261">
        <v>0</v>
      </c>
      <c r="M231" s="261"/>
      <c r="N231" s="257">
        <f t="shared" si="25"/>
        <v>0</v>
      </c>
      <c r="O231" s="258"/>
      <c r="P231" s="258"/>
      <c r="Q231" s="258"/>
      <c r="R231" s="138"/>
      <c r="T231" s="168" t="s">
        <v>875</v>
      </c>
      <c r="U231" s="47" t="s">
        <v>914</v>
      </c>
      <c r="V231" s="39"/>
      <c r="W231" s="169">
        <f t="shared" si="26"/>
        <v>0</v>
      </c>
      <c r="X231" s="169">
        <v>2.1499999999999998E-2</v>
      </c>
      <c r="Y231" s="169">
        <f t="shared" si="27"/>
        <v>2.1499999999999998E-2</v>
      </c>
      <c r="Z231" s="169">
        <v>0</v>
      </c>
      <c r="AA231" s="170">
        <f t="shared" si="28"/>
        <v>0</v>
      </c>
      <c r="AR231" s="22" t="s">
        <v>959</v>
      </c>
      <c r="AT231" s="22" t="s">
        <v>1187</v>
      </c>
      <c r="AU231" s="22" t="s">
        <v>959</v>
      </c>
      <c r="AY231" s="22" t="s">
        <v>1081</v>
      </c>
      <c r="BE231" s="116">
        <f t="shared" si="29"/>
        <v>0</v>
      </c>
      <c r="BF231" s="116">
        <f t="shared" si="30"/>
        <v>0</v>
      </c>
      <c r="BG231" s="116">
        <f t="shared" si="31"/>
        <v>0</v>
      </c>
      <c r="BH231" s="116">
        <f t="shared" si="32"/>
        <v>0</v>
      </c>
      <c r="BI231" s="116">
        <f t="shared" si="33"/>
        <v>0</v>
      </c>
      <c r="BJ231" s="22" t="s">
        <v>959</v>
      </c>
      <c r="BK231" s="171">
        <f t="shared" si="34"/>
        <v>0</v>
      </c>
      <c r="BL231" s="22" t="s">
        <v>954</v>
      </c>
      <c r="BM231" s="22" t="s">
        <v>1881</v>
      </c>
    </row>
    <row r="232" spans="2:65" s="1" customFormat="1" ht="25.5" customHeight="1">
      <c r="B232" s="136"/>
      <c r="C232" s="195" t="s">
        <v>1394</v>
      </c>
      <c r="D232" s="195" t="s">
        <v>1187</v>
      </c>
      <c r="E232" s="196" t="s">
        <v>1882</v>
      </c>
      <c r="F232" s="262" t="s">
        <v>743</v>
      </c>
      <c r="G232" s="262"/>
      <c r="H232" s="262"/>
      <c r="I232" s="262"/>
      <c r="J232" s="197" t="s">
        <v>1182</v>
      </c>
      <c r="K232" s="198">
        <v>1</v>
      </c>
      <c r="L232" s="261">
        <v>0</v>
      </c>
      <c r="M232" s="261"/>
      <c r="N232" s="257">
        <f t="shared" si="25"/>
        <v>0</v>
      </c>
      <c r="O232" s="258"/>
      <c r="P232" s="258"/>
      <c r="Q232" s="258"/>
      <c r="R232" s="138"/>
      <c r="T232" s="168" t="s">
        <v>875</v>
      </c>
      <c r="U232" s="47" t="s">
        <v>914</v>
      </c>
      <c r="V232" s="39"/>
      <c r="W232" s="169">
        <f t="shared" si="26"/>
        <v>0</v>
      </c>
      <c r="X232" s="169">
        <v>2.1499999999999998E-2</v>
      </c>
      <c r="Y232" s="169">
        <f t="shared" si="27"/>
        <v>2.1499999999999998E-2</v>
      </c>
      <c r="Z232" s="169">
        <v>0</v>
      </c>
      <c r="AA232" s="170">
        <f t="shared" si="28"/>
        <v>0</v>
      </c>
      <c r="AR232" s="22" t="s">
        <v>959</v>
      </c>
      <c r="AT232" s="22" t="s">
        <v>1187</v>
      </c>
      <c r="AU232" s="22" t="s">
        <v>959</v>
      </c>
      <c r="AY232" s="22" t="s">
        <v>1081</v>
      </c>
      <c r="BE232" s="116">
        <f t="shared" si="29"/>
        <v>0</v>
      </c>
      <c r="BF232" s="116">
        <f t="shared" si="30"/>
        <v>0</v>
      </c>
      <c r="BG232" s="116">
        <f t="shared" si="31"/>
        <v>0</v>
      </c>
      <c r="BH232" s="116">
        <f t="shared" si="32"/>
        <v>0</v>
      </c>
      <c r="BI232" s="116">
        <f t="shared" si="33"/>
        <v>0</v>
      </c>
      <c r="BJ232" s="22" t="s">
        <v>959</v>
      </c>
      <c r="BK232" s="171">
        <f t="shared" si="34"/>
        <v>0</v>
      </c>
      <c r="BL232" s="22" t="s">
        <v>954</v>
      </c>
      <c r="BM232" s="22" t="s">
        <v>1883</v>
      </c>
    </row>
    <row r="233" spans="2:65" s="1" customFormat="1" ht="25.5" customHeight="1">
      <c r="B233" s="136"/>
      <c r="C233" s="164" t="s">
        <v>1399</v>
      </c>
      <c r="D233" s="164" t="s">
        <v>1082</v>
      </c>
      <c r="E233" s="165" t="s">
        <v>751</v>
      </c>
      <c r="F233" s="270" t="s">
        <v>1884</v>
      </c>
      <c r="G233" s="270"/>
      <c r="H233" s="270"/>
      <c r="I233" s="270"/>
      <c r="J233" s="166" t="s">
        <v>1182</v>
      </c>
      <c r="K233" s="167">
        <v>1</v>
      </c>
      <c r="L233" s="265">
        <v>0</v>
      </c>
      <c r="M233" s="265"/>
      <c r="N233" s="258">
        <f t="shared" si="25"/>
        <v>0</v>
      </c>
      <c r="O233" s="258"/>
      <c r="P233" s="258"/>
      <c r="Q233" s="258"/>
      <c r="R233" s="138"/>
      <c r="T233" s="168" t="s">
        <v>875</v>
      </c>
      <c r="U233" s="47" t="s">
        <v>914</v>
      </c>
      <c r="V233" s="39"/>
      <c r="W233" s="169">
        <f t="shared" si="26"/>
        <v>0</v>
      </c>
      <c r="X233" s="169">
        <v>0</v>
      </c>
      <c r="Y233" s="169">
        <f t="shared" si="27"/>
        <v>0</v>
      </c>
      <c r="Z233" s="169">
        <v>0</v>
      </c>
      <c r="AA233" s="170">
        <f t="shared" si="28"/>
        <v>0</v>
      </c>
      <c r="AR233" s="22" t="s">
        <v>954</v>
      </c>
      <c r="AT233" s="22" t="s">
        <v>1082</v>
      </c>
      <c r="AU233" s="22" t="s">
        <v>959</v>
      </c>
      <c r="AY233" s="22" t="s">
        <v>1081</v>
      </c>
      <c r="BE233" s="116">
        <f t="shared" si="29"/>
        <v>0</v>
      </c>
      <c r="BF233" s="116">
        <f t="shared" si="30"/>
        <v>0</v>
      </c>
      <c r="BG233" s="116">
        <f t="shared" si="31"/>
        <v>0</v>
      </c>
      <c r="BH233" s="116">
        <f t="shared" si="32"/>
        <v>0</v>
      </c>
      <c r="BI233" s="116">
        <f t="shared" si="33"/>
        <v>0</v>
      </c>
      <c r="BJ233" s="22" t="s">
        <v>959</v>
      </c>
      <c r="BK233" s="171">
        <f t="shared" si="34"/>
        <v>0</v>
      </c>
      <c r="BL233" s="22" t="s">
        <v>954</v>
      </c>
      <c r="BM233" s="22" t="s">
        <v>1885</v>
      </c>
    </row>
    <row r="234" spans="2:65" s="1" customFormat="1" ht="25.5" customHeight="1">
      <c r="B234" s="136"/>
      <c r="C234" s="164" t="s">
        <v>1403</v>
      </c>
      <c r="D234" s="164" t="s">
        <v>1082</v>
      </c>
      <c r="E234" s="165" t="s">
        <v>757</v>
      </c>
      <c r="F234" s="270" t="s">
        <v>1886</v>
      </c>
      <c r="G234" s="270"/>
      <c r="H234" s="270"/>
      <c r="I234" s="270"/>
      <c r="J234" s="166" t="s">
        <v>1182</v>
      </c>
      <c r="K234" s="167">
        <v>1</v>
      </c>
      <c r="L234" s="265">
        <v>0</v>
      </c>
      <c r="M234" s="265"/>
      <c r="N234" s="258">
        <f t="shared" si="25"/>
        <v>0</v>
      </c>
      <c r="O234" s="258"/>
      <c r="P234" s="258"/>
      <c r="Q234" s="258"/>
      <c r="R234" s="138"/>
      <c r="T234" s="168" t="s">
        <v>875</v>
      </c>
      <c r="U234" s="47" t="s">
        <v>914</v>
      </c>
      <c r="V234" s="39"/>
      <c r="W234" s="169">
        <f t="shared" si="26"/>
        <v>0</v>
      </c>
      <c r="X234" s="169">
        <v>0</v>
      </c>
      <c r="Y234" s="169">
        <f t="shared" si="27"/>
        <v>0</v>
      </c>
      <c r="Z234" s="169">
        <v>0</v>
      </c>
      <c r="AA234" s="170">
        <f t="shared" si="28"/>
        <v>0</v>
      </c>
      <c r="AR234" s="22" t="s">
        <v>954</v>
      </c>
      <c r="AT234" s="22" t="s">
        <v>1082</v>
      </c>
      <c r="AU234" s="22" t="s">
        <v>959</v>
      </c>
      <c r="AY234" s="22" t="s">
        <v>1081</v>
      </c>
      <c r="BE234" s="116">
        <f t="shared" si="29"/>
        <v>0</v>
      </c>
      <c r="BF234" s="116">
        <f t="shared" si="30"/>
        <v>0</v>
      </c>
      <c r="BG234" s="116">
        <f t="shared" si="31"/>
        <v>0</v>
      </c>
      <c r="BH234" s="116">
        <f t="shared" si="32"/>
        <v>0</v>
      </c>
      <c r="BI234" s="116">
        <f t="shared" si="33"/>
        <v>0</v>
      </c>
      <c r="BJ234" s="22" t="s">
        <v>959</v>
      </c>
      <c r="BK234" s="171">
        <f t="shared" si="34"/>
        <v>0</v>
      </c>
      <c r="BL234" s="22" t="s">
        <v>954</v>
      </c>
      <c r="BM234" s="22" t="s">
        <v>1887</v>
      </c>
    </row>
    <row r="235" spans="2:65" s="1" customFormat="1" ht="16.5" customHeight="1">
      <c r="B235" s="136"/>
      <c r="C235" s="164" t="s">
        <v>1412</v>
      </c>
      <c r="D235" s="164" t="s">
        <v>1082</v>
      </c>
      <c r="E235" s="165" t="s">
        <v>763</v>
      </c>
      <c r="F235" s="270" t="s">
        <v>764</v>
      </c>
      <c r="G235" s="270"/>
      <c r="H235" s="270"/>
      <c r="I235" s="270"/>
      <c r="J235" s="166" t="s">
        <v>1182</v>
      </c>
      <c r="K235" s="167">
        <v>1</v>
      </c>
      <c r="L235" s="265">
        <v>0</v>
      </c>
      <c r="M235" s="265"/>
      <c r="N235" s="258">
        <f t="shared" si="25"/>
        <v>0</v>
      </c>
      <c r="O235" s="258"/>
      <c r="P235" s="258"/>
      <c r="Q235" s="258"/>
      <c r="R235" s="138"/>
      <c r="T235" s="168" t="s">
        <v>875</v>
      </c>
      <c r="U235" s="47" t="s">
        <v>914</v>
      </c>
      <c r="V235" s="39"/>
      <c r="W235" s="169">
        <f t="shared" si="26"/>
        <v>0</v>
      </c>
      <c r="X235" s="169">
        <v>0</v>
      </c>
      <c r="Y235" s="169">
        <f t="shared" si="27"/>
        <v>0</v>
      </c>
      <c r="Z235" s="169">
        <v>0</v>
      </c>
      <c r="AA235" s="170">
        <f t="shared" si="28"/>
        <v>0</v>
      </c>
      <c r="AR235" s="22" t="s">
        <v>954</v>
      </c>
      <c r="AT235" s="22" t="s">
        <v>1082</v>
      </c>
      <c r="AU235" s="22" t="s">
        <v>959</v>
      </c>
      <c r="AY235" s="22" t="s">
        <v>1081</v>
      </c>
      <c r="BE235" s="116">
        <f t="shared" si="29"/>
        <v>0</v>
      </c>
      <c r="BF235" s="116">
        <f t="shared" si="30"/>
        <v>0</v>
      </c>
      <c r="BG235" s="116">
        <f t="shared" si="31"/>
        <v>0</v>
      </c>
      <c r="BH235" s="116">
        <f t="shared" si="32"/>
        <v>0</v>
      </c>
      <c r="BI235" s="116">
        <f t="shared" si="33"/>
        <v>0</v>
      </c>
      <c r="BJ235" s="22" t="s">
        <v>959</v>
      </c>
      <c r="BK235" s="171">
        <f t="shared" si="34"/>
        <v>0</v>
      </c>
      <c r="BL235" s="22" t="s">
        <v>954</v>
      </c>
      <c r="BM235" s="22" t="s">
        <v>1888</v>
      </c>
    </row>
    <row r="236" spans="2:65" s="1" customFormat="1" ht="51" customHeight="1">
      <c r="B236" s="136"/>
      <c r="C236" s="164" t="s">
        <v>1416</v>
      </c>
      <c r="D236" s="164" t="s">
        <v>1082</v>
      </c>
      <c r="E236" s="165" t="s">
        <v>772</v>
      </c>
      <c r="F236" s="270" t="s">
        <v>773</v>
      </c>
      <c r="G236" s="270"/>
      <c r="H236" s="270"/>
      <c r="I236" s="270"/>
      <c r="J236" s="166" t="s">
        <v>774</v>
      </c>
      <c r="K236" s="167">
        <v>1</v>
      </c>
      <c r="L236" s="265">
        <v>0</v>
      </c>
      <c r="M236" s="265"/>
      <c r="N236" s="258">
        <f t="shared" si="25"/>
        <v>0</v>
      </c>
      <c r="O236" s="258"/>
      <c r="P236" s="258"/>
      <c r="Q236" s="258"/>
      <c r="R236" s="138"/>
      <c r="T236" s="168" t="s">
        <v>875</v>
      </c>
      <c r="U236" s="47" t="s">
        <v>914</v>
      </c>
      <c r="V236" s="39"/>
      <c r="W236" s="169">
        <f t="shared" si="26"/>
        <v>0</v>
      </c>
      <c r="X236" s="169">
        <v>0</v>
      </c>
      <c r="Y236" s="169">
        <f t="shared" si="27"/>
        <v>0</v>
      </c>
      <c r="Z236" s="169">
        <v>0</v>
      </c>
      <c r="AA236" s="170">
        <f t="shared" si="28"/>
        <v>0</v>
      </c>
      <c r="AR236" s="22" t="s">
        <v>954</v>
      </c>
      <c r="AT236" s="22" t="s">
        <v>1082</v>
      </c>
      <c r="AU236" s="22" t="s">
        <v>959</v>
      </c>
      <c r="AY236" s="22" t="s">
        <v>1081</v>
      </c>
      <c r="BE236" s="116">
        <f t="shared" si="29"/>
        <v>0</v>
      </c>
      <c r="BF236" s="116">
        <f t="shared" si="30"/>
        <v>0</v>
      </c>
      <c r="BG236" s="116">
        <f t="shared" si="31"/>
        <v>0</v>
      </c>
      <c r="BH236" s="116">
        <f t="shared" si="32"/>
        <v>0</v>
      </c>
      <c r="BI236" s="116">
        <f t="shared" si="33"/>
        <v>0</v>
      </c>
      <c r="BJ236" s="22" t="s">
        <v>959</v>
      </c>
      <c r="BK236" s="171">
        <f t="shared" si="34"/>
        <v>0</v>
      </c>
      <c r="BL236" s="22" t="s">
        <v>954</v>
      </c>
      <c r="BM236" s="22" t="s">
        <v>1889</v>
      </c>
    </row>
    <row r="237" spans="2:65" s="1" customFormat="1" ht="51" customHeight="1">
      <c r="B237" s="136"/>
      <c r="C237" s="164" t="s">
        <v>1424</v>
      </c>
      <c r="D237" s="164" t="s">
        <v>1082</v>
      </c>
      <c r="E237" s="165" t="s">
        <v>1890</v>
      </c>
      <c r="F237" s="270" t="s">
        <v>1891</v>
      </c>
      <c r="G237" s="270"/>
      <c r="H237" s="270"/>
      <c r="I237" s="270"/>
      <c r="J237" s="166" t="s">
        <v>1182</v>
      </c>
      <c r="K237" s="167">
        <v>1</v>
      </c>
      <c r="L237" s="265">
        <v>0</v>
      </c>
      <c r="M237" s="265"/>
      <c r="N237" s="258">
        <f t="shared" si="25"/>
        <v>0</v>
      </c>
      <c r="O237" s="258"/>
      <c r="P237" s="258"/>
      <c r="Q237" s="258"/>
      <c r="R237" s="138"/>
      <c r="T237" s="168" t="s">
        <v>875</v>
      </c>
      <c r="U237" s="47" t="s">
        <v>914</v>
      </c>
      <c r="V237" s="39"/>
      <c r="W237" s="169">
        <f t="shared" si="26"/>
        <v>0</v>
      </c>
      <c r="X237" s="169">
        <v>0</v>
      </c>
      <c r="Y237" s="169">
        <f t="shared" si="27"/>
        <v>0</v>
      </c>
      <c r="Z237" s="169">
        <v>0</v>
      </c>
      <c r="AA237" s="170">
        <f t="shared" si="28"/>
        <v>0</v>
      </c>
      <c r="AR237" s="22" t="s">
        <v>954</v>
      </c>
      <c r="AT237" s="22" t="s">
        <v>1082</v>
      </c>
      <c r="AU237" s="22" t="s">
        <v>959</v>
      </c>
      <c r="AY237" s="22" t="s">
        <v>1081</v>
      </c>
      <c r="BE237" s="116">
        <f t="shared" si="29"/>
        <v>0</v>
      </c>
      <c r="BF237" s="116">
        <f t="shared" si="30"/>
        <v>0</v>
      </c>
      <c r="BG237" s="116">
        <f t="shared" si="31"/>
        <v>0</v>
      </c>
      <c r="BH237" s="116">
        <f t="shared" si="32"/>
        <v>0</v>
      </c>
      <c r="BI237" s="116">
        <f t="shared" si="33"/>
        <v>0</v>
      </c>
      <c r="BJ237" s="22" t="s">
        <v>959</v>
      </c>
      <c r="BK237" s="171">
        <f t="shared" si="34"/>
        <v>0</v>
      </c>
      <c r="BL237" s="22" t="s">
        <v>954</v>
      </c>
      <c r="BM237" s="22" t="s">
        <v>1892</v>
      </c>
    </row>
    <row r="238" spans="2:65" s="1" customFormat="1" ht="25.5" customHeight="1">
      <c r="B238" s="136"/>
      <c r="C238" s="164" t="s">
        <v>1429</v>
      </c>
      <c r="D238" s="164" t="s">
        <v>1082</v>
      </c>
      <c r="E238" s="165" t="s">
        <v>779</v>
      </c>
      <c r="F238" s="270" t="s">
        <v>780</v>
      </c>
      <c r="G238" s="270"/>
      <c r="H238" s="270"/>
      <c r="I238" s="270"/>
      <c r="J238" s="166" t="s">
        <v>1182</v>
      </c>
      <c r="K238" s="167">
        <v>1</v>
      </c>
      <c r="L238" s="265">
        <v>0</v>
      </c>
      <c r="M238" s="265"/>
      <c r="N238" s="258">
        <f t="shared" si="25"/>
        <v>0</v>
      </c>
      <c r="O238" s="258"/>
      <c r="P238" s="258"/>
      <c r="Q238" s="258"/>
      <c r="R238" s="138"/>
      <c r="T238" s="168" t="s">
        <v>875</v>
      </c>
      <c r="U238" s="47" t="s">
        <v>914</v>
      </c>
      <c r="V238" s="39"/>
      <c r="W238" s="169">
        <f t="shared" si="26"/>
        <v>0</v>
      </c>
      <c r="X238" s="169">
        <v>0</v>
      </c>
      <c r="Y238" s="169">
        <f t="shared" si="27"/>
        <v>0</v>
      </c>
      <c r="Z238" s="169">
        <v>0</v>
      </c>
      <c r="AA238" s="170">
        <f t="shared" si="28"/>
        <v>0</v>
      </c>
      <c r="AR238" s="22" t="s">
        <v>954</v>
      </c>
      <c r="AT238" s="22" t="s">
        <v>1082</v>
      </c>
      <c r="AU238" s="22" t="s">
        <v>959</v>
      </c>
      <c r="AY238" s="22" t="s">
        <v>1081</v>
      </c>
      <c r="BE238" s="116">
        <f t="shared" si="29"/>
        <v>0</v>
      </c>
      <c r="BF238" s="116">
        <f t="shared" si="30"/>
        <v>0</v>
      </c>
      <c r="BG238" s="116">
        <f t="shared" si="31"/>
        <v>0</v>
      </c>
      <c r="BH238" s="116">
        <f t="shared" si="32"/>
        <v>0</v>
      </c>
      <c r="BI238" s="116">
        <f t="shared" si="33"/>
        <v>0</v>
      </c>
      <c r="BJ238" s="22" t="s">
        <v>959</v>
      </c>
      <c r="BK238" s="171">
        <f t="shared" si="34"/>
        <v>0</v>
      </c>
      <c r="BL238" s="22" t="s">
        <v>954</v>
      </c>
      <c r="BM238" s="22" t="s">
        <v>1893</v>
      </c>
    </row>
    <row r="239" spans="2:65" s="1" customFormat="1" ht="38.25" customHeight="1">
      <c r="B239" s="136"/>
      <c r="C239" s="164" t="s">
        <v>1434</v>
      </c>
      <c r="D239" s="164" t="s">
        <v>1082</v>
      </c>
      <c r="E239" s="165" t="s">
        <v>782</v>
      </c>
      <c r="F239" s="270" t="s">
        <v>783</v>
      </c>
      <c r="G239" s="270"/>
      <c r="H239" s="270"/>
      <c r="I239" s="270"/>
      <c r="J239" s="166" t="s">
        <v>1182</v>
      </c>
      <c r="K239" s="167">
        <v>1</v>
      </c>
      <c r="L239" s="265">
        <v>0</v>
      </c>
      <c r="M239" s="265"/>
      <c r="N239" s="258">
        <f t="shared" si="25"/>
        <v>0</v>
      </c>
      <c r="O239" s="258"/>
      <c r="P239" s="258"/>
      <c r="Q239" s="258"/>
      <c r="R239" s="138"/>
      <c r="T239" s="168" t="s">
        <v>875</v>
      </c>
      <c r="U239" s="47" t="s">
        <v>914</v>
      </c>
      <c r="V239" s="39"/>
      <c r="W239" s="169">
        <f t="shared" si="26"/>
        <v>0</v>
      </c>
      <c r="X239" s="169">
        <v>0</v>
      </c>
      <c r="Y239" s="169">
        <f t="shared" si="27"/>
        <v>0</v>
      </c>
      <c r="Z239" s="169">
        <v>0</v>
      </c>
      <c r="AA239" s="170">
        <f t="shared" si="28"/>
        <v>0</v>
      </c>
      <c r="AR239" s="22" t="s">
        <v>954</v>
      </c>
      <c r="AT239" s="22" t="s">
        <v>1082</v>
      </c>
      <c r="AU239" s="22" t="s">
        <v>959</v>
      </c>
      <c r="AY239" s="22" t="s">
        <v>1081</v>
      </c>
      <c r="BE239" s="116">
        <f t="shared" si="29"/>
        <v>0</v>
      </c>
      <c r="BF239" s="116">
        <f t="shared" si="30"/>
        <v>0</v>
      </c>
      <c r="BG239" s="116">
        <f t="shared" si="31"/>
        <v>0</v>
      </c>
      <c r="BH239" s="116">
        <f t="shared" si="32"/>
        <v>0</v>
      </c>
      <c r="BI239" s="116">
        <f t="shared" si="33"/>
        <v>0</v>
      </c>
      <c r="BJ239" s="22" t="s">
        <v>959</v>
      </c>
      <c r="BK239" s="171">
        <f t="shared" si="34"/>
        <v>0</v>
      </c>
      <c r="BL239" s="22" t="s">
        <v>954</v>
      </c>
      <c r="BM239" s="22" t="s">
        <v>1894</v>
      </c>
    </row>
    <row r="240" spans="2:65" s="1" customFormat="1" ht="38.25" customHeight="1">
      <c r="B240" s="136"/>
      <c r="C240" s="164" t="s">
        <v>1438</v>
      </c>
      <c r="D240" s="164" t="s">
        <v>1082</v>
      </c>
      <c r="E240" s="165" t="s">
        <v>785</v>
      </c>
      <c r="F240" s="270" t="s">
        <v>786</v>
      </c>
      <c r="G240" s="270"/>
      <c r="H240" s="270"/>
      <c r="I240" s="270"/>
      <c r="J240" s="166" t="s">
        <v>1182</v>
      </c>
      <c r="K240" s="167">
        <v>1</v>
      </c>
      <c r="L240" s="265">
        <v>0</v>
      </c>
      <c r="M240" s="265"/>
      <c r="N240" s="258">
        <f t="shared" si="25"/>
        <v>0</v>
      </c>
      <c r="O240" s="258"/>
      <c r="P240" s="258"/>
      <c r="Q240" s="258"/>
      <c r="R240" s="138"/>
      <c r="T240" s="168" t="s">
        <v>875</v>
      </c>
      <c r="U240" s="47" t="s">
        <v>914</v>
      </c>
      <c r="V240" s="39"/>
      <c r="W240" s="169">
        <f t="shared" si="26"/>
        <v>0</v>
      </c>
      <c r="X240" s="169">
        <v>0</v>
      </c>
      <c r="Y240" s="169">
        <f t="shared" si="27"/>
        <v>0</v>
      </c>
      <c r="Z240" s="169">
        <v>0</v>
      </c>
      <c r="AA240" s="170">
        <f t="shared" si="28"/>
        <v>0</v>
      </c>
      <c r="AR240" s="22" t="s">
        <v>954</v>
      </c>
      <c r="AT240" s="22" t="s">
        <v>1082</v>
      </c>
      <c r="AU240" s="22" t="s">
        <v>959</v>
      </c>
      <c r="AY240" s="22" t="s">
        <v>1081</v>
      </c>
      <c r="BE240" s="116">
        <f t="shared" si="29"/>
        <v>0</v>
      </c>
      <c r="BF240" s="116">
        <f t="shared" si="30"/>
        <v>0</v>
      </c>
      <c r="BG240" s="116">
        <f t="shared" si="31"/>
        <v>0</v>
      </c>
      <c r="BH240" s="116">
        <f t="shared" si="32"/>
        <v>0</v>
      </c>
      <c r="BI240" s="116">
        <f t="shared" si="33"/>
        <v>0</v>
      </c>
      <c r="BJ240" s="22" t="s">
        <v>959</v>
      </c>
      <c r="BK240" s="171">
        <f t="shared" si="34"/>
        <v>0</v>
      </c>
      <c r="BL240" s="22" t="s">
        <v>954</v>
      </c>
      <c r="BM240" s="22" t="s">
        <v>1895</v>
      </c>
    </row>
    <row r="241" spans="2:65" s="1" customFormat="1" ht="25.5" customHeight="1">
      <c r="B241" s="136"/>
      <c r="C241" s="164" t="s">
        <v>1443</v>
      </c>
      <c r="D241" s="164" t="s">
        <v>1082</v>
      </c>
      <c r="E241" s="165" t="s">
        <v>788</v>
      </c>
      <c r="F241" s="270" t="s">
        <v>789</v>
      </c>
      <c r="G241" s="270"/>
      <c r="H241" s="270"/>
      <c r="I241" s="270"/>
      <c r="J241" s="166" t="s">
        <v>1182</v>
      </c>
      <c r="K241" s="167">
        <v>0</v>
      </c>
      <c r="L241" s="265">
        <v>0</v>
      </c>
      <c r="M241" s="265"/>
      <c r="N241" s="258">
        <f t="shared" si="25"/>
        <v>0</v>
      </c>
      <c r="O241" s="258"/>
      <c r="P241" s="258"/>
      <c r="Q241" s="258"/>
      <c r="R241" s="138"/>
      <c r="T241" s="168" t="s">
        <v>875</v>
      </c>
      <c r="U241" s="47" t="s">
        <v>914</v>
      </c>
      <c r="V241" s="39"/>
      <c r="W241" s="169">
        <f t="shared" si="26"/>
        <v>0</v>
      </c>
      <c r="X241" s="169">
        <v>0</v>
      </c>
      <c r="Y241" s="169">
        <f t="shared" si="27"/>
        <v>0</v>
      </c>
      <c r="Z241" s="169">
        <v>0</v>
      </c>
      <c r="AA241" s="170">
        <f t="shared" si="28"/>
        <v>0</v>
      </c>
      <c r="AR241" s="22" t="s">
        <v>954</v>
      </c>
      <c r="AT241" s="22" t="s">
        <v>1082</v>
      </c>
      <c r="AU241" s="22" t="s">
        <v>959</v>
      </c>
      <c r="AY241" s="22" t="s">
        <v>1081</v>
      </c>
      <c r="BE241" s="116">
        <f t="shared" si="29"/>
        <v>0</v>
      </c>
      <c r="BF241" s="116">
        <f t="shared" si="30"/>
        <v>0</v>
      </c>
      <c r="BG241" s="116">
        <f t="shared" si="31"/>
        <v>0</v>
      </c>
      <c r="BH241" s="116">
        <f t="shared" si="32"/>
        <v>0</v>
      </c>
      <c r="BI241" s="116">
        <f t="shared" si="33"/>
        <v>0</v>
      </c>
      <c r="BJ241" s="22" t="s">
        <v>959</v>
      </c>
      <c r="BK241" s="171">
        <f t="shared" si="34"/>
        <v>0</v>
      </c>
      <c r="BL241" s="22" t="s">
        <v>954</v>
      </c>
      <c r="BM241" s="22" t="s">
        <v>1896</v>
      </c>
    </row>
    <row r="242" spans="2:65" s="1" customFormat="1" ht="25.5" customHeight="1">
      <c r="B242" s="136"/>
      <c r="C242" s="164" t="s">
        <v>1447</v>
      </c>
      <c r="D242" s="164" t="s">
        <v>1082</v>
      </c>
      <c r="E242" s="165" t="s">
        <v>791</v>
      </c>
      <c r="F242" s="270" t="s">
        <v>792</v>
      </c>
      <c r="G242" s="270"/>
      <c r="H242" s="270"/>
      <c r="I242" s="270"/>
      <c r="J242" s="166" t="s">
        <v>1182</v>
      </c>
      <c r="K242" s="167">
        <v>1</v>
      </c>
      <c r="L242" s="265">
        <v>0</v>
      </c>
      <c r="M242" s="265"/>
      <c r="N242" s="258">
        <f t="shared" si="25"/>
        <v>0</v>
      </c>
      <c r="O242" s="258"/>
      <c r="P242" s="258"/>
      <c r="Q242" s="258"/>
      <c r="R242" s="138"/>
      <c r="T242" s="168" t="s">
        <v>875</v>
      </c>
      <c r="U242" s="47" t="s">
        <v>914</v>
      </c>
      <c r="V242" s="39"/>
      <c r="W242" s="169">
        <f t="shared" si="26"/>
        <v>0</v>
      </c>
      <c r="X242" s="169">
        <v>0</v>
      </c>
      <c r="Y242" s="169">
        <f t="shared" si="27"/>
        <v>0</v>
      </c>
      <c r="Z242" s="169">
        <v>0</v>
      </c>
      <c r="AA242" s="170">
        <f t="shared" si="28"/>
        <v>0</v>
      </c>
      <c r="AR242" s="22" t="s">
        <v>954</v>
      </c>
      <c r="AT242" s="22" t="s">
        <v>1082</v>
      </c>
      <c r="AU242" s="22" t="s">
        <v>959</v>
      </c>
      <c r="AY242" s="22" t="s">
        <v>1081</v>
      </c>
      <c r="BE242" s="116">
        <f t="shared" si="29"/>
        <v>0</v>
      </c>
      <c r="BF242" s="116">
        <f t="shared" si="30"/>
        <v>0</v>
      </c>
      <c r="BG242" s="116">
        <f t="shared" si="31"/>
        <v>0</v>
      </c>
      <c r="BH242" s="116">
        <f t="shared" si="32"/>
        <v>0</v>
      </c>
      <c r="BI242" s="116">
        <f t="shared" si="33"/>
        <v>0</v>
      </c>
      <c r="BJ242" s="22" t="s">
        <v>959</v>
      </c>
      <c r="BK242" s="171">
        <f t="shared" si="34"/>
        <v>0</v>
      </c>
      <c r="BL242" s="22" t="s">
        <v>954</v>
      </c>
      <c r="BM242" s="22" t="s">
        <v>1897</v>
      </c>
    </row>
    <row r="243" spans="2:65" s="1" customFormat="1" ht="25.5" customHeight="1">
      <c r="B243" s="136"/>
      <c r="C243" s="164" t="s">
        <v>1456</v>
      </c>
      <c r="D243" s="164" t="s">
        <v>1082</v>
      </c>
      <c r="E243" s="165" t="s">
        <v>794</v>
      </c>
      <c r="F243" s="270" t="s">
        <v>795</v>
      </c>
      <c r="G243" s="270"/>
      <c r="H243" s="270"/>
      <c r="I243" s="270"/>
      <c r="J243" s="166" t="s">
        <v>1346</v>
      </c>
      <c r="K243" s="167">
        <v>0</v>
      </c>
      <c r="L243" s="265">
        <v>0</v>
      </c>
      <c r="M243" s="265"/>
      <c r="N243" s="258">
        <f t="shared" si="25"/>
        <v>0</v>
      </c>
      <c r="O243" s="258"/>
      <c r="P243" s="258"/>
      <c r="Q243" s="258"/>
      <c r="R243" s="138"/>
      <c r="T243" s="168" t="s">
        <v>875</v>
      </c>
      <c r="U243" s="47" t="s">
        <v>914</v>
      </c>
      <c r="V243" s="39"/>
      <c r="W243" s="169">
        <f t="shared" si="26"/>
        <v>0</v>
      </c>
      <c r="X243" s="169">
        <v>0</v>
      </c>
      <c r="Y243" s="169">
        <f t="shared" si="27"/>
        <v>0</v>
      </c>
      <c r="Z243" s="169">
        <v>0</v>
      </c>
      <c r="AA243" s="170">
        <f t="shared" si="28"/>
        <v>0</v>
      </c>
      <c r="AR243" s="22" t="s">
        <v>954</v>
      </c>
      <c r="AT243" s="22" t="s">
        <v>1082</v>
      </c>
      <c r="AU243" s="22" t="s">
        <v>959</v>
      </c>
      <c r="AY243" s="22" t="s">
        <v>1081</v>
      </c>
      <c r="BE243" s="116">
        <f t="shared" si="29"/>
        <v>0</v>
      </c>
      <c r="BF243" s="116">
        <f t="shared" si="30"/>
        <v>0</v>
      </c>
      <c r="BG243" s="116">
        <f t="shared" si="31"/>
        <v>0</v>
      </c>
      <c r="BH243" s="116">
        <f t="shared" si="32"/>
        <v>0</v>
      </c>
      <c r="BI243" s="116">
        <f t="shared" si="33"/>
        <v>0</v>
      </c>
      <c r="BJ243" s="22" t="s">
        <v>959</v>
      </c>
      <c r="BK243" s="171">
        <f t="shared" si="34"/>
        <v>0</v>
      </c>
      <c r="BL243" s="22" t="s">
        <v>954</v>
      </c>
      <c r="BM243" s="22" t="s">
        <v>1898</v>
      </c>
    </row>
    <row r="244" spans="2:65" s="10" customFormat="1" ht="29.85" customHeight="1">
      <c r="B244" s="153"/>
      <c r="C244" s="154"/>
      <c r="D244" s="163" t="s">
        <v>548</v>
      </c>
      <c r="E244" s="163"/>
      <c r="F244" s="163"/>
      <c r="G244" s="163"/>
      <c r="H244" s="163"/>
      <c r="I244" s="163"/>
      <c r="J244" s="163"/>
      <c r="K244" s="163"/>
      <c r="L244" s="163"/>
      <c r="M244" s="163"/>
      <c r="N244" s="273">
        <f>BK244</f>
        <v>0</v>
      </c>
      <c r="O244" s="274"/>
      <c r="P244" s="274"/>
      <c r="Q244" s="274"/>
      <c r="R244" s="156"/>
      <c r="T244" s="157"/>
      <c r="U244" s="154"/>
      <c r="V244" s="154"/>
      <c r="W244" s="158">
        <f>SUM(W245:W309)</f>
        <v>0</v>
      </c>
      <c r="X244" s="154"/>
      <c r="Y244" s="158">
        <f>SUM(Y245:Y309)</f>
        <v>18.93288892</v>
      </c>
      <c r="Z244" s="154"/>
      <c r="AA244" s="159">
        <f>SUM(AA245:AA309)</f>
        <v>0</v>
      </c>
      <c r="AR244" s="160" t="s">
        <v>959</v>
      </c>
      <c r="AT244" s="161" t="s">
        <v>946</v>
      </c>
      <c r="AU244" s="161" t="s">
        <v>954</v>
      </c>
      <c r="AY244" s="160" t="s">
        <v>1081</v>
      </c>
      <c r="BK244" s="162">
        <f>SUM(BK245:BK309)</f>
        <v>0</v>
      </c>
    </row>
    <row r="245" spans="2:65" s="1" customFormat="1" ht="25.5" customHeight="1">
      <c r="B245" s="136"/>
      <c r="C245" s="164" t="s">
        <v>1461</v>
      </c>
      <c r="D245" s="164" t="s">
        <v>1082</v>
      </c>
      <c r="E245" s="165" t="s">
        <v>797</v>
      </c>
      <c r="F245" s="270" t="s">
        <v>798</v>
      </c>
      <c r="G245" s="270"/>
      <c r="H245" s="270"/>
      <c r="I245" s="270"/>
      <c r="J245" s="166" t="s">
        <v>1194</v>
      </c>
      <c r="K245" s="167">
        <v>5</v>
      </c>
      <c r="L245" s="265">
        <v>0</v>
      </c>
      <c r="M245" s="265"/>
      <c r="N245" s="258">
        <f t="shared" ref="N245:N287" si="35">ROUND(L245*K245,3)</f>
        <v>0</v>
      </c>
      <c r="O245" s="258"/>
      <c r="P245" s="258"/>
      <c r="Q245" s="258"/>
      <c r="R245" s="138"/>
      <c r="T245" s="168" t="s">
        <v>875</v>
      </c>
      <c r="U245" s="47" t="s">
        <v>914</v>
      </c>
      <c r="V245" s="39"/>
      <c r="W245" s="169">
        <f t="shared" ref="W245:W287" si="36">V245*K245</f>
        <v>0</v>
      </c>
      <c r="X245" s="169">
        <v>1.82E-3</v>
      </c>
      <c r="Y245" s="169">
        <f t="shared" ref="Y245:Y287" si="37">X245*K245</f>
        <v>9.1000000000000004E-3</v>
      </c>
      <c r="Z245" s="169">
        <v>0</v>
      </c>
      <c r="AA245" s="170">
        <f t="shared" ref="AA245:AA287" si="38">Z245*K245</f>
        <v>0</v>
      </c>
      <c r="AR245" s="22" t="s">
        <v>954</v>
      </c>
      <c r="AT245" s="22" t="s">
        <v>1082</v>
      </c>
      <c r="AU245" s="22" t="s">
        <v>959</v>
      </c>
      <c r="AY245" s="22" t="s">
        <v>1081</v>
      </c>
      <c r="BE245" s="116">
        <f t="shared" ref="BE245:BE287" si="39">IF(U245="základná",N245,0)</f>
        <v>0</v>
      </c>
      <c r="BF245" s="116">
        <f t="shared" ref="BF245:BF287" si="40">IF(U245="znížená",N245,0)</f>
        <v>0</v>
      </c>
      <c r="BG245" s="116">
        <f t="shared" ref="BG245:BG287" si="41">IF(U245="zákl. prenesená",N245,0)</f>
        <v>0</v>
      </c>
      <c r="BH245" s="116">
        <f t="shared" ref="BH245:BH287" si="42">IF(U245="zníž. prenesená",N245,0)</f>
        <v>0</v>
      </c>
      <c r="BI245" s="116">
        <f t="shared" ref="BI245:BI287" si="43">IF(U245="nulová",N245,0)</f>
        <v>0</v>
      </c>
      <c r="BJ245" s="22" t="s">
        <v>959</v>
      </c>
      <c r="BK245" s="171">
        <f t="shared" ref="BK245:BK287" si="44">ROUND(L245*K245,3)</f>
        <v>0</v>
      </c>
      <c r="BL245" s="22" t="s">
        <v>954</v>
      </c>
      <c r="BM245" s="22" t="s">
        <v>1899</v>
      </c>
    </row>
    <row r="246" spans="2:65" s="1" customFormat="1" ht="25.5" customHeight="1">
      <c r="B246" s="136"/>
      <c r="C246" s="164" t="s">
        <v>1467</v>
      </c>
      <c r="D246" s="164" t="s">
        <v>1082</v>
      </c>
      <c r="E246" s="165" t="s">
        <v>800</v>
      </c>
      <c r="F246" s="270" t="s">
        <v>801</v>
      </c>
      <c r="G246" s="270"/>
      <c r="H246" s="270"/>
      <c r="I246" s="270"/>
      <c r="J246" s="166" t="s">
        <v>1194</v>
      </c>
      <c r="K246" s="167">
        <v>2</v>
      </c>
      <c r="L246" s="265">
        <v>0</v>
      </c>
      <c r="M246" s="265"/>
      <c r="N246" s="258">
        <f t="shared" si="35"/>
        <v>0</v>
      </c>
      <c r="O246" s="258"/>
      <c r="P246" s="258"/>
      <c r="Q246" s="258"/>
      <c r="R246" s="138"/>
      <c r="T246" s="168" t="s">
        <v>875</v>
      </c>
      <c r="U246" s="47" t="s">
        <v>914</v>
      </c>
      <c r="V246" s="39"/>
      <c r="W246" s="169">
        <f t="shared" si="36"/>
        <v>0</v>
      </c>
      <c r="X246" s="169">
        <v>3.5500000000000002E-3</v>
      </c>
      <c r="Y246" s="169">
        <f t="shared" si="37"/>
        <v>7.1000000000000004E-3</v>
      </c>
      <c r="Z246" s="169">
        <v>0</v>
      </c>
      <c r="AA246" s="170">
        <f t="shared" si="38"/>
        <v>0</v>
      </c>
      <c r="AR246" s="22" t="s">
        <v>954</v>
      </c>
      <c r="AT246" s="22" t="s">
        <v>1082</v>
      </c>
      <c r="AU246" s="22" t="s">
        <v>959</v>
      </c>
      <c r="AY246" s="22" t="s">
        <v>1081</v>
      </c>
      <c r="BE246" s="116">
        <f t="shared" si="39"/>
        <v>0</v>
      </c>
      <c r="BF246" s="116">
        <f t="shared" si="40"/>
        <v>0</v>
      </c>
      <c r="BG246" s="116">
        <f t="shared" si="41"/>
        <v>0</v>
      </c>
      <c r="BH246" s="116">
        <f t="shared" si="42"/>
        <v>0</v>
      </c>
      <c r="BI246" s="116">
        <f t="shared" si="43"/>
        <v>0</v>
      </c>
      <c r="BJ246" s="22" t="s">
        <v>959</v>
      </c>
      <c r="BK246" s="171">
        <f t="shared" si="44"/>
        <v>0</v>
      </c>
      <c r="BL246" s="22" t="s">
        <v>954</v>
      </c>
      <c r="BM246" s="22" t="s">
        <v>1900</v>
      </c>
    </row>
    <row r="247" spans="2:65" s="1" customFormat="1" ht="25.5" customHeight="1">
      <c r="B247" s="136"/>
      <c r="C247" s="164" t="s">
        <v>1474</v>
      </c>
      <c r="D247" s="164" t="s">
        <v>1082</v>
      </c>
      <c r="E247" s="165" t="s">
        <v>803</v>
      </c>
      <c r="F247" s="270" t="s">
        <v>804</v>
      </c>
      <c r="G247" s="270"/>
      <c r="H247" s="270"/>
      <c r="I247" s="270"/>
      <c r="J247" s="166" t="s">
        <v>1194</v>
      </c>
      <c r="K247" s="167">
        <v>17</v>
      </c>
      <c r="L247" s="265">
        <v>0</v>
      </c>
      <c r="M247" s="265"/>
      <c r="N247" s="258">
        <f t="shared" si="35"/>
        <v>0</v>
      </c>
      <c r="O247" s="258"/>
      <c r="P247" s="258"/>
      <c r="Q247" s="258"/>
      <c r="R247" s="138"/>
      <c r="T247" s="168" t="s">
        <v>875</v>
      </c>
      <c r="U247" s="47" t="s">
        <v>914</v>
      </c>
      <c r="V247" s="39"/>
      <c r="W247" s="169">
        <f t="shared" si="36"/>
        <v>0</v>
      </c>
      <c r="X247" s="169">
        <v>4.64E-3</v>
      </c>
      <c r="Y247" s="169">
        <f t="shared" si="37"/>
        <v>7.8880000000000006E-2</v>
      </c>
      <c r="Z247" s="169">
        <v>0</v>
      </c>
      <c r="AA247" s="170">
        <f t="shared" si="38"/>
        <v>0</v>
      </c>
      <c r="AR247" s="22" t="s">
        <v>954</v>
      </c>
      <c r="AT247" s="22" t="s">
        <v>1082</v>
      </c>
      <c r="AU247" s="22" t="s">
        <v>959</v>
      </c>
      <c r="AY247" s="22" t="s">
        <v>1081</v>
      </c>
      <c r="BE247" s="116">
        <f t="shared" si="39"/>
        <v>0</v>
      </c>
      <c r="BF247" s="116">
        <f t="shared" si="40"/>
        <v>0</v>
      </c>
      <c r="BG247" s="116">
        <f t="shared" si="41"/>
        <v>0</v>
      </c>
      <c r="BH247" s="116">
        <f t="shared" si="42"/>
        <v>0</v>
      </c>
      <c r="BI247" s="116">
        <f t="shared" si="43"/>
        <v>0</v>
      </c>
      <c r="BJ247" s="22" t="s">
        <v>959</v>
      </c>
      <c r="BK247" s="171">
        <f t="shared" si="44"/>
        <v>0</v>
      </c>
      <c r="BL247" s="22" t="s">
        <v>954</v>
      </c>
      <c r="BM247" s="22" t="s">
        <v>1901</v>
      </c>
    </row>
    <row r="248" spans="2:65" s="1" customFormat="1" ht="25.5" customHeight="1">
      <c r="B248" s="136"/>
      <c r="C248" s="164" t="s">
        <v>1478</v>
      </c>
      <c r="D248" s="164" t="s">
        <v>1082</v>
      </c>
      <c r="E248" s="165" t="s">
        <v>806</v>
      </c>
      <c r="F248" s="270" t="s">
        <v>807</v>
      </c>
      <c r="G248" s="270"/>
      <c r="H248" s="270"/>
      <c r="I248" s="270"/>
      <c r="J248" s="166" t="s">
        <v>1194</v>
      </c>
      <c r="K248" s="167">
        <v>26</v>
      </c>
      <c r="L248" s="265">
        <v>0</v>
      </c>
      <c r="M248" s="265"/>
      <c r="N248" s="258">
        <f t="shared" si="35"/>
        <v>0</v>
      </c>
      <c r="O248" s="258"/>
      <c r="P248" s="258"/>
      <c r="Q248" s="258"/>
      <c r="R248" s="138"/>
      <c r="T248" s="168" t="s">
        <v>875</v>
      </c>
      <c r="U248" s="47" t="s">
        <v>914</v>
      </c>
      <c r="V248" s="39"/>
      <c r="W248" s="169">
        <f t="shared" si="36"/>
        <v>0</v>
      </c>
      <c r="X248" s="169">
        <v>5.5100000000000001E-3</v>
      </c>
      <c r="Y248" s="169">
        <f t="shared" si="37"/>
        <v>0.14326</v>
      </c>
      <c r="Z248" s="169">
        <v>0</v>
      </c>
      <c r="AA248" s="170">
        <f t="shared" si="38"/>
        <v>0</v>
      </c>
      <c r="AR248" s="22" t="s">
        <v>954</v>
      </c>
      <c r="AT248" s="22" t="s">
        <v>1082</v>
      </c>
      <c r="AU248" s="22" t="s">
        <v>959</v>
      </c>
      <c r="AY248" s="22" t="s">
        <v>1081</v>
      </c>
      <c r="BE248" s="116">
        <f t="shared" si="39"/>
        <v>0</v>
      </c>
      <c r="BF248" s="116">
        <f t="shared" si="40"/>
        <v>0</v>
      </c>
      <c r="BG248" s="116">
        <f t="shared" si="41"/>
        <v>0</v>
      </c>
      <c r="BH248" s="116">
        <f t="shared" si="42"/>
        <v>0</v>
      </c>
      <c r="BI248" s="116">
        <f t="shared" si="43"/>
        <v>0</v>
      </c>
      <c r="BJ248" s="22" t="s">
        <v>959</v>
      </c>
      <c r="BK248" s="171">
        <f t="shared" si="44"/>
        <v>0</v>
      </c>
      <c r="BL248" s="22" t="s">
        <v>954</v>
      </c>
      <c r="BM248" s="22" t="s">
        <v>1902</v>
      </c>
    </row>
    <row r="249" spans="2:65" s="1" customFormat="1" ht="25.5" customHeight="1">
      <c r="B249" s="136"/>
      <c r="C249" s="164" t="s">
        <v>1484</v>
      </c>
      <c r="D249" s="164" t="s">
        <v>1082</v>
      </c>
      <c r="E249" s="165" t="s">
        <v>809</v>
      </c>
      <c r="F249" s="270" t="s">
        <v>810</v>
      </c>
      <c r="G249" s="270"/>
      <c r="H249" s="270"/>
      <c r="I249" s="270"/>
      <c r="J249" s="166" t="s">
        <v>1194</v>
      </c>
      <c r="K249" s="167">
        <v>16</v>
      </c>
      <c r="L249" s="265">
        <v>0</v>
      </c>
      <c r="M249" s="265"/>
      <c r="N249" s="258">
        <f t="shared" si="35"/>
        <v>0</v>
      </c>
      <c r="O249" s="258"/>
      <c r="P249" s="258"/>
      <c r="Q249" s="258"/>
      <c r="R249" s="138"/>
      <c r="T249" s="168" t="s">
        <v>875</v>
      </c>
      <c r="U249" s="47" t="s">
        <v>914</v>
      </c>
      <c r="V249" s="39"/>
      <c r="W249" s="169">
        <f t="shared" si="36"/>
        <v>0</v>
      </c>
      <c r="X249" s="169">
        <v>7.5599999999999999E-3</v>
      </c>
      <c r="Y249" s="169">
        <f t="shared" si="37"/>
        <v>0.12096</v>
      </c>
      <c r="Z249" s="169">
        <v>0</v>
      </c>
      <c r="AA249" s="170">
        <f t="shared" si="38"/>
        <v>0</v>
      </c>
      <c r="AR249" s="22" t="s">
        <v>954</v>
      </c>
      <c r="AT249" s="22" t="s">
        <v>1082</v>
      </c>
      <c r="AU249" s="22" t="s">
        <v>959</v>
      </c>
      <c r="AY249" s="22" t="s">
        <v>1081</v>
      </c>
      <c r="BE249" s="116">
        <f t="shared" si="39"/>
        <v>0</v>
      </c>
      <c r="BF249" s="116">
        <f t="shared" si="40"/>
        <v>0</v>
      </c>
      <c r="BG249" s="116">
        <f t="shared" si="41"/>
        <v>0</v>
      </c>
      <c r="BH249" s="116">
        <f t="shared" si="42"/>
        <v>0</v>
      </c>
      <c r="BI249" s="116">
        <f t="shared" si="43"/>
        <v>0</v>
      </c>
      <c r="BJ249" s="22" t="s">
        <v>959</v>
      </c>
      <c r="BK249" s="171">
        <f t="shared" si="44"/>
        <v>0</v>
      </c>
      <c r="BL249" s="22" t="s">
        <v>954</v>
      </c>
      <c r="BM249" s="22" t="s">
        <v>1903</v>
      </c>
    </row>
    <row r="250" spans="2:65" s="1" customFormat="1" ht="25.5" customHeight="1">
      <c r="B250" s="136"/>
      <c r="C250" s="164" t="s">
        <v>1491</v>
      </c>
      <c r="D250" s="164" t="s">
        <v>1082</v>
      </c>
      <c r="E250" s="165" t="s">
        <v>812</v>
      </c>
      <c r="F250" s="270" t="s">
        <v>813</v>
      </c>
      <c r="G250" s="270"/>
      <c r="H250" s="270"/>
      <c r="I250" s="270"/>
      <c r="J250" s="166" t="s">
        <v>1194</v>
      </c>
      <c r="K250" s="167">
        <v>60</v>
      </c>
      <c r="L250" s="265">
        <v>0</v>
      </c>
      <c r="M250" s="265"/>
      <c r="N250" s="258">
        <f t="shared" si="35"/>
        <v>0</v>
      </c>
      <c r="O250" s="258"/>
      <c r="P250" s="258"/>
      <c r="Q250" s="258"/>
      <c r="R250" s="138"/>
      <c r="T250" s="168" t="s">
        <v>875</v>
      </c>
      <c r="U250" s="47" t="s">
        <v>914</v>
      </c>
      <c r="V250" s="39"/>
      <c r="W250" s="169">
        <f t="shared" si="36"/>
        <v>0</v>
      </c>
      <c r="X250" s="169">
        <v>7.5500000000000003E-3</v>
      </c>
      <c r="Y250" s="169">
        <f t="shared" si="37"/>
        <v>0.45300000000000001</v>
      </c>
      <c r="Z250" s="169">
        <v>0</v>
      </c>
      <c r="AA250" s="170">
        <f t="shared" si="38"/>
        <v>0</v>
      </c>
      <c r="AR250" s="22" t="s">
        <v>954</v>
      </c>
      <c r="AT250" s="22" t="s">
        <v>1082</v>
      </c>
      <c r="AU250" s="22" t="s">
        <v>959</v>
      </c>
      <c r="AY250" s="22" t="s">
        <v>1081</v>
      </c>
      <c r="BE250" s="116">
        <f t="shared" si="39"/>
        <v>0</v>
      </c>
      <c r="BF250" s="116">
        <f t="shared" si="40"/>
        <v>0</v>
      </c>
      <c r="BG250" s="116">
        <f t="shared" si="41"/>
        <v>0</v>
      </c>
      <c r="BH250" s="116">
        <f t="shared" si="42"/>
        <v>0</v>
      </c>
      <c r="BI250" s="116">
        <f t="shared" si="43"/>
        <v>0</v>
      </c>
      <c r="BJ250" s="22" t="s">
        <v>959</v>
      </c>
      <c r="BK250" s="171">
        <f t="shared" si="44"/>
        <v>0</v>
      </c>
      <c r="BL250" s="22" t="s">
        <v>954</v>
      </c>
      <c r="BM250" s="22" t="s">
        <v>1904</v>
      </c>
    </row>
    <row r="251" spans="2:65" s="1" customFormat="1" ht="25.5" customHeight="1">
      <c r="B251" s="136"/>
      <c r="C251" s="164" t="s">
        <v>1495</v>
      </c>
      <c r="D251" s="164" t="s">
        <v>1082</v>
      </c>
      <c r="E251" s="165" t="s">
        <v>815</v>
      </c>
      <c r="F251" s="270" t="s">
        <v>816</v>
      </c>
      <c r="G251" s="270"/>
      <c r="H251" s="270"/>
      <c r="I251" s="270"/>
      <c r="J251" s="166" t="s">
        <v>1194</v>
      </c>
      <c r="K251" s="167">
        <v>49</v>
      </c>
      <c r="L251" s="265">
        <v>0</v>
      </c>
      <c r="M251" s="265"/>
      <c r="N251" s="258">
        <f t="shared" si="35"/>
        <v>0</v>
      </c>
      <c r="O251" s="258"/>
      <c r="P251" s="258"/>
      <c r="Q251" s="258"/>
      <c r="R251" s="138"/>
      <c r="T251" s="168" t="s">
        <v>875</v>
      </c>
      <c r="U251" s="47" t="s">
        <v>914</v>
      </c>
      <c r="V251" s="39"/>
      <c r="W251" s="169">
        <f t="shared" si="36"/>
        <v>0</v>
      </c>
      <c r="X251" s="169">
        <v>1.0319999999999999E-2</v>
      </c>
      <c r="Y251" s="169">
        <f t="shared" si="37"/>
        <v>0.50568000000000002</v>
      </c>
      <c r="Z251" s="169">
        <v>0</v>
      </c>
      <c r="AA251" s="170">
        <f t="shared" si="38"/>
        <v>0</v>
      </c>
      <c r="AR251" s="22" t="s">
        <v>954</v>
      </c>
      <c r="AT251" s="22" t="s">
        <v>1082</v>
      </c>
      <c r="AU251" s="22" t="s">
        <v>959</v>
      </c>
      <c r="AY251" s="22" t="s">
        <v>1081</v>
      </c>
      <c r="BE251" s="116">
        <f t="shared" si="39"/>
        <v>0</v>
      </c>
      <c r="BF251" s="116">
        <f t="shared" si="40"/>
        <v>0</v>
      </c>
      <c r="BG251" s="116">
        <f t="shared" si="41"/>
        <v>0</v>
      </c>
      <c r="BH251" s="116">
        <f t="shared" si="42"/>
        <v>0</v>
      </c>
      <c r="BI251" s="116">
        <f t="shared" si="43"/>
        <v>0</v>
      </c>
      <c r="BJ251" s="22" t="s">
        <v>959</v>
      </c>
      <c r="BK251" s="171">
        <f t="shared" si="44"/>
        <v>0</v>
      </c>
      <c r="BL251" s="22" t="s">
        <v>954</v>
      </c>
      <c r="BM251" s="22" t="s">
        <v>1905</v>
      </c>
    </row>
    <row r="252" spans="2:65" s="1" customFormat="1" ht="25.5" customHeight="1">
      <c r="B252" s="136"/>
      <c r="C252" s="164" t="s">
        <v>1499</v>
      </c>
      <c r="D252" s="164" t="s">
        <v>1082</v>
      </c>
      <c r="E252" s="165" t="s">
        <v>818</v>
      </c>
      <c r="F252" s="270" t="s">
        <v>819</v>
      </c>
      <c r="G252" s="270"/>
      <c r="H252" s="270"/>
      <c r="I252" s="270"/>
      <c r="J252" s="166" t="s">
        <v>1194</v>
      </c>
      <c r="K252" s="167">
        <v>41</v>
      </c>
      <c r="L252" s="265">
        <v>0</v>
      </c>
      <c r="M252" s="265"/>
      <c r="N252" s="258">
        <f t="shared" si="35"/>
        <v>0</v>
      </c>
      <c r="O252" s="258"/>
      <c r="P252" s="258"/>
      <c r="Q252" s="258"/>
      <c r="R252" s="138"/>
      <c r="T252" s="168" t="s">
        <v>875</v>
      </c>
      <c r="U252" s="47" t="s">
        <v>914</v>
      </c>
      <c r="V252" s="39"/>
      <c r="W252" s="169">
        <f t="shared" si="36"/>
        <v>0</v>
      </c>
      <c r="X252" s="169">
        <v>1.374E-2</v>
      </c>
      <c r="Y252" s="169">
        <f t="shared" si="37"/>
        <v>0.56334000000000006</v>
      </c>
      <c r="Z252" s="169">
        <v>0</v>
      </c>
      <c r="AA252" s="170">
        <f t="shared" si="38"/>
        <v>0</v>
      </c>
      <c r="AR252" s="22" t="s">
        <v>954</v>
      </c>
      <c r="AT252" s="22" t="s">
        <v>1082</v>
      </c>
      <c r="AU252" s="22" t="s">
        <v>959</v>
      </c>
      <c r="AY252" s="22" t="s">
        <v>1081</v>
      </c>
      <c r="BE252" s="116">
        <f t="shared" si="39"/>
        <v>0</v>
      </c>
      <c r="BF252" s="116">
        <f t="shared" si="40"/>
        <v>0</v>
      </c>
      <c r="BG252" s="116">
        <f t="shared" si="41"/>
        <v>0</v>
      </c>
      <c r="BH252" s="116">
        <f t="shared" si="42"/>
        <v>0</v>
      </c>
      <c r="BI252" s="116">
        <f t="shared" si="43"/>
        <v>0</v>
      </c>
      <c r="BJ252" s="22" t="s">
        <v>959</v>
      </c>
      <c r="BK252" s="171">
        <f t="shared" si="44"/>
        <v>0</v>
      </c>
      <c r="BL252" s="22" t="s">
        <v>954</v>
      </c>
      <c r="BM252" s="22" t="s">
        <v>1906</v>
      </c>
    </row>
    <row r="253" spans="2:65" s="1" customFormat="1" ht="25.5" customHeight="1">
      <c r="B253" s="136"/>
      <c r="C253" s="164" t="s">
        <v>1505</v>
      </c>
      <c r="D253" s="164" t="s">
        <v>1082</v>
      </c>
      <c r="E253" s="165" t="s">
        <v>821</v>
      </c>
      <c r="F253" s="270" t="s">
        <v>822</v>
      </c>
      <c r="G253" s="270"/>
      <c r="H253" s="270"/>
      <c r="I253" s="270"/>
      <c r="J253" s="166" t="s">
        <v>1194</v>
      </c>
      <c r="K253" s="167">
        <v>16</v>
      </c>
      <c r="L253" s="265">
        <v>0</v>
      </c>
      <c r="M253" s="265"/>
      <c r="N253" s="258">
        <f t="shared" si="35"/>
        <v>0</v>
      </c>
      <c r="O253" s="258"/>
      <c r="P253" s="258"/>
      <c r="Q253" s="258"/>
      <c r="R253" s="138"/>
      <c r="T253" s="168" t="s">
        <v>875</v>
      </c>
      <c r="U253" s="47" t="s">
        <v>914</v>
      </c>
      <c r="V253" s="39"/>
      <c r="W253" s="169">
        <f t="shared" si="36"/>
        <v>0</v>
      </c>
      <c r="X253" s="169">
        <v>1.823E-2</v>
      </c>
      <c r="Y253" s="169">
        <f t="shared" si="37"/>
        <v>0.29167999999999999</v>
      </c>
      <c r="Z253" s="169">
        <v>0</v>
      </c>
      <c r="AA253" s="170">
        <f t="shared" si="38"/>
        <v>0</v>
      </c>
      <c r="AR253" s="22" t="s">
        <v>954</v>
      </c>
      <c r="AT253" s="22" t="s">
        <v>1082</v>
      </c>
      <c r="AU253" s="22" t="s">
        <v>959</v>
      </c>
      <c r="AY253" s="22" t="s">
        <v>1081</v>
      </c>
      <c r="BE253" s="116">
        <f t="shared" si="39"/>
        <v>0</v>
      </c>
      <c r="BF253" s="116">
        <f t="shared" si="40"/>
        <v>0</v>
      </c>
      <c r="BG253" s="116">
        <f t="shared" si="41"/>
        <v>0</v>
      </c>
      <c r="BH253" s="116">
        <f t="shared" si="42"/>
        <v>0</v>
      </c>
      <c r="BI253" s="116">
        <f t="shared" si="43"/>
        <v>0</v>
      </c>
      <c r="BJ253" s="22" t="s">
        <v>959</v>
      </c>
      <c r="BK253" s="171">
        <f t="shared" si="44"/>
        <v>0</v>
      </c>
      <c r="BL253" s="22" t="s">
        <v>954</v>
      </c>
      <c r="BM253" s="22" t="s">
        <v>1907</v>
      </c>
    </row>
    <row r="254" spans="2:65" s="1" customFormat="1" ht="25.5" customHeight="1">
      <c r="B254" s="136"/>
      <c r="C254" s="164" t="s">
        <v>1510</v>
      </c>
      <c r="D254" s="164" t="s">
        <v>1082</v>
      </c>
      <c r="E254" s="165" t="s">
        <v>824</v>
      </c>
      <c r="F254" s="270" t="s">
        <v>825</v>
      </c>
      <c r="G254" s="270"/>
      <c r="H254" s="270"/>
      <c r="I254" s="270"/>
      <c r="J254" s="166" t="s">
        <v>1194</v>
      </c>
      <c r="K254" s="167">
        <v>97</v>
      </c>
      <c r="L254" s="265">
        <v>0</v>
      </c>
      <c r="M254" s="265"/>
      <c r="N254" s="258">
        <f t="shared" si="35"/>
        <v>0</v>
      </c>
      <c r="O254" s="258"/>
      <c r="P254" s="258"/>
      <c r="Q254" s="258"/>
      <c r="R254" s="138"/>
      <c r="T254" s="168" t="s">
        <v>875</v>
      </c>
      <c r="U254" s="47" t="s">
        <v>914</v>
      </c>
      <c r="V254" s="39"/>
      <c r="W254" s="169">
        <f t="shared" si="36"/>
        <v>0</v>
      </c>
      <c r="X254" s="169">
        <v>2.1250000000000002E-2</v>
      </c>
      <c r="Y254" s="169">
        <f t="shared" si="37"/>
        <v>2.0612500000000002</v>
      </c>
      <c r="Z254" s="169">
        <v>0</v>
      </c>
      <c r="AA254" s="170">
        <f t="shared" si="38"/>
        <v>0</v>
      </c>
      <c r="AR254" s="22" t="s">
        <v>954</v>
      </c>
      <c r="AT254" s="22" t="s">
        <v>1082</v>
      </c>
      <c r="AU254" s="22" t="s">
        <v>959</v>
      </c>
      <c r="AY254" s="22" t="s">
        <v>1081</v>
      </c>
      <c r="BE254" s="116">
        <f t="shared" si="39"/>
        <v>0</v>
      </c>
      <c r="BF254" s="116">
        <f t="shared" si="40"/>
        <v>0</v>
      </c>
      <c r="BG254" s="116">
        <f t="shared" si="41"/>
        <v>0</v>
      </c>
      <c r="BH254" s="116">
        <f t="shared" si="42"/>
        <v>0</v>
      </c>
      <c r="BI254" s="116">
        <f t="shared" si="43"/>
        <v>0</v>
      </c>
      <c r="BJ254" s="22" t="s">
        <v>959</v>
      </c>
      <c r="BK254" s="171">
        <f t="shared" si="44"/>
        <v>0</v>
      </c>
      <c r="BL254" s="22" t="s">
        <v>954</v>
      </c>
      <c r="BM254" s="22" t="s">
        <v>1908</v>
      </c>
    </row>
    <row r="255" spans="2:65" s="1" customFormat="1" ht="25.5" customHeight="1">
      <c r="B255" s="136"/>
      <c r="C255" s="164" t="s">
        <v>1515</v>
      </c>
      <c r="D255" s="164" t="s">
        <v>1082</v>
      </c>
      <c r="E255" s="165" t="s">
        <v>827</v>
      </c>
      <c r="F255" s="270" t="s">
        <v>828</v>
      </c>
      <c r="G255" s="270"/>
      <c r="H255" s="270"/>
      <c r="I255" s="270"/>
      <c r="J255" s="166" t="s">
        <v>1194</v>
      </c>
      <c r="K255" s="167">
        <v>2</v>
      </c>
      <c r="L255" s="265">
        <v>0</v>
      </c>
      <c r="M255" s="265"/>
      <c r="N255" s="258">
        <f t="shared" si="35"/>
        <v>0</v>
      </c>
      <c r="O255" s="258"/>
      <c r="P255" s="258"/>
      <c r="Q255" s="258"/>
      <c r="R255" s="138"/>
      <c r="T255" s="168" t="s">
        <v>875</v>
      </c>
      <c r="U255" s="47" t="s">
        <v>914</v>
      </c>
      <c r="V255" s="39"/>
      <c r="W255" s="169">
        <f t="shared" si="36"/>
        <v>0</v>
      </c>
      <c r="X255" s="169">
        <v>3.8629999999999998E-2</v>
      </c>
      <c r="Y255" s="169">
        <f t="shared" si="37"/>
        <v>7.7259999999999995E-2</v>
      </c>
      <c r="Z255" s="169">
        <v>0</v>
      </c>
      <c r="AA255" s="170">
        <f t="shared" si="38"/>
        <v>0</v>
      </c>
      <c r="AR255" s="22" t="s">
        <v>954</v>
      </c>
      <c r="AT255" s="22" t="s">
        <v>1082</v>
      </c>
      <c r="AU255" s="22" t="s">
        <v>959</v>
      </c>
      <c r="AY255" s="22" t="s">
        <v>1081</v>
      </c>
      <c r="BE255" s="116">
        <f t="shared" si="39"/>
        <v>0</v>
      </c>
      <c r="BF255" s="116">
        <f t="shared" si="40"/>
        <v>0</v>
      </c>
      <c r="BG255" s="116">
        <f t="shared" si="41"/>
        <v>0</v>
      </c>
      <c r="BH255" s="116">
        <f t="shared" si="42"/>
        <v>0</v>
      </c>
      <c r="BI255" s="116">
        <f t="shared" si="43"/>
        <v>0</v>
      </c>
      <c r="BJ255" s="22" t="s">
        <v>959</v>
      </c>
      <c r="BK255" s="171">
        <f t="shared" si="44"/>
        <v>0</v>
      </c>
      <c r="BL255" s="22" t="s">
        <v>954</v>
      </c>
      <c r="BM255" s="22" t="s">
        <v>1909</v>
      </c>
    </row>
    <row r="256" spans="2:65" s="1" customFormat="1" ht="25.5" customHeight="1">
      <c r="B256" s="136"/>
      <c r="C256" s="164" t="s">
        <v>1520</v>
      </c>
      <c r="D256" s="164" t="s">
        <v>1082</v>
      </c>
      <c r="E256" s="165" t="s">
        <v>830</v>
      </c>
      <c r="F256" s="270" t="s">
        <v>831</v>
      </c>
      <c r="G256" s="270"/>
      <c r="H256" s="270"/>
      <c r="I256" s="270"/>
      <c r="J256" s="166" t="s">
        <v>1182</v>
      </c>
      <c r="K256" s="167">
        <v>1</v>
      </c>
      <c r="L256" s="265">
        <v>0</v>
      </c>
      <c r="M256" s="265"/>
      <c r="N256" s="258">
        <f t="shared" si="35"/>
        <v>0</v>
      </c>
      <c r="O256" s="258"/>
      <c r="P256" s="258"/>
      <c r="Q256" s="258"/>
      <c r="R256" s="138"/>
      <c r="T256" s="168" t="s">
        <v>875</v>
      </c>
      <c r="U256" s="47" t="s">
        <v>914</v>
      </c>
      <c r="V256" s="39"/>
      <c r="W256" s="169">
        <f t="shared" si="36"/>
        <v>0</v>
      </c>
      <c r="X256" s="169">
        <v>8.5999999999999998E-4</v>
      </c>
      <c r="Y256" s="169">
        <f t="shared" si="37"/>
        <v>8.5999999999999998E-4</v>
      </c>
      <c r="Z256" s="169">
        <v>0</v>
      </c>
      <c r="AA256" s="170">
        <f t="shared" si="38"/>
        <v>0</v>
      </c>
      <c r="AR256" s="22" t="s">
        <v>954</v>
      </c>
      <c r="AT256" s="22" t="s">
        <v>1082</v>
      </c>
      <c r="AU256" s="22" t="s">
        <v>959</v>
      </c>
      <c r="AY256" s="22" t="s">
        <v>1081</v>
      </c>
      <c r="BE256" s="116">
        <f t="shared" si="39"/>
        <v>0</v>
      </c>
      <c r="BF256" s="116">
        <f t="shared" si="40"/>
        <v>0</v>
      </c>
      <c r="BG256" s="116">
        <f t="shared" si="41"/>
        <v>0</v>
      </c>
      <c r="BH256" s="116">
        <f t="shared" si="42"/>
        <v>0</v>
      </c>
      <c r="BI256" s="116">
        <f t="shared" si="43"/>
        <v>0</v>
      </c>
      <c r="BJ256" s="22" t="s">
        <v>959</v>
      </c>
      <c r="BK256" s="171">
        <f t="shared" si="44"/>
        <v>0</v>
      </c>
      <c r="BL256" s="22" t="s">
        <v>954</v>
      </c>
      <c r="BM256" s="22" t="s">
        <v>1910</v>
      </c>
    </row>
    <row r="257" spans="2:65" s="1" customFormat="1" ht="25.5" customHeight="1">
      <c r="B257" s="136"/>
      <c r="C257" s="164" t="s">
        <v>1525</v>
      </c>
      <c r="D257" s="164" t="s">
        <v>1082</v>
      </c>
      <c r="E257" s="165" t="s">
        <v>1911</v>
      </c>
      <c r="F257" s="270" t="s">
        <v>1912</v>
      </c>
      <c r="G257" s="270"/>
      <c r="H257" s="270"/>
      <c r="I257" s="270"/>
      <c r="J257" s="166" t="s">
        <v>1182</v>
      </c>
      <c r="K257" s="167">
        <v>1</v>
      </c>
      <c r="L257" s="265">
        <v>0</v>
      </c>
      <c r="M257" s="265"/>
      <c r="N257" s="258">
        <f t="shared" si="35"/>
        <v>0</v>
      </c>
      <c r="O257" s="258"/>
      <c r="P257" s="258"/>
      <c r="Q257" s="258"/>
      <c r="R257" s="138"/>
      <c r="T257" s="168" t="s">
        <v>875</v>
      </c>
      <c r="U257" s="47" t="s">
        <v>914</v>
      </c>
      <c r="V257" s="39"/>
      <c r="W257" s="169">
        <f t="shared" si="36"/>
        <v>0</v>
      </c>
      <c r="X257" s="169">
        <v>1.0300000000000001E-3</v>
      </c>
      <c r="Y257" s="169">
        <f t="shared" si="37"/>
        <v>1.0300000000000001E-3</v>
      </c>
      <c r="Z257" s="169">
        <v>0</v>
      </c>
      <c r="AA257" s="170">
        <f t="shared" si="38"/>
        <v>0</v>
      </c>
      <c r="AR257" s="22" t="s">
        <v>954</v>
      </c>
      <c r="AT257" s="22" t="s">
        <v>1082</v>
      </c>
      <c r="AU257" s="22" t="s">
        <v>959</v>
      </c>
      <c r="AY257" s="22" t="s">
        <v>1081</v>
      </c>
      <c r="BE257" s="116">
        <f t="shared" si="39"/>
        <v>0</v>
      </c>
      <c r="BF257" s="116">
        <f t="shared" si="40"/>
        <v>0</v>
      </c>
      <c r="BG257" s="116">
        <f t="shared" si="41"/>
        <v>0</v>
      </c>
      <c r="BH257" s="116">
        <f t="shared" si="42"/>
        <v>0</v>
      </c>
      <c r="BI257" s="116">
        <f t="shared" si="43"/>
        <v>0</v>
      </c>
      <c r="BJ257" s="22" t="s">
        <v>959</v>
      </c>
      <c r="BK257" s="171">
        <f t="shared" si="44"/>
        <v>0</v>
      </c>
      <c r="BL257" s="22" t="s">
        <v>954</v>
      </c>
      <c r="BM257" s="22" t="s">
        <v>1913</v>
      </c>
    </row>
    <row r="258" spans="2:65" s="1" customFormat="1" ht="25.5" customHeight="1">
      <c r="B258" s="136"/>
      <c r="C258" s="164" t="s">
        <v>1</v>
      </c>
      <c r="D258" s="164" t="s">
        <v>1082</v>
      </c>
      <c r="E258" s="165" t="s">
        <v>1914</v>
      </c>
      <c r="F258" s="270" t="s">
        <v>1915</v>
      </c>
      <c r="G258" s="270"/>
      <c r="H258" s="270"/>
      <c r="I258" s="270"/>
      <c r="J258" s="166" t="s">
        <v>1182</v>
      </c>
      <c r="K258" s="167">
        <v>6</v>
      </c>
      <c r="L258" s="265">
        <v>0</v>
      </c>
      <c r="M258" s="265"/>
      <c r="N258" s="258">
        <f t="shared" si="35"/>
        <v>0</v>
      </c>
      <c r="O258" s="258"/>
      <c r="P258" s="258"/>
      <c r="Q258" s="258"/>
      <c r="R258" s="138"/>
      <c r="T258" s="168" t="s">
        <v>875</v>
      </c>
      <c r="U258" s="47" t="s">
        <v>914</v>
      </c>
      <c r="V258" s="39"/>
      <c r="W258" s="169">
        <f t="shared" si="36"/>
        <v>0</v>
      </c>
      <c r="X258" s="169">
        <v>1.0300000000000001E-3</v>
      </c>
      <c r="Y258" s="169">
        <f t="shared" si="37"/>
        <v>6.1800000000000006E-3</v>
      </c>
      <c r="Z258" s="169">
        <v>0</v>
      </c>
      <c r="AA258" s="170">
        <f t="shared" si="38"/>
        <v>0</v>
      </c>
      <c r="AR258" s="22" t="s">
        <v>954</v>
      </c>
      <c r="AT258" s="22" t="s">
        <v>1082</v>
      </c>
      <c r="AU258" s="22" t="s">
        <v>959</v>
      </c>
      <c r="AY258" s="22" t="s">
        <v>1081</v>
      </c>
      <c r="BE258" s="116">
        <f t="shared" si="39"/>
        <v>0</v>
      </c>
      <c r="BF258" s="116">
        <f t="shared" si="40"/>
        <v>0</v>
      </c>
      <c r="BG258" s="116">
        <f t="shared" si="41"/>
        <v>0</v>
      </c>
      <c r="BH258" s="116">
        <f t="shared" si="42"/>
        <v>0</v>
      </c>
      <c r="BI258" s="116">
        <f t="shared" si="43"/>
        <v>0</v>
      </c>
      <c r="BJ258" s="22" t="s">
        <v>959</v>
      </c>
      <c r="BK258" s="171">
        <f t="shared" si="44"/>
        <v>0</v>
      </c>
      <c r="BL258" s="22" t="s">
        <v>954</v>
      </c>
      <c r="BM258" s="22" t="s">
        <v>1916</v>
      </c>
    </row>
    <row r="259" spans="2:65" s="1" customFormat="1" ht="25.5" customHeight="1">
      <c r="B259" s="136"/>
      <c r="C259" s="164" t="s">
        <v>6</v>
      </c>
      <c r="D259" s="164" t="s">
        <v>1082</v>
      </c>
      <c r="E259" s="165" t="s">
        <v>833</v>
      </c>
      <c r="F259" s="270" t="s">
        <v>834</v>
      </c>
      <c r="G259" s="270"/>
      <c r="H259" s="270"/>
      <c r="I259" s="270"/>
      <c r="J259" s="166" t="s">
        <v>1182</v>
      </c>
      <c r="K259" s="167">
        <v>2</v>
      </c>
      <c r="L259" s="265">
        <v>0</v>
      </c>
      <c r="M259" s="265"/>
      <c r="N259" s="258">
        <f t="shared" si="35"/>
        <v>0</v>
      </c>
      <c r="O259" s="258"/>
      <c r="P259" s="258"/>
      <c r="Q259" s="258"/>
      <c r="R259" s="138"/>
      <c r="T259" s="168" t="s">
        <v>875</v>
      </c>
      <c r="U259" s="47" t="s">
        <v>914</v>
      </c>
      <c r="V259" s="39"/>
      <c r="W259" s="169">
        <f t="shared" si="36"/>
        <v>0</v>
      </c>
      <c r="X259" s="169">
        <v>1.2700000000000001E-3</v>
      </c>
      <c r="Y259" s="169">
        <f t="shared" si="37"/>
        <v>2.5400000000000002E-3</v>
      </c>
      <c r="Z259" s="169">
        <v>0</v>
      </c>
      <c r="AA259" s="170">
        <f t="shared" si="38"/>
        <v>0</v>
      </c>
      <c r="AR259" s="22" t="s">
        <v>954</v>
      </c>
      <c r="AT259" s="22" t="s">
        <v>1082</v>
      </c>
      <c r="AU259" s="22" t="s">
        <v>959</v>
      </c>
      <c r="AY259" s="22" t="s">
        <v>1081</v>
      </c>
      <c r="BE259" s="116">
        <f t="shared" si="39"/>
        <v>0</v>
      </c>
      <c r="BF259" s="116">
        <f t="shared" si="40"/>
        <v>0</v>
      </c>
      <c r="BG259" s="116">
        <f t="shared" si="41"/>
        <v>0</v>
      </c>
      <c r="BH259" s="116">
        <f t="shared" si="42"/>
        <v>0</v>
      </c>
      <c r="BI259" s="116">
        <f t="shared" si="43"/>
        <v>0</v>
      </c>
      <c r="BJ259" s="22" t="s">
        <v>959</v>
      </c>
      <c r="BK259" s="171">
        <f t="shared" si="44"/>
        <v>0</v>
      </c>
      <c r="BL259" s="22" t="s">
        <v>954</v>
      </c>
      <c r="BM259" s="22" t="s">
        <v>1917</v>
      </c>
    </row>
    <row r="260" spans="2:65" s="1" customFormat="1" ht="25.5" customHeight="1">
      <c r="B260" s="136"/>
      <c r="C260" s="164" t="s">
        <v>10</v>
      </c>
      <c r="D260" s="164" t="s">
        <v>1082</v>
      </c>
      <c r="E260" s="165" t="s">
        <v>836</v>
      </c>
      <c r="F260" s="270" t="s">
        <v>837</v>
      </c>
      <c r="G260" s="270"/>
      <c r="H260" s="270"/>
      <c r="I260" s="270"/>
      <c r="J260" s="166" t="s">
        <v>1182</v>
      </c>
      <c r="K260" s="167">
        <v>4</v>
      </c>
      <c r="L260" s="265">
        <v>0</v>
      </c>
      <c r="M260" s="265"/>
      <c r="N260" s="258">
        <f t="shared" si="35"/>
        <v>0</v>
      </c>
      <c r="O260" s="258"/>
      <c r="P260" s="258"/>
      <c r="Q260" s="258"/>
      <c r="R260" s="138"/>
      <c r="T260" s="168" t="s">
        <v>875</v>
      </c>
      <c r="U260" s="47" t="s">
        <v>914</v>
      </c>
      <c r="V260" s="39"/>
      <c r="W260" s="169">
        <f t="shared" si="36"/>
        <v>0</v>
      </c>
      <c r="X260" s="169">
        <v>1.1538799999999999E-3</v>
      </c>
      <c r="Y260" s="169">
        <f t="shared" si="37"/>
        <v>4.6155199999999997E-3</v>
      </c>
      <c r="Z260" s="169">
        <v>0</v>
      </c>
      <c r="AA260" s="170">
        <f t="shared" si="38"/>
        <v>0</v>
      </c>
      <c r="AR260" s="22" t="s">
        <v>954</v>
      </c>
      <c r="AT260" s="22" t="s">
        <v>1082</v>
      </c>
      <c r="AU260" s="22" t="s">
        <v>959</v>
      </c>
      <c r="AY260" s="22" t="s">
        <v>1081</v>
      </c>
      <c r="BE260" s="116">
        <f t="shared" si="39"/>
        <v>0</v>
      </c>
      <c r="BF260" s="116">
        <f t="shared" si="40"/>
        <v>0</v>
      </c>
      <c r="BG260" s="116">
        <f t="shared" si="41"/>
        <v>0</v>
      </c>
      <c r="BH260" s="116">
        <f t="shared" si="42"/>
        <v>0</v>
      </c>
      <c r="BI260" s="116">
        <f t="shared" si="43"/>
        <v>0</v>
      </c>
      <c r="BJ260" s="22" t="s">
        <v>959</v>
      </c>
      <c r="BK260" s="171">
        <f t="shared" si="44"/>
        <v>0</v>
      </c>
      <c r="BL260" s="22" t="s">
        <v>954</v>
      </c>
      <c r="BM260" s="22" t="s">
        <v>1918</v>
      </c>
    </row>
    <row r="261" spans="2:65" s="1" customFormat="1" ht="25.5" customHeight="1">
      <c r="B261" s="136"/>
      <c r="C261" s="164" t="s">
        <v>17</v>
      </c>
      <c r="D261" s="164" t="s">
        <v>1082</v>
      </c>
      <c r="E261" s="165" t="s">
        <v>842</v>
      </c>
      <c r="F261" s="270" t="s">
        <v>843</v>
      </c>
      <c r="G261" s="270"/>
      <c r="H261" s="270"/>
      <c r="I261" s="270"/>
      <c r="J261" s="166" t="s">
        <v>1182</v>
      </c>
      <c r="K261" s="167">
        <v>6</v>
      </c>
      <c r="L261" s="265">
        <v>0</v>
      </c>
      <c r="M261" s="265"/>
      <c r="N261" s="258">
        <f t="shared" si="35"/>
        <v>0</v>
      </c>
      <c r="O261" s="258"/>
      <c r="P261" s="258"/>
      <c r="Q261" s="258"/>
      <c r="R261" s="138"/>
      <c r="T261" s="168" t="s">
        <v>875</v>
      </c>
      <c r="U261" s="47" t="s">
        <v>914</v>
      </c>
      <c r="V261" s="39"/>
      <c r="W261" s="169">
        <f t="shared" si="36"/>
        <v>0</v>
      </c>
      <c r="X261" s="169">
        <v>1.5020000000000001E-3</v>
      </c>
      <c r="Y261" s="169">
        <f t="shared" si="37"/>
        <v>9.0120000000000009E-3</v>
      </c>
      <c r="Z261" s="169">
        <v>0</v>
      </c>
      <c r="AA261" s="170">
        <f t="shared" si="38"/>
        <v>0</v>
      </c>
      <c r="AR261" s="22" t="s">
        <v>954</v>
      </c>
      <c r="AT261" s="22" t="s">
        <v>1082</v>
      </c>
      <c r="AU261" s="22" t="s">
        <v>959</v>
      </c>
      <c r="AY261" s="22" t="s">
        <v>1081</v>
      </c>
      <c r="BE261" s="116">
        <f t="shared" si="39"/>
        <v>0</v>
      </c>
      <c r="BF261" s="116">
        <f t="shared" si="40"/>
        <v>0</v>
      </c>
      <c r="BG261" s="116">
        <f t="shared" si="41"/>
        <v>0</v>
      </c>
      <c r="BH261" s="116">
        <f t="shared" si="42"/>
        <v>0</v>
      </c>
      <c r="BI261" s="116">
        <f t="shared" si="43"/>
        <v>0</v>
      </c>
      <c r="BJ261" s="22" t="s">
        <v>959</v>
      </c>
      <c r="BK261" s="171">
        <f t="shared" si="44"/>
        <v>0</v>
      </c>
      <c r="BL261" s="22" t="s">
        <v>954</v>
      </c>
      <c r="BM261" s="22" t="s">
        <v>1919</v>
      </c>
    </row>
    <row r="262" spans="2:65" s="1" customFormat="1" ht="25.5" customHeight="1">
      <c r="B262" s="136"/>
      <c r="C262" s="164" t="s">
        <v>21</v>
      </c>
      <c r="D262" s="164" t="s">
        <v>1082</v>
      </c>
      <c r="E262" s="165" t="s">
        <v>845</v>
      </c>
      <c r="F262" s="270" t="s">
        <v>846</v>
      </c>
      <c r="G262" s="270"/>
      <c r="H262" s="270"/>
      <c r="I262" s="270"/>
      <c r="J262" s="166" t="s">
        <v>1182</v>
      </c>
      <c r="K262" s="167">
        <v>3</v>
      </c>
      <c r="L262" s="265">
        <v>0</v>
      </c>
      <c r="M262" s="265"/>
      <c r="N262" s="258">
        <f t="shared" si="35"/>
        <v>0</v>
      </c>
      <c r="O262" s="258"/>
      <c r="P262" s="258"/>
      <c r="Q262" s="258"/>
      <c r="R262" s="138"/>
      <c r="T262" s="168" t="s">
        <v>875</v>
      </c>
      <c r="U262" s="47" t="s">
        <v>914</v>
      </c>
      <c r="V262" s="39"/>
      <c r="W262" s="169">
        <f t="shared" si="36"/>
        <v>0</v>
      </c>
      <c r="X262" s="169">
        <v>1.5100000000000001E-3</v>
      </c>
      <c r="Y262" s="169">
        <f t="shared" si="37"/>
        <v>4.5300000000000002E-3</v>
      </c>
      <c r="Z262" s="169">
        <v>0</v>
      </c>
      <c r="AA262" s="170">
        <f t="shared" si="38"/>
        <v>0</v>
      </c>
      <c r="AR262" s="22" t="s">
        <v>954</v>
      </c>
      <c r="AT262" s="22" t="s">
        <v>1082</v>
      </c>
      <c r="AU262" s="22" t="s">
        <v>959</v>
      </c>
      <c r="AY262" s="22" t="s">
        <v>1081</v>
      </c>
      <c r="BE262" s="116">
        <f t="shared" si="39"/>
        <v>0</v>
      </c>
      <c r="BF262" s="116">
        <f t="shared" si="40"/>
        <v>0</v>
      </c>
      <c r="BG262" s="116">
        <f t="shared" si="41"/>
        <v>0</v>
      </c>
      <c r="BH262" s="116">
        <f t="shared" si="42"/>
        <v>0</v>
      </c>
      <c r="BI262" s="116">
        <f t="shared" si="43"/>
        <v>0</v>
      </c>
      <c r="BJ262" s="22" t="s">
        <v>959</v>
      </c>
      <c r="BK262" s="171">
        <f t="shared" si="44"/>
        <v>0</v>
      </c>
      <c r="BL262" s="22" t="s">
        <v>954</v>
      </c>
      <c r="BM262" s="22" t="s">
        <v>1920</v>
      </c>
    </row>
    <row r="263" spans="2:65" s="1" customFormat="1" ht="25.5" customHeight="1">
      <c r="B263" s="136"/>
      <c r="C263" s="164" t="s">
        <v>26</v>
      </c>
      <c r="D263" s="164" t="s">
        <v>1082</v>
      </c>
      <c r="E263" s="165" t="s">
        <v>848</v>
      </c>
      <c r="F263" s="270" t="s">
        <v>849</v>
      </c>
      <c r="G263" s="270"/>
      <c r="H263" s="270"/>
      <c r="I263" s="270"/>
      <c r="J263" s="166" t="s">
        <v>1182</v>
      </c>
      <c r="K263" s="167">
        <v>3</v>
      </c>
      <c r="L263" s="265">
        <v>0</v>
      </c>
      <c r="M263" s="265"/>
      <c r="N263" s="258">
        <f t="shared" si="35"/>
        <v>0</v>
      </c>
      <c r="O263" s="258"/>
      <c r="P263" s="258"/>
      <c r="Q263" s="258"/>
      <c r="R263" s="138"/>
      <c r="T263" s="168" t="s">
        <v>875</v>
      </c>
      <c r="U263" s="47" t="s">
        <v>914</v>
      </c>
      <c r="V263" s="39"/>
      <c r="W263" s="169">
        <f t="shared" si="36"/>
        <v>0</v>
      </c>
      <c r="X263" s="169">
        <v>1.89E-3</v>
      </c>
      <c r="Y263" s="169">
        <f t="shared" si="37"/>
        <v>5.6699999999999997E-3</v>
      </c>
      <c r="Z263" s="169">
        <v>0</v>
      </c>
      <c r="AA263" s="170">
        <f t="shared" si="38"/>
        <v>0</v>
      </c>
      <c r="AR263" s="22" t="s">
        <v>954</v>
      </c>
      <c r="AT263" s="22" t="s">
        <v>1082</v>
      </c>
      <c r="AU263" s="22" t="s">
        <v>959</v>
      </c>
      <c r="AY263" s="22" t="s">
        <v>1081</v>
      </c>
      <c r="BE263" s="116">
        <f t="shared" si="39"/>
        <v>0</v>
      </c>
      <c r="BF263" s="116">
        <f t="shared" si="40"/>
        <v>0</v>
      </c>
      <c r="BG263" s="116">
        <f t="shared" si="41"/>
        <v>0</v>
      </c>
      <c r="BH263" s="116">
        <f t="shared" si="42"/>
        <v>0</v>
      </c>
      <c r="BI263" s="116">
        <f t="shared" si="43"/>
        <v>0</v>
      </c>
      <c r="BJ263" s="22" t="s">
        <v>959</v>
      </c>
      <c r="BK263" s="171">
        <f t="shared" si="44"/>
        <v>0</v>
      </c>
      <c r="BL263" s="22" t="s">
        <v>954</v>
      </c>
      <c r="BM263" s="22" t="s">
        <v>1921</v>
      </c>
    </row>
    <row r="264" spans="2:65" s="1" customFormat="1" ht="25.5" customHeight="1">
      <c r="B264" s="136"/>
      <c r="C264" s="164" t="s">
        <v>31</v>
      </c>
      <c r="D264" s="164" t="s">
        <v>1082</v>
      </c>
      <c r="E264" s="165" t="s">
        <v>851</v>
      </c>
      <c r="F264" s="270" t="s">
        <v>852</v>
      </c>
      <c r="G264" s="270"/>
      <c r="H264" s="270"/>
      <c r="I264" s="270"/>
      <c r="J264" s="166" t="s">
        <v>1182</v>
      </c>
      <c r="K264" s="167">
        <v>4</v>
      </c>
      <c r="L264" s="265">
        <v>0</v>
      </c>
      <c r="M264" s="265"/>
      <c r="N264" s="258">
        <f t="shared" si="35"/>
        <v>0</v>
      </c>
      <c r="O264" s="258"/>
      <c r="P264" s="258"/>
      <c r="Q264" s="258"/>
      <c r="R264" s="138"/>
      <c r="T264" s="168" t="s">
        <v>875</v>
      </c>
      <c r="U264" s="47" t="s">
        <v>914</v>
      </c>
      <c r="V264" s="39"/>
      <c r="W264" s="169">
        <f t="shared" si="36"/>
        <v>0</v>
      </c>
      <c r="X264" s="169">
        <v>1.89E-3</v>
      </c>
      <c r="Y264" s="169">
        <f t="shared" si="37"/>
        <v>7.5599999999999999E-3</v>
      </c>
      <c r="Z264" s="169">
        <v>0</v>
      </c>
      <c r="AA264" s="170">
        <f t="shared" si="38"/>
        <v>0</v>
      </c>
      <c r="AR264" s="22" t="s">
        <v>954</v>
      </c>
      <c r="AT264" s="22" t="s">
        <v>1082</v>
      </c>
      <c r="AU264" s="22" t="s">
        <v>959</v>
      </c>
      <c r="AY264" s="22" t="s">
        <v>1081</v>
      </c>
      <c r="BE264" s="116">
        <f t="shared" si="39"/>
        <v>0</v>
      </c>
      <c r="BF264" s="116">
        <f t="shared" si="40"/>
        <v>0</v>
      </c>
      <c r="BG264" s="116">
        <f t="shared" si="41"/>
        <v>0</v>
      </c>
      <c r="BH264" s="116">
        <f t="shared" si="42"/>
        <v>0</v>
      </c>
      <c r="BI264" s="116">
        <f t="shared" si="43"/>
        <v>0</v>
      </c>
      <c r="BJ264" s="22" t="s">
        <v>959</v>
      </c>
      <c r="BK264" s="171">
        <f t="shared" si="44"/>
        <v>0</v>
      </c>
      <c r="BL264" s="22" t="s">
        <v>954</v>
      </c>
      <c r="BM264" s="22" t="s">
        <v>1922</v>
      </c>
    </row>
    <row r="265" spans="2:65" s="1" customFormat="1" ht="25.5" customHeight="1">
      <c r="B265" s="136"/>
      <c r="C265" s="164" t="s">
        <v>36</v>
      </c>
      <c r="D265" s="164" t="s">
        <v>1082</v>
      </c>
      <c r="E265" s="165" t="s">
        <v>854</v>
      </c>
      <c r="F265" s="270" t="s">
        <v>855</v>
      </c>
      <c r="G265" s="270"/>
      <c r="H265" s="270"/>
      <c r="I265" s="270"/>
      <c r="J265" s="166" t="s">
        <v>1182</v>
      </c>
      <c r="K265" s="167">
        <v>12</v>
      </c>
      <c r="L265" s="265">
        <v>0</v>
      </c>
      <c r="M265" s="265"/>
      <c r="N265" s="258">
        <f t="shared" si="35"/>
        <v>0</v>
      </c>
      <c r="O265" s="258"/>
      <c r="P265" s="258"/>
      <c r="Q265" s="258"/>
      <c r="R265" s="138"/>
      <c r="T265" s="168" t="s">
        <v>875</v>
      </c>
      <c r="U265" s="47" t="s">
        <v>914</v>
      </c>
      <c r="V265" s="39"/>
      <c r="W265" s="169">
        <f t="shared" si="36"/>
        <v>0</v>
      </c>
      <c r="X265" s="169">
        <v>1.7763200000000001E-3</v>
      </c>
      <c r="Y265" s="169">
        <f t="shared" si="37"/>
        <v>2.1315840000000003E-2</v>
      </c>
      <c r="Z265" s="169">
        <v>0</v>
      </c>
      <c r="AA265" s="170">
        <f t="shared" si="38"/>
        <v>0</v>
      </c>
      <c r="AR265" s="22" t="s">
        <v>954</v>
      </c>
      <c r="AT265" s="22" t="s">
        <v>1082</v>
      </c>
      <c r="AU265" s="22" t="s">
        <v>959</v>
      </c>
      <c r="AY265" s="22" t="s">
        <v>1081</v>
      </c>
      <c r="BE265" s="116">
        <f t="shared" si="39"/>
        <v>0</v>
      </c>
      <c r="BF265" s="116">
        <f t="shared" si="40"/>
        <v>0</v>
      </c>
      <c r="BG265" s="116">
        <f t="shared" si="41"/>
        <v>0</v>
      </c>
      <c r="BH265" s="116">
        <f t="shared" si="42"/>
        <v>0</v>
      </c>
      <c r="BI265" s="116">
        <f t="shared" si="43"/>
        <v>0</v>
      </c>
      <c r="BJ265" s="22" t="s">
        <v>959</v>
      </c>
      <c r="BK265" s="171">
        <f t="shared" si="44"/>
        <v>0</v>
      </c>
      <c r="BL265" s="22" t="s">
        <v>954</v>
      </c>
      <c r="BM265" s="22" t="s">
        <v>1923</v>
      </c>
    </row>
    <row r="266" spans="2:65" s="1" customFormat="1" ht="25.5" customHeight="1">
      <c r="B266" s="136"/>
      <c r="C266" s="164" t="s">
        <v>40</v>
      </c>
      <c r="D266" s="164" t="s">
        <v>1082</v>
      </c>
      <c r="E266" s="165" t="s">
        <v>857</v>
      </c>
      <c r="F266" s="270" t="s">
        <v>858</v>
      </c>
      <c r="G266" s="270"/>
      <c r="H266" s="270"/>
      <c r="I266" s="270"/>
      <c r="J266" s="166" t="s">
        <v>1182</v>
      </c>
      <c r="K266" s="167">
        <v>1</v>
      </c>
      <c r="L266" s="265">
        <v>0</v>
      </c>
      <c r="M266" s="265"/>
      <c r="N266" s="258">
        <f t="shared" si="35"/>
        <v>0</v>
      </c>
      <c r="O266" s="258"/>
      <c r="P266" s="258"/>
      <c r="Q266" s="258"/>
      <c r="R266" s="138"/>
      <c r="T266" s="168" t="s">
        <v>875</v>
      </c>
      <c r="U266" s="47" t="s">
        <v>914</v>
      </c>
      <c r="V266" s="39"/>
      <c r="W266" s="169">
        <f t="shared" si="36"/>
        <v>0</v>
      </c>
      <c r="X266" s="169">
        <v>1.7700000000000001E-3</v>
      </c>
      <c r="Y266" s="169">
        <f t="shared" si="37"/>
        <v>1.7700000000000001E-3</v>
      </c>
      <c r="Z266" s="169">
        <v>0</v>
      </c>
      <c r="AA266" s="170">
        <f t="shared" si="38"/>
        <v>0</v>
      </c>
      <c r="AR266" s="22" t="s">
        <v>954</v>
      </c>
      <c r="AT266" s="22" t="s">
        <v>1082</v>
      </c>
      <c r="AU266" s="22" t="s">
        <v>959</v>
      </c>
      <c r="AY266" s="22" t="s">
        <v>1081</v>
      </c>
      <c r="BE266" s="116">
        <f t="shared" si="39"/>
        <v>0</v>
      </c>
      <c r="BF266" s="116">
        <f t="shared" si="40"/>
        <v>0</v>
      </c>
      <c r="BG266" s="116">
        <f t="shared" si="41"/>
        <v>0</v>
      </c>
      <c r="BH266" s="116">
        <f t="shared" si="42"/>
        <v>0</v>
      </c>
      <c r="BI266" s="116">
        <f t="shared" si="43"/>
        <v>0</v>
      </c>
      <c r="BJ266" s="22" t="s">
        <v>959</v>
      </c>
      <c r="BK266" s="171">
        <f t="shared" si="44"/>
        <v>0</v>
      </c>
      <c r="BL266" s="22" t="s">
        <v>954</v>
      </c>
      <c r="BM266" s="22" t="s">
        <v>1924</v>
      </c>
    </row>
    <row r="267" spans="2:65" s="1" customFormat="1" ht="25.5" customHeight="1">
      <c r="B267" s="136"/>
      <c r="C267" s="164" t="s">
        <v>48</v>
      </c>
      <c r="D267" s="164" t="s">
        <v>1082</v>
      </c>
      <c r="E267" s="165" t="s">
        <v>1925</v>
      </c>
      <c r="F267" s="270" t="s">
        <v>1926</v>
      </c>
      <c r="G267" s="270"/>
      <c r="H267" s="270"/>
      <c r="I267" s="270"/>
      <c r="J267" s="166" t="s">
        <v>1182</v>
      </c>
      <c r="K267" s="167">
        <v>1</v>
      </c>
      <c r="L267" s="265">
        <v>0</v>
      </c>
      <c r="M267" s="265"/>
      <c r="N267" s="258">
        <f t="shared" si="35"/>
        <v>0</v>
      </c>
      <c r="O267" s="258"/>
      <c r="P267" s="258"/>
      <c r="Q267" s="258"/>
      <c r="R267" s="138"/>
      <c r="T267" s="168" t="s">
        <v>875</v>
      </c>
      <c r="U267" s="47" t="s">
        <v>914</v>
      </c>
      <c r="V267" s="39"/>
      <c r="W267" s="169">
        <f t="shared" si="36"/>
        <v>0</v>
      </c>
      <c r="X267" s="169">
        <v>1.7700000000000001E-3</v>
      </c>
      <c r="Y267" s="169">
        <f t="shared" si="37"/>
        <v>1.7700000000000001E-3</v>
      </c>
      <c r="Z267" s="169">
        <v>0</v>
      </c>
      <c r="AA267" s="170">
        <f t="shared" si="38"/>
        <v>0</v>
      </c>
      <c r="AR267" s="22" t="s">
        <v>954</v>
      </c>
      <c r="AT267" s="22" t="s">
        <v>1082</v>
      </c>
      <c r="AU267" s="22" t="s">
        <v>959</v>
      </c>
      <c r="AY267" s="22" t="s">
        <v>1081</v>
      </c>
      <c r="BE267" s="116">
        <f t="shared" si="39"/>
        <v>0</v>
      </c>
      <c r="BF267" s="116">
        <f t="shared" si="40"/>
        <v>0</v>
      </c>
      <c r="BG267" s="116">
        <f t="shared" si="41"/>
        <v>0</v>
      </c>
      <c r="BH267" s="116">
        <f t="shared" si="42"/>
        <v>0</v>
      </c>
      <c r="BI267" s="116">
        <f t="shared" si="43"/>
        <v>0</v>
      </c>
      <c r="BJ267" s="22" t="s">
        <v>959</v>
      </c>
      <c r="BK267" s="171">
        <f t="shared" si="44"/>
        <v>0</v>
      </c>
      <c r="BL267" s="22" t="s">
        <v>954</v>
      </c>
      <c r="BM267" s="22" t="s">
        <v>1927</v>
      </c>
    </row>
    <row r="268" spans="2:65" s="1" customFormat="1" ht="25.5" customHeight="1">
      <c r="B268" s="136"/>
      <c r="C268" s="164" t="s">
        <v>52</v>
      </c>
      <c r="D268" s="164" t="s">
        <v>1082</v>
      </c>
      <c r="E268" s="165" t="s">
        <v>863</v>
      </c>
      <c r="F268" s="270" t="s">
        <v>864</v>
      </c>
      <c r="G268" s="270"/>
      <c r="H268" s="270"/>
      <c r="I268" s="270"/>
      <c r="J268" s="166" t="s">
        <v>1182</v>
      </c>
      <c r="K268" s="167">
        <v>4</v>
      </c>
      <c r="L268" s="265">
        <v>0</v>
      </c>
      <c r="M268" s="265"/>
      <c r="N268" s="258">
        <f t="shared" si="35"/>
        <v>0</v>
      </c>
      <c r="O268" s="258"/>
      <c r="P268" s="258"/>
      <c r="Q268" s="258"/>
      <c r="R268" s="138"/>
      <c r="T268" s="168" t="s">
        <v>875</v>
      </c>
      <c r="U268" s="47" t="s">
        <v>914</v>
      </c>
      <c r="V268" s="39"/>
      <c r="W268" s="169">
        <f t="shared" si="36"/>
        <v>0</v>
      </c>
      <c r="X268" s="169">
        <v>1.7700000000000001E-3</v>
      </c>
      <c r="Y268" s="169">
        <f t="shared" si="37"/>
        <v>7.0800000000000004E-3</v>
      </c>
      <c r="Z268" s="169">
        <v>0</v>
      </c>
      <c r="AA268" s="170">
        <f t="shared" si="38"/>
        <v>0</v>
      </c>
      <c r="AR268" s="22" t="s">
        <v>954</v>
      </c>
      <c r="AT268" s="22" t="s">
        <v>1082</v>
      </c>
      <c r="AU268" s="22" t="s">
        <v>959</v>
      </c>
      <c r="AY268" s="22" t="s">
        <v>1081</v>
      </c>
      <c r="BE268" s="116">
        <f t="shared" si="39"/>
        <v>0</v>
      </c>
      <c r="BF268" s="116">
        <f t="shared" si="40"/>
        <v>0</v>
      </c>
      <c r="BG268" s="116">
        <f t="shared" si="41"/>
        <v>0</v>
      </c>
      <c r="BH268" s="116">
        <f t="shared" si="42"/>
        <v>0</v>
      </c>
      <c r="BI268" s="116">
        <f t="shared" si="43"/>
        <v>0</v>
      </c>
      <c r="BJ268" s="22" t="s">
        <v>959</v>
      </c>
      <c r="BK268" s="171">
        <f t="shared" si="44"/>
        <v>0</v>
      </c>
      <c r="BL268" s="22" t="s">
        <v>954</v>
      </c>
      <c r="BM268" s="22" t="s">
        <v>1928</v>
      </c>
    </row>
    <row r="269" spans="2:65" s="1" customFormat="1" ht="25.5" customHeight="1">
      <c r="B269" s="136"/>
      <c r="C269" s="164" t="s">
        <v>60</v>
      </c>
      <c r="D269" s="164" t="s">
        <v>1082</v>
      </c>
      <c r="E269" s="165" t="s">
        <v>866</v>
      </c>
      <c r="F269" s="270" t="s">
        <v>867</v>
      </c>
      <c r="G269" s="270"/>
      <c r="H269" s="270"/>
      <c r="I269" s="270"/>
      <c r="J269" s="166" t="s">
        <v>1182</v>
      </c>
      <c r="K269" s="167">
        <v>4</v>
      </c>
      <c r="L269" s="265">
        <v>0</v>
      </c>
      <c r="M269" s="265"/>
      <c r="N269" s="258">
        <f t="shared" si="35"/>
        <v>0</v>
      </c>
      <c r="O269" s="258"/>
      <c r="P269" s="258"/>
      <c r="Q269" s="258"/>
      <c r="R269" s="138"/>
      <c r="T269" s="168" t="s">
        <v>875</v>
      </c>
      <c r="U269" s="47" t="s">
        <v>914</v>
      </c>
      <c r="V269" s="39"/>
      <c r="W269" s="169">
        <f t="shared" si="36"/>
        <v>0</v>
      </c>
      <c r="X269" s="169">
        <v>2.3983400000000001E-3</v>
      </c>
      <c r="Y269" s="169">
        <f t="shared" si="37"/>
        <v>9.5933600000000004E-3</v>
      </c>
      <c r="Z269" s="169">
        <v>0</v>
      </c>
      <c r="AA269" s="170">
        <f t="shared" si="38"/>
        <v>0</v>
      </c>
      <c r="AR269" s="22" t="s">
        <v>954</v>
      </c>
      <c r="AT269" s="22" t="s">
        <v>1082</v>
      </c>
      <c r="AU269" s="22" t="s">
        <v>959</v>
      </c>
      <c r="AY269" s="22" t="s">
        <v>1081</v>
      </c>
      <c r="BE269" s="116">
        <f t="shared" si="39"/>
        <v>0</v>
      </c>
      <c r="BF269" s="116">
        <f t="shared" si="40"/>
        <v>0</v>
      </c>
      <c r="BG269" s="116">
        <f t="shared" si="41"/>
        <v>0</v>
      </c>
      <c r="BH269" s="116">
        <f t="shared" si="42"/>
        <v>0</v>
      </c>
      <c r="BI269" s="116">
        <f t="shared" si="43"/>
        <v>0</v>
      </c>
      <c r="BJ269" s="22" t="s">
        <v>959</v>
      </c>
      <c r="BK269" s="171">
        <f t="shared" si="44"/>
        <v>0</v>
      </c>
      <c r="BL269" s="22" t="s">
        <v>954</v>
      </c>
      <c r="BM269" s="22" t="s">
        <v>1929</v>
      </c>
    </row>
    <row r="270" spans="2:65" s="1" customFormat="1" ht="25.5" customHeight="1">
      <c r="B270" s="136"/>
      <c r="C270" s="164" t="s">
        <v>64</v>
      </c>
      <c r="D270" s="164" t="s">
        <v>1082</v>
      </c>
      <c r="E270" s="165" t="s">
        <v>869</v>
      </c>
      <c r="F270" s="270" t="s">
        <v>3157</v>
      </c>
      <c r="G270" s="270"/>
      <c r="H270" s="270"/>
      <c r="I270" s="270"/>
      <c r="J270" s="166" t="s">
        <v>1182</v>
      </c>
      <c r="K270" s="167">
        <v>6</v>
      </c>
      <c r="L270" s="265">
        <v>0</v>
      </c>
      <c r="M270" s="265"/>
      <c r="N270" s="258">
        <f t="shared" si="35"/>
        <v>0</v>
      </c>
      <c r="O270" s="258"/>
      <c r="P270" s="258"/>
      <c r="Q270" s="258"/>
      <c r="R270" s="138"/>
      <c r="T270" s="168" t="s">
        <v>875</v>
      </c>
      <c r="U270" s="47" t="s">
        <v>914</v>
      </c>
      <c r="V270" s="39"/>
      <c r="W270" s="169">
        <f t="shared" si="36"/>
        <v>0</v>
      </c>
      <c r="X270" s="169">
        <v>2.3900000000000002E-3</v>
      </c>
      <c r="Y270" s="169">
        <f t="shared" si="37"/>
        <v>1.4340000000000002E-2</v>
      </c>
      <c r="Z270" s="169">
        <v>0</v>
      </c>
      <c r="AA270" s="170">
        <f t="shared" si="38"/>
        <v>0</v>
      </c>
      <c r="AR270" s="22" t="s">
        <v>954</v>
      </c>
      <c r="AT270" s="22" t="s">
        <v>1082</v>
      </c>
      <c r="AU270" s="22" t="s">
        <v>959</v>
      </c>
      <c r="AY270" s="22" t="s">
        <v>1081</v>
      </c>
      <c r="BE270" s="116">
        <f t="shared" si="39"/>
        <v>0</v>
      </c>
      <c r="BF270" s="116">
        <f t="shared" si="40"/>
        <v>0</v>
      </c>
      <c r="BG270" s="116">
        <f t="shared" si="41"/>
        <v>0</v>
      </c>
      <c r="BH270" s="116">
        <f t="shared" si="42"/>
        <v>0</v>
      </c>
      <c r="BI270" s="116">
        <f t="shared" si="43"/>
        <v>0</v>
      </c>
      <c r="BJ270" s="22" t="s">
        <v>959</v>
      </c>
      <c r="BK270" s="171">
        <f t="shared" si="44"/>
        <v>0</v>
      </c>
      <c r="BL270" s="22" t="s">
        <v>954</v>
      </c>
      <c r="BM270" s="22" t="s">
        <v>1930</v>
      </c>
    </row>
    <row r="271" spans="2:65" s="1" customFormat="1" ht="25.5" customHeight="1">
      <c r="B271" s="136"/>
      <c r="C271" s="164" t="s">
        <v>68</v>
      </c>
      <c r="D271" s="164" t="s">
        <v>1082</v>
      </c>
      <c r="E271" s="165" t="s">
        <v>3159</v>
      </c>
      <c r="F271" s="270" t="s">
        <v>3160</v>
      </c>
      <c r="G271" s="270"/>
      <c r="H271" s="270"/>
      <c r="I271" s="270"/>
      <c r="J271" s="166" t="s">
        <v>1182</v>
      </c>
      <c r="K271" s="167">
        <v>2</v>
      </c>
      <c r="L271" s="265">
        <v>0</v>
      </c>
      <c r="M271" s="265"/>
      <c r="N271" s="258">
        <f t="shared" si="35"/>
        <v>0</v>
      </c>
      <c r="O271" s="258"/>
      <c r="P271" s="258"/>
      <c r="Q271" s="258"/>
      <c r="R271" s="138"/>
      <c r="T271" s="168" t="s">
        <v>875</v>
      </c>
      <c r="U271" s="47" t="s">
        <v>914</v>
      </c>
      <c r="V271" s="39"/>
      <c r="W271" s="169">
        <f t="shared" si="36"/>
        <v>0</v>
      </c>
      <c r="X271" s="169">
        <v>2.9499999999999999E-3</v>
      </c>
      <c r="Y271" s="169">
        <f t="shared" si="37"/>
        <v>5.8999999999999999E-3</v>
      </c>
      <c r="Z271" s="169">
        <v>0</v>
      </c>
      <c r="AA271" s="170">
        <f t="shared" si="38"/>
        <v>0</v>
      </c>
      <c r="AR271" s="22" t="s">
        <v>954</v>
      </c>
      <c r="AT271" s="22" t="s">
        <v>1082</v>
      </c>
      <c r="AU271" s="22" t="s">
        <v>959</v>
      </c>
      <c r="AY271" s="22" t="s">
        <v>1081</v>
      </c>
      <c r="BE271" s="116">
        <f t="shared" si="39"/>
        <v>0</v>
      </c>
      <c r="BF271" s="116">
        <f t="shared" si="40"/>
        <v>0</v>
      </c>
      <c r="BG271" s="116">
        <f t="shared" si="41"/>
        <v>0</v>
      </c>
      <c r="BH271" s="116">
        <f t="shared" si="42"/>
        <v>0</v>
      </c>
      <c r="BI271" s="116">
        <f t="shared" si="43"/>
        <v>0</v>
      </c>
      <c r="BJ271" s="22" t="s">
        <v>959</v>
      </c>
      <c r="BK271" s="171">
        <f t="shared" si="44"/>
        <v>0</v>
      </c>
      <c r="BL271" s="22" t="s">
        <v>954</v>
      </c>
      <c r="BM271" s="22" t="s">
        <v>1931</v>
      </c>
    </row>
    <row r="272" spans="2:65" s="1" customFormat="1" ht="25.5" customHeight="1">
      <c r="B272" s="136"/>
      <c r="C272" s="164" t="s">
        <v>73</v>
      </c>
      <c r="D272" s="164" t="s">
        <v>1082</v>
      </c>
      <c r="E272" s="165" t="s">
        <v>1932</v>
      </c>
      <c r="F272" s="270" t="s">
        <v>1933</v>
      </c>
      <c r="G272" s="270"/>
      <c r="H272" s="270"/>
      <c r="I272" s="270"/>
      <c r="J272" s="166" t="s">
        <v>1182</v>
      </c>
      <c r="K272" s="167">
        <v>1</v>
      </c>
      <c r="L272" s="265">
        <v>0</v>
      </c>
      <c r="M272" s="265"/>
      <c r="N272" s="258">
        <f t="shared" si="35"/>
        <v>0</v>
      </c>
      <c r="O272" s="258"/>
      <c r="P272" s="258"/>
      <c r="Q272" s="258"/>
      <c r="R272" s="138"/>
      <c r="T272" s="168" t="s">
        <v>875</v>
      </c>
      <c r="U272" s="47" t="s">
        <v>914</v>
      </c>
      <c r="V272" s="39"/>
      <c r="W272" s="169">
        <f t="shared" si="36"/>
        <v>0</v>
      </c>
      <c r="X272" s="169">
        <v>2.9499999999999999E-3</v>
      </c>
      <c r="Y272" s="169">
        <f t="shared" si="37"/>
        <v>2.9499999999999999E-3</v>
      </c>
      <c r="Z272" s="169">
        <v>0</v>
      </c>
      <c r="AA272" s="170">
        <f t="shared" si="38"/>
        <v>0</v>
      </c>
      <c r="AR272" s="22" t="s">
        <v>954</v>
      </c>
      <c r="AT272" s="22" t="s">
        <v>1082</v>
      </c>
      <c r="AU272" s="22" t="s">
        <v>959</v>
      </c>
      <c r="AY272" s="22" t="s">
        <v>1081</v>
      </c>
      <c r="BE272" s="116">
        <f t="shared" si="39"/>
        <v>0</v>
      </c>
      <c r="BF272" s="116">
        <f t="shared" si="40"/>
        <v>0</v>
      </c>
      <c r="BG272" s="116">
        <f t="shared" si="41"/>
        <v>0</v>
      </c>
      <c r="BH272" s="116">
        <f t="shared" si="42"/>
        <v>0</v>
      </c>
      <c r="BI272" s="116">
        <f t="shared" si="43"/>
        <v>0</v>
      </c>
      <c r="BJ272" s="22" t="s">
        <v>959</v>
      </c>
      <c r="BK272" s="171">
        <f t="shared" si="44"/>
        <v>0</v>
      </c>
      <c r="BL272" s="22" t="s">
        <v>954</v>
      </c>
      <c r="BM272" s="22" t="s">
        <v>1934</v>
      </c>
    </row>
    <row r="273" spans="2:65" s="1" customFormat="1" ht="25.5" customHeight="1">
      <c r="B273" s="136"/>
      <c r="C273" s="164" t="s">
        <v>77</v>
      </c>
      <c r="D273" s="164" t="s">
        <v>1082</v>
      </c>
      <c r="E273" s="165" t="s">
        <v>3162</v>
      </c>
      <c r="F273" s="270" t="s">
        <v>3163</v>
      </c>
      <c r="G273" s="270"/>
      <c r="H273" s="270"/>
      <c r="I273" s="270"/>
      <c r="J273" s="166" t="s">
        <v>1182</v>
      </c>
      <c r="K273" s="167">
        <v>3</v>
      </c>
      <c r="L273" s="265">
        <v>0</v>
      </c>
      <c r="M273" s="265"/>
      <c r="N273" s="258">
        <f t="shared" si="35"/>
        <v>0</v>
      </c>
      <c r="O273" s="258"/>
      <c r="P273" s="258"/>
      <c r="Q273" s="258"/>
      <c r="R273" s="138"/>
      <c r="T273" s="168" t="s">
        <v>875</v>
      </c>
      <c r="U273" s="47" t="s">
        <v>914</v>
      </c>
      <c r="V273" s="39"/>
      <c r="W273" s="169">
        <f t="shared" si="36"/>
        <v>0</v>
      </c>
      <c r="X273" s="169">
        <v>3.82E-3</v>
      </c>
      <c r="Y273" s="169">
        <f t="shared" si="37"/>
        <v>1.146E-2</v>
      </c>
      <c r="Z273" s="169">
        <v>0</v>
      </c>
      <c r="AA273" s="170">
        <f t="shared" si="38"/>
        <v>0</v>
      </c>
      <c r="AR273" s="22" t="s">
        <v>954</v>
      </c>
      <c r="AT273" s="22" t="s">
        <v>1082</v>
      </c>
      <c r="AU273" s="22" t="s">
        <v>959</v>
      </c>
      <c r="AY273" s="22" t="s">
        <v>1081</v>
      </c>
      <c r="BE273" s="116">
        <f t="shared" si="39"/>
        <v>0</v>
      </c>
      <c r="BF273" s="116">
        <f t="shared" si="40"/>
        <v>0</v>
      </c>
      <c r="BG273" s="116">
        <f t="shared" si="41"/>
        <v>0</v>
      </c>
      <c r="BH273" s="116">
        <f t="shared" si="42"/>
        <v>0</v>
      </c>
      <c r="BI273" s="116">
        <f t="shared" si="43"/>
        <v>0</v>
      </c>
      <c r="BJ273" s="22" t="s">
        <v>959</v>
      </c>
      <c r="BK273" s="171">
        <f t="shared" si="44"/>
        <v>0</v>
      </c>
      <c r="BL273" s="22" t="s">
        <v>954</v>
      </c>
      <c r="BM273" s="22" t="s">
        <v>1935</v>
      </c>
    </row>
    <row r="274" spans="2:65" s="1" customFormat="1" ht="25.5" customHeight="1">
      <c r="B274" s="136"/>
      <c r="C274" s="164" t="s">
        <v>81</v>
      </c>
      <c r="D274" s="164" t="s">
        <v>1082</v>
      </c>
      <c r="E274" s="165" t="s">
        <v>1936</v>
      </c>
      <c r="F274" s="270" t="s">
        <v>1937</v>
      </c>
      <c r="G274" s="270"/>
      <c r="H274" s="270"/>
      <c r="I274" s="270"/>
      <c r="J274" s="166" t="s">
        <v>1182</v>
      </c>
      <c r="K274" s="167">
        <v>3</v>
      </c>
      <c r="L274" s="265">
        <v>0</v>
      </c>
      <c r="M274" s="265"/>
      <c r="N274" s="258">
        <f t="shared" si="35"/>
        <v>0</v>
      </c>
      <c r="O274" s="258"/>
      <c r="P274" s="258"/>
      <c r="Q274" s="258"/>
      <c r="R274" s="138"/>
      <c r="T274" s="168" t="s">
        <v>875</v>
      </c>
      <c r="U274" s="47" t="s">
        <v>914</v>
      </c>
      <c r="V274" s="39"/>
      <c r="W274" s="169">
        <f t="shared" si="36"/>
        <v>0</v>
      </c>
      <c r="X274" s="169">
        <v>3.82E-3</v>
      </c>
      <c r="Y274" s="169">
        <f t="shared" si="37"/>
        <v>1.146E-2</v>
      </c>
      <c r="Z274" s="169">
        <v>0</v>
      </c>
      <c r="AA274" s="170">
        <f t="shared" si="38"/>
        <v>0</v>
      </c>
      <c r="AR274" s="22" t="s">
        <v>954</v>
      </c>
      <c r="AT274" s="22" t="s">
        <v>1082</v>
      </c>
      <c r="AU274" s="22" t="s">
        <v>959</v>
      </c>
      <c r="AY274" s="22" t="s">
        <v>1081</v>
      </c>
      <c r="BE274" s="116">
        <f t="shared" si="39"/>
        <v>0</v>
      </c>
      <c r="BF274" s="116">
        <f t="shared" si="40"/>
        <v>0</v>
      </c>
      <c r="BG274" s="116">
        <f t="shared" si="41"/>
        <v>0</v>
      </c>
      <c r="BH274" s="116">
        <f t="shared" si="42"/>
        <v>0</v>
      </c>
      <c r="BI274" s="116">
        <f t="shared" si="43"/>
        <v>0</v>
      </c>
      <c r="BJ274" s="22" t="s">
        <v>959</v>
      </c>
      <c r="BK274" s="171">
        <f t="shared" si="44"/>
        <v>0</v>
      </c>
      <c r="BL274" s="22" t="s">
        <v>954</v>
      </c>
      <c r="BM274" s="22" t="s">
        <v>1938</v>
      </c>
    </row>
    <row r="275" spans="2:65" s="1" customFormat="1" ht="25.5" customHeight="1">
      <c r="B275" s="136"/>
      <c r="C275" s="164" t="s">
        <v>2292</v>
      </c>
      <c r="D275" s="164" t="s">
        <v>1082</v>
      </c>
      <c r="E275" s="165" t="s">
        <v>3165</v>
      </c>
      <c r="F275" s="270" t="s">
        <v>3166</v>
      </c>
      <c r="G275" s="270"/>
      <c r="H275" s="270"/>
      <c r="I275" s="270"/>
      <c r="J275" s="166" t="s">
        <v>1182</v>
      </c>
      <c r="K275" s="167">
        <v>2</v>
      </c>
      <c r="L275" s="265">
        <v>0</v>
      </c>
      <c r="M275" s="265"/>
      <c r="N275" s="258">
        <f t="shared" si="35"/>
        <v>0</v>
      </c>
      <c r="O275" s="258"/>
      <c r="P275" s="258"/>
      <c r="Q275" s="258"/>
      <c r="R275" s="138"/>
      <c r="T275" s="168" t="s">
        <v>875</v>
      </c>
      <c r="U275" s="47" t="s">
        <v>914</v>
      </c>
      <c r="V275" s="39"/>
      <c r="W275" s="169">
        <f t="shared" si="36"/>
        <v>0</v>
      </c>
      <c r="X275" s="169">
        <v>3.82E-3</v>
      </c>
      <c r="Y275" s="169">
        <f t="shared" si="37"/>
        <v>7.6400000000000001E-3</v>
      </c>
      <c r="Z275" s="169">
        <v>0</v>
      </c>
      <c r="AA275" s="170">
        <f t="shared" si="38"/>
        <v>0</v>
      </c>
      <c r="AR275" s="22" t="s">
        <v>954</v>
      </c>
      <c r="AT275" s="22" t="s">
        <v>1082</v>
      </c>
      <c r="AU275" s="22" t="s">
        <v>959</v>
      </c>
      <c r="AY275" s="22" t="s">
        <v>1081</v>
      </c>
      <c r="BE275" s="116">
        <f t="shared" si="39"/>
        <v>0</v>
      </c>
      <c r="BF275" s="116">
        <f t="shared" si="40"/>
        <v>0</v>
      </c>
      <c r="BG275" s="116">
        <f t="shared" si="41"/>
        <v>0</v>
      </c>
      <c r="BH275" s="116">
        <f t="shared" si="42"/>
        <v>0</v>
      </c>
      <c r="BI275" s="116">
        <f t="shared" si="43"/>
        <v>0</v>
      </c>
      <c r="BJ275" s="22" t="s">
        <v>959</v>
      </c>
      <c r="BK275" s="171">
        <f t="shared" si="44"/>
        <v>0</v>
      </c>
      <c r="BL275" s="22" t="s">
        <v>954</v>
      </c>
      <c r="BM275" s="22" t="s">
        <v>1939</v>
      </c>
    </row>
    <row r="276" spans="2:65" s="1" customFormat="1" ht="25.5" customHeight="1">
      <c r="B276" s="136"/>
      <c r="C276" s="164" t="s">
        <v>2296</v>
      </c>
      <c r="D276" s="164" t="s">
        <v>1082</v>
      </c>
      <c r="E276" s="165" t="s">
        <v>3168</v>
      </c>
      <c r="F276" s="270" t="s">
        <v>3169</v>
      </c>
      <c r="G276" s="270"/>
      <c r="H276" s="270"/>
      <c r="I276" s="270"/>
      <c r="J276" s="166" t="s">
        <v>1182</v>
      </c>
      <c r="K276" s="167">
        <v>2</v>
      </c>
      <c r="L276" s="265">
        <v>0</v>
      </c>
      <c r="M276" s="265"/>
      <c r="N276" s="258">
        <f t="shared" si="35"/>
        <v>0</v>
      </c>
      <c r="O276" s="258"/>
      <c r="P276" s="258"/>
      <c r="Q276" s="258"/>
      <c r="R276" s="138"/>
      <c r="T276" s="168" t="s">
        <v>875</v>
      </c>
      <c r="U276" s="47" t="s">
        <v>914</v>
      </c>
      <c r="V276" s="39"/>
      <c r="W276" s="169">
        <f t="shared" si="36"/>
        <v>0</v>
      </c>
      <c r="X276" s="169">
        <v>3.82E-3</v>
      </c>
      <c r="Y276" s="169">
        <f t="shared" si="37"/>
        <v>7.6400000000000001E-3</v>
      </c>
      <c r="Z276" s="169">
        <v>0</v>
      </c>
      <c r="AA276" s="170">
        <f t="shared" si="38"/>
        <v>0</v>
      </c>
      <c r="AR276" s="22" t="s">
        <v>954</v>
      </c>
      <c r="AT276" s="22" t="s">
        <v>1082</v>
      </c>
      <c r="AU276" s="22" t="s">
        <v>959</v>
      </c>
      <c r="AY276" s="22" t="s">
        <v>1081</v>
      </c>
      <c r="BE276" s="116">
        <f t="shared" si="39"/>
        <v>0</v>
      </c>
      <c r="BF276" s="116">
        <f t="shared" si="40"/>
        <v>0</v>
      </c>
      <c r="BG276" s="116">
        <f t="shared" si="41"/>
        <v>0</v>
      </c>
      <c r="BH276" s="116">
        <f t="shared" si="42"/>
        <v>0</v>
      </c>
      <c r="BI276" s="116">
        <f t="shared" si="43"/>
        <v>0</v>
      </c>
      <c r="BJ276" s="22" t="s">
        <v>959</v>
      </c>
      <c r="BK276" s="171">
        <f t="shared" si="44"/>
        <v>0</v>
      </c>
      <c r="BL276" s="22" t="s">
        <v>954</v>
      </c>
      <c r="BM276" s="22" t="s">
        <v>1940</v>
      </c>
    </row>
    <row r="277" spans="2:65" s="1" customFormat="1" ht="25.5" customHeight="1">
      <c r="B277" s="136"/>
      <c r="C277" s="164" t="s">
        <v>2298</v>
      </c>
      <c r="D277" s="164" t="s">
        <v>1082</v>
      </c>
      <c r="E277" s="165" t="s">
        <v>3171</v>
      </c>
      <c r="F277" s="270" t="s">
        <v>3172</v>
      </c>
      <c r="G277" s="270"/>
      <c r="H277" s="270"/>
      <c r="I277" s="270"/>
      <c r="J277" s="166" t="s">
        <v>1182</v>
      </c>
      <c r="K277" s="167">
        <v>1</v>
      </c>
      <c r="L277" s="265">
        <v>0</v>
      </c>
      <c r="M277" s="265"/>
      <c r="N277" s="258">
        <f t="shared" si="35"/>
        <v>0</v>
      </c>
      <c r="O277" s="258"/>
      <c r="P277" s="258"/>
      <c r="Q277" s="258"/>
      <c r="R277" s="138"/>
      <c r="T277" s="168" t="s">
        <v>875</v>
      </c>
      <c r="U277" s="47" t="s">
        <v>914</v>
      </c>
      <c r="V277" s="39"/>
      <c r="W277" s="169">
        <f t="shared" si="36"/>
        <v>0</v>
      </c>
      <c r="X277" s="169">
        <v>4.8350800000000003E-3</v>
      </c>
      <c r="Y277" s="169">
        <f t="shared" si="37"/>
        <v>4.8350800000000003E-3</v>
      </c>
      <c r="Z277" s="169">
        <v>0</v>
      </c>
      <c r="AA277" s="170">
        <f t="shared" si="38"/>
        <v>0</v>
      </c>
      <c r="AR277" s="22" t="s">
        <v>954</v>
      </c>
      <c r="AT277" s="22" t="s">
        <v>1082</v>
      </c>
      <c r="AU277" s="22" t="s">
        <v>959</v>
      </c>
      <c r="AY277" s="22" t="s">
        <v>1081</v>
      </c>
      <c r="BE277" s="116">
        <f t="shared" si="39"/>
        <v>0</v>
      </c>
      <c r="BF277" s="116">
        <f t="shared" si="40"/>
        <v>0</v>
      </c>
      <c r="BG277" s="116">
        <f t="shared" si="41"/>
        <v>0</v>
      </c>
      <c r="BH277" s="116">
        <f t="shared" si="42"/>
        <v>0</v>
      </c>
      <c r="BI277" s="116">
        <f t="shared" si="43"/>
        <v>0</v>
      </c>
      <c r="BJ277" s="22" t="s">
        <v>959</v>
      </c>
      <c r="BK277" s="171">
        <f t="shared" si="44"/>
        <v>0</v>
      </c>
      <c r="BL277" s="22" t="s">
        <v>954</v>
      </c>
      <c r="BM277" s="22" t="s">
        <v>1941</v>
      </c>
    </row>
    <row r="278" spans="2:65" s="1" customFormat="1" ht="25.5" customHeight="1">
      <c r="B278" s="136"/>
      <c r="C278" s="164" t="s">
        <v>2300</v>
      </c>
      <c r="D278" s="164" t="s">
        <v>1082</v>
      </c>
      <c r="E278" s="165" t="s">
        <v>3174</v>
      </c>
      <c r="F278" s="270" t="s">
        <v>3175</v>
      </c>
      <c r="G278" s="270"/>
      <c r="H278" s="270"/>
      <c r="I278" s="270"/>
      <c r="J278" s="166" t="s">
        <v>1182</v>
      </c>
      <c r="K278" s="167">
        <v>1</v>
      </c>
      <c r="L278" s="265">
        <v>0</v>
      </c>
      <c r="M278" s="265"/>
      <c r="N278" s="258">
        <f t="shared" si="35"/>
        <v>0</v>
      </c>
      <c r="O278" s="258"/>
      <c r="P278" s="258"/>
      <c r="Q278" s="258"/>
      <c r="R278" s="138"/>
      <c r="T278" s="168" t="s">
        <v>875</v>
      </c>
      <c r="U278" s="47" t="s">
        <v>914</v>
      </c>
      <c r="V278" s="39"/>
      <c r="W278" s="169">
        <f t="shared" si="36"/>
        <v>0</v>
      </c>
      <c r="X278" s="169">
        <v>4.8399999999999997E-3</v>
      </c>
      <c r="Y278" s="169">
        <f t="shared" si="37"/>
        <v>4.8399999999999997E-3</v>
      </c>
      <c r="Z278" s="169">
        <v>0</v>
      </c>
      <c r="AA278" s="170">
        <f t="shared" si="38"/>
        <v>0</v>
      </c>
      <c r="AR278" s="22" t="s">
        <v>954</v>
      </c>
      <c r="AT278" s="22" t="s">
        <v>1082</v>
      </c>
      <c r="AU278" s="22" t="s">
        <v>959</v>
      </c>
      <c r="AY278" s="22" t="s">
        <v>1081</v>
      </c>
      <c r="BE278" s="116">
        <f t="shared" si="39"/>
        <v>0</v>
      </c>
      <c r="BF278" s="116">
        <f t="shared" si="40"/>
        <v>0</v>
      </c>
      <c r="BG278" s="116">
        <f t="shared" si="41"/>
        <v>0</v>
      </c>
      <c r="BH278" s="116">
        <f t="shared" si="42"/>
        <v>0</v>
      </c>
      <c r="BI278" s="116">
        <f t="shared" si="43"/>
        <v>0</v>
      </c>
      <c r="BJ278" s="22" t="s">
        <v>959</v>
      </c>
      <c r="BK278" s="171">
        <f t="shared" si="44"/>
        <v>0</v>
      </c>
      <c r="BL278" s="22" t="s">
        <v>954</v>
      </c>
      <c r="BM278" s="22" t="s">
        <v>1942</v>
      </c>
    </row>
    <row r="279" spans="2:65" s="1" customFormat="1" ht="25.5" customHeight="1">
      <c r="B279" s="136"/>
      <c r="C279" s="164" t="s">
        <v>2304</v>
      </c>
      <c r="D279" s="164" t="s">
        <v>1082</v>
      </c>
      <c r="E279" s="165" t="s">
        <v>3177</v>
      </c>
      <c r="F279" s="270" t="s">
        <v>3178</v>
      </c>
      <c r="G279" s="270"/>
      <c r="H279" s="270"/>
      <c r="I279" s="270"/>
      <c r="J279" s="166" t="s">
        <v>1182</v>
      </c>
      <c r="K279" s="167">
        <v>2</v>
      </c>
      <c r="L279" s="265">
        <v>0</v>
      </c>
      <c r="M279" s="265"/>
      <c r="N279" s="258">
        <f t="shared" si="35"/>
        <v>0</v>
      </c>
      <c r="O279" s="258"/>
      <c r="P279" s="258"/>
      <c r="Q279" s="258"/>
      <c r="R279" s="138"/>
      <c r="T279" s="168" t="s">
        <v>875</v>
      </c>
      <c r="U279" s="47" t="s">
        <v>914</v>
      </c>
      <c r="V279" s="39"/>
      <c r="W279" s="169">
        <f t="shared" si="36"/>
        <v>0</v>
      </c>
      <c r="X279" s="169">
        <v>1.2148559999999999E-2</v>
      </c>
      <c r="Y279" s="169">
        <f t="shared" si="37"/>
        <v>2.4297119999999998E-2</v>
      </c>
      <c r="Z279" s="169">
        <v>0</v>
      </c>
      <c r="AA279" s="170">
        <f t="shared" si="38"/>
        <v>0</v>
      </c>
      <c r="AR279" s="22" t="s">
        <v>954</v>
      </c>
      <c r="AT279" s="22" t="s">
        <v>1082</v>
      </c>
      <c r="AU279" s="22" t="s">
        <v>959</v>
      </c>
      <c r="AY279" s="22" t="s">
        <v>1081</v>
      </c>
      <c r="BE279" s="116">
        <f t="shared" si="39"/>
        <v>0</v>
      </c>
      <c r="BF279" s="116">
        <f t="shared" si="40"/>
        <v>0</v>
      </c>
      <c r="BG279" s="116">
        <f t="shared" si="41"/>
        <v>0</v>
      </c>
      <c r="BH279" s="116">
        <f t="shared" si="42"/>
        <v>0</v>
      </c>
      <c r="BI279" s="116">
        <f t="shared" si="43"/>
        <v>0</v>
      </c>
      <c r="BJ279" s="22" t="s">
        <v>959</v>
      </c>
      <c r="BK279" s="171">
        <f t="shared" si="44"/>
        <v>0</v>
      </c>
      <c r="BL279" s="22" t="s">
        <v>954</v>
      </c>
      <c r="BM279" s="22" t="s">
        <v>1943</v>
      </c>
    </row>
    <row r="280" spans="2:65" s="1" customFormat="1" ht="25.5" customHeight="1">
      <c r="B280" s="136"/>
      <c r="C280" s="164" t="s">
        <v>2310</v>
      </c>
      <c r="D280" s="164" t="s">
        <v>1082</v>
      </c>
      <c r="E280" s="165" t="s">
        <v>3186</v>
      </c>
      <c r="F280" s="270" t="s">
        <v>3187</v>
      </c>
      <c r="G280" s="270"/>
      <c r="H280" s="270"/>
      <c r="I280" s="270"/>
      <c r="J280" s="166" t="s">
        <v>1194</v>
      </c>
      <c r="K280" s="167">
        <v>1</v>
      </c>
      <c r="L280" s="265">
        <v>0</v>
      </c>
      <c r="M280" s="265"/>
      <c r="N280" s="258">
        <f t="shared" si="35"/>
        <v>0</v>
      </c>
      <c r="O280" s="258"/>
      <c r="P280" s="258"/>
      <c r="Q280" s="258"/>
      <c r="R280" s="138"/>
      <c r="T280" s="168" t="s">
        <v>875</v>
      </c>
      <c r="U280" s="47" t="s">
        <v>914</v>
      </c>
      <c r="V280" s="39"/>
      <c r="W280" s="169">
        <f t="shared" si="36"/>
        <v>0</v>
      </c>
      <c r="X280" s="169">
        <v>6.4000000000000005E-4</v>
      </c>
      <c r="Y280" s="169">
        <f t="shared" si="37"/>
        <v>6.4000000000000005E-4</v>
      </c>
      <c r="Z280" s="169">
        <v>0</v>
      </c>
      <c r="AA280" s="170">
        <f t="shared" si="38"/>
        <v>0</v>
      </c>
      <c r="AR280" s="22" t="s">
        <v>954</v>
      </c>
      <c r="AT280" s="22" t="s">
        <v>1082</v>
      </c>
      <c r="AU280" s="22" t="s">
        <v>959</v>
      </c>
      <c r="AY280" s="22" t="s">
        <v>1081</v>
      </c>
      <c r="BE280" s="116">
        <f t="shared" si="39"/>
        <v>0</v>
      </c>
      <c r="BF280" s="116">
        <f t="shared" si="40"/>
        <v>0</v>
      </c>
      <c r="BG280" s="116">
        <f t="shared" si="41"/>
        <v>0</v>
      </c>
      <c r="BH280" s="116">
        <f t="shared" si="42"/>
        <v>0</v>
      </c>
      <c r="BI280" s="116">
        <f t="shared" si="43"/>
        <v>0</v>
      </c>
      <c r="BJ280" s="22" t="s">
        <v>959</v>
      </c>
      <c r="BK280" s="171">
        <f t="shared" si="44"/>
        <v>0</v>
      </c>
      <c r="BL280" s="22" t="s">
        <v>954</v>
      </c>
      <c r="BM280" s="22" t="s">
        <v>1944</v>
      </c>
    </row>
    <row r="281" spans="2:65" s="1" customFormat="1" ht="25.5" customHeight="1">
      <c r="B281" s="136"/>
      <c r="C281" s="164" t="s">
        <v>2312</v>
      </c>
      <c r="D281" s="164" t="s">
        <v>1082</v>
      </c>
      <c r="E281" s="165" t="s">
        <v>3189</v>
      </c>
      <c r="F281" s="270" t="s">
        <v>3190</v>
      </c>
      <c r="G281" s="270"/>
      <c r="H281" s="270"/>
      <c r="I281" s="270"/>
      <c r="J281" s="166" t="s">
        <v>1194</v>
      </c>
      <c r="K281" s="167">
        <v>5</v>
      </c>
      <c r="L281" s="265">
        <v>0</v>
      </c>
      <c r="M281" s="265"/>
      <c r="N281" s="258">
        <f t="shared" si="35"/>
        <v>0</v>
      </c>
      <c r="O281" s="258"/>
      <c r="P281" s="258"/>
      <c r="Q281" s="258"/>
      <c r="R281" s="138"/>
      <c r="T281" s="168" t="s">
        <v>875</v>
      </c>
      <c r="U281" s="47" t="s">
        <v>914</v>
      </c>
      <c r="V281" s="39"/>
      <c r="W281" s="169">
        <f t="shared" si="36"/>
        <v>0</v>
      </c>
      <c r="X281" s="169">
        <v>9.2000000000000003E-4</v>
      </c>
      <c r="Y281" s="169">
        <f t="shared" si="37"/>
        <v>4.5999999999999999E-3</v>
      </c>
      <c r="Z281" s="169">
        <v>0</v>
      </c>
      <c r="AA281" s="170">
        <f t="shared" si="38"/>
        <v>0</v>
      </c>
      <c r="AR281" s="22" t="s">
        <v>954</v>
      </c>
      <c r="AT281" s="22" t="s">
        <v>1082</v>
      </c>
      <c r="AU281" s="22" t="s">
        <v>959</v>
      </c>
      <c r="AY281" s="22" t="s">
        <v>1081</v>
      </c>
      <c r="BE281" s="116">
        <f t="shared" si="39"/>
        <v>0</v>
      </c>
      <c r="BF281" s="116">
        <f t="shared" si="40"/>
        <v>0</v>
      </c>
      <c r="BG281" s="116">
        <f t="shared" si="41"/>
        <v>0</v>
      </c>
      <c r="BH281" s="116">
        <f t="shared" si="42"/>
        <v>0</v>
      </c>
      <c r="BI281" s="116">
        <f t="shared" si="43"/>
        <v>0</v>
      </c>
      <c r="BJ281" s="22" t="s">
        <v>959</v>
      </c>
      <c r="BK281" s="171">
        <f t="shared" si="44"/>
        <v>0</v>
      </c>
      <c r="BL281" s="22" t="s">
        <v>954</v>
      </c>
      <c r="BM281" s="22" t="s">
        <v>1945</v>
      </c>
    </row>
    <row r="282" spans="2:65" s="1" customFormat="1" ht="25.5" customHeight="1">
      <c r="B282" s="136"/>
      <c r="C282" s="164" t="s">
        <v>2314</v>
      </c>
      <c r="D282" s="164" t="s">
        <v>1082</v>
      </c>
      <c r="E282" s="165" t="s">
        <v>3193</v>
      </c>
      <c r="F282" s="270" t="s">
        <v>3194</v>
      </c>
      <c r="G282" s="270"/>
      <c r="H282" s="270"/>
      <c r="I282" s="270"/>
      <c r="J282" s="166" t="s">
        <v>1194</v>
      </c>
      <c r="K282" s="167">
        <v>3</v>
      </c>
      <c r="L282" s="265">
        <v>0</v>
      </c>
      <c r="M282" s="265"/>
      <c r="N282" s="258">
        <f t="shared" si="35"/>
        <v>0</v>
      </c>
      <c r="O282" s="258"/>
      <c r="P282" s="258"/>
      <c r="Q282" s="258"/>
      <c r="R282" s="138"/>
      <c r="T282" s="168" t="s">
        <v>875</v>
      </c>
      <c r="U282" s="47" t="s">
        <v>914</v>
      </c>
      <c r="V282" s="39"/>
      <c r="W282" s="169">
        <f t="shared" si="36"/>
        <v>0</v>
      </c>
      <c r="X282" s="169">
        <v>1.08E-3</v>
      </c>
      <c r="Y282" s="169">
        <f t="shared" si="37"/>
        <v>3.2399999999999998E-3</v>
      </c>
      <c r="Z282" s="169">
        <v>0</v>
      </c>
      <c r="AA282" s="170">
        <f t="shared" si="38"/>
        <v>0</v>
      </c>
      <c r="AR282" s="22" t="s">
        <v>954</v>
      </c>
      <c r="AT282" s="22" t="s">
        <v>1082</v>
      </c>
      <c r="AU282" s="22" t="s">
        <v>959</v>
      </c>
      <c r="AY282" s="22" t="s">
        <v>1081</v>
      </c>
      <c r="BE282" s="116">
        <f t="shared" si="39"/>
        <v>0</v>
      </c>
      <c r="BF282" s="116">
        <f t="shared" si="40"/>
        <v>0</v>
      </c>
      <c r="BG282" s="116">
        <f t="shared" si="41"/>
        <v>0</v>
      </c>
      <c r="BH282" s="116">
        <f t="shared" si="42"/>
        <v>0</v>
      </c>
      <c r="BI282" s="116">
        <f t="shared" si="43"/>
        <v>0</v>
      </c>
      <c r="BJ282" s="22" t="s">
        <v>959</v>
      </c>
      <c r="BK282" s="171">
        <f t="shared" si="44"/>
        <v>0</v>
      </c>
      <c r="BL282" s="22" t="s">
        <v>954</v>
      </c>
      <c r="BM282" s="22" t="s">
        <v>1946</v>
      </c>
    </row>
    <row r="283" spans="2:65" s="1" customFormat="1" ht="25.5" customHeight="1">
      <c r="B283" s="136"/>
      <c r="C283" s="164" t="s">
        <v>2317</v>
      </c>
      <c r="D283" s="164" t="s">
        <v>1082</v>
      </c>
      <c r="E283" s="165" t="s">
        <v>3197</v>
      </c>
      <c r="F283" s="270" t="s">
        <v>3198</v>
      </c>
      <c r="G283" s="270"/>
      <c r="H283" s="270"/>
      <c r="I283" s="270"/>
      <c r="J283" s="166" t="s">
        <v>1194</v>
      </c>
      <c r="K283" s="167">
        <v>4</v>
      </c>
      <c r="L283" s="265">
        <v>0</v>
      </c>
      <c r="M283" s="265"/>
      <c r="N283" s="258">
        <f t="shared" si="35"/>
        <v>0</v>
      </c>
      <c r="O283" s="258"/>
      <c r="P283" s="258"/>
      <c r="Q283" s="258"/>
      <c r="R283" s="138"/>
      <c r="T283" s="168" t="s">
        <v>875</v>
      </c>
      <c r="U283" s="47" t="s">
        <v>914</v>
      </c>
      <c r="V283" s="39"/>
      <c r="W283" s="169">
        <f t="shared" si="36"/>
        <v>0</v>
      </c>
      <c r="X283" s="169">
        <v>1.2800000000000001E-3</v>
      </c>
      <c r="Y283" s="169">
        <f t="shared" si="37"/>
        <v>5.1200000000000004E-3</v>
      </c>
      <c r="Z283" s="169">
        <v>0</v>
      </c>
      <c r="AA283" s="170">
        <f t="shared" si="38"/>
        <v>0</v>
      </c>
      <c r="AR283" s="22" t="s">
        <v>954</v>
      </c>
      <c r="AT283" s="22" t="s">
        <v>1082</v>
      </c>
      <c r="AU283" s="22" t="s">
        <v>959</v>
      </c>
      <c r="AY283" s="22" t="s">
        <v>1081</v>
      </c>
      <c r="BE283" s="116">
        <f t="shared" si="39"/>
        <v>0</v>
      </c>
      <c r="BF283" s="116">
        <f t="shared" si="40"/>
        <v>0</v>
      </c>
      <c r="BG283" s="116">
        <f t="shared" si="41"/>
        <v>0</v>
      </c>
      <c r="BH283" s="116">
        <f t="shared" si="42"/>
        <v>0</v>
      </c>
      <c r="BI283" s="116">
        <f t="shared" si="43"/>
        <v>0</v>
      </c>
      <c r="BJ283" s="22" t="s">
        <v>959</v>
      </c>
      <c r="BK283" s="171">
        <f t="shared" si="44"/>
        <v>0</v>
      </c>
      <c r="BL283" s="22" t="s">
        <v>954</v>
      </c>
      <c r="BM283" s="22" t="s">
        <v>1947</v>
      </c>
    </row>
    <row r="284" spans="2:65" s="1" customFormat="1" ht="25.5" customHeight="1">
      <c r="B284" s="136"/>
      <c r="C284" s="164" t="s">
        <v>2320</v>
      </c>
      <c r="D284" s="164" t="s">
        <v>1082</v>
      </c>
      <c r="E284" s="165" t="s">
        <v>3201</v>
      </c>
      <c r="F284" s="270" t="s">
        <v>3202</v>
      </c>
      <c r="G284" s="270"/>
      <c r="H284" s="270"/>
      <c r="I284" s="270"/>
      <c r="J284" s="166" t="s">
        <v>1194</v>
      </c>
      <c r="K284" s="167">
        <v>20</v>
      </c>
      <c r="L284" s="265">
        <v>0</v>
      </c>
      <c r="M284" s="265"/>
      <c r="N284" s="258">
        <f t="shared" si="35"/>
        <v>0</v>
      </c>
      <c r="O284" s="258"/>
      <c r="P284" s="258"/>
      <c r="Q284" s="258"/>
      <c r="R284" s="138"/>
      <c r="T284" s="168" t="s">
        <v>875</v>
      </c>
      <c r="U284" s="47" t="s">
        <v>914</v>
      </c>
      <c r="V284" s="39"/>
      <c r="W284" s="169">
        <f t="shared" si="36"/>
        <v>0</v>
      </c>
      <c r="X284" s="169">
        <v>1.1299999999999999E-3</v>
      </c>
      <c r="Y284" s="169">
        <f t="shared" si="37"/>
        <v>2.2599999999999999E-2</v>
      </c>
      <c r="Z284" s="169">
        <v>0</v>
      </c>
      <c r="AA284" s="170">
        <f t="shared" si="38"/>
        <v>0</v>
      </c>
      <c r="AR284" s="22" t="s">
        <v>954</v>
      </c>
      <c r="AT284" s="22" t="s">
        <v>1082</v>
      </c>
      <c r="AU284" s="22" t="s">
        <v>959</v>
      </c>
      <c r="AY284" s="22" t="s">
        <v>1081</v>
      </c>
      <c r="BE284" s="116">
        <f t="shared" si="39"/>
        <v>0</v>
      </c>
      <c r="BF284" s="116">
        <f t="shared" si="40"/>
        <v>0</v>
      </c>
      <c r="BG284" s="116">
        <f t="shared" si="41"/>
        <v>0</v>
      </c>
      <c r="BH284" s="116">
        <f t="shared" si="42"/>
        <v>0</v>
      </c>
      <c r="BI284" s="116">
        <f t="shared" si="43"/>
        <v>0</v>
      </c>
      <c r="BJ284" s="22" t="s">
        <v>959</v>
      </c>
      <c r="BK284" s="171">
        <f t="shared" si="44"/>
        <v>0</v>
      </c>
      <c r="BL284" s="22" t="s">
        <v>954</v>
      </c>
      <c r="BM284" s="22" t="s">
        <v>1948</v>
      </c>
    </row>
    <row r="285" spans="2:65" s="1" customFormat="1" ht="25.5" customHeight="1">
      <c r="B285" s="136"/>
      <c r="C285" s="164" t="s">
        <v>2322</v>
      </c>
      <c r="D285" s="164" t="s">
        <v>1082</v>
      </c>
      <c r="E285" s="165" t="s">
        <v>3205</v>
      </c>
      <c r="F285" s="270" t="s">
        <v>3206</v>
      </c>
      <c r="G285" s="270"/>
      <c r="H285" s="270"/>
      <c r="I285" s="270"/>
      <c r="J285" s="166" t="s">
        <v>1194</v>
      </c>
      <c r="K285" s="167">
        <v>23</v>
      </c>
      <c r="L285" s="265">
        <v>0</v>
      </c>
      <c r="M285" s="265"/>
      <c r="N285" s="258">
        <f t="shared" si="35"/>
        <v>0</v>
      </c>
      <c r="O285" s="258"/>
      <c r="P285" s="258"/>
      <c r="Q285" s="258"/>
      <c r="R285" s="138"/>
      <c r="T285" s="168" t="s">
        <v>875</v>
      </c>
      <c r="U285" s="47" t="s">
        <v>914</v>
      </c>
      <c r="V285" s="39"/>
      <c r="W285" s="169">
        <f t="shared" si="36"/>
        <v>0</v>
      </c>
      <c r="X285" s="169">
        <v>1.4499999999999999E-3</v>
      </c>
      <c r="Y285" s="169">
        <f t="shared" si="37"/>
        <v>3.3349999999999998E-2</v>
      </c>
      <c r="Z285" s="169">
        <v>0</v>
      </c>
      <c r="AA285" s="170">
        <f t="shared" si="38"/>
        <v>0</v>
      </c>
      <c r="AR285" s="22" t="s">
        <v>954</v>
      </c>
      <c r="AT285" s="22" t="s">
        <v>1082</v>
      </c>
      <c r="AU285" s="22" t="s">
        <v>959</v>
      </c>
      <c r="AY285" s="22" t="s">
        <v>1081</v>
      </c>
      <c r="BE285" s="116">
        <f t="shared" si="39"/>
        <v>0</v>
      </c>
      <c r="BF285" s="116">
        <f t="shared" si="40"/>
        <v>0</v>
      </c>
      <c r="BG285" s="116">
        <f t="shared" si="41"/>
        <v>0</v>
      </c>
      <c r="BH285" s="116">
        <f t="shared" si="42"/>
        <v>0</v>
      </c>
      <c r="BI285" s="116">
        <f t="shared" si="43"/>
        <v>0</v>
      </c>
      <c r="BJ285" s="22" t="s">
        <v>959</v>
      </c>
      <c r="BK285" s="171">
        <f t="shared" si="44"/>
        <v>0</v>
      </c>
      <c r="BL285" s="22" t="s">
        <v>954</v>
      </c>
      <c r="BM285" s="22" t="s">
        <v>1949</v>
      </c>
    </row>
    <row r="286" spans="2:65" s="1" customFormat="1" ht="25.5" customHeight="1">
      <c r="B286" s="136"/>
      <c r="C286" s="164" t="s">
        <v>2324</v>
      </c>
      <c r="D286" s="164" t="s">
        <v>1082</v>
      </c>
      <c r="E286" s="165" t="s">
        <v>3209</v>
      </c>
      <c r="F286" s="270" t="s">
        <v>3210</v>
      </c>
      <c r="G286" s="270"/>
      <c r="H286" s="270"/>
      <c r="I286" s="270"/>
      <c r="J286" s="166" t="s">
        <v>1194</v>
      </c>
      <c r="K286" s="167">
        <v>4</v>
      </c>
      <c r="L286" s="265">
        <v>0</v>
      </c>
      <c r="M286" s="265"/>
      <c r="N286" s="258">
        <f t="shared" si="35"/>
        <v>0</v>
      </c>
      <c r="O286" s="258"/>
      <c r="P286" s="258"/>
      <c r="Q286" s="258"/>
      <c r="R286" s="138"/>
      <c r="T286" s="168" t="s">
        <v>875</v>
      </c>
      <c r="U286" s="47" t="s">
        <v>914</v>
      </c>
      <c r="V286" s="39"/>
      <c r="W286" s="169">
        <f t="shared" si="36"/>
        <v>0</v>
      </c>
      <c r="X286" s="169">
        <v>1.8600000000000001E-3</v>
      </c>
      <c r="Y286" s="169">
        <f t="shared" si="37"/>
        <v>7.4400000000000004E-3</v>
      </c>
      <c r="Z286" s="169">
        <v>0</v>
      </c>
      <c r="AA286" s="170">
        <f t="shared" si="38"/>
        <v>0</v>
      </c>
      <c r="AR286" s="22" t="s">
        <v>954</v>
      </c>
      <c r="AT286" s="22" t="s">
        <v>1082</v>
      </c>
      <c r="AU286" s="22" t="s">
        <v>959</v>
      </c>
      <c r="AY286" s="22" t="s">
        <v>1081</v>
      </c>
      <c r="BE286" s="116">
        <f t="shared" si="39"/>
        <v>0</v>
      </c>
      <c r="BF286" s="116">
        <f t="shared" si="40"/>
        <v>0</v>
      </c>
      <c r="BG286" s="116">
        <f t="shared" si="41"/>
        <v>0</v>
      </c>
      <c r="BH286" s="116">
        <f t="shared" si="42"/>
        <v>0</v>
      </c>
      <c r="BI286" s="116">
        <f t="shared" si="43"/>
        <v>0</v>
      </c>
      <c r="BJ286" s="22" t="s">
        <v>959</v>
      </c>
      <c r="BK286" s="171">
        <f t="shared" si="44"/>
        <v>0</v>
      </c>
      <c r="BL286" s="22" t="s">
        <v>954</v>
      </c>
      <c r="BM286" s="22" t="s">
        <v>1950</v>
      </c>
    </row>
    <row r="287" spans="2:65" s="1" customFormat="1" ht="25.5" customHeight="1">
      <c r="B287" s="136"/>
      <c r="C287" s="164" t="s">
        <v>2326</v>
      </c>
      <c r="D287" s="164" t="s">
        <v>1082</v>
      </c>
      <c r="E287" s="165" t="s">
        <v>3217</v>
      </c>
      <c r="F287" s="270" t="s">
        <v>3218</v>
      </c>
      <c r="G287" s="270"/>
      <c r="H287" s="270"/>
      <c r="I287" s="270"/>
      <c r="J287" s="166" t="s">
        <v>1194</v>
      </c>
      <c r="K287" s="167">
        <v>66</v>
      </c>
      <c r="L287" s="265">
        <v>0</v>
      </c>
      <c r="M287" s="265"/>
      <c r="N287" s="258">
        <f t="shared" si="35"/>
        <v>0</v>
      </c>
      <c r="O287" s="258"/>
      <c r="P287" s="258"/>
      <c r="Q287" s="258"/>
      <c r="R287" s="138"/>
      <c r="T287" s="168" t="s">
        <v>875</v>
      </c>
      <c r="U287" s="47" t="s">
        <v>914</v>
      </c>
      <c r="V287" s="39"/>
      <c r="W287" s="169">
        <f t="shared" si="36"/>
        <v>0</v>
      </c>
      <c r="X287" s="169">
        <v>7.7400000000000004E-3</v>
      </c>
      <c r="Y287" s="169">
        <f t="shared" si="37"/>
        <v>0.51084000000000007</v>
      </c>
      <c r="Z287" s="169">
        <v>0</v>
      </c>
      <c r="AA287" s="170">
        <f t="shared" si="38"/>
        <v>0</v>
      </c>
      <c r="AR287" s="22" t="s">
        <v>954</v>
      </c>
      <c r="AT287" s="22" t="s">
        <v>1082</v>
      </c>
      <c r="AU287" s="22" t="s">
        <v>959</v>
      </c>
      <c r="AY287" s="22" t="s">
        <v>1081</v>
      </c>
      <c r="BE287" s="116">
        <f t="shared" si="39"/>
        <v>0</v>
      </c>
      <c r="BF287" s="116">
        <f t="shared" si="40"/>
        <v>0</v>
      </c>
      <c r="BG287" s="116">
        <f t="shared" si="41"/>
        <v>0</v>
      </c>
      <c r="BH287" s="116">
        <f t="shared" si="42"/>
        <v>0</v>
      </c>
      <c r="BI287" s="116">
        <f t="shared" si="43"/>
        <v>0</v>
      </c>
      <c r="BJ287" s="22" t="s">
        <v>959</v>
      </c>
      <c r="BK287" s="171">
        <f t="shared" si="44"/>
        <v>0</v>
      </c>
      <c r="BL287" s="22" t="s">
        <v>954</v>
      </c>
      <c r="BM287" s="22" t="s">
        <v>1951</v>
      </c>
    </row>
    <row r="288" spans="2:65" s="11" customFormat="1" ht="16.5" customHeight="1">
      <c r="B288" s="172"/>
      <c r="C288" s="173"/>
      <c r="D288" s="173"/>
      <c r="E288" s="174" t="s">
        <v>875</v>
      </c>
      <c r="F288" s="263" t="s">
        <v>3220</v>
      </c>
      <c r="G288" s="264"/>
      <c r="H288" s="264"/>
      <c r="I288" s="264"/>
      <c r="J288" s="173"/>
      <c r="K288" s="174" t="s">
        <v>875</v>
      </c>
      <c r="L288" s="173"/>
      <c r="M288" s="173"/>
      <c r="N288" s="173"/>
      <c r="O288" s="173"/>
      <c r="P288" s="173"/>
      <c r="Q288" s="173"/>
      <c r="R288" s="175"/>
      <c r="T288" s="176"/>
      <c r="U288" s="173"/>
      <c r="V288" s="173"/>
      <c r="W288" s="173"/>
      <c r="X288" s="173"/>
      <c r="Y288" s="173"/>
      <c r="Z288" s="173"/>
      <c r="AA288" s="177"/>
      <c r="AT288" s="178" t="s">
        <v>1089</v>
      </c>
      <c r="AU288" s="178" t="s">
        <v>959</v>
      </c>
      <c r="AV288" s="11" t="s">
        <v>954</v>
      </c>
      <c r="AW288" s="11" t="s">
        <v>903</v>
      </c>
      <c r="AX288" s="11" t="s">
        <v>947</v>
      </c>
      <c r="AY288" s="178" t="s">
        <v>1081</v>
      </c>
    </row>
    <row r="289" spans="2:65" s="12" customFormat="1" ht="16.5" customHeight="1">
      <c r="B289" s="179"/>
      <c r="C289" s="180"/>
      <c r="D289" s="180"/>
      <c r="E289" s="181" t="s">
        <v>875</v>
      </c>
      <c r="F289" s="259" t="s">
        <v>1952</v>
      </c>
      <c r="G289" s="260"/>
      <c r="H289" s="260"/>
      <c r="I289" s="260"/>
      <c r="J289" s="180"/>
      <c r="K289" s="182">
        <v>66</v>
      </c>
      <c r="L289" s="180"/>
      <c r="M289" s="180"/>
      <c r="N289" s="180"/>
      <c r="O289" s="180"/>
      <c r="P289" s="180"/>
      <c r="Q289" s="180"/>
      <c r="R289" s="183"/>
      <c r="T289" s="184"/>
      <c r="U289" s="180"/>
      <c r="V289" s="180"/>
      <c r="W289" s="180"/>
      <c r="X289" s="180"/>
      <c r="Y289" s="180"/>
      <c r="Z289" s="180"/>
      <c r="AA289" s="185"/>
      <c r="AT289" s="186" t="s">
        <v>1089</v>
      </c>
      <c r="AU289" s="186" t="s">
        <v>959</v>
      </c>
      <c r="AV289" s="12" t="s">
        <v>959</v>
      </c>
      <c r="AW289" s="12" t="s">
        <v>903</v>
      </c>
      <c r="AX289" s="12" t="s">
        <v>947</v>
      </c>
      <c r="AY289" s="186" t="s">
        <v>1081</v>
      </c>
    </row>
    <row r="290" spans="2:65" s="13" customFormat="1" ht="16.5" customHeight="1">
      <c r="B290" s="187"/>
      <c r="C290" s="188"/>
      <c r="D290" s="188"/>
      <c r="E290" s="189" t="s">
        <v>875</v>
      </c>
      <c r="F290" s="271" t="s">
        <v>1096</v>
      </c>
      <c r="G290" s="272"/>
      <c r="H290" s="272"/>
      <c r="I290" s="272"/>
      <c r="J290" s="188"/>
      <c r="K290" s="190">
        <v>66</v>
      </c>
      <c r="L290" s="188"/>
      <c r="M290" s="188"/>
      <c r="N290" s="188"/>
      <c r="O290" s="188"/>
      <c r="P290" s="188"/>
      <c r="Q290" s="188"/>
      <c r="R290" s="191"/>
      <c r="T290" s="192"/>
      <c r="U290" s="188"/>
      <c r="V290" s="188"/>
      <c r="W290" s="188"/>
      <c r="X290" s="188"/>
      <c r="Y290" s="188"/>
      <c r="Z290" s="188"/>
      <c r="AA290" s="193"/>
      <c r="AT290" s="194" t="s">
        <v>1089</v>
      </c>
      <c r="AU290" s="194" t="s">
        <v>959</v>
      </c>
      <c r="AV290" s="13" t="s">
        <v>1086</v>
      </c>
      <c r="AW290" s="13" t="s">
        <v>903</v>
      </c>
      <c r="AX290" s="13" t="s">
        <v>954</v>
      </c>
      <c r="AY290" s="194" t="s">
        <v>1081</v>
      </c>
    </row>
    <row r="291" spans="2:65" s="1" customFormat="1" ht="25.5" customHeight="1">
      <c r="B291" s="136"/>
      <c r="C291" s="164" t="s">
        <v>3192</v>
      </c>
      <c r="D291" s="164" t="s">
        <v>1082</v>
      </c>
      <c r="E291" s="165" t="s">
        <v>3223</v>
      </c>
      <c r="F291" s="270" t="s">
        <v>3224</v>
      </c>
      <c r="G291" s="270"/>
      <c r="H291" s="270"/>
      <c r="I291" s="270"/>
      <c r="J291" s="166" t="s">
        <v>1194</v>
      </c>
      <c r="K291" s="167">
        <v>169</v>
      </c>
      <c r="L291" s="265">
        <v>0</v>
      </c>
      <c r="M291" s="265"/>
      <c r="N291" s="258">
        <f>ROUND(L291*K291,3)</f>
        <v>0</v>
      </c>
      <c r="O291" s="258"/>
      <c r="P291" s="258"/>
      <c r="Q291" s="258"/>
      <c r="R291" s="138"/>
      <c r="T291" s="168" t="s">
        <v>875</v>
      </c>
      <c r="U291" s="47" t="s">
        <v>914</v>
      </c>
      <c r="V291" s="39"/>
      <c r="W291" s="169">
        <f>V291*K291</f>
        <v>0</v>
      </c>
      <c r="X291" s="169">
        <v>1.5140000000000001E-2</v>
      </c>
      <c r="Y291" s="169">
        <f>X291*K291</f>
        <v>2.5586600000000002</v>
      </c>
      <c r="Z291" s="169">
        <v>0</v>
      </c>
      <c r="AA291" s="170">
        <f>Z291*K291</f>
        <v>0</v>
      </c>
      <c r="AR291" s="22" t="s">
        <v>954</v>
      </c>
      <c r="AT291" s="22" t="s">
        <v>1082</v>
      </c>
      <c r="AU291" s="22" t="s">
        <v>959</v>
      </c>
      <c r="AY291" s="22" t="s">
        <v>1081</v>
      </c>
      <c r="BE291" s="116">
        <f>IF(U291="základná",N291,0)</f>
        <v>0</v>
      </c>
      <c r="BF291" s="116">
        <f>IF(U291="znížená",N291,0)</f>
        <v>0</v>
      </c>
      <c r="BG291" s="116">
        <f>IF(U291="zákl. prenesená",N291,0)</f>
        <v>0</v>
      </c>
      <c r="BH291" s="116">
        <f>IF(U291="zníž. prenesená",N291,0)</f>
        <v>0</v>
      </c>
      <c r="BI291" s="116">
        <f>IF(U291="nulová",N291,0)</f>
        <v>0</v>
      </c>
      <c r="BJ291" s="22" t="s">
        <v>959</v>
      </c>
      <c r="BK291" s="171">
        <f>ROUND(L291*K291,3)</f>
        <v>0</v>
      </c>
      <c r="BL291" s="22" t="s">
        <v>954</v>
      </c>
      <c r="BM291" s="22" t="s">
        <v>1953</v>
      </c>
    </row>
    <row r="292" spans="2:65" s="11" customFormat="1" ht="16.5" customHeight="1">
      <c r="B292" s="172"/>
      <c r="C292" s="173"/>
      <c r="D292" s="173"/>
      <c r="E292" s="174" t="s">
        <v>875</v>
      </c>
      <c r="F292" s="263" t="s">
        <v>3220</v>
      </c>
      <c r="G292" s="264"/>
      <c r="H292" s="264"/>
      <c r="I292" s="264"/>
      <c r="J292" s="173"/>
      <c r="K292" s="174" t="s">
        <v>875</v>
      </c>
      <c r="L292" s="173"/>
      <c r="M292" s="173"/>
      <c r="N292" s="173"/>
      <c r="O292" s="173"/>
      <c r="P292" s="173"/>
      <c r="Q292" s="173"/>
      <c r="R292" s="175"/>
      <c r="T292" s="176"/>
      <c r="U292" s="173"/>
      <c r="V292" s="173"/>
      <c r="W292" s="173"/>
      <c r="X292" s="173"/>
      <c r="Y292" s="173"/>
      <c r="Z292" s="173"/>
      <c r="AA292" s="177"/>
      <c r="AT292" s="178" t="s">
        <v>1089</v>
      </c>
      <c r="AU292" s="178" t="s">
        <v>959</v>
      </c>
      <c r="AV292" s="11" t="s">
        <v>954</v>
      </c>
      <c r="AW292" s="11" t="s">
        <v>903</v>
      </c>
      <c r="AX292" s="11" t="s">
        <v>947</v>
      </c>
      <c r="AY292" s="178" t="s">
        <v>1081</v>
      </c>
    </row>
    <row r="293" spans="2:65" s="12" customFormat="1" ht="16.5" customHeight="1">
      <c r="B293" s="179"/>
      <c r="C293" s="180"/>
      <c r="D293" s="180"/>
      <c r="E293" s="181" t="s">
        <v>875</v>
      </c>
      <c r="F293" s="259" t="s">
        <v>1954</v>
      </c>
      <c r="G293" s="260"/>
      <c r="H293" s="260"/>
      <c r="I293" s="260"/>
      <c r="J293" s="180"/>
      <c r="K293" s="182">
        <v>109</v>
      </c>
      <c r="L293" s="180"/>
      <c r="M293" s="180"/>
      <c r="N293" s="180"/>
      <c r="O293" s="180"/>
      <c r="P293" s="180"/>
      <c r="Q293" s="180"/>
      <c r="R293" s="183"/>
      <c r="T293" s="184"/>
      <c r="U293" s="180"/>
      <c r="V293" s="180"/>
      <c r="W293" s="180"/>
      <c r="X293" s="180"/>
      <c r="Y293" s="180"/>
      <c r="Z293" s="180"/>
      <c r="AA293" s="185"/>
      <c r="AT293" s="186" t="s">
        <v>1089</v>
      </c>
      <c r="AU293" s="186" t="s">
        <v>959</v>
      </c>
      <c r="AV293" s="12" t="s">
        <v>959</v>
      </c>
      <c r="AW293" s="12" t="s">
        <v>903</v>
      </c>
      <c r="AX293" s="12" t="s">
        <v>947</v>
      </c>
      <c r="AY293" s="186" t="s">
        <v>1081</v>
      </c>
    </row>
    <row r="294" spans="2:65" s="11" customFormat="1" ht="16.5" customHeight="1">
      <c r="B294" s="172"/>
      <c r="C294" s="173"/>
      <c r="D294" s="173"/>
      <c r="E294" s="174" t="s">
        <v>875</v>
      </c>
      <c r="F294" s="266" t="s">
        <v>3227</v>
      </c>
      <c r="G294" s="267"/>
      <c r="H294" s="267"/>
      <c r="I294" s="267"/>
      <c r="J294" s="173"/>
      <c r="K294" s="174" t="s">
        <v>875</v>
      </c>
      <c r="L294" s="173"/>
      <c r="M294" s="173"/>
      <c r="N294" s="173"/>
      <c r="O294" s="173"/>
      <c r="P294" s="173"/>
      <c r="Q294" s="173"/>
      <c r="R294" s="175"/>
      <c r="T294" s="176"/>
      <c r="U294" s="173"/>
      <c r="V294" s="173"/>
      <c r="W294" s="173"/>
      <c r="X294" s="173"/>
      <c r="Y294" s="173"/>
      <c r="Z294" s="173"/>
      <c r="AA294" s="177"/>
      <c r="AT294" s="178" t="s">
        <v>1089</v>
      </c>
      <c r="AU294" s="178" t="s">
        <v>959</v>
      </c>
      <c r="AV294" s="11" t="s">
        <v>954</v>
      </c>
      <c r="AW294" s="11" t="s">
        <v>903</v>
      </c>
      <c r="AX294" s="11" t="s">
        <v>947</v>
      </c>
      <c r="AY294" s="178" t="s">
        <v>1081</v>
      </c>
    </row>
    <row r="295" spans="2:65" s="12" customFormat="1" ht="16.5" customHeight="1">
      <c r="B295" s="179"/>
      <c r="C295" s="180"/>
      <c r="D295" s="180"/>
      <c r="E295" s="181" t="s">
        <v>875</v>
      </c>
      <c r="F295" s="259" t="s">
        <v>1955</v>
      </c>
      <c r="G295" s="260"/>
      <c r="H295" s="260"/>
      <c r="I295" s="260"/>
      <c r="J295" s="180"/>
      <c r="K295" s="182">
        <v>60</v>
      </c>
      <c r="L295" s="180"/>
      <c r="M295" s="180"/>
      <c r="N295" s="180"/>
      <c r="O295" s="180"/>
      <c r="P295" s="180"/>
      <c r="Q295" s="180"/>
      <c r="R295" s="183"/>
      <c r="T295" s="184"/>
      <c r="U295" s="180"/>
      <c r="V295" s="180"/>
      <c r="W295" s="180"/>
      <c r="X295" s="180"/>
      <c r="Y295" s="180"/>
      <c r="Z295" s="180"/>
      <c r="AA295" s="185"/>
      <c r="AT295" s="186" t="s">
        <v>1089</v>
      </c>
      <c r="AU295" s="186" t="s">
        <v>959</v>
      </c>
      <c r="AV295" s="12" t="s">
        <v>959</v>
      </c>
      <c r="AW295" s="12" t="s">
        <v>903</v>
      </c>
      <c r="AX295" s="12" t="s">
        <v>947</v>
      </c>
      <c r="AY295" s="186" t="s">
        <v>1081</v>
      </c>
    </row>
    <row r="296" spans="2:65" s="13" customFormat="1" ht="16.5" customHeight="1">
      <c r="B296" s="187"/>
      <c r="C296" s="188"/>
      <c r="D296" s="188"/>
      <c r="E296" s="189" t="s">
        <v>875</v>
      </c>
      <c r="F296" s="271" t="s">
        <v>1096</v>
      </c>
      <c r="G296" s="272"/>
      <c r="H296" s="272"/>
      <c r="I296" s="272"/>
      <c r="J296" s="188"/>
      <c r="K296" s="190">
        <v>169</v>
      </c>
      <c r="L296" s="188"/>
      <c r="M296" s="188"/>
      <c r="N296" s="188"/>
      <c r="O296" s="188"/>
      <c r="P296" s="188"/>
      <c r="Q296" s="188"/>
      <c r="R296" s="191"/>
      <c r="T296" s="192"/>
      <c r="U296" s="188"/>
      <c r="V296" s="188"/>
      <c r="W296" s="188"/>
      <c r="X296" s="188"/>
      <c r="Y296" s="188"/>
      <c r="Z296" s="188"/>
      <c r="AA296" s="193"/>
      <c r="AT296" s="194" t="s">
        <v>1089</v>
      </c>
      <c r="AU296" s="194" t="s">
        <v>959</v>
      </c>
      <c r="AV296" s="13" t="s">
        <v>1086</v>
      </c>
      <c r="AW296" s="13" t="s">
        <v>903</v>
      </c>
      <c r="AX296" s="13" t="s">
        <v>954</v>
      </c>
      <c r="AY296" s="194" t="s">
        <v>1081</v>
      </c>
    </row>
    <row r="297" spans="2:65" s="1" customFormat="1" ht="25.5" customHeight="1">
      <c r="B297" s="136"/>
      <c r="C297" s="164" t="s">
        <v>3196</v>
      </c>
      <c r="D297" s="164" t="s">
        <v>1082</v>
      </c>
      <c r="E297" s="165" t="s">
        <v>3230</v>
      </c>
      <c r="F297" s="270" t="s">
        <v>3231</v>
      </c>
      <c r="G297" s="270"/>
      <c r="H297" s="270"/>
      <c r="I297" s="270"/>
      <c r="J297" s="166" t="s">
        <v>1194</v>
      </c>
      <c r="K297" s="167">
        <v>55</v>
      </c>
      <c r="L297" s="265">
        <v>0</v>
      </c>
      <c r="M297" s="265"/>
      <c r="N297" s="258">
        <f>ROUND(L297*K297,3)</f>
        <v>0</v>
      </c>
      <c r="O297" s="258"/>
      <c r="P297" s="258"/>
      <c r="Q297" s="258"/>
      <c r="R297" s="138"/>
      <c r="T297" s="168" t="s">
        <v>875</v>
      </c>
      <c r="U297" s="47" t="s">
        <v>914</v>
      </c>
      <c r="V297" s="39"/>
      <c r="W297" s="169">
        <f>V297*K297</f>
        <v>0</v>
      </c>
      <c r="X297" s="169">
        <v>5.704E-2</v>
      </c>
      <c r="Y297" s="169">
        <f>X297*K297</f>
        <v>3.1372</v>
      </c>
      <c r="Z297" s="169">
        <v>0</v>
      </c>
      <c r="AA297" s="170">
        <f>Z297*K297</f>
        <v>0</v>
      </c>
      <c r="AR297" s="22" t="s">
        <v>954</v>
      </c>
      <c r="AT297" s="22" t="s">
        <v>1082</v>
      </c>
      <c r="AU297" s="22" t="s">
        <v>959</v>
      </c>
      <c r="AY297" s="22" t="s">
        <v>1081</v>
      </c>
      <c r="BE297" s="116">
        <f>IF(U297="základná",N297,0)</f>
        <v>0</v>
      </c>
      <c r="BF297" s="116">
        <f>IF(U297="znížená",N297,0)</f>
        <v>0</v>
      </c>
      <c r="BG297" s="116">
        <f>IF(U297="zákl. prenesená",N297,0)</f>
        <v>0</v>
      </c>
      <c r="BH297" s="116">
        <f>IF(U297="zníž. prenesená",N297,0)</f>
        <v>0</v>
      </c>
      <c r="BI297" s="116">
        <f>IF(U297="nulová",N297,0)</f>
        <v>0</v>
      </c>
      <c r="BJ297" s="22" t="s">
        <v>959</v>
      </c>
      <c r="BK297" s="171">
        <f>ROUND(L297*K297,3)</f>
        <v>0</v>
      </c>
      <c r="BL297" s="22" t="s">
        <v>954</v>
      </c>
      <c r="BM297" s="22" t="s">
        <v>1956</v>
      </c>
    </row>
    <row r="298" spans="2:65" s="11" customFormat="1" ht="16.5" customHeight="1">
      <c r="B298" s="172"/>
      <c r="C298" s="173"/>
      <c r="D298" s="173"/>
      <c r="E298" s="174" t="s">
        <v>875</v>
      </c>
      <c r="F298" s="263" t="s">
        <v>3220</v>
      </c>
      <c r="G298" s="264"/>
      <c r="H298" s="264"/>
      <c r="I298" s="264"/>
      <c r="J298" s="173"/>
      <c r="K298" s="174" t="s">
        <v>875</v>
      </c>
      <c r="L298" s="173"/>
      <c r="M298" s="173"/>
      <c r="N298" s="173"/>
      <c r="O298" s="173"/>
      <c r="P298" s="173"/>
      <c r="Q298" s="173"/>
      <c r="R298" s="175"/>
      <c r="T298" s="176"/>
      <c r="U298" s="173"/>
      <c r="V298" s="173"/>
      <c r="W298" s="173"/>
      <c r="X298" s="173"/>
      <c r="Y298" s="173"/>
      <c r="Z298" s="173"/>
      <c r="AA298" s="177"/>
      <c r="AT298" s="178" t="s">
        <v>1089</v>
      </c>
      <c r="AU298" s="178" t="s">
        <v>959</v>
      </c>
      <c r="AV298" s="11" t="s">
        <v>954</v>
      </c>
      <c r="AW298" s="11" t="s">
        <v>903</v>
      </c>
      <c r="AX298" s="11" t="s">
        <v>947</v>
      </c>
      <c r="AY298" s="178" t="s">
        <v>1081</v>
      </c>
    </row>
    <row r="299" spans="2:65" s="12" customFormat="1" ht="16.5" customHeight="1">
      <c r="B299" s="179"/>
      <c r="C299" s="180"/>
      <c r="D299" s="180"/>
      <c r="E299" s="181" t="s">
        <v>875</v>
      </c>
      <c r="F299" s="259" t="s">
        <v>1957</v>
      </c>
      <c r="G299" s="260"/>
      <c r="H299" s="260"/>
      <c r="I299" s="260"/>
      <c r="J299" s="180"/>
      <c r="K299" s="182">
        <v>55</v>
      </c>
      <c r="L299" s="180"/>
      <c r="M299" s="180"/>
      <c r="N299" s="180"/>
      <c r="O299" s="180"/>
      <c r="P299" s="180"/>
      <c r="Q299" s="180"/>
      <c r="R299" s="183"/>
      <c r="T299" s="184"/>
      <c r="U299" s="180"/>
      <c r="V299" s="180"/>
      <c r="W299" s="180"/>
      <c r="X299" s="180"/>
      <c r="Y299" s="180"/>
      <c r="Z299" s="180"/>
      <c r="AA299" s="185"/>
      <c r="AT299" s="186" t="s">
        <v>1089</v>
      </c>
      <c r="AU299" s="186" t="s">
        <v>959</v>
      </c>
      <c r="AV299" s="12" t="s">
        <v>959</v>
      </c>
      <c r="AW299" s="12" t="s">
        <v>903</v>
      </c>
      <c r="AX299" s="12" t="s">
        <v>947</v>
      </c>
      <c r="AY299" s="186" t="s">
        <v>1081</v>
      </c>
    </row>
    <row r="300" spans="2:65" s="11" customFormat="1" ht="16.5" customHeight="1">
      <c r="B300" s="172"/>
      <c r="C300" s="173"/>
      <c r="D300" s="173"/>
      <c r="E300" s="174" t="s">
        <v>875</v>
      </c>
      <c r="F300" s="266" t="s">
        <v>3227</v>
      </c>
      <c r="G300" s="267"/>
      <c r="H300" s="267"/>
      <c r="I300" s="267"/>
      <c r="J300" s="173"/>
      <c r="K300" s="174" t="s">
        <v>875</v>
      </c>
      <c r="L300" s="173"/>
      <c r="M300" s="173"/>
      <c r="N300" s="173"/>
      <c r="O300" s="173"/>
      <c r="P300" s="173"/>
      <c r="Q300" s="173"/>
      <c r="R300" s="175"/>
      <c r="T300" s="176"/>
      <c r="U300" s="173"/>
      <c r="V300" s="173"/>
      <c r="W300" s="173"/>
      <c r="X300" s="173"/>
      <c r="Y300" s="173"/>
      <c r="Z300" s="173"/>
      <c r="AA300" s="177"/>
      <c r="AT300" s="178" t="s">
        <v>1089</v>
      </c>
      <c r="AU300" s="178" t="s">
        <v>959</v>
      </c>
      <c r="AV300" s="11" t="s">
        <v>954</v>
      </c>
      <c r="AW300" s="11" t="s">
        <v>903</v>
      </c>
      <c r="AX300" s="11" t="s">
        <v>947</v>
      </c>
      <c r="AY300" s="178" t="s">
        <v>1081</v>
      </c>
    </row>
    <row r="301" spans="2:65" s="12" customFormat="1" ht="16.5" customHeight="1">
      <c r="B301" s="179"/>
      <c r="C301" s="180"/>
      <c r="D301" s="180"/>
      <c r="E301" s="181" t="s">
        <v>875</v>
      </c>
      <c r="F301" s="259" t="s">
        <v>947</v>
      </c>
      <c r="G301" s="260"/>
      <c r="H301" s="260"/>
      <c r="I301" s="260"/>
      <c r="J301" s="180"/>
      <c r="K301" s="182">
        <v>0</v>
      </c>
      <c r="L301" s="180"/>
      <c r="M301" s="180"/>
      <c r="N301" s="180"/>
      <c r="O301" s="180"/>
      <c r="P301" s="180"/>
      <c r="Q301" s="180"/>
      <c r="R301" s="183"/>
      <c r="T301" s="184"/>
      <c r="U301" s="180"/>
      <c r="V301" s="180"/>
      <c r="W301" s="180"/>
      <c r="X301" s="180"/>
      <c r="Y301" s="180"/>
      <c r="Z301" s="180"/>
      <c r="AA301" s="185"/>
      <c r="AT301" s="186" t="s">
        <v>1089</v>
      </c>
      <c r="AU301" s="186" t="s">
        <v>959</v>
      </c>
      <c r="AV301" s="12" t="s">
        <v>959</v>
      </c>
      <c r="AW301" s="12" t="s">
        <v>903</v>
      </c>
      <c r="AX301" s="12" t="s">
        <v>947</v>
      </c>
      <c r="AY301" s="186" t="s">
        <v>1081</v>
      </c>
    </row>
    <row r="302" spans="2:65" s="13" customFormat="1" ht="16.5" customHeight="1">
      <c r="B302" s="187"/>
      <c r="C302" s="188"/>
      <c r="D302" s="188"/>
      <c r="E302" s="189" t="s">
        <v>875</v>
      </c>
      <c r="F302" s="271" t="s">
        <v>1096</v>
      </c>
      <c r="G302" s="272"/>
      <c r="H302" s="272"/>
      <c r="I302" s="272"/>
      <c r="J302" s="188"/>
      <c r="K302" s="190">
        <v>55</v>
      </c>
      <c r="L302" s="188"/>
      <c r="M302" s="188"/>
      <c r="N302" s="188"/>
      <c r="O302" s="188"/>
      <c r="P302" s="188"/>
      <c r="Q302" s="188"/>
      <c r="R302" s="191"/>
      <c r="T302" s="192"/>
      <c r="U302" s="188"/>
      <c r="V302" s="188"/>
      <c r="W302" s="188"/>
      <c r="X302" s="188"/>
      <c r="Y302" s="188"/>
      <c r="Z302" s="188"/>
      <c r="AA302" s="193"/>
      <c r="AT302" s="194" t="s">
        <v>1089</v>
      </c>
      <c r="AU302" s="194" t="s">
        <v>959</v>
      </c>
      <c r="AV302" s="13" t="s">
        <v>1086</v>
      </c>
      <c r="AW302" s="13" t="s">
        <v>903</v>
      </c>
      <c r="AX302" s="13" t="s">
        <v>954</v>
      </c>
      <c r="AY302" s="194" t="s">
        <v>1081</v>
      </c>
    </row>
    <row r="303" spans="2:65" s="1" customFormat="1" ht="25.5" customHeight="1">
      <c r="B303" s="136"/>
      <c r="C303" s="164" t="s">
        <v>3200</v>
      </c>
      <c r="D303" s="164" t="s">
        <v>1082</v>
      </c>
      <c r="E303" s="165" t="s">
        <v>3235</v>
      </c>
      <c r="F303" s="270" t="s">
        <v>3236</v>
      </c>
      <c r="G303" s="270"/>
      <c r="H303" s="270"/>
      <c r="I303" s="270"/>
      <c r="J303" s="166" t="s">
        <v>1194</v>
      </c>
      <c r="K303" s="167">
        <v>97</v>
      </c>
      <c r="L303" s="265">
        <v>0</v>
      </c>
      <c r="M303" s="265"/>
      <c r="N303" s="258">
        <f>ROUND(L303*K303,3)</f>
        <v>0</v>
      </c>
      <c r="O303" s="258"/>
      <c r="P303" s="258"/>
      <c r="Q303" s="258"/>
      <c r="R303" s="138"/>
      <c r="T303" s="168" t="s">
        <v>875</v>
      </c>
      <c r="U303" s="47" t="s">
        <v>914</v>
      </c>
      <c r="V303" s="39"/>
      <c r="W303" s="169">
        <f>V303*K303</f>
        <v>0</v>
      </c>
      <c r="X303" s="169">
        <v>8.0799999999999997E-2</v>
      </c>
      <c r="Y303" s="169">
        <f>X303*K303</f>
        <v>7.8376000000000001</v>
      </c>
      <c r="Z303" s="169">
        <v>0</v>
      </c>
      <c r="AA303" s="170">
        <f>Z303*K303</f>
        <v>0</v>
      </c>
      <c r="AR303" s="22" t="s">
        <v>954</v>
      </c>
      <c r="AT303" s="22" t="s">
        <v>1082</v>
      </c>
      <c r="AU303" s="22" t="s">
        <v>959</v>
      </c>
      <c r="AY303" s="22" t="s">
        <v>1081</v>
      </c>
      <c r="BE303" s="116">
        <f>IF(U303="základná",N303,0)</f>
        <v>0</v>
      </c>
      <c r="BF303" s="116">
        <f>IF(U303="znížená",N303,0)</f>
        <v>0</v>
      </c>
      <c r="BG303" s="116">
        <f>IF(U303="zákl. prenesená",N303,0)</f>
        <v>0</v>
      </c>
      <c r="BH303" s="116">
        <f>IF(U303="zníž. prenesená",N303,0)</f>
        <v>0</v>
      </c>
      <c r="BI303" s="116">
        <f>IF(U303="nulová",N303,0)</f>
        <v>0</v>
      </c>
      <c r="BJ303" s="22" t="s">
        <v>959</v>
      </c>
      <c r="BK303" s="171">
        <f>ROUND(L303*K303,3)</f>
        <v>0</v>
      </c>
      <c r="BL303" s="22" t="s">
        <v>954</v>
      </c>
      <c r="BM303" s="22" t="s">
        <v>1958</v>
      </c>
    </row>
    <row r="304" spans="2:65" s="11" customFormat="1" ht="16.5" customHeight="1">
      <c r="B304" s="172"/>
      <c r="C304" s="173"/>
      <c r="D304" s="173"/>
      <c r="E304" s="174" t="s">
        <v>875</v>
      </c>
      <c r="F304" s="263" t="s">
        <v>3220</v>
      </c>
      <c r="G304" s="264"/>
      <c r="H304" s="264"/>
      <c r="I304" s="264"/>
      <c r="J304" s="173"/>
      <c r="K304" s="174" t="s">
        <v>875</v>
      </c>
      <c r="L304" s="173"/>
      <c r="M304" s="173"/>
      <c r="N304" s="173"/>
      <c r="O304" s="173"/>
      <c r="P304" s="173"/>
      <c r="Q304" s="173"/>
      <c r="R304" s="175"/>
      <c r="T304" s="176"/>
      <c r="U304" s="173"/>
      <c r="V304" s="173"/>
      <c r="W304" s="173"/>
      <c r="X304" s="173"/>
      <c r="Y304" s="173"/>
      <c r="Z304" s="173"/>
      <c r="AA304" s="177"/>
      <c r="AT304" s="178" t="s">
        <v>1089</v>
      </c>
      <c r="AU304" s="178" t="s">
        <v>959</v>
      </c>
      <c r="AV304" s="11" t="s">
        <v>954</v>
      </c>
      <c r="AW304" s="11" t="s">
        <v>903</v>
      </c>
      <c r="AX304" s="11" t="s">
        <v>947</v>
      </c>
      <c r="AY304" s="178" t="s">
        <v>1081</v>
      </c>
    </row>
    <row r="305" spans="2:65" s="12" customFormat="1" ht="16.5" customHeight="1">
      <c r="B305" s="179"/>
      <c r="C305" s="180"/>
      <c r="D305" s="180"/>
      <c r="E305" s="181" t="s">
        <v>875</v>
      </c>
      <c r="F305" s="259" t="s">
        <v>77</v>
      </c>
      <c r="G305" s="260"/>
      <c r="H305" s="260"/>
      <c r="I305" s="260"/>
      <c r="J305" s="180"/>
      <c r="K305" s="182">
        <v>97</v>
      </c>
      <c r="L305" s="180"/>
      <c r="M305" s="180"/>
      <c r="N305" s="180"/>
      <c r="O305" s="180"/>
      <c r="P305" s="180"/>
      <c r="Q305" s="180"/>
      <c r="R305" s="183"/>
      <c r="T305" s="184"/>
      <c r="U305" s="180"/>
      <c r="V305" s="180"/>
      <c r="W305" s="180"/>
      <c r="X305" s="180"/>
      <c r="Y305" s="180"/>
      <c r="Z305" s="180"/>
      <c r="AA305" s="185"/>
      <c r="AT305" s="186" t="s">
        <v>1089</v>
      </c>
      <c r="AU305" s="186" t="s">
        <v>959</v>
      </c>
      <c r="AV305" s="12" t="s">
        <v>959</v>
      </c>
      <c r="AW305" s="12" t="s">
        <v>903</v>
      </c>
      <c r="AX305" s="12" t="s">
        <v>954</v>
      </c>
      <c r="AY305" s="186" t="s">
        <v>1081</v>
      </c>
    </row>
    <row r="306" spans="2:65" s="1" customFormat="1" ht="25.5" customHeight="1">
      <c r="B306" s="136"/>
      <c r="C306" s="164" t="s">
        <v>3204</v>
      </c>
      <c r="D306" s="164" t="s">
        <v>1082</v>
      </c>
      <c r="E306" s="165" t="s">
        <v>3240</v>
      </c>
      <c r="F306" s="270" t="s">
        <v>3241</v>
      </c>
      <c r="G306" s="270"/>
      <c r="H306" s="270"/>
      <c r="I306" s="270"/>
      <c r="J306" s="166" t="s">
        <v>1194</v>
      </c>
      <c r="K306" s="167">
        <v>2</v>
      </c>
      <c r="L306" s="265">
        <v>0</v>
      </c>
      <c r="M306" s="265"/>
      <c r="N306" s="258">
        <f>ROUND(L306*K306,3)</f>
        <v>0</v>
      </c>
      <c r="O306" s="258"/>
      <c r="P306" s="258"/>
      <c r="Q306" s="258"/>
      <c r="R306" s="138"/>
      <c r="T306" s="168" t="s">
        <v>875</v>
      </c>
      <c r="U306" s="47" t="s">
        <v>914</v>
      </c>
      <c r="V306" s="39"/>
      <c r="W306" s="169">
        <f>V306*K306</f>
        <v>0</v>
      </c>
      <c r="X306" s="169">
        <v>0.16059999999999999</v>
      </c>
      <c r="Y306" s="169">
        <f>X306*K306</f>
        <v>0.32119999999999999</v>
      </c>
      <c r="Z306" s="169">
        <v>0</v>
      </c>
      <c r="AA306" s="170">
        <f>Z306*K306</f>
        <v>0</v>
      </c>
      <c r="AR306" s="22" t="s">
        <v>954</v>
      </c>
      <c r="AT306" s="22" t="s">
        <v>1082</v>
      </c>
      <c r="AU306" s="22" t="s">
        <v>959</v>
      </c>
      <c r="AY306" s="22" t="s">
        <v>1081</v>
      </c>
      <c r="BE306" s="116">
        <f>IF(U306="základná",N306,0)</f>
        <v>0</v>
      </c>
      <c r="BF306" s="116">
        <f>IF(U306="znížená",N306,0)</f>
        <v>0</v>
      </c>
      <c r="BG306" s="116">
        <f>IF(U306="zákl. prenesená",N306,0)</f>
        <v>0</v>
      </c>
      <c r="BH306" s="116">
        <f>IF(U306="zníž. prenesená",N306,0)</f>
        <v>0</v>
      </c>
      <c r="BI306" s="116">
        <f>IF(U306="nulová",N306,0)</f>
        <v>0</v>
      </c>
      <c r="BJ306" s="22" t="s">
        <v>959</v>
      </c>
      <c r="BK306" s="171">
        <f>ROUND(L306*K306,3)</f>
        <v>0</v>
      </c>
      <c r="BL306" s="22" t="s">
        <v>954</v>
      </c>
      <c r="BM306" s="22" t="s">
        <v>1959</v>
      </c>
    </row>
    <row r="307" spans="2:65" s="11" customFormat="1" ht="16.5" customHeight="1">
      <c r="B307" s="172"/>
      <c r="C307" s="173"/>
      <c r="D307" s="173"/>
      <c r="E307" s="174" t="s">
        <v>875</v>
      </c>
      <c r="F307" s="263" t="s">
        <v>3220</v>
      </c>
      <c r="G307" s="264"/>
      <c r="H307" s="264"/>
      <c r="I307" s="264"/>
      <c r="J307" s="173"/>
      <c r="K307" s="174" t="s">
        <v>875</v>
      </c>
      <c r="L307" s="173"/>
      <c r="M307" s="173"/>
      <c r="N307" s="173"/>
      <c r="O307" s="173"/>
      <c r="P307" s="173"/>
      <c r="Q307" s="173"/>
      <c r="R307" s="175"/>
      <c r="T307" s="176"/>
      <c r="U307" s="173"/>
      <c r="V307" s="173"/>
      <c r="W307" s="173"/>
      <c r="X307" s="173"/>
      <c r="Y307" s="173"/>
      <c r="Z307" s="173"/>
      <c r="AA307" s="177"/>
      <c r="AT307" s="178" t="s">
        <v>1089</v>
      </c>
      <c r="AU307" s="178" t="s">
        <v>959</v>
      </c>
      <c r="AV307" s="11" t="s">
        <v>954</v>
      </c>
      <c r="AW307" s="11" t="s">
        <v>903</v>
      </c>
      <c r="AX307" s="11" t="s">
        <v>947</v>
      </c>
      <c r="AY307" s="178" t="s">
        <v>1081</v>
      </c>
    </row>
    <row r="308" spans="2:65" s="12" customFormat="1" ht="16.5" customHeight="1">
      <c r="B308" s="179"/>
      <c r="C308" s="180"/>
      <c r="D308" s="180"/>
      <c r="E308" s="181" t="s">
        <v>875</v>
      </c>
      <c r="F308" s="259" t="s">
        <v>959</v>
      </c>
      <c r="G308" s="260"/>
      <c r="H308" s="260"/>
      <c r="I308" s="260"/>
      <c r="J308" s="180"/>
      <c r="K308" s="182">
        <v>2</v>
      </c>
      <c r="L308" s="180"/>
      <c r="M308" s="180"/>
      <c r="N308" s="180"/>
      <c r="O308" s="180"/>
      <c r="P308" s="180"/>
      <c r="Q308" s="180"/>
      <c r="R308" s="183"/>
      <c r="T308" s="184"/>
      <c r="U308" s="180"/>
      <c r="V308" s="180"/>
      <c r="W308" s="180"/>
      <c r="X308" s="180"/>
      <c r="Y308" s="180"/>
      <c r="Z308" s="180"/>
      <c r="AA308" s="185"/>
      <c r="AT308" s="186" t="s">
        <v>1089</v>
      </c>
      <c r="AU308" s="186" t="s">
        <v>959</v>
      </c>
      <c r="AV308" s="12" t="s">
        <v>959</v>
      </c>
      <c r="AW308" s="12" t="s">
        <v>903</v>
      </c>
      <c r="AX308" s="12" t="s">
        <v>954</v>
      </c>
      <c r="AY308" s="186" t="s">
        <v>1081</v>
      </c>
    </row>
    <row r="309" spans="2:65" s="1" customFormat="1" ht="25.5" customHeight="1">
      <c r="B309" s="136"/>
      <c r="C309" s="164" t="s">
        <v>3208</v>
      </c>
      <c r="D309" s="164" t="s">
        <v>1082</v>
      </c>
      <c r="E309" s="165" t="s">
        <v>3244</v>
      </c>
      <c r="F309" s="270" t="s">
        <v>3245</v>
      </c>
      <c r="G309" s="270"/>
      <c r="H309" s="270"/>
      <c r="I309" s="270"/>
      <c r="J309" s="166" t="s">
        <v>1346</v>
      </c>
      <c r="K309" s="167">
        <v>0</v>
      </c>
      <c r="L309" s="265">
        <v>0</v>
      </c>
      <c r="M309" s="265"/>
      <c r="N309" s="258">
        <f>ROUND(L309*K309,3)</f>
        <v>0</v>
      </c>
      <c r="O309" s="258"/>
      <c r="P309" s="258"/>
      <c r="Q309" s="258"/>
      <c r="R309" s="138"/>
      <c r="T309" s="168" t="s">
        <v>875</v>
      </c>
      <c r="U309" s="47" t="s">
        <v>914</v>
      </c>
      <c r="V309" s="39"/>
      <c r="W309" s="169">
        <f>V309*K309</f>
        <v>0</v>
      </c>
      <c r="X309" s="169">
        <v>0</v>
      </c>
      <c r="Y309" s="169">
        <f>X309*K309</f>
        <v>0</v>
      </c>
      <c r="Z309" s="169">
        <v>0</v>
      </c>
      <c r="AA309" s="170">
        <f>Z309*K309</f>
        <v>0</v>
      </c>
      <c r="AR309" s="22" t="s">
        <v>954</v>
      </c>
      <c r="AT309" s="22" t="s">
        <v>1082</v>
      </c>
      <c r="AU309" s="22" t="s">
        <v>959</v>
      </c>
      <c r="AY309" s="22" t="s">
        <v>1081</v>
      </c>
      <c r="BE309" s="116">
        <f>IF(U309="základná",N309,0)</f>
        <v>0</v>
      </c>
      <c r="BF309" s="116">
        <f>IF(U309="znížená",N309,0)</f>
        <v>0</v>
      </c>
      <c r="BG309" s="116">
        <f>IF(U309="zákl. prenesená",N309,0)</f>
        <v>0</v>
      </c>
      <c r="BH309" s="116">
        <f>IF(U309="zníž. prenesená",N309,0)</f>
        <v>0</v>
      </c>
      <c r="BI309" s="116">
        <f>IF(U309="nulová",N309,0)</f>
        <v>0</v>
      </c>
      <c r="BJ309" s="22" t="s">
        <v>959</v>
      </c>
      <c r="BK309" s="171">
        <f>ROUND(L309*K309,3)</f>
        <v>0</v>
      </c>
      <c r="BL309" s="22" t="s">
        <v>954</v>
      </c>
      <c r="BM309" s="22" t="s">
        <v>1960</v>
      </c>
    </row>
    <row r="310" spans="2:65" s="10" customFormat="1" ht="29.85" customHeight="1">
      <c r="B310" s="153"/>
      <c r="C310" s="154"/>
      <c r="D310" s="163" t="s">
        <v>549</v>
      </c>
      <c r="E310" s="163"/>
      <c r="F310" s="163"/>
      <c r="G310" s="163"/>
      <c r="H310" s="163"/>
      <c r="I310" s="163"/>
      <c r="J310" s="163"/>
      <c r="K310" s="163"/>
      <c r="L310" s="163"/>
      <c r="M310" s="163"/>
      <c r="N310" s="273">
        <f>BK310</f>
        <v>0</v>
      </c>
      <c r="O310" s="274"/>
      <c r="P310" s="274"/>
      <c r="Q310" s="274"/>
      <c r="R310" s="156"/>
      <c r="T310" s="157"/>
      <c r="U310" s="154"/>
      <c r="V310" s="154"/>
      <c r="W310" s="158">
        <f>SUM(W311:W412)</f>
        <v>0</v>
      </c>
      <c r="X310" s="154"/>
      <c r="Y310" s="158">
        <f>SUM(Y311:Y412)</f>
        <v>2.8816480149599997</v>
      </c>
      <c r="Z310" s="154"/>
      <c r="AA310" s="159">
        <f>SUM(AA311:AA412)</f>
        <v>0</v>
      </c>
      <c r="AR310" s="160" t="s">
        <v>959</v>
      </c>
      <c r="AT310" s="161" t="s">
        <v>946</v>
      </c>
      <c r="AU310" s="161" t="s">
        <v>954</v>
      </c>
      <c r="AY310" s="160" t="s">
        <v>1081</v>
      </c>
      <c r="BK310" s="162">
        <f>SUM(BK311:BK412)</f>
        <v>0</v>
      </c>
    </row>
    <row r="311" spans="2:65" s="1" customFormat="1" ht="16.5" customHeight="1">
      <c r="B311" s="136"/>
      <c r="C311" s="164" t="s">
        <v>3212</v>
      </c>
      <c r="D311" s="164" t="s">
        <v>1082</v>
      </c>
      <c r="E311" s="165" t="s">
        <v>3248</v>
      </c>
      <c r="F311" s="270" t="s">
        <v>3249</v>
      </c>
      <c r="G311" s="270"/>
      <c r="H311" s="270"/>
      <c r="I311" s="270"/>
      <c r="J311" s="166" t="s">
        <v>1182</v>
      </c>
      <c r="K311" s="167">
        <v>2</v>
      </c>
      <c r="L311" s="265">
        <v>0</v>
      </c>
      <c r="M311" s="265"/>
      <c r="N311" s="258">
        <f t="shared" ref="N311:N342" si="45">ROUND(L311*K311,3)</f>
        <v>0</v>
      </c>
      <c r="O311" s="258"/>
      <c r="P311" s="258"/>
      <c r="Q311" s="258"/>
      <c r="R311" s="138"/>
      <c r="T311" s="168" t="s">
        <v>875</v>
      </c>
      <c r="U311" s="47" t="s">
        <v>914</v>
      </c>
      <c r="V311" s="39"/>
      <c r="W311" s="169">
        <f t="shared" ref="W311:W342" si="46">V311*K311</f>
        <v>0</v>
      </c>
      <c r="X311" s="169">
        <v>1.5100000000000001E-3</v>
      </c>
      <c r="Y311" s="169">
        <f t="shared" ref="Y311:Y342" si="47">X311*K311</f>
        <v>3.0200000000000001E-3</v>
      </c>
      <c r="Z311" s="169">
        <v>0</v>
      </c>
      <c r="AA311" s="170">
        <f t="shared" ref="AA311:AA342" si="48">Z311*K311</f>
        <v>0</v>
      </c>
      <c r="AR311" s="22" t="s">
        <v>954</v>
      </c>
      <c r="AT311" s="22" t="s">
        <v>1082</v>
      </c>
      <c r="AU311" s="22" t="s">
        <v>959</v>
      </c>
      <c r="AY311" s="22" t="s">
        <v>1081</v>
      </c>
      <c r="BE311" s="116">
        <f t="shared" ref="BE311:BE342" si="49">IF(U311="základná",N311,0)</f>
        <v>0</v>
      </c>
      <c r="BF311" s="116">
        <f t="shared" ref="BF311:BF342" si="50">IF(U311="znížená",N311,0)</f>
        <v>0</v>
      </c>
      <c r="BG311" s="116">
        <f t="shared" ref="BG311:BG342" si="51">IF(U311="zákl. prenesená",N311,0)</f>
        <v>0</v>
      </c>
      <c r="BH311" s="116">
        <f t="shared" ref="BH311:BH342" si="52">IF(U311="zníž. prenesená",N311,0)</f>
        <v>0</v>
      </c>
      <c r="BI311" s="116">
        <f t="shared" ref="BI311:BI342" si="53">IF(U311="nulová",N311,0)</f>
        <v>0</v>
      </c>
      <c r="BJ311" s="22" t="s">
        <v>959</v>
      </c>
      <c r="BK311" s="171">
        <f t="shared" ref="BK311:BK342" si="54">ROUND(L311*K311,3)</f>
        <v>0</v>
      </c>
      <c r="BL311" s="22" t="s">
        <v>954</v>
      </c>
      <c r="BM311" s="22" t="s">
        <v>1961</v>
      </c>
    </row>
    <row r="312" spans="2:65" s="1" customFormat="1" ht="25.5" customHeight="1">
      <c r="B312" s="136"/>
      <c r="C312" s="195" t="s">
        <v>3216</v>
      </c>
      <c r="D312" s="195" t="s">
        <v>1187</v>
      </c>
      <c r="E312" s="196" t="s">
        <v>3252</v>
      </c>
      <c r="F312" s="262" t="s">
        <v>3253</v>
      </c>
      <c r="G312" s="262"/>
      <c r="H312" s="262"/>
      <c r="I312" s="262"/>
      <c r="J312" s="197" t="s">
        <v>1182</v>
      </c>
      <c r="K312" s="198">
        <v>2</v>
      </c>
      <c r="L312" s="261">
        <v>0</v>
      </c>
      <c r="M312" s="261"/>
      <c r="N312" s="257">
        <f t="shared" si="45"/>
        <v>0</v>
      </c>
      <c r="O312" s="258"/>
      <c r="P312" s="258"/>
      <c r="Q312" s="258"/>
      <c r="R312" s="138"/>
      <c r="T312" s="168" t="s">
        <v>875</v>
      </c>
      <c r="U312" s="47" t="s">
        <v>914</v>
      </c>
      <c r="V312" s="39"/>
      <c r="W312" s="169">
        <f t="shared" si="46"/>
        <v>0</v>
      </c>
      <c r="X312" s="169">
        <v>1.63E-4</v>
      </c>
      <c r="Y312" s="169">
        <f t="shared" si="47"/>
        <v>3.2600000000000001E-4</v>
      </c>
      <c r="Z312" s="169">
        <v>0</v>
      </c>
      <c r="AA312" s="170">
        <f t="shared" si="48"/>
        <v>0</v>
      </c>
      <c r="AR312" s="22" t="s">
        <v>959</v>
      </c>
      <c r="AT312" s="22" t="s">
        <v>1187</v>
      </c>
      <c r="AU312" s="22" t="s">
        <v>959</v>
      </c>
      <c r="AY312" s="22" t="s">
        <v>1081</v>
      </c>
      <c r="BE312" s="116">
        <f t="shared" si="49"/>
        <v>0</v>
      </c>
      <c r="BF312" s="116">
        <f t="shared" si="50"/>
        <v>0</v>
      </c>
      <c r="BG312" s="116">
        <f t="shared" si="51"/>
        <v>0</v>
      </c>
      <c r="BH312" s="116">
        <f t="shared" si="52"/>
        <v>0</v>
      </c>
      <c r="BI312" s="116">
        <f t="shared" si="53"/>
        <v>0</v>
      </c>
      <c r="BJ312" s="22" t="s">
        <v>959</v>
      </c>
      <c r="BK312" s="171">
        <f t="shared" si="54"/>
        <v>0</v>
      </c>
      <c r="BL312" s="22" t="s">
        <v>954</v>
      </c>
      <c r="BM312" s="22" t="s">
        <v>1962</v>
      </c>
    </row>
    <row r="313" spans="2:65" s="1" customFormat="1" ht="16.5" customHeight="1">
      <c r="B313" s="136"/>
      <c r="C313" s="164" t="s">
        <v>3222</v>
      </c>
      <c r="D313" s="164" t="s">
        <v>1082</v>
      </c>
      <c r="E313" s="165" t="s">
        <v>3256</v>
      </c>
      <c r="F313" s="270" t="s">
        <v>3257</v>
      </c>
      <c r="G313" s="270"/>
      <c r="H313" s="270"/>
      <c r="I313" s="270"/>
      <c r="J313" s="166" t="s">
        <v>1182</v>
      </c>
      <c r="K313" s="167">
        <v>2</v>
      </c>
      <c r="L313" s="265">
        <v>0</v>
      </c>
      <c r="M313" s="265"/>
      <c r="N313" s="258">
        <f t="shared" si="45"/>
        <v>0</v>
      </c>
      <c r="O313" s="258"/>
      <c r="P313" s="258"/>
      <c r="Q313" s="258"/>
      <c r="R313" s="138"/>
      <c r="T313" s="168" t="s">
        <v>875</v>
      </c>
      <c r="U313" s="47" t="s">
        <v>914</v>
      </c>
      <c r="V313" s="39"/>
      <c r="W313" s="169">
        <f t="shared" si="46"/>
        <v>0</v>
      </c>
      <c r="X313" s="169">
        <v>1.5299999999999999E-3</v>
      </c>
      <c r="Y313" s="169">
        <f t="shared" si="47"/>
        <v>3.0599999999999998E-3</v>
      </c>
      <c r="Z313" s="169">
        <v>0</v>
      </c>
      <c r="AA313" s="170">
        <f t="shared" si="48"/>
        <v>0</v>
      </c>
      <c r="AR313" s="22" t="s">
        <v>954</v>
      </c>
      <c r="AT313" s="22" t="s">
        <v>1082</v>
      </c>
      <c r="AU313" s="22" t="s">
        <v>959</v>
      </c>
      <c r="AY313" s="22" t="s">
        <v>1081</v>
      </c>
      <c r="BE313" s="116">
        <f t="shared" si="49"/>
        <v>0</v>
      </c>
      <c r="BF313" s="116">
        <f t="shared" si="50"/>
        <v>0</v>
      </c>
      <c r="BG313" s="116">
        <f t="shared" si="51"/>
        <v>0</v>
      </c>
      <c r="BH313" s="116">
        <f t="shared" si="52"/>
        <v>0</v>
      </c>
      <c r="BI313" s="116">
        <f t="shared" si="53"/>
        <v>0</v>
      </c>
      <c r="BJ313" s="22" t="s">
        <v>959</v>
      </c>
      <c r="BK313" s="171">
        <f t="shared" si="54"/>
        <v>0</v>
      </c>
      <c r="BL313" s="22" t="s">
        <v>954</v>
      </c>
      <c r="BM313" s="22" t="s">
        <v>1963</v>
      </c>
    </row>
    <row r="314" spans="2:65" s="1" customFormat="1" ht="25.5" customHeight="1">
      <c r="B314" s="136"/>
      <c r="C314" s="195" t="s">
        <v>3229</v>
      </c>
      <c r="D314" s="195" t="s">
        <v>1187</v>
      </c>
      <c r="E314" s="196" t="s">
        <v>3260</v>
      </c>
      <c r="F314" s="262" t="s">
        <v>3261</v>
      </c>
      <c r="G314" s="262"/>
      <c r="H314" s="262"/>
      <c r="I314" s="262"/>
      <c r="J314" s="197" t="s">
        <v>1182</v>
      </c>
      <c r="K314" s="198">
        <v>2</v>
      </c>
      <c r="L314" s="261">
        <v>0</v>
      </c>
      <c r="M314" s="261"/>
      <c r="N314" s="257">
        <f t="shared" si="45"/>
        <v>0</v>
      </c>
      <c r="O314" s="258"/>
      <c r="P314" s="258"/>
      <c r="Q314" s="258"/>
      <c r="R314" s="138"/>
      <c r="T314" s="168" t="s">
        <v>875</v>
      </c>
      <c r="U314" s="47" t="s">
        <v>914</v>
      </c>
      <c r="V314" s="39"/>
      <c r="W314" s="169">
        <f t="shared" si="46"/>
        <v>0</v>
      </c>
      <c r="X314" s="169">
        <v>2.3900000000000001E-4</v>
      </c>
      <c r="Y314" s="169">
        <f t="shared" si="47"/>
        <v>4.7800000000000002E-4</v>
      </c>
      <c r="Z314" s="169">
        <v>0</v>
      </c>
      <c r="AA314" s="170">
        <f t="shared" si="48"/>
        <v>0</v>
      </c>
      <c r="AR314" s="22" t="s">
        <v>959</v>
      </c>
      <c r="AT314" s="22" t="s">
        <v>1187</v>
      </c>
      <c r="AU314" s="22" t="s">
        <v>959</v>
      </c>
      <c r="AY314" s="22" t="s">
        <v>1081</v>
      </c>
      <c r="BE314" s="116">
        <f t="shared" si="49"/>
        <v>0</v>
      </c>
      <c r="BF314" s="116">
        <f t="shared" si="50"/>
        <v>0</v>
      </c>
      <c r="BG314" s="116">
        <f t="shared" si="51"/>
        <v>0</v>
      </c>
      <c r="BH314" s="116">
        <f t="shared" si="52"/>
        <v>0</v>
      </c>
      <c r="BI314" s="116">
        <f t="shared" si="53"/>
        <v>0</v>
      </c>
      <c r="BJ314" s="22" t="s">
        <v>959</v>
      </c>
      <c r="BK314" s="171">
        <f t="shared" si="54"/>
        <v>0</v>
      </c>
      <c r="BL314" s="22" t="s">
        <v>954</v>
      </c>
      <c r="BM314" s="22" t="s">
        <v>1964</v>
      </c>
    </row>
    <row r="315" spans="2:65" s="1" customFormat="1" ht="16.5" customHeight="1">
      <c r="B315" s="136"/>
      <c r="C315" s="164" t="s">
        <v>3234</v>
      </c>
      <c r="D315" s="164" t="s">
        <v>1082</v>
      </c>
      <c r="E315" s="165" t="s">
        <v>3263</v>
      </c>
      <c r="F315" s="270" t="s">
        <v>3264</v>
      </c>
      <c r="G315" s="270"/>
      <c r="H315" s="270"/>
      <c r="I315" s="270"/>
      <c r="J315" s="166" t="s">
        <v>1182</v>
      </c>
      <c r="K315" s="167">
        <v>2</v>
      </c>
      <c r="L315" s="265">
        <v>0</v>
      </c>
      <c r="M315" s="265"/>
      <c r="N315" s="258">
        <f t="shared" si="45"/>
        <v>0</v>
      </c>
      <c r="O315" s="258"/>
      <c r="P315" s="258"/>
      <c r="Q315" s="258"/>
      <c r="R315" s="138"/>
      <c r="T315" s="168" t="s">
        <v>875</v>
      </c>
      <c r="U315" s="47" t="s">
        <v>914</v>
      </c>
      <c r="V315" s="39"/>
      <c r="W315" s="169">
        <f t="shared" si="46"/>
        <v>0</v>
      </c>
      <c r="X315" s="169">
        <v>1.5399999999999999E-3</v>
      </c>
      <c r="Y315" s="169">
        <f t="shared" si="47"/>
        <v>3.0799999999999998E-3</v>
      </c>
      <c r="Z315" s="169">
        <v>0</v>
      </c>
      <c r="AA315" s="170">
        <f t="shared" si="48"/>
        <v>0</v>
      </c>
      <c r="AR315" s="22" t="s">
        <v>954</v>
      </c>
      <c r="AT315" s="22" t="s">
        <v>1082</v>
      </c>
      <c r="AU315" s="22" t="s">
        <v>959</v>
      </c>
      <c r="AY315" s="22" t="s">
        <v>1081</v>
      </c>
      <c r="BE315" s="116">
        <f t="shared" si="49"/>
        <v>0</v>
      </c>
      <c r="BF315" s="116">
        <f t="shared" si="50"/>
        <v>0</v>
      </c>
      <c r="BG315" s="116">
        <f t="shared" si="51"/>
        <v>0</v>
      </c>
      <c r="BH315" s="116">
        <f t="shared" si="52"/>
        <v>0</v>
      </c>
      <c r="BI315" s="116">
        <f t="shared" si="53"/>
        <v>0</v>
      </c>
      <c r="BJ315" s="22" t="s">
        <v>959</v>
      </c>
      <c r="BK315" s="171">
        <f t="shared" si="54"/>
        <v>0</v>
      </c>
      <c r="BL315" s="22" t="s">
        <v>954</v>
      </c>
      <c r="BM315" s="22" t="s">
        <v>1965</v>
      </c>
    </row>
    <row r="316" spans="2:65" s="1" customFormat="1" ht="25.5" customHeight="1">
      <c r="B316" s="136"/>
      <c r="C316" s="195" t="s">
        <v>3239</v>
      </c>
      <c r="D316" s="195" t="s">
        <v>1187</v>
      </c>
      <c r="E316" s="196" t="s">
        <v>3267</v>
      </c>
      <c r="F316" s="262" t="s">
        <v>3268</v>
      </c>
      <c r="G316" s="262"/>
      <c r="H316" s="262"/>
      <c r="I316" s="262"/>
      <c r="J316" s="197" t="s">
        <v>1182</v>
      </c>
      <c r="K316" s="198">
        <v>2</v>
      </c>
      <c r="L316" s="261">
        <v>0</v>
      </c>
      <c r="M316" s="261"/>
      <c r="N316" s="257">
        <f t="shared" si="45"/>
        <v>0</v>
      </c>
      <c r="O316" s="258"/>
      <c r="P316" s="258"/>
      <c r="Q316" s="258"/>
      <c r="R316" s="138"/>
      <c r="T316" s="168" t="s">
        <v>875</v>
      </c>
      <c r="U316" s="47" t="s">
        <v>914</v>
      </c>
      <c r="V316" s="39"/>
      <c r="W316" s="169">
        <f t="shared" si="46"/>
        <v>0</v>
      </c>
      <c r="X316" s="169">
        <v>3.19E-4</v>
      </c>
      <c r="Y316" s="169">
        <f t="shared" si="47"/>
        <v>6.38E-4</v>
      </c>
      <c r="Z316" s="169">
        <v>0</v>
      </c>
      <c r="AA316" s="170">
        <f t="shared" si="48"/>
        <v>0</v>
      </c>
      <c r="AR316" s="22" t="s">
        <v>959</v>
      </c>
      <c r="AT316" s="22" t="s">
        <v>1187</v>
      </c>
      <c r="AU316" s="22" t="s">
        <v>959</v>
      </c>
      <c r="AY316" s="22" t="s">
        <v>1081</v>
      </c>
      <c r="BE316" s="116">
        <f t="shared" si="49"/>
        <v>0</v>
      </c>
      <c r="BF316" s="116">
        <f t="shared" si="50"/>
        <v>0</v>
      </c>
      <c r="BG316" s="116">
        <f t="shared" si="51"/>
        <v>0</v>
      </c>
      <c r="BH316" s="116">
        <f t="shared" si="52"/>
        <v>0</v>
      </c>
      <c r="BI316" s="116">
        <f t="shared" si="53"/>
        <v>0</v>
      </c>
      <c r="BJ316" s="22" t="s">
        <v>959</v>
      </c>
      <c r="BK316" s="171">
        <f t="shared" si="54"/>
        <v>0</v>
      </c>
      <c r="BL316" s="22" t="s">
        <v>954</v>
      </c>
      <c r="BM316" s="22" t="s">
        <v>1966</v>
      </c>
    </row>
    <row r="317" spans="2:65" s="1" customFormat="1" ht="25.5" customHeight="1">
      <c r="B317" s="136"/>
      <c r="C317" s="164" t="s">
        <v>3243</v>
      </c>
      <c r="D317" s="164" t="s">
        <v>1082</v>
      </c>
      <c r="E317" s="165" t="s">
        <v>3279</v>
      </c>
      <c r="F317" s="270" t="s">
        <v>3280</v>
      </c>
      <c r="G317" s="270"/>
      <c r="H317" s="270"/>
      <c r="I317" s="270"/>
      <c r="J317" s="166" t="s">
        <v>774</v>
      </c>
      <c r="K317" s="167">
        <v>4</v>
      </c>
      <c r="L317" s="265">
        <v>0</v>
      </c>
      <c r="M317" s="265"/>
      <c r="N317" s="258">
        <f t="shared" si="45"/>
        <v>0</v>
      </c>
      <c r="O317" s="258"/>
      <c r="P317" s="258"/>
      <c r="Q317" s="258"/>
      <c r="R317" s="138"/>
      <c r="T317" s="168" t="s">
        <v>875</v>
      </c>
      <c r="U317" s="47" t="s">
        <v>914</v>
      </c>
      <c r="V317" s="39"/>
      <c r="W317" s="169">
        <f t="shared" si="46"/>
        <v>0</v>
      </c>
      <c r="X317" s="169">
        <v>3.4391422799999998E-3</v>
      </c>
      <c r="Y317" s="169">
        <f t="shared" si="47"/>
        <v>1.3756569119999999E-2</v>
      </c>
      <c r="Z317" s="169">
        <v>0</v>
      </c>
      <c r="AA317" s="170">
        <f t="shared" si="48"/>
        <v>0</v>
      </c>
      <c r="AR317" s="22" t="s">
        <v>954</v>
      </c>
      <c r="AT317" s="22" t="s">
        <v>1082</v>
      </c>
      <c r="AU317" s="22" t="s">
        <v>959</v>
      </c>
      <c r="AY317" s="22" t="s">
        <v>1081</v>
      </c>
      <c r="BE317" s="116">
        <f t="shared" si="49"/>
        <v>0</v>
      </c>
      <c r="BF317" s="116">
        <f t="shared" si="50"/>
        <v>0</v>
      </c>
      <c r="BG317" s="116">
        <f t="shared" si="51"/>
        <v>0</v>
      </c>
      <c r="BH317" s="116">
        <f t="shared" si="52"/>
        <v>0</v>
      </c>
      <c r="BI317" s="116">
        <f t="shared" si="53"/>
        <v>0</v>
      </c>
      <c r="BJ317" s="22" t="s">
        <v>959</v>
      </c>
      <c r="BK317" s="171">
        <f t="shared" si="54"/>
        <v>0</v>
      </c>
      <c r="BL317" s="22" t="s">
        <v>954</v>
      </c>
      <c r="BM317" s="22" t="s">
        <v>1967</v>
      </c>
    </row>
    <row r="318" spans="2:65" s="1" customFormat="1" ht="25.5" customHeight="1">
      <c r="B318" s="136"/>
      <c r="C318" s="164" t="s">
        <v>3247</v>
      </c>
      <c r="D318" s="164" t="s">
        <v>1082</v>
      </c>
      <c r="E318" s="165" t="s">
        <v>3283</v>
      </c>
      <c r="F318" s="270" t="s">
        <v>3284</v>
      </c>
      <c r="G318" s="270"/>
      <c r="H318" s="270"/>
      <c r="I318" s="270"/>
      <c r="J318" s="166" t="s">
        <v>774</v>
      </c>
      <c r="K318" s="167">
        <v>12</v>
      </c>
      <c r="L318" s="265">
        <v>0</v>
      </c>
      <c r="M318" s="265"/>
      <c r="N318" s="258">
        <f t="shared" si="45"/>
        <v>0</v>
      </c>
      <c r="O318" s="258"/>
      <c r="P318" s="258"/>
      <c r="Q318" s="258"/>
      <c r="R318" s="138"/>
      <c r="T318" s="168" t="s">
        <v>875</v>
      </c>
      <c r="U318" s="47" t="s">
        <v>914</v>
      </c>
      <c r="V318" s="39"/>
      <c r="W318" s="169">
        <f t="shared" si="46"/>
        <v>0</v>
      </c>
      <c r="X318" s="169">
        <v>4.5401422800000002E-3</v>
      </c>
      <c r="Y318" s="169">
        <f t="shared" si="47"/>
        <v>5.4481707360000006E-2</v>
      </c>
      <c r="Z318" s="169">
        <v>0</v>
      </c>
      <c r="AA318" s="170">
        <f t="shared" si="48"/>
        <v>0</v>
      </c>
      <c r="AR318" s="22" t="s">
        <v>954</v>
      </c>
      <c r="AT318" s="22" t="s">
        <v>1082</v>
      </c>
      <c r="AU318" s="22" t="s">
        <v>959</v>
      </c>
      <c r="AY318" s="22" t="s">
        <v>1081</v>
      </c>
      <c r="BE318" s="116">
        <f t="shared" si="49"/>
        <v>0</v>
      </c>
      <c r="BF318" s="116">
        <f t="shared" si="50"/>
        <v>0</v>
      </c>
      <c r="BG318" s="116">
        <f t="shared" si="51"/>
        <v>0</v>
      </c>
      <c r="BH318" s="116">
        <f t="shared" si="52"/>
        <v>0</v>
      </c>
      <c r="BI318" s="116">
        <f t="shared" si="53"/>
        <v>0</v>
      </c>
      <c r="BJ318" s="22" t="s">
        <v>959</v>
      </c>
      <c r="BK318" s="171">
        <f t="shared" si="54"/>
        <v>0</v>
      </c>
      <c r="BL318" s="22" t="s">
        <v>954</v>
      </c>
      <c r="BM318" s="22" t="s">
        <v>1968</v>
      </c>
    </row>
    <row r="319" spans="2:65" s="1" customFormat="1" ht="25.5" customHeight="1">
      <c r="B319" s="136"/>
      <c r="C319" s="164" t="s">
        <v>3251</v>
      </c>
      <c r="D319" s="164" t="s">
        <v>1082</v>
      </c>
      <c r="E319" s="165" t="s">
        <v>3287</v>
      </c>
      <c r="F319" s="270" t="s">
        <v>3288</v>
      </c>
      <c r="G319" s="270"/>
      <c r="H319" s="270"/>
      <c r="I319" s="270"/>
      <c r="J319" s="166" t="s">
        <v>774</v>
      </c>
      <c r="K319" s="167">
        <v>8</v>
      </c>
      <c r="L319" s="265">
        <v>0</v>
      </c>
      <c r="M319" s="265"/>
      <c r="N319" s="258">
        <f t="shared" si="45"/>
        <v>0</v>
      </c>
      <c r="O319" s="258"/>
      <c r="P319" s="258"/>
      <c r="Q319" s="258"/>
      <c r="R319" s="138"/>
      <c r="T319" s="168" t="s">
        <v>875</v>
      </c>
      <c r="U319" s="47" t="s">
        <v>914</v>
      </c>
      <c r="V319" s="39"/>
      <c r="W319" s="169">
        <f t="shared" si="46"/>
        <v>0</v>
      </c>
      <c r="X319" s="169">
        <v>8.1242102800000004E-3</v>
      </c>
      <c r="Y319" s="169">
        <f t="shared" si="47"/>
        <v>6.4993682240000003E-2</v>
      </c>
      <c r="Z319" s="169">
        <v>0</v>
      </c>
      <c r="AA319" s="170">
        <f t="shared" si="48"/>
        <v>0</v>
      </c>
      <c r="AR319" s="22" t="s">
        <v>954</v>
      </c>
      <c r="AT319" s="22" t="s">
        <v>1082</v>
      </c>
      <c r="AU319" s="22" t="s">
        <v>959</v>
      </c>
      <c r="AY319" s="22" t="s">
        <v>1081</v>
      </c>
      <c r="BE319" s="116">
        <f t="shared" si="49"/>
        <v>0</v>
      </c>
      <c r="BF319" s="116">
        <f t="shared" si="50"/>
        <v>0</v>
      </c>
      <c r="BG319" s="116">
        <f t="shared" si="51"/>
        <v>0</v>
      </c>
      <c r="BH319" s="116">
        <f t="shared" si="52"/>
        <v>0</v>
      </c>
      <c r="BI319" s="116">
        <f t="shared" si="53"/>
        <v>0</v>
      </c>
      <c r="BJ319" s="22" t="s">
        <v>959</v>
      </c>
      <c r="BK319" s="171">
        <f t="shared" si="54"/>
        <v>0</v>
      </c>
      <c r="BL319" s="22" t="s">
        <v>954</v>
      </c>
      <c r="BM319" s="22" t="s">
        <v>1969</v>
      </c>
    </row>
    <row r="320" spans="2:65" s="1" customFormat="1" ht="25.5" customHeight="1">
      <c r="B320" s="136"/>
      <c r="C320" s="164" t="s">
        <v>3255</v>
      </c>
      <c r="D320" s="164" t="s">
        <v>1082</v>
      </c>
      <c r="E320" s="165" t="s">
        <v>3291</v>
      </c>
      <c r="F320" s="270" t="s">
        <v>3292</v>
      </c>
      <c r="G320" s="270"/>
      <c r="H320" s="270"/>
      <c r="I320" s="270"/>
      <c r="J320" s="166" t="s">
        <v>774</v>
      </c>
      <c r="K320" s="167">
        <v>4</v>
      </c>
      <c r="L320" s="265">
        <v>0</v>
      </c>
      <c r="M320" s="265"/>
      <c r="N320" s="258">
        <f t="shared" si="45"/>
        <v>0</v>
      </c>
      <c r="O320" s="258"/>
      <c r="P320" s="258"/>
      <c r="Q320" s="258"/>
      <c r="R320" s="138"/>
      <c r="T320" s="168" t="s">
        <v>875</v>
      </c>
      <c r="U320" s="47" t="s">
        <v>914</v>
      </c>
      <c r="V320" s="39"/>
      <c r="W320" s="169">
        <f t="shared" si="46"/>
        <v>0</v>
      </c>
      <c r="X320" s="169">
        <v>1.218E-2</v>
      </c>
      <c r="Y320" s="169">
        <f t="shared" si="47"/>
        <v>4.8719999999999999E-2</v>
      </c>
      <c r="Z320" s="169">
        <v>0</v>
      </c>
      <c r="AA320" s="170">
        <f t="shared" si="48"/>
        <v>0</v>
      </c>
      <c r="AR320" s="22" t="s">
        <v>954</v>
      </c>
      <c r="AT320" s="22" t="s">
        <v>1082</v>
      </c>
      <c r="AU320" s="22" t="s">
        <v>959</v>
      </c>
      <c r="AY320" s="22" t="s">
        <v>1081</v>
      </c>
      <c r="BE320" s="116">
        <f t="shared" si="49"/>
        <v>0</v>
      </c>
      <c r="BF320" s="116">
        <f t="shared" si="50"/>
        <v>0</v>
      </c>
      <c r="BG320" s="116">
        <f t="shared" si="51"/>
        <v>0</v>
      </c>
      <c r="BH320" s="116">
        <f t="shared" si="52"/>
        <v>0</v>
      </c>
      <c r="BI320" s="116">
        <f t="shared" si="53"/>
        <v>0</v>
      </c>
      <c r="BJ320" s="22" t="s">
        <v>959</v>
      </c>
      <c r="BK320" s="171">
        <f t="shared" si="54"/>
        <v>0</v>
      </c>
      <c r="BL320" s="22" t="s">
        <v>954</v>
      </c>
      <c r="BM320" s="22" t="s">
        <v>1970</v>
      </c>
    </row>
    <row r="321" spans="2:65" s="1" customFormat="1" ht="25.5" customHeight="1">
      <c r="B321" s="136"/>
      <c r="C321" s="164" t="s">
        <v>3259</v>
      </c>
      <c r="D321" s="164" t="s">
        <v>1082</v>
      </c>
      <c r="E321" s="165" t="s">
        <v>3295</v>
      </c>
      <c r="F321" s="270" t="s">
        <v>3296</v>
      </c>
      <c r="G321" s="270"/>
      <c r="H321" s="270"/>
      <c r="I321" s="270"/>
      <c r="J321" s="166" t="s">
        <v>774</v>
      </c>
      <c r="K321" s="167">
        <v>4</v>
      </c>
      <c r="L321" s="265">
        <v>0</v>
      </c>
      <c r="M321" s="265"/>
      <c r="N321" s="258">
        <f t="shared" si="45"/>
        <v>0</v>
      </c>
      <c r="O321" s="258"/>
      <c r="P321" s="258"/>
      <c r="Q321" s="258"/>
      <c r="R321" s="138"/>
      <c r="T321" s="168" t="s">
        <v>875</v>
      </c>
      <c r="U321" s="47" t="s">
        <v>914</v>
      </c>
      <c r="V321" s="39"/>
      <c r="W321" s="169">
        <f t="shared" si="46"/>
        <v>0</v>
      </c>
      <c r="X321" s="169">
        <v>4.62E-3</v>
      </c>
      <c r="Y321" s="169">
        <f t="shared" si="47"/>
        <v>1.848E-2</v>
      </c>
      <c r="Z321" s="169">
        <v>0</v>
      </c>
      <c r="AA321" s="170">
        <f t="shared" si="48"/>
        <v>0</v>
      </c>
      <c r="AR321" s="22" t="s">
        <v>954</v>
      </c>
      <c r="AT321" s="22" t="s">
        <v>1082</v>
      </c>
      <c r="AU321" s="22" t="s">
        <v>959</v>
      </c>
      <c r="AY321" s="22" t="s">
        <v>1081</v>
      </c>
      <c r="BE321" s="116">
        <f t="shared" si="49"/>
        <v>0</v>
      </c>
      <c r="BF321" s="116">
        <f t="shared" si="50"/>
        <v>0</v>
      </c>
      <c r="BG321" s="116">
        <f t="shared" si="51"/>
        <v>0</v>
      </c>
      <c r="BH321" s="116">
        <f t="shared" si="52"/>
        <v>0</v>
      </c>
      <c r="BI321" s="116">
        <f t="shared" si="53"/>
        <v>0</v>
      </c>
      <c r="BJ321" s="22" t="s">
        <v>959</v>
      </c>
      <c r="BK321" s="171">
        <f t="shared" si="54"/>
        <v>0</v>
      </c>
      <c r="BL321" s="22" t="s">
        <v>954</v>
      </c>
      <c r="BM321" s="22" t="s">
        <v>1971</v>
      </c>
    </row>
    <row r="322" spans="2:65" s="1" customFormat="1" ht="25.5" customHeight="1">
      <c r="B322" s="136"/>
      <c r="C322" s="164" t="s">
        <v>71</v>
      </c>
      <c r="D322" s="164" t="s">
        <v>1082</v>
      </c>
      <c r="E322" s="165" t="s">
        <v>3299</v>
      </c>
      <c r="F322" s="270" t="s">
        <v>3300</v>
      </c>
      <c r="G322" s="270"/>
      <c r="H322" s="270"/>
      <c r="I322" s="270"/>
      <c r="J322" s="166" t="s">
        <v>774</v>
      </c>
      <c r="K322" s="167">
        <v>4</v>
      </c>
      <c r="L322" s="265">
        <v>0</v>
      </c>
      <c r="M322" s="265"/>
      <c r="N322" s="258">
        <f t="shared" si="45"/>
        <v>0</v>
      </c>
      <c r="O322" s="258"/>
      <c r="P322" s="258"/>
      <c r="Q322" s="258"/>
      <c r="R322" s="138"/>
      <c r="T322" s="168" t="s">
        <v>875</v>
      </c>
      <c r="U322" s="47" t="s">
        <v>914</v>
      </c>
      <c r="V322" s="39"/>
      <c r="W322" s="169">
        <f t="shared" si="46"/>
        <v>0</v>
      </c>
      <c r="X322" s="169">
        <v>4.62E-3</v>
      </c>
      <c r="Y322" s="169">
        <f t="shared" si="47"/>
        <v>1.848E-2</v>
      </c>
      <c r="Z322" s="169">
        <v>0</v>
      </c>
      <c r="AA322" s="170">
        <f t="shared" si="48"/>
        <v>0</v>
      </c>
      <c r="AR322" s="22" t="s">
        <v>954</v>
      </c>
      <c r="AT322" s="22" t="s">
        <v>1082</v>
      </c>
      <c r="AU322" s="22" t="s">
        <v>959</v>
      </c>
      <c r="AY322" s="22" t="s">
        <v>1081</v>
      </c>
      <c r="BE322" s="116">
        <f t="shared" si="49"/>
        <v>0</v>
      </c>
      <c r="BF322" s="116">
        <f t="shared" si="50"/>
        <v>0</v>
      </c>
      <c r="BG322" s="116">
        <f t="shared" si="51"/>
        <v>0</v>
      </c>
      <c r="BH322" s="116">
        <f t="shared" si="52"/>
        <v>0</v>
      </c>
      <c r="BI322" s="116">
        <f t="shared" si="53"/>
        <v>0</v>
      </c>
      <c r="BJ322" s="22" t="s">
        <v>959</v>
      </c>
      <c r="BK322" s="171">
        <f t="shared" si="54"/>
        <v>0</v>
      </c>
      <c r="BL322" s="22" t="s">
        <v>954</v>
      </c>
      <c r="BM322" s="22" t="s">
        <v>1972</v>
      </c>
    </row>
    <row r="323" spans="2:65" s="1" customFormat="1" ht="25.5" customHeight="1">
      <c r="B323" s="136"/>
      <c r="C323" s="164" t="s">
        <v>3266</v>
      </c>
      <c r="D323" s="164" t="s">
        <v>1082</v>
      </c>
      <c r="E323" s="165" t="s">
        <v>3303</v>
      </c>
      <c r="F323" s="270" t="s">
        <v>3304</v>
      </c>
      <c r="G323" s="270"/>
      <c r="H323" s="270"/>
      <c r="I323" s="270"/>
      <c r="J323" s="166" t="s">
        <v>774</v>
      </c>
      <c r="K323" s="167">
        <v>6</v>
      </c>
      <c r="L323" s="265">
        <v>0</v>
      </c>
      <c r="M323" s="265"/>
      <c r="N323" s="258">
        <f t="shared" si="45"/>
        <v>0</v>
      </c>
      <c r="O323" s="258"/>
      <c r="P323" s="258"/>
      <c r="Q323" s="258"/>
      <c r="R323" s="138"/>
      <c r="T323" s="168" t="s">
        <v>875</v>
      </c>
      <c r="U323" s="47" t="s">
        <v>914</v>
      </c>
      <c r="V323" s="39"/>
      <c r="W323" s="169">
        <f t="shared" si="46"/>
        <v>0</v>
      </c>
      <c r="X323" s="169">
        <v>5.9800000000000001E-3</v>
      </c>
      <c r="Y323" s="169">
        <f t="shared" si="47"/>
        <v>3.5880000000000002E-2</v>
      </c>
      <c r="Z323" s="169">
        <v>0</v>
      </c>
      <c r="AA323" s="170">
        <f t="shared" si="48"/>
        <v>0</v>
      </c>
      <c r="AR323" s="22" t="s">
        <v>954</v>
      </c>
      <c r="AT323" s="22" t="s">
        <v>1082</v>
      </c>
      <c r="AU323" s="22" t="s">
        <v>959</v>
      </c>
      <c r="AY323" s="22" t="s">
        <v>1081</v>
      </c>
      <c r="BE323" s="116">
        <f t="shared" si="49"/>
        <v>0</v>
      </c>
      <c r="BF323" s="116">
        <f t="shared" si="50"/>
        <v>0</v>
      </c>
      <c r="BG323" s="116">
        <f t="shared" si="51"/>
        <v>0</v>
      </c>
      <c r="BH323" s="116">
        <f t="shared" si="52"/>
        <v>0</v>
      </c>
      <c r="BI323" s="116">
        <f t="shared" si="53"/>
        <v>0</v>
      </c>
      <c r="BJ323" s="22" t="s">
        <v>959</v>
      </c>
      <c r="BK323" s="171">
        <f t="shared" si="54"/>
        <v>0</v>
      </c>
      <c r="BL323" s="22" t="s">
        <v>954</v>
      </c>
      <c r="BM323" s="22" t="s">
        <v>1973</v>
      </c>
    </row>
    <row r="324" spans="2:65" s="1" customFormat="1" ht="25.5" customHeight="1">
      <c r="B324" s="136"/>
      <c r="C324" s="164" t="s">
        <v>3270</v>
      </c>
      <c r="D324" s="164" t="s">
        <v>1082</v>
      </c>
      <c r="E324" s="165" t="s">
        <v>1974</v>
      </c>
      <c r="F324" s="270" t="s">
        <v>1975</v>
      </c>
      <c r="G324" s="270"/>
      <c r="H324" s="270"/>
      <c r="I324" s="270"/>
      <c r="J324" s="166" t="s">
        <v>774</v>
      </c>
      <c r="K324" s="167">
        <v>1</v>
      </c>
      <c r="L324" s="265">
        <v>0</v>
      </c>
      <c r="M324" s="265"/>
      <c r="N324" s="258">
        <f t="shared" si="45"/>
        <v>0</v>
      </c>
      <c r="O324" s="258"/>
      <c r="P324" s="258"/>
      <c r="Q324" s="258"/>
      <c r="R324" s="138"/>
      <c r="T324" s="168" t="s">
        <v>875</v>
      </c>
      <c r="U324" s="47" t="s">
        <v>914</v>
      </c>
      <c r="V324" s="39"/>
      <c r="W324" s="169">
        <f t="shared" si="46"/>
        <v>0</v>
      </c>
      <c r="X324" s="169">
        <v>5.9800000000000001E-3</v>
      </c>
      <c r="Y324" s="169">
        <f t="shared" si="47"/>
        <v>5.9800000000000001E-3</v>
      </c>
      <c r="Z324" s="169">
        <v>0</v>
      </c>
      <c r="AA324" s="170">
        <f t="shared" si="48"/>
        <v>0</v>
      </c>
      <c r="AR324" s="22" t="s">
        <v>954</v>
      </c>
      <c r="AT324" s="22" t="s">
        <v>1082</v>
      </c>
      <c r="AU324" s="22" t="s">
        <v>959</v>
      </c>
      <c r="AY324" s="22" t="s">
        <v>1081</v>
      </c>
      <c r="BE324" s="116">
        <f t="shared" si="49"/>
        <v>0</v>
      </c>
      <c r="BF324" s="116">
        <f t="shared" si="50"/>
        <v>0</v>
      </c>
      <c r="BG324" s="116">
        <f t="shared" si="51"/>
        <v>0</v>
      </c>
      <c r="BH324" s="116">
        <f t="shared" si="52"/>
        <v>0</v>
      </c>
      <c r="BI324" s="116">
        <f t="shared" si="53"/>
        <v>0</v>
      </c>
      <c r="BJ324" s="22" t="s">
        <v>959</v>
      </c>
      <c r="BK324" s="171">
        <f t="shared" si="54"/>
        <v>0</v>
      </c>
      <c r="BL324" s="22" t="s">
        <v>954</v>
      </c>
      <c r="BM324" s="22" t="s">
        <v>1976</v>
      </c>
    </row>
    <row r="325" spans="2:65" s="1" customFormat="1" ht="25.5" customHeight="1">
      <c r="B325" s="136"/>
      <c r="C325" s="164" t="s">
        <v>3274</v>
      </c>
      <c r="D325" s="164" t="s">
        <v>1082</v>
      </c>
      <c r="E325" s="165" t="s">
        <v>3307</v>
      </c>
      <c r="F325" s="270" t="s">
        <v>3308</v>
      </c>
      <c r="G325" s="270"/>
      <c r="H325" s="270"/>
      <c r="I325" s="270"/>
      <c r="J325" s="166" t="s">
        <v>774</v>
      </c>
      <c r="K325" s="167">
        <v>34</v>
      </c>
      <c r="L325" s="265">
        <v>0</v>
      </c>
      <c r="M325" s="265"/>
      <c r="N325" s="258">
        <f t="shared" si="45"/>
        <v>0</v>
      </c>
      <c r="O325" s="258"/>
      <c r="P325" s="258"/>
      <c r="Q325" s="258"/>
      <c r="R325" s="138"/>
      <c r="T325" s="168" t="s">
        <v>875</v>
      </c>
      <c r="U325" s="47" t="s">
        <v>914</v>
      </c>
      <c r="V325" s="39"/>
      <c r="W325" s="169">
        <f t="shared" si="46"/>
        <v>0</v>
      </c>
      <c r="X325" s="169">
        <v>7.1000000000000004E-3</v>
      </c>
      <c r="Y325" s="169">
        <f t="shared" si="47"/>
        <v>0.2414</v>
      </c>
      <c r="Z325" s="169">
        <v>0</v>
      </c>
      <c r="AA325" s="170">
        <f t="shared" si="48"/>
        <v>0</v>
      </c>
      <c r="AR325" s="22" t="s">
        <v>954</v>
      </c>
      <c r="AT325" s="22" t="s">
        <v>1082</v>
      </c>
      <c r="AU325" s="22" t="s">
        <v>959</v>
      </c>
      <c r="AY325" s="22" t="s">
        <v>1081</v>
      </c>
      <c r="BE325" s="116">
        <f t="shared" si="49"/>
        <v>0</v>
      </c>
      <c r="BF325" s="116">
        <f t="shared" si="50"/>
        <v>0</v>
      </c>
      <c r="BG325" s="116">
        <f t="shared" si="51"/>
        <v>0</v>
      </c>
      <c r="BH325" s="116">
        <f t="shared" si="52"/>
        <v>0</v>
      </c>
      <c r="BI325" s="116">
        <f t="shared" si="53"/>
        <v>0</v>
      </c>
      <c r="BJ325" s="22" t="s">
        <v>959</v>
      </c>
      <c r="BK325" s="171">
        <f t="shared" si="54"/>
        <v>0</v>
      </c>
      <c r="BL325" s="22" t="s">
        <v>954</v>
      </c>
      <c r="BM325" s="22" t="s">
        <v>1977</v>
      </c>
    </row>
    <row r="326" spans="2:65" s="1" customFormat="1" ht="25.5" customHeight="1">
      <c r="B326" s="136"/>
      <c r="C326" s="164" t="s">
        <v>3278</v>
      </c>
      <c r="D326" s="164" t="s">
        <v>1082</v>
      </c>
      <c r="E326" s="165" t="s">
        <v>3315</v>
      </c>
      <c r="F326" s="270" t="s">
        <v>1978</v>
      </c>
      <c r="G326" s="270"/>
      <c r="H326" s="270"/>
      <c r="I326" s="270"/>
      <c r="J326" s="166" t="s">
        <v>669</v>
      </c>
      <c r="K326" s="167">
        <v>6</v>
      </c>
      <c r="L326" s="265">
        <v>0</v>
      </c>
      <c r="M326" s="265"/>
      <c r="N326" s="258">
        <f t="shared" si="45"/>
        <v>0</v>
      </c>
      <c r="O326" s="258"/>
      <c r="P326" s="258"/>
      <c r="Q326" s="258"/>
      <c r="R326" s="138"/>
      <c r="T326" s="168" t="s">
        <v>875</v>
      </c>
      <c r="U326" s="47" t="s">
        <v>914</v>
      </c>
      <c r="V326" s="39"/>
      <c r="W326" s="169">
        <f t="shared" si="46"/>
        <v>0</v>
      </c>
      <c r="X326" s="169">
        <v>7.1700000000000002E-3</v>
      </c>
      <c r="Y326" s="169">
        <f t="shared" si="47"/>
        <v>4.3020000000000003E-2</v>
      </c>
      <c r="Z326" s="169">
        <v>0</v>
      </c>
      <c r="AA326" s="170">
        <f t="shared" si="48"/>
        <v>0</v>
      </c>
      <c r="AR326" s="22" t="s">
        <v>954</v>
      </c>
      <c r="AT326" s="22" t="s">
        <v>1082</v>
      </c>
      <c r="AU326" s="22" t="s">
        <v>959</v>
      </c>
      <c r="AY326" s="22" t="s">
        <v>1081</v>
      </c>
      <c r="BE326" s="116">
        <f t="shared" si="49"/>
        <v>0</v>
      </c>
      <c r="BF326" s="116">
        <f t="shared" si="50"/>
        <v>0</v>
      </c>
      <c r="BG326" s="116">
        <f t="shared" si="51"/>
        <v>0</v>
      </c>
      <c r="BH326" s="116">
        <f t="shared" si="52"/>
        <v>0</v>
      </c>
      <c r="BI326" s="116">
        <f t="shared" si="53"/>
        <v>0</v>
      </c>
      <c r="BJ326" s="22" t="s">
        <v>959</v>
      </c>
      <c r="BK326" s="171">
        <f t="shared" si="54"/>
        <v>0</v>
      </c>
      <c r="BL326" s="22" t="s">
        <v>954</v>
      </c>
      <c r="BM326" s="22" t="s">
        <v>1979</v>
      </c>
    </row>
    <row r="327" spans="2:65" s="1" customFormat="1" ht="25.5" customHeight="1">
      <c r="B327" s="136"/>
      <c r="C327" s="164" t="s">
        <v>3282</v>
      </c>
      <c r="D327" s="164" t="s">
        <v>1082</v>
      </c>
      <c r="E327" s="165" t="s">
        <v>3319</v>
      </c>
      <c r="F327" s="270" t="s">
        <v>3320</v>
      </c>
      <c r="G327" s="270"/>
      <c r="H327" s="270"/>
      <c r="I327" s="270"/>
      <c r="J327" s="166" t="s">
        <v>774</v>
      </c>
      <c r="K327" s="167">
        <v>28</v>
      </c>
      <c r="L327" s="265">
        <v>0</v>
      </c>
      <c r="M327" s="265"/>
      <c r="N327" s="258">
        <f t="shared" si="45"/>
        <v>0</v>
      </c>
      <c r="O327" s="258"/>
      <c r="P327" s="258"/>
      <c r="Q327" s="258"/>
      <c r="R327" s="138"/>
      <c r="T327" s="168" t="s">
        <v>875</v>
      </c>
      <c r="U327" s="47" t="s">
        <v>914</v>
      </c>
      <c r="V327" s="39"/>
      <c r="W327" s="169">
        <f t="shared" si="46"/>
        <v>0</v>
      </c>
      <c r="X327" s="169">
        <v>9.6387022799999996E-3</v>
      </c>
      <c r="Y327" s="169">
        <f t="shared" si="47"/>
        <v>0.26988366384000001</v>
      </c>
      <c r="Z327" s="169">
        <v>0</v>
      </c>
      <c r="AA327" s="170">
        <f t="shared" si="48"/>
        <v>0</v>
      </c>
      <c r="AR327" s="22" t="s">
        <v>954</v>
      </c>
      <c r="AT327" s="22" t="s">
        <v>1082</v>
      </c>
      <c r="AU327" s="22" t="s">
        <v>959</v>
      </c>
      <c r="AY327" s="22" t="s">
        <v>1081</v>
      </c>
      <c r="BE327" s="116">
        <f t="shared" si="49"/>
        <v>0</v>
      </c>
      <c r="BF327" s="116">
        <f t="shared" si="50"/>
        <v>0</v>
      </c>
      <c r="BG327" s="116">
        <f t="shared" si="51"/>
        <v>0</v>
      </c>
      <c r="BH327" s="116">
        <f t="shared" si="52"/>
        <v>0</v>
      </c>
      <c r="BI327" s="116">
        <f t="shared" si="53"/>
        <v>0</v>
      </c>
      <c r="BJ327" s="22" t="s">
        <v>959</v>
      </c>
      <c r="BK327" s="171">
        <f t="shared" si="54"/>
        <v>0</v>
      </c>
      <c r="BL327" s="22" t="s">
        <v>954</v>
      </c>
      <c r="BM327" s="22" t="s">
        <v>1980</v>
      </c>
    </row>
    <row r="328" spans="2:65" s="1" customFormat="1" ht="25.5" customHeight="1">
      <c r="B328" s="136"/>
      <c r="C328" s="164" t="s">
        <v>3286</v>
      </c>
      <c r="D328" s="164" t="s">
        <v>1082</v>
      </c>
      <c r="E328" s="165" t="s">
        <v>1981</v>
      </c>
      <c r="F328" s="270" t="s">
        <v>1982</v>
      </c>
      <c r="G328" s="270"/>
      <c r="H328" s="270"/>
      <c r="I328" s="270"/>
      <c r="J328" s="166" t="s">
        <v>774</v>
      </c>
      <c r="K328" s="167">
        <v>28</v>
      </c>
      <c r="L328" s="265">
        <v>0</v>
      </c>
      <c r="M328" s="265"/>
      <c r="N328" s="258">
        <f t="shared" si="45"/>
        <v>0</v>
      </c>
      <c r="O328" s="258"/>
      <c r="P328" s="258"/>
      <c r="Q328" s="258"/>
      <c r="R328" s="138"/>
      <c r="T328" s="168" t="s">
        <v>875</v>
      </c>
      <c r="U328" s="47" t="s">
        <v>914</v>
      </c>
      <c r="V328" s="39"/>
      <c r="W328" s="169">
        <f t="shared" si="46"/>
        <v>0</v>
      </c>
      <c r="X328" s="169">
        <v>9.6600000000000002E-3</v>
      </c>
      <c r="Y328" s="169">
        <f t="shared" si="47"/>
        <v>0.27048</v>
      </c>
      <c r="Z328" s="169">
        <v>0</v>
      </c>
      <c r="AA328" s="170">
        <f t="shared" si="48"/>
        <v>0</v>
      </c>
      <c r="AR328" s="22" t="s">
        <v>954</v>
      </c>
      <c r="AT328" s="22" t="s">
        <v>1082</v>
      </c>
      <c r="AU328" s="22" t="s">
        <v>959</v>
      </c>
      <c r="AY328" s="22" t="s">
        <v>1081</v>
      </c>
      <c r="BE328" s="116">
        <f t="shared" si="49"/>
        <v>0</v>
      </c>
      <c r="BF328" s="116">
        <f t="shared" si="50"/>
        <v>0</v>
      </c>
      <c r="BG328" s="116">
        <f t="shared" si="51"/>
        <v>0</v>
      </c>
      <c r="BH328" s="116">
        <f t="shared" si="52"/>
        <v>0</v>
      </c>
      <c r="BI328" s="116">
        <f t="shared" si="53"/>
        <v>0</v>
      </c>
      <c r="BJ328" s="22" t="s">
        <v>959</v>
      </c>
      <c r="BK328" s="171">
        <f t="shared" si="54"/>
        <v>0</v>
      </c>
      <c r="BL328" s="22" t="s">
        <v>954</v>
      </c>
      <c r="BM328" s="22" t="s">
        <v>1983</v>
      </c>
    </row>
    <row r="329" spans="2:65" s="1" customFormat="1" ht="25.5" customHeight="1">
      <c r="B329" s="136"/>
      <c r="C329" s="164" t="s">
        <v>3290</v>
      </c>
      <c r="D329" s="164" t="s">
        <v>1082</v>
      </c>
      <c r="E329" s="165" t="s">
        <v>3323</v>
      </c>
      <c r="F329" s="270" t="s">
        <v>1984</v>
      </c>
      <c r="G329" s="270"/>
      <c r="H329" s="270"/>
      <c r="I329" s="270"/>
      <c r="J329" s="166" t="s">
        <v>774</v>
      </c>
      <c r="K329" s="167">
        <v>3</v>
      </c>
      <c r="L329" s="265">
        <v>0</v>
      </c>
      <c r="M329" s="265"/>
      <c r="N329" s="258">
        <f t="shared" si="45"/>
        <v>0</v>
      </c>
      <c r="O329" s="258"/>
      <c r="P329" s="258"/>
      <c r="Q329" s="258"/>
      <c r="R329" s="138"/>
      <c r="T329" s="168" t="s">
        <v>875</v>
      </c>
      <c r="U329" s="47" t="s">
        <v>914</v>
      </c>
      <c r="V329" s="39"/>
      <c r="W329" s="169">
        <f t="shared" si="46"/>
        <v>0</v>
      </c>
      <c r="X329" s="169">
        <v>9.6600000000000002E-3</v>
      </c>
      <c r="Y329" s="169">
        <f t="shared" si="47"/>
        <v>2.8979999999999999E-2</v>
      </c>
      <c r="Z329" s="169">
        <v>0</v>
      </c>
      <c r="AA329" s="170">
        <f t="shared" si="48"/>
        <v>0</v>
      </c>
      <c r="AR329" s="22" t="s">
        <v>954</v>
      </c>
      <c r="AT329" s="22" t="s">
        <v>1082</v>
      </c>
      <c r="AU329" s="22" t="s">
        <v>959</v>
      </c>
      <c r="AY329" s="22" t="s">
        <v>1081</v>
      </c>
      <c r="BE329" s="116">
        <f t="shared" si="49"/>
        <v>0</v>
      </c>
      <c r="BF329" s="116">
        <f t="shared" si="50"/>
        <v>0</v>
      </c>
      <c r="BG329" s="116">
        <f t="shared" si="51"/>
        <v>0</v>
      </c>
      <c r="BH329" s="116">
        <f t="shared" si="52"/>
        <v>0</v>
      </c>
      <c r="BI329" s="116">
        <f t="shared" si="53"/>
        <v>0</v>
      </c>
      <c r="BJ329" s="22" t="s">
        <v>959</v>
      </c>
      <c r="BK329" s="171">
        <f t="shared" si="54"/>
        <v>0</v>
      </c>
      <c r="BL329" s="22" t="s">
        <v>954</v>
      </c>
      <c r="BM329" s="22" t="s">
        <v>1985</v>
      </c>
    </row>
    <row r="330" spans="2:65" s="1" customFormat="1" ht="25.5" customHeight="1">
      <c r="B330" s="136"/>
      <c r="C330" s="164" t="s">
        <v>3294</v>
      </c>
      <c r="D330" s="164" t="s">
        <v>1082</v>
      </c>
      <c r="E330" s="165" t="s">
        <v>3327</v>
      </c>
      <c r="F330" s="270" t="s">
        <v>3328</v>
      </c>
      <c r="G330" s="270"/>
      <c r="H330" s="270"/>
      <c r="I330" s="270"/>
      <c r="J330" s="166" t="s">
        <v>774</v>
      </c>
      <c r="K330" s="167">
        <v>2</v>
      </c>
      <c r="L330" s="265">
        <v>0</v>
      </c>
      <c r="M330" s="265"/>
      <c r="N330" s="258">
        <f t="shared" si="45"/>
        <v>0</v>
      </c>
      <c r="O330" s="258"/>
      <c r="P330" s="258"/>
      <c r="Q330" s="258"/>
      <c r="R330" s="138"/>
      <c r="T330" s="168" t="s">
        <v>875</v>
      </c>
      <c r="U330" s="47" t="s">
        <v>914</v>
      </c>
      <c r="V330" s="39"/>
      <c r="W330" s="169">
        <f t="shared" si="46"/>
        <v>0</v>
      </c>
      <c r="X330" s="169">
        <v>1.065870228E-2</v>
      </c>
      <c r="Y330" s="169">
        <f t="shared" si="47"/>
        <v>2.1317404559999999E-2</v>
      </c>
      <c r="Z330" s="169">
        <v>0</v>
      </c>
      <c r="AA330" s="170">
        <f t="shared" si="48"/>
        <v>0</v>
      </c>
      <c r="AR330" s="22" t="s">
        <v>954</v>
      </c>
      <c r="AT330" s="22" t="s">
        <v>1082</v>
      </c>
      <c r="AU330" s="22" t="s">
        <v>959</v>
      </c>
      <c r="AY330" s="22" t="s">
        <v>1081</v>
      </c>
      <c r="BE330" s="116">
        <f t="shared" si="49"/>
        <v>0</v>
      </c>
      <c r="BF330" s="116">
        <f t="shared" si="50"/>
        <v>0</v>
      </c>
      <c r="BG330" s="116">
        <f t="shared" si="51"/>
        <v>0</v>
      </c>
      <c r="BH330" s="116">
        <f t="shared" si="52"/>
        <v>0</v>
      </c>
      <c r="BI330" s="116">
        <f t="shared" si="53"/>
        <v>0</v>
      </c>
      <c r="BJ330" s="22" t="s">
        <v>959</v>
      </c>
      <c r="BK330" s="171">
        <f t="shared" si="54"/>
        <v>0</v>
      </c>
      <c r="BL330" s="22" t="s">
        <v>954</v>
      </c>
      <c r="BM330" s="22" t="s">
        <v>1986</v>
      </c>
    </row>
    <row r="331" spans="2:65" s="1" customFormat="1" ht="25.5" customHeight="1">
      <c r="B331" s="136"/>
      <c r="C331" s="164" t="s">
        <v>3298</v>
      </c>
      <c r="D331" s="164" t="s">
        <v>1082</v>
      </c>
      <c r="E331" s="165" t="s">
        <v>1987</v>
      </c>
      <c r="F331" s="270" t="s">
        <v>1988</v>
      </c>
      <c r="G331" s="270"/>
      <c r="H331" s="270"/>
      <c r="I331" s="270"/>
      <c r="J331" s="166" t="s">
        <v>774</v>
      </c>
      <c r="K331" s="167">
        <v>1</v>
      </c>
      <c r="L331" s="265">
        <v>0</v>
      </c>
      <c r="M331" s="265"/>
      <c r="N331" s="258">
        <f t="shared" si="45"/>
        <v>0</v>
      </c>
      <c r="O331" s="258"/>
      <c r="P331" s="258"/>
      <c r="Q331" s="258"/>
      <c r="R331" s="138"/>
      <c r="T331" s="168" t="s">
        <v>875</v>
      </c>
      <c r="U331" s="47" t="s">
        <v>914</v>
      </c>
      <c r="V331" s="39"/>
      <c r="W331" s="169">
        <f t="shared" si="46"/>
        <v>0</v>
      </c>
      <c r="X331" s="169">
        <v>9.6600000000000002E-3</v>
      </c>
      <c r="Y331" s="169">
        <f t="shared" si="47"/>
        <v>9.6600000000000002E-3</v>
      </c>
      <c r="Z331" s="169">
        <v>0</v>
      </c>
      <c r="AA331" s="170">
        <f t="shared" si="48"/>
        <v>0</v>
      </c>
      <c r="AR331" s="22" t="s">
        <v>954</v>
      </c>
      <c r="AT331" s="22" t="s">
        <v>1082</v>
      </c>
      <c r="AU331" s="22" t="s">
        <v>959</v>
      </c>
      <c r="AY331" s="22" t="s">
        <v>1081</v>
      </c>
      <c r="BE331" s="116">
        <f t="shared" si="49"/>
        <v>0</v>
      </c>
      <c r="BF331" s="116">
        <f t="shared" si="50"/>
        <v>0</v>
      </c>
      <c r="BG331" s="116">
        <f t="shared" si="51"/>
        <v>0</v>
      </c>
      <c r="BH331" s="116">
        <f t="shared" si="52"/>
        <v>0</v>
      </c>
      <c r="BI331" s="116">
        <f t="shared" si="53"/>
        <v>0</v>
      </c>
      <c r="BJ331" s="22" t="s">
        <v>959</v>
      </c>
      <c r="BK331" s="171">
        <f t="shared" si="54"/>
        <v>0</v>
      </c>
      <c r="BL331" s="22" t="s">
        <v>954</v>
      </c>
      <c r="BM331" s="22" t="s">
        <v>1989</v>
      </c>
    </row>
    <row r="332" spans="2:65" s="1" customFormat="1" ht="25.5" customHeight="1">
      <c r="B332" s="136"/>
      <c r="C332" s="164" t="s">
        <v>3302</v>
      </c>
      <c r="D332" s="164" t="s">
        <v>1082</v>
      </c>
      <c r="E332" s="165" t="s">
        <v>3331</v>
      </c>
      <c r="F332" s="270" t="s">
        <v>3332</v>
      </c>
      <c r="G332" s="270"/>
      <c r="H332" s="270"/>
      <c r="I332" s="270"/>
      <c r="J332" s="166" t="s">
        <v>774</v>
      </c>
      <c r="K332" s="167">
        <v>28</v>
      </c>
      <c r="L332" s="265">
        <v>0</v>
      </c>
      <c r="M332" s="265"/>
      <c r="N332" s="258">
        <f t="shared" si="45"/>
        <v>0</v>
      </c>
      <c r="O332" s="258"/>
      <c r="P332" s="258"/>
      <c r="Q332" s="258"/>
      <c r="R332" s="138"/>
      <c r="T332" s="168" t="s">
        <v>875</v>
      </c>
      <c r="U332" s="47" t="s">
        <v>914</v>
      </c>
      <c r="V332" s="39"/>
      <c r="W332" s="169">
        <f t="shared" si="46"/>
        <v>0</v>
      </c>
      <c r="X332" s="169">
        <v>1.1317410280000001E-2</v>
      </c>
      <c r="Y332" s="169">
        <f t="shared" si="47"/>
        <v>0.31688748784000004</v>
      </c>
      <c r="Z332" s="169">
        <v>0</v>
      </c>
      <c r="AA332" s="170">
        <f t="shared" si="48"/>
        <v>0</v>
      </c>
      <c r="AR332" s="22" t="s">
        <v>954</v>
      </c>
      <c r="AT332" s="22" t="s">
        <v>1082</v>
      </c>
      <c r="AU332" s="22" t="s">
        <v>959</v>
      </c>
      <c r="AY332" s="22" t="s">
        <v>1081</v>
      </c>
      <c r="BE332" s="116">
        <f t="shared" si="49"/>
        <v>0</v>
      </c>
      <c r="BF332" s="116">
        <f t="shared" si="50"/>
        <v>0</v>
      </c>
      <c r="BG332" s="116">
        <f t="shared" si="51"/>
        <v>0</v>
      </c>
      <c r="BH332" s="116">
        <f t="shared" si="52"/>
        <v>0</v>
      </c>
      <c r="BI332" s="116">
        <f t="shared" si="53"/>
        <v>0</v>
      </c>
      <c r="BJ332" s="22" t="s">
        <v>959</v>
      </c>
      <c r="BK332" s="171">
        <f t="shared" si="54"/>
        <v>0</v>
      </c>
      <c r="BL332" s="22" t="s">
        <v>954</v>
      </c>
      <c r="BM332" s="22" t="s">
        <v>1990</v>
      </c>
    </row>
    <row r="333" spans="2:65" s="1" customFormat="1" ht="25.5" customHeight="1">
      <c r="B333" s="136"/>
      <c r="C333" s="164" t="s">
        <v>3306</v>
      </c>
      <c r="D333" s="164" t="s">
        <v>1082</v>
      </c>
      <c r="E333" s="165" t="s">
        <v>3355</v>
      </c>
      <c r="F333" s="270" t="s">
        <v>3356</v>
      </c>
      <c r="G333" s="270"/>
      <c r="H333" s="270"/>
      <c r="I333" s="270"/>
      <c r="J333" s="166" t="s">
        <v>774</v>
      </c>
      <c r="K333" s="167">
        <v>2</v>
      </c>
      <c r="L333" s="265">
        <v>0</v>
      </c>
      <c r="M333" s="265"/>
      <c r="N333" s="258">
        <f t="shared" si="45"/>
        <v>0</v>
      </c>
      <c r="O333" s="258"/>
      <c r="P333" s="258"/>
      <c r="Q333" s="258"/>
      <c r="R333" s="138"/>
      <c r="T333" s="168" t="s">
        <v>875</v>
      </c>
      <c r="U333" s="47" t="s">
        <v>914</v>
      </c>
      <c r="V333" s="39"/>
      <c r="W333" s="169">
        <f t="shared" si="46"/>
        <v>0</v>
      </c>
      <c r="X333" s="169">
        <v>2.6630000000000001E-2</v>
      </c>
      <c r="Y333" s="169">
        <f t="shared" si="47"/>
        <v>5.3260000000000002E-2</v>
      </c>
      <c r="Z333" s="169">
        <v>0</v>
      </c>
      <c r="AA333" s="170">
        <f t="shared" si="48"/>
        <v>0</v>
      </c>
      <c r="AR333" s="22" t="s">
        <v>954</v>
      </c>
      <c r="AT333" s="22" t="s">
        <v>1082</v>
      </c>
      <c r="AU333" s="22" t="s">
        <v>959</v>
      </c>
      <c r="AY333" s="22" t="s">
        <v>1081</v>
      </c>
      <c r="BE333" s="116">
        <f t="shared" si="49"/>
        <v>0</v>
      </c>
      <c r="BF333" s="116">
        <f t="shared" si="50"/>
        <v>0</v>
      </c>
      <c r="BG333" s="116">
        <f t="shared" si="51"/>
        <v>0</v>
      </c>
      <c r="BH333" s="116">
        <f t="shared" si="52"/>
        <v>0</v>
      </c>
      <c r="BI333" s="116">
        <f t="shared" si="53"/>
        <v>0</v>
      </c>
      <c r="BJ333" s="22" t="s">
        <v>959</v>
      </c>
      <c r="BK333" s="171">
        <f t="shared" si="54"/>
        <v>0</v>
      </c>
      <c r="BL333" s="22" t="s">
        <v>954</v>
      </c>
      <c r="BM333" s="22" t="s">
        <v>1991</v>
      </c>
    </row>
    <row r="334" spans="2:65" s="1" customFormat="1" ht="25.5" customHeight="1">
      <c r="B334" s="136"/>
      <c r="C334" s="164" t="s">
        <v>3310</v>
      </c>
      <c r="D334" s="164" t="s">
        <v>1082</v>
      </c>
      <c r="E334" s="165" t="s">
        <v>3359</v>
      </c>
      <c r="F334" s="270" t="s">
        <v>3360</v>
      </c>
      <c r="G334" s="270"/>
      <c r="H334" s="270"/>
      <c r="I334" s="270"/>
      <c r="J334" s="166" t="s">
        <v>774</v>
      </c>
      <c r="K334" s="167">
        <v>2</v>
      </c>
      <c r="L334" s="265">
        <v>0</v>
      </c>
      <c r="M334" s="265"/>
      <c r="N334" s="258">
        <f t="shared" si="45"/>
        <v>0</v>
      </c>
      <c r="O334" s="258"/>
      <c r="P334" s="258"/>
      <c r="Q334" s="258"/>
      <c r="R334" s="138"/>
      <c r="T334" s="168" t="s">
        <v>875</v>
      </c>
      <c r="U334" s="47" t="s">
        <v>914</v>
      </c>
      <c r="V334" s="39"/>
      <c r="W334" s="169">
        <f t="shared" si="46"/>
        <v>0</v>
      </c>
      <c r="X334" s="169">
        <v>2.87E-2</v>
      </c>
      <c r="Y334" s="169">
        <f t="shared" si="47"/>
        <v>5.74E-2</v>
      </c>
      <c r="Z334" s="169">
        <v>0</v>
      </c>
      <c r="AA334" s="170">
        <f t="shared" si="48"/>
        <v>0</v>
      </c>
      <c r="AR334" s="22" t="s">
        <v>954</v>
      </c>
      <c r="AT334" s="22" t="s">
        <v>1082</v>
      </c>
      <c r="AU334" s="22" t="s">
        <v>959</v>
      </c>
      <c r="AY334" s="22" t="s">
        <v>1081</v>
      </c>
      <c r="BE334" s="116">
        <f t="shared" si="49"/>
        <v>0</v>
      </c>
      <c r="BF334" s="116">
        <f t="shared" si="50"/>
        <v>0</v>
      </c>
      <c r="BG334" s="116">
        <f t="shared" si="51"/>
        <v>0</v>
      </c>
      <c r="BH334" s="116">
        <f t="shared" si="52"/>
        <v>0</v>
      </c>
      <c r="BI334" s="116">
        <f t="shared" si="53"/>
        <v>0</v>
      </c>
      <c r="BJ334" s="22" t="s">
        <v>959</v>
      </c>
      <c r="BK334" s="171">
        <f t="shared" si="54"/>
        <v>0</v>
      </c>
      <c r="BL334" s="22" t="s">
        <v>954</v>
      </c>
      <c r="BM334" s="22" t="s">
        <v>1992</v>
      </c>
    </row>
    <row r="335" spans="2:65" s="1" customFormat="1" ht="25.5" customHeight="1">
      <c r="B335" s="136"/>
      <c r="C335" s="164" t="s">
        <v>3314</v>
      </c>
      <c r="D335" s="164" t="s">
        <v>1082</v>
      </c>
      <c r="E335" s="165" t="s">
        <v>3363</v>
      </c>
      <c r="F335" s="270" t="s">
        <v>3364</v>
      </c>
      <c r="G335" s="270"/>
      <c r="H335" s="270"/>
      <c r="I335" s="270"/>
      <c r="J335" s="166" t="s">
        <v>1182</v>
      </c>
      <c r="K335" s="167">
        <v>12</v>
      </c>
      <c r="L335" s="265">
        <v>0</v>
      </c>
      <c r="M335" s="265"/>
      <c r="N335" s="258">
        <f t="shared" si="45"/>
        <v>0</v>
      </c>
      <c r="O335" s="258"/>
      <c r="P335" s="258"/>
      <c r="Q335" s="258"/>
      <c r="R335" s="138"/>
      <c r="T335" s="168" t="s">
        <v>875</v>
      </c>
      <c r="U335" s="47" t="s">
        <v>914</v>
      </c>
      <c r="V335" s="39"/>
      <c r="W335" s="169">
        <f t="shared" si="46"/>
        <v>0</v>
      </c>
      <c r="X335" s="169">
        <v>2.3000000000000001E-4</v>
      </c>
      <c r="Y335" s="169">
        <f t="shared" si="47"/>
        <v>2.7600000000000003E-3</v>
      </c>
      <c r="Z335" s="169">
        <v>0</v>
      </c>
      <c r="AA335" s="170">
        <f t="shared" si="48"/>
        <v>0</v>
      </c>
      <c r="AR335" s="22" t="s">
        <v>954</v>
      </c>
      <c r="AT335" s="22" t="s">
        <v>1082</v>
      </c>
      <c r="AU335" s="22" t="s">
        <v>959</v>
      </c>
      <c r="AY335" s="22" t="s">
        <v>1081</v>
      </c>
      <c r="BE335" s="116">
        <f t="shared" si="49"/>
        <v>0</v>
      </c>
      <c r="BF335" s="116">
        <f t="shared" si="50"/>
        <v>0</v>
      </c>
      <c r="BG335" s="116">
        <f t="shared" si="51"/>
        <v>0</v>
      </c>
      <c r="BH335" s="116">
        <f t="shared" si="52"/>
        <v>0</v>
      </c>
      <c r="BI335" s="116">
        <f t="shared" si="53"/>
        <v>0</v>
      </c>
      <c r="BJ335" s="22" t="s">
        <v>959</v>
      </c>
      <c r="BK335" s="171">
        <f t="shared" si="54"/>
        <v>0</v>
      </c>
      <c r="BL335" s="22" t="s">
        <v>954</v>
      </c>
      <c r="BM335" s="22" t="s">
        <v>1993</v>
      </c>
    </row>
    <row r="336" spans="2:65" s="1" customFormat="1" ht="51" customHeight="1">
      <c r="B336" s="136"/>
      <c r="C336" s="195" t="s">
        <v>3318</v>
      </c>
      <c r="D336" s="195" t="s">
        <v>1187</v>
      </c>
      <c r="E336" s="196" t="s">
        <v>3367</v>
      </c>
      <c r="F336" s="262" t="s">
        <v>3368</v>
      </c>
      <c r="G336" s="262"/>
      <c r="H336" s="262"/>
      <c r="I336" s="262"/>
      <c r="J336" s="197" t="s">
        <v>1182</v>
      </c>
      <c r="K336" s="198">
        <v>12</v>
      </c>
      <c r="L336" s="261">
        <v>0</v>
      </c>
      <c r="M336" s="261"/>
      <c r="N336" s="257">
        <f t="shared" si="45"/>
        <v>0</v>
      </c>
      <c r="O336" s="258"/>
      <c r="P336" s="258"/>
      <c r="Q336" s="258"/>
      <c r="R336" s="138"/>
      <c r="T336" s="168" t="s">
        <v>875</v>
      </c>
      <c r="U336" s="47" t="s">
        <v>914</v>
      </c>
      <c r="V336" s="39"/>
      <c r="W336" s="169">
        <f t="shared" si="46"/>
        <v>0</v>
      </c>
      <c r="X336" s="169">
        <v>9.1400000000000006E-3</v>
      </c>
      <c r="Y336" s="169">
        <f t="shared" si="47"/>
        <v>0.10968</v>
      </c>
      <c r="Z336" s="169">
        <v>0</v>
      </c>
      <c r="AA336" s="170">
        <f t="shared" si="48"/>
        <v>0</v>
      </c>
      <c r="AR336" s="22" t="s">
        <v>959</v>
      </c>
      <c r="AT336" s="22" t="s">
        <v>1187</v>
      </c>
      <c r="AU336" s="22" t="s">
        <v>959</v>
      </c>
      <c r="AY336" s="22" t="s">
        <v>1081</v>
      </c>
      <c r="BE336" s="116">
        <f t="shared" si="49"/>
        <v>0</v>
      </c>
      <c r="BF336" s="116">
        <f t="shared" si="50"/>
        <v>0</v>
      </c>
      <c r="BG336" s="116">
        <f t="shared" si="51"/>
        <v>0</v>
      </c>
      <c r="BH336" s="116">
        <f t="shared" si="52"/>
        <v>0</v>
      </c>
      <c r="BI336" s="116">
        <f t="shared" si="53"/>
        <v>0</v>
      </c>
      <c r="BJ336" s="22" t="s">
        <v>959</v>
      </c>
      <c r="BK336" s="171">
        <f t="shared" si="54"/>
        <v>0</v>
      </c>
      <c r="BL336" s="22" t="s">
        <v>954</v>
      </c>
      <c r="BM336" s="22" t="s">
        <v>1994</v>
      </c>
    </row>
    <row r="337" spans="2:65" s="1" customFormat="1" ht="25.5" customHeight="1">
      <c r="B337" s="136"/>
      <c r="C337" s="164" t="s">
        <v>3322</v>
      </c>
      <c r="D337" s="164" t="s">
        <v>1082</v>
      </c>
      <c r="E337" s="165" t="s">
        <v>3363</v>
      </c>
      <c r="F337" s="270" t="s">
        <v>3364</v>
      </c>
      <c r="G337" s="270"/>
      <c r="H337" s="270"/>
      <c r="I337" s="270"/>
      <c r="J337" s="166" t="s">
        <v>1182</v>
      </c>
      <c r="K337" s="167">
        <v>2</v>
      </c>
      <c r="L337" s="265">
        <v>0</v>
      </c>
      <c r="M337" s="265"/>
      <c r="N337" s="258">
        <f t="shared" si="45"/>
        <v>0</v>
      </c>
      <c r="O337" s="258"/>
      <c r="P337" s="258"/>
      <c r="Q337" s="258"/>
      <c r="R337" s="138"/>
      <c r="T337" s="168" t="s">
        <v>875</v>
      </c>
      <c r="U337" s="47" t="s">
        <v>914</v>
      </c>
      <c r="V337" s="39"/>
      <c r="W337" s="169">
        <f t="shared" si="46"/>
        <v>0</v>
      </c>
      <c r="X337" s="169">
        <v>2.3000000000000001E-4</v>
      </c>
      <c r="Y337" s="169">
        <f t="shared" si="47"/>
        <v>4.6000000000000001E-4</v>
      </c>
      <c r="Z337" s="169">
        <v>0</v>
      </c>
      <c r="AA337" s="170">
        <f t="shared" si="48"/>
        <v>0</v>
      </c>
      <c r="AR337" s="22" t="s">
        <v>954</v>
      </c>
      <c r="AT337" s="22" t="s">
        <v>1082</v>
      </c>
      <c r="AU337" s="22" t="s">
        <v>959</v>
      </c>
      <c r="AY337" s="22" t="s">
        <v>1081</v>
      </c>
      <c r="BE337" s="116">
        <f t="shared" si="49"/>
        <v>0</v>
      </c>
      <c r="BF337" s="116">
        <f t="shared" si="50"/>
        <v>0</v>
      </c>
      <c r="BG337" s="116">
        <f t="shared" si="51"/>
        <v>0</v>
      </c>
      <c r="BH337" s="116">
        <f t="shared" si="52"/>
        <v>0</v>
      </c>
      <c r="BI337" s="116">
        <f t="shared" si="53"/>
        <v>0</v>
      </c>
      <c r="BJ337" s="22" t="s">
        <v>959</v>
      </c>
      <c r="BK337" s="171">
        <f t="shared" si="54"/>
        <v>0</v>
      </c>
      <c r="BL337" s="22" t="s">
        <v>954</v>
      </c>
      <c r="BM337" s="22" t="s">
        <v>1995</v>
      </c>
    </row>
    <row r="338" spans="2:65" s="1" customFormat="1" ht="51" customHeight="1">
      <c r="B338" s="136"/>
      <c r="C338" s="195" t="s">
        <v>3326</v>
      </c>
      <c r="D338" s="195" t="s">
        <v>1187</v>
      </c>
      <c r="E338" s="196" t="s">
        <v>3373</v>
      </c>
      <c r="F338" s="262" t="s">
        <v>3374</v>
      </c>
      <c r="G338" s="262"/>
      <c r="H338" s="262"/>
      <c r="I338" s="262"/>
      <c r="J338" s="197" t="s">
        <v>1182</v>
      </c>
      <c r="K338" s="198">
        <v>2</v>
      </c>
      <c r="L338" s="261">
        <v>0</v>
      </c>
      <c r="M338" s="261"/>
      <c r="N338" s="257">
        <f t="shared" si="45"/>
        <v>0</v>
      </c>
      <c r="O338" s="258"/>
      <c r="P338" s="258"/>
      <c r="Q338" s="258"/>
      <c r="R338" s="138"/>
      <c r="T338" s="168" t="s">
        <v>875</v>
      </c>
      <c r="U338" s="47" t="s">
        <v>914</v>
      </c>
      <c r="V338" s="39"/>
      <c r="W338" s="169">
        <f t="shared" si="46"/>
        <v>0</v>
      </c>
      <c r="X338" s="169">
        <v>9.1400000000000006E-3</v>
      </c>
      <c r="Y338" s="169">
        <f t="shared" si="47"/>
        <v>1.8280000000000001E-2</v>
      </c>
      <c r="Z338" s="169">
        <v>0</v>
      </c>
      <c r="AA338" s="170">
        <f t="shared" si="48"/>
        <v>0</v>
      </c>
      <c r="AR338" s="22" t="s">
        <v>959</v>
      </c>
      <c r="AT338" s="22" t="s">
        <v>1187</v>
      </c>
      <c r="AU338" s="22" t="s">
        <v>959</v>
      </c>
      <c r="AY338" s="22" t="s">
        <v>1081</v>
      </c>
      <c r="BE338" s="116">
        <f t="shared" si="49"/>
        <v>0</v>
      </c>
      <c r="BF338" s="116">
        <f t="shared" si="50"/>
        <v>0</v>
      </c>
      <c r="BG338" s="116">
        <f t="shared" si="51"/>
        <v>0</v>
      </c>
      <c r="BH338" s="116">
        <f t="shared" si="52"/>
        <v>0</v>
      </c>
      <c r="BI338" s="116">
        <f t="shared" si="53"/>
        <v>0</v>
      </c>
      <c r="BJ338" s="22" t="s">
        <v>959</v>
      </c>
      <c r="BK338" s="171">
        <f t="shared" si="54"/>
        <v>0</v>
      </c>
      <c r="BL338" s="22" t="s">
        <v>954</v>
      </c>
      <c r="BM338" s="22" t="s">
        <v>1996</v>
      </c>
    </row>
    <row r="339" spans="2:65" s="1" customFormat="1" ht="25.5" customHeight="1">
      <c r="B339" s="136"/>
      <c r="C339" s="164" t="s">
        <v>3330</v>
      </c>
      <c r="D339" s="164" t="s">
        <v>1082</v>
      </c>
      <c r="E339" s="165" t="s">
        <v>3377</v>
      </c>
      <c r="F339" s="270" t="s">
        <v>3378</v>
      </c>
      <c r="G339" s="270"/>
      <c r="H339" s="270"/>
      <c r="I339" s="270"/>
      <c r="J339" s="166" t="s">
        <v>1182</v>
      </c>
      <c r="K339" s="167">
        <v>8</v>
      </c>
      <c r="L339" s="265">
        <v>0</v>
      </c>
      <c r="M339" s="265"/>
      <c r="N339" s="258">
        <f t="shared" si="45"/>
        <v>0</v>
      </c>
      <c r="O339" s="258"/>
      <c r="P339" s="258"/>
      <c r="Q339" s="258"/>
      <c r="R339" s="138"/>
      <c r="T339" s="168" t="s">
        <v>875</v>
      </c>
      <c r="U339" s="47" t="s">
        <v>914</v>
      </c>
      <c r="V339" s="39"/>
      <c r="W339" s="169">
        <f t="shared" si="46"/>
        <v>0</v>
      </c>
      <c r="X339" s="169">
        <v>2.5000000000000001E-4</v>
      </c>
      <c r="Y339" s="169">
        <f t="shared" si="47"/>
        <v>2E-3</v>
      </c>
      <c r="Z339" s="169">
        <v>0</v>
      </c>
      <c r="AA339" s="170">
        <f t="shared" si="48"/>
        <v>0</v>
      </c>
      <c r="AR339" s="22" t="s">
        <v>954</v>
      </c>
      <c r="AT339" s="22" t="s">
        <v>1082</v>
      </c>
      <c r="AU339" s="22" t="s">
        <v>959</v>
      </c>
      <c r="AY339" s="22" t="s">
        <v>1081</v>
      </c>
      <c r="BE339" s="116">
        <f t="shared" si="49"/>
        <v>0</v>
      </c>
      <c r="BF339" s="116">
        <f t="shared" si="50"/>
        <v>0</v>
      </c>
      <c r="BG339" s="116">
        <f t="shared" si="51"/>
        <v>0</v>
      </c>
      <c r="BH339" s="116">
        <f t="shared" si="52"/>
        <v>0</v>
      </c>
      <c r="BI339" s="116">
        <f t="shared" si="53"/>
        <v>0</v>
      </c>
      <c r="BJ339" s="22" t="s">
        <v>959</v>
      </c>
      <c r="BK339" s="171">
        <f t="shared" si="54"/>
        <v>0</v>
      </c>
      <c r="BL339" s="22" t="s">
        <v>954</v>
      </c>
      <c r="BM339" s="22" t="s">
        <v>1997</v>
      </c>
    </row>
    <row r="340" spans="2:65" s="1" customFormat="1" ht="51" customHeight="1">
      <c r="B340" s="136"/>
      <c r="C340" s="195" t="s">
        <v>3334</v>
      </c>
      <c r="D340" s="195" t="s">
        <v>1187</v>
      </c>
      <c r="E340" s="196" t="s">
        <v>3381</v>
      </c>
      <c r="F340" s="262" t="s">
        <v>3382</v>
      </c>
      <c r="G340" s="262"/>
      <c r="H340" s="262"/>
      <c r="I340" s="262"/>
      <c r="J340" s="197" t="s">
        <v>1182</v>
      </c>
      <c r="K340" s="198">
        <v>8</v>
      </c>
      <c r="L340" s="261">
        <v>0</v>
      </c>
      <c r="M340" s="261"/>
      <c r="N340" s="257">
        <f t="shared" si="45"/>
        <v>0</v>
      </c>
      <c r="O340" s="258"/>
      <c r="P340" s="258"/>
      <c r="Q340" s="258"/>
      <c r="R340" s="138"/>
      <c r="T340" s="168" t="s">
        <v>875</v>
      </c>
      <c r="U340" s="47" t="s">
        <v>914</v>
      </c>
      <c r="V340" s="39"/>
      <c r="W340" s="169">
        <f t="shared" si="46"/>
        <v>0</v>
      </c>
      <c r="X340" s="169">
        <v>1.0160000000000001E-2</v>
      </c>
      <c r="Y340" s="169">
        <f t="shared" si="47"/>
        <v>8.1280000000000005E-2</v>
      </c>
      <c r="Z340" s="169">
        <v>0</v>
      </c>
      <c r="AA340" s="170">
        <f t="shared" si="48"/>
        <v>0</v>
      </c>
      <c r="AR340" s="22" t="s">
        <v>959</v>
      </c>
      <c r="AT340" s="22" t="s">
        <v>1187</v>
      </c>
      <c r="AU340" s="22" t="s">
        <v>959</v>
      </c>
      <c r="AY340" s="22" t="s">
        <v>1081</v>
      </c>
      <c r="BE340" s="116">
        <f t="shared" si="49"/>
        <v>0</v>
      </c>
      <c r="BF340" s="116">
        <f t="shared" si="50"/>
        <v>0</v>
      </c>
      <c r="BG340" s="116">
        <f t="shared" si="51"/>
        <v>0</v>
      </c>
      <c r="BH340" s="116">
        <f t="shared" si="52"/>
        <v>0</v>
      </c>
      <c r="BI340" s="116">
        <f t="shared" si="53"/>
        <v>0</v>
      </c>
      <c r="BJ340" s="22" t="s">
        <v>959</v>
      </c>
      <c r="BK340" s="171">
        <f t="shared" si="54"/>
        <v>0</v>
      </c>
      <c r="BL340" s="22" t="s">
        <v>954</v>
      </c>
      <c r="BM340" s="22" t="s">
        <v>1998</v>
      </c>
    </row>
    <row r="341" spans="2:65" s="1" customFormat="1" ht="25.5" customHeight="1">
      <c r="B341" s="136"/>
      <c r="C341" s="164" t="s">
        <v>3338</v>
      </c>
      <c r="D341" s="164" t="s">
        <v>1082</v>
      </c>
      <c r="E341" s="165" t="s">
        <v>3377</v>
      </c>
      <c r="F341" s="270" t="s">
        <v>3378</v>
      </c>
      <c r="G341" s="270"/>
      <c r="H341" s="270"/>
      <c r="I341" s="270"/>
      <c r="J341" s="166" t="s">
        <v>1182</v>
      </c>
      <c r="K341" s="167">
        <v>1</v>
      </c>
      <c r="L341" s="265">
        <v>0</v>
      </c>
      <c r="M341" s="265"/>
      <c r="N341" s="258">
        <f t="shared" si="45"/>
        <v>0</v>
      </c>
      <c r="O341" s="258"/>
      <c r="P341" s="258"/>
      <c r="Q341" s="258"/>
      <c r="R341" s="138"/>
      <c r="T341" s="168" t="s">
        <v>875</v>
      </c>
      <c r="U341" s="47" t="s">
        <v>914</v>
      </c>
      <c r="V341" s="39"/>
      <c r="W341" s="169">
        <f t="shared" si="46"/>
        <v>0</v>
      </c>
      <c r="X341" s="169">
        <v>2.5000000000000001E-4</v>
      </c>
      <c r="Y341" s="169">
        <f t="shared" si="47"/>
        <v>2.5000000000000001E-4</v>
      </c>
      <c r="Z341" s="169">
        <v>0</v>
      </c>
      <c r="AA341" s="170">
        <f t="shared" si="48"/>
        <v>0</v>
      </c>
      <c r="AR341" s="22" t="s">
        <v>954</v>
      </c>
      <c r="AT341" s="22" t="s">
        <v>1082</v>
      </c>
      <c r="AU341" s="22" t="s">
        <v>959</v>
      </c>
      <c r="AY341" s="22" t="s">
        <v>1081</v>
      </c>
      <c r="BE341" s="116">
        <f t="shared" si="49"/>
        <v>0</v>
      </c>
      <c r="BF341" s="116">
        <f t="shared" si="50"/>
        <v>0</v>
      </c>
      <c r="BG341" s="116">
        <f t="shared" si="51"/>
        <v>0</v>
      </c>
      <c r="BH341" s="116">
        <f t="shared" si="52"/>
        <v>0</v>
      </c>
      <c r="BI341" s="116">
        <f t="shared" si="53"/>
        <v>0</v>
      </c>
      <c r="BJ341" s="22" t="s">
        <v>959</v>
      </c>
      <c r="BK341" s="171">
        <f t="shared" si="54"/>
        <v>0</v>
      </c>
      <c r="BL341" s="22" t="s">
        <v>954</v>
      </c>
      <c r="BM341" s="22" t="s">
        <v>1999</v>
      </c>
    </row>
    <row r="342" spans="2:65" s="1" customFormat="1" ht="51" customHeight="1">
      <c r="B342" s="136"/>
      <c r="C342" s="195" t="s">
        <v>3342</v>
      </c>
      <c r="D342" s="195" t="s">
        <v>1187</v>
      </c>
      <c r="E342" s="196" t="s">
        <v>3387</v>
      </c>
      <c r="F342" s="262" t="s">
        <v>3388</v>
      </c>
      <c r="G342" s="262"/>
      <c r="H342" s="262"/>
      <c r="I342" s="262"/>
      <c r="J342" s="197" t="s">
        <v>1182</v>
      </c>
      <c r="K342" s="198">
        <v>1</v>
      </c>
      <c r="L342" s="261">
        <v>0</v>
      </c>
      <c r="M342" s="261"/>
      <c r="N342" s="257">
        <f t="shared" si="45"/>
        <v>0</v>
      </c>
      <c r="O342" s="258"/>
      <c r="P342" s="258"/>
      <c r="Q342" s="258"/>
      <c r="R342" s="138"/>
      <c r="T342" s="168" t="s">
        <v>875</v>
      </c>
      <c r="U342" s="47" t="s">
        <v>914</v>
      </c>
      <c r="V342" s="39"/>
      <c r="W342" s="169">
        <f t="shared" si="46"/>
        <v>0</v>
      </c>
      <c r="X342" s="169">
        <v>1.0160000000000001E-2</v>
      </c>
      <c r="Y342" s="169">
        <f t="shared" si="47"/>
        <v>1.0160000000000001E-2</v>
      </c>
      <c r="Z342" s="169">
        <v>0</v>
      </c>
      <c r="AA342" s="170">
        <f t="shared" si="48"/>
        <v>0</v>
      </c>
      <c r="AR342" s="22" t="s">
        <v>959</v>
      </c>
      <c r="AT342" s="22" t="s">
        <v>1187</v>
      </c>
      <c r="AU342" s="22" t="s">
        <v>959</v>
      </c>
      <c r="AY342" s="22" t="s">
        <v>1081</v>
      </c>
      <c r="BE342" s="116">
        <f t="shared" si="49"/>
        <v>0</v>
      </c>
      <c r="BF342" s="116">
        <f t="shared" si="50"/>
        <v>0</v>
      </c>
      <c r="BG342" s="116">
        <f t="shared" si="51"/>
        <v>0</v>
      </c>
      <c r="BH342" s="116">
        <f t="shared" si="52"/>
        <v>0</v>
      </c>
      <c r="BI342" s="116">
        <f t="shared" si="53"/>
        <v>0</v>
      </c>
      <c r="BJ342" s="22" t="s">
        <v>959</v>
      </c>
      <c r="BK342" s="171">
        <f t="shared" si="54"/>
        <v>0</v>
      </c>
      <c r="BL342" s="22" t="s">
        <v>954</v>
      </c>
      <c r="BM342" s="22" t="s">
        <v>2000</v>
      </c>
    </row>
    <row r="343" spans="2:65" s="1" customFormat="1" ht="25.5" customHeight="1">
      <c r="B343" s="136"/>
      <c r="C343" s="164" t="s">
        <v>3346</v>
      </c>
      <c r="D343" s="164" t="s">
        <v>1082</v>
      </c>
      <c r="E343" s="165" t="s">
        <v>3391</v>
      </c>
      <c r="F343" s="270" t="s">
        <v>3392</v>
      </c>
      <c r="G343" s="270"/>
      <c r="H343" s="270"/>
      <c r="I343" s="270"/>
      <c r="J343" s="166" t="s">
        <v>1182</v>
      </c>
      <c r="K343" s="167">
        <v>10</v>
      </c>
      <c r="L343" s="265">
        <v>0</v>
      </c>
      <c r="M343" s="265"/>
      <c r="N343" s="258">
        <f t="shared" ref="N343:N374" si="55">ROUND(L343*K343,3)</f>
        <v>0</v>
      </c>
      <c r="O343" s="258"/>
      <c r="P343" s="258"/>
      <c r="Q343" s="258"/>
      <c r="R343" s="138"/>
      <c r="T343" s="168" t="s">
        <v>875</v>
      </c>
      <c r="U343" s="47" t="s">
        <v>914</v>
      </c>
      <c r="V343" s="39"/>
      <c r="W343" s="169">
        <f t="shared" ref="W343:W374" si="56">V343*K343</f>
        <v>0</v>
      </c>
      <c r="X343" s="169">
        <v>2.5999999999999998E-4</v>
      </c>
      <c r="Y343" s="169">
        <f t="shared" ref="Y343:Y374" si="57">X343*K343</f>
        <v>2.5999999999999999E-3</v>
      </c>
      <c r="Z343" s="169">
        <v>0</v>
      </c>
      <c r="AA343" s="170">
        <f t="shared" ref="AA343:AA374" si="58">Z343*K343</f>
        <v>0</v>
      </c>
      <c r="AR343" s="22" t="s">
        <v>954</v>
      </c>
      <c r="AT343" s="22" t="s">
        <v>1082</v>
      </c>
      <c r="AU343" s="22" t="s">
        <v>959</v>
      </c>
      <c r="AY343" s="22" t="s">
        <v>1081</v>
      </c>
      <c r="BE343" s="116">
        <f t="shared" ref="BE343:BE374" si="59">IF(U343="základná",N343,0)</f>
        <v>0</v>
      </c>
      <c r="BF343" s="116">
        <f t="shared" ref="BF343:BF374" si="60">IF(U343="znížená",N343,0)</f>
        <v>0</v>
      </c>
      <c r="BG343" s="116">
        <f t="shared" ref="BG343:BG374" si="61">IF(U343="zákl. prenesená",N343,0)</f>
        <v>0</v>
      </c>
      <c r="BH343" s="116">
        <f t="shared" ref="BH343:BH374" si="62">IF(U343="zníž. prenesená",N343,0)</f>
        <v>0</v>
      </c>
      <c r="BI343" s="116">
        <f t="shared" ref="BI343:BI374" si="63">IF(U343="nulová",N343,0)</f>
        <v>0</v>
      </c>
      <c r="BJ343" s="22" t="s">
        <v>959</v>
      </c>
      <c r="BK343" s="171">
        <f t="shared" ref="BK343:BK374" si="64">ROUND(L343*K343,3)</f>
        <v>0</v>
      </c>
      <c r="BL343" s="22" t="s">
        <v>954</v>
      </c>
      <c r="BM343" s="22" t="s">
        <v>2001</v>
      </c>
    </row>
    <row r="344" spans="2:65" s="1" customFormat="1" ht="51" customHeight="1">
      <c r="B344" s="136"/>
      <c r="C344" s="195" t="s">
        <v>3350</v>
      </c>
      <c r="D344" s="195" t="s">
        <v>1187</v>
      </c>
      <c r="E344" s="196" t="s">
        <v>3395</v>
      </c>
      <c r="F344" s="262" t="s">
        <v>3396</v>
      </c>
      <c r="G344" s="262"/>
      <c r="H344" s="262"/>
      <c r="I344" s="262"/>
      <c r="J344" s="197" t="s">
        <v>1182</v>
      </c>
      <c r="K344" s="198">
        <v>10</v>
      </c>
      <c r="L344" s="261">
        <v>0</v>
      </c>
      <c r="M344" s="261"/>
      <c r="N344" s="257">
        <f t="shared" si="55"/>
        <v>0</v>
      </c>
      <c r="O344" s="258"/>
      <c r="P344" s="258"/>
      <c r="Q344" s="258"/>
      <c r="R344" s="138"/>
      <c r="T344" s="168" t="s">
        <v>875</v>
      </c>
      <c r="U344" s="47" t="s">
        <v>914</v>
      </c>
      <c r="V344" s="39"/>
      <c r="W344" s="169">
        <f t="shared" si="56"/>
        <v>0</v>
      </c>
      <c r="X344" s="169">
        <v>1.119E-2</v>
      </c>
      <c r="Y344" s="169">
        <f t="shared" si="57"/>
        <v>0.1119</v>
      </c>
      <c r="Z344" s="169">
        <v>0</v>
      </c>
      <c r="AA344" s="170">
        <f t="shared" si="58"/>
        <v>0</v>
      </c>
      <c r="AR344" s="22" t="s">
        <v>959</v>
      </c>
      <c r="AT344" s="22" t="s">
        <v>1187</v>
      </c>
      <c r="AU344" s="22" t="s">
        <v>959</v>
      </c>
      <c r="AY344" s="22" t="s">
        <v>1081</v>
      </c>
      <c r="BE344" s="116">
        <f t="shared" si="59"/>
        <v>0</v>
      </c>
      <c r="BF344" s="116">
        <f t="shared" si="60"/>
        <v>0</v>
      </c>
      <c r="BG344" s="116">
        <f t="shared" si="61"/>
        <v>0</v>
      </c>
      <c r="BH344" s="116">
        <f t="shared" si="62"/>
        <v>0</v>
      </c>
      <c r="BI344" s="116">
        <f t="shared" si="63"/>
        <v>0</v>
      </c>
      <c r="BJ344" s="22" t="s">
        <v>959</v>
      </c>
      <c r="BK344" s="171">
        <f t="shared" si="64"/>
        <v>0</v>
      </c>
      <c r="BL344" s="22" t="s">
        <v>954</v>
      </c>
      <c r="BM344" s="22" t="s">
        <v>2002</v>
      </c>
    </row>
    <row r="345" spans="2:65" s="1" customFormat="1" ht="25.5" customHeight="1">
      <c r="B345" s="136"/>
      <c r="C345" s="164" t="s">
        <v>3354</v>
      </c>
      <c r="D345" s="164" t="s">
        <v>1082</v>
      </c>
      <c r="E345" s="165" t="s">
        <v>3405</v>
      </c>
      <c r="F345" s="270" t="s">
        <v>3406</v>
      </c>
      <c r="G345" s="270"/>
      <c r="H345" s="270"/>
      <c r="I345" s="270"/>
      <c r="J345" s="166" t="s">
        <v>1182</v>
      </c>
      <c r="K345" s="167">
        <v>2</v>
      </c>
      <c r="L345" s="265">
        <v>0</v>
      </c>
      <c r="M345" s="265"/>
      <c r="N345" s="258">
        <f t="shared" si="55"/>
        <v>0</v>
      </c>
      <c r="O345" s="258"/>
      <c r="P345" s="258"/>
      <c r="Q345" s="258"/>
      <c r="R345" s="138"/>
      <c r="T345" s="168" t="s">
        <v>875</v>
      </c>
      <c r="U345" s="47" t="s">
        <v>914</v>
      </c>
      <c r="V345" s="39"/>
      <c r="W345" s="169">
        <f t="shared" si="56"/>
        <v>0</v>
      </c>
      <c r="X345" s="169">
        <v>8.8000000000000003E-4</v>
      </c>
      <c r="Y345" s="169">
        <f t="shared" si="57"/>
        <v>1.7600000000000001E-3</v>
      </c>
      <c r="Z345" s="169">
        <v>0</v>
      </c>
      <c r="AA345" s="170">
        <f t="shared" si="58"/>
        <v>0</v>
      </c>
      <c r="AR345" s="22" t="s">
        <v>954</v>
      </c>
      <c r="AT345" s="22" t="s">
        <v>1082</v>
      </c>
      <c r="AU345" s="22" t="s">
        <v>959</v>
      </c>
      <c r="AY345" s="22" t="s">
        <v>1081</v>
      </c>
      <c r="BE345" s="116">
        <f t="shared" si="59"/>
        <v>0</v>
      </c>
      <c r="BF345" s="116">
        <f t="shared" si="60"/>
        <v>0</v>
      </c>
      <c r="BG345" s="116">
        <f t="shared" si="61"/>
        <v>0</v>
      </c>
      <c r="BH345" s="116">
        <f t="shared" si="62"/>
        <v>0</v>
      </c>
      <c r="BI345" s="116">
        <f t="shared" si="63"/>
        <v>0</v>
      </c>
      <c r="BJ345" s="22" t="s">
        <v>959</v>
      </c>
      <c r="BK345" s="171">
        <f t="shared" si="64"/>
        <v>0</v>
      </c>
      <c r="BL345" s="22" t="s">
        <v>954</v>
      </c>
      <c r="BM345" s="22" t="s">
        <v>2003</v>
      </c>
    </row>
    <row r="346" spans="2:65" s="1" customFormat="1" ht="51" customHeight="1">
      <c r="B346" s="136"/>
      <c r="C346" s="195" t="s">
        <v>3358</v>
      </c>
      <c r="D346" s="195" t="s">
        <v>1187</v>
      </c>
      <c r="E346" s="196" t="s">
        <v>3409</v>
      </c>
      <c r="F346" s="262" t="s">
        <v>3410</v>
      </c>
      <c r="G346" s="262"/>
      <c r="H346" s="262"/>
      <c r="I346" s="262"/>
      <c r="J346" s="197" t="s">
        <v>1182</v>
      </c>
      <c r="K346" s="198">
        <v>2</v>
      </c>
      <c r="L346" s="261">
        <v>0</v>
      </c>
      <c r="M346" s="261"/>
      <c r="N346" s="257">
        <f t="shared" si="55"/>
        <v>0</v>
      </c>
      <c r="O346" s="258"/>
      <c r="P346" s="258"/>
      <c r="Q346" s="258"/>
      <c r="R346" s="138"/>
      <c r="T346" s="168" t="s">
        <v>875</v>
      </c>
      <c r="U346" s="47" t="s">
        <v>914</v>
      </c>
      <c r="V346" s="39"/>
      <c r="W346" s="169">
        <f t="shared" si="56"/>
        <v>0</v>
      </c>
      <c r="X346" s="169">
        <v>2.2169999999999999E-2</v>
      </c>
      <c r="Y346" s="169">
        <f t="shared" si="57"/>
        <v>4.4339999999999997E-2</v>
      </c>
      <c r="Z346" s="169">
        <v>0</v>
      </c>
      <c r="AA346" s="170">
        <f t="shared" si="58"/>
        <v>0</v>
      </c>
      <c r="AR346" s="22" t="s">
        <v>959</v>
      </c>
      <c r="AT346" s="22" t="s">
        <v>1187</v>
      </c>
      <c r="AU346" s="22" t="s">
        <v>959</v>
      </c>
      <c r="AY346" s="22" t="s">
        <v>1081</v>
      </c>
      <c r="BE346" s="116">
        <f t="shared" si="59"/>
        <v>0</v>
      </c>
      <c r="BF346" s="116">
        <f t="shared" si="60"/>
        <v>0</v>
      </c>
      <c r="BG346" s="116">
        <f t="shared" si="61"/>
        <v>0</v>
      </c>
      <c r="BH346" s="116">
        <f t="shared" si="62"/>
        <v>0</v>
      </c>
      <c r="BI346" s="116">
        <f t="shared" si="63"/>
        <v>0</v>
      </c>
      <c r="BJ346" s="22" t="s">
        <v>959</v>
      </c>
      <c r="BK346" s="171">
        <f t="shared" si="64"/>
        <v>0</v>
      </c>
      <c r="BL346" s="22" t="s">
        <v>954</v>
      </c>
      <c r="BM346" s="22" t="s">
        <v>2004</v>
      </c>
    </row>
    <row r="347" spans="2:65" s="1" customFormat="1" ht="16.5" customHeight="1">
      <c r="B347" s="136"/>
      <c r="C347" s="164" t="s">
        <v>3362</v>
      </c>
      <c r="D347" s="164" t="s">
        <v>1082</v>
      </c>
      <c r="E347" s="165" t="s">
        <v>3421</v>
      </c>
      <c r="F347" s="270" t="s">
        <v>3422</v>
      </c>
      <c r="G347" s="270"/>
      <c r="H347" s="270"/>
      <c r="I347" s="270"/>
      <c r="J347" s="166" t="s">
        <v>1182</v>
      </c>
      <c r="K347" s="167">
        <v>4</v>
      </c>
      <c r="L347" s="265">
        <v>0</v>
      </c>
      <c r="M347" s="265"/>
      <c r="N347" s="258">
        <f t="shared" si="55"/>
        <v>0</v>
      </c>
      <c r="O347" s="258"/>
      <c r="P347" s="258"/>
      <c r="Q347" s="258"/>
      <c r="R347" s="138"/>
      <c r="T347" s="168" t="s">
        <v>875</v>
      </c>
      <c r="U347" s="47" t="s">
        <v>914</v>
      </c>
      <c r="V347" s="39"/>
      <c r="W347" s="169">
        <f t="shared" si="56"/>
        <v>0</v>
      </c>
      <c r="X347" s="169">
        <v>2.3000000000000001E-4</v>
      </c>
      <c r="Y347" s="169">
        <f t="shared" si="57"/>
        <v>9.2000000000000003E-4</v>
      </c>
      <c r="Z347" s="169">
        <v>0</v>
      </c>
      <c r="AA347" s="170">
        <f t="shared" si="58"/>
        <v>0</v>
      </c>
      <c r="AR347" s="22" t="s">
        <v>954</v>
      </c>
      <c r="AT347" s="22" t="s">
        <v>1082</v>
      </c>
      <c r="AU347" s="22" t="s">
        <v>959</v>
      </c>
      <c r="AY347" s="22" t="s">
        <v>1081</v>
      </c>
      <c r="BE347" s="116">
        <f t="shared" si="59"/>
        <v>0</v>
      </c>
      <c r="BF347" s="116">
        <f t="shared" si="60"/>
        <v>0</v>
      </c>
      <c r="BG347" s="116">
        <f t="shared" si="61"/>
        <v>0</v>
      </c>
      <c r="BH347" s="116">
        <f t="shared" si="62"/>
        <v>0</v>
      </c>
      <c r="BI347" s="116">
        <f t="shared" si="63"/>
        <v>0</v>
      </c>
      <c r="BJ347" s="22" t="s">
        <v>959</v>
      </c>
      <c r="BK347" s="171">
        <f t="shared" si="64"/>
        <v>0</v>
      </c>
      <c r="BL347" s="22" t="s">
        <v>954</v>
      </c>
      <c r="BM347" s="22" t="s">
        <v>2005</v>
      </c>
    </row>
    <row r="348" spans="2:65" s="1" customFormat="1" ht="38.25" customHeight="1">
      <c r="B348" s="136"/>
      <c r="C348" s="195" t="s">
        <v>3366</v>
      </c>
      <c r="D348" s="195" t="s">
        <v>1187</v>
      </c>
      <c r="E348" s="196" t="s">
        <v>3425</v>
      </c>
      <c r="F348" s="262" t="s">
        <v>3426</v>
      </c>
      <c r="G348" s="262"/>
      <c r="H348" s="262"/>
      <c r="I348" s="262"/>
      <c r="J348" s="197" t="s">
        <v>1182</v>
      </c>
      <c r="K348" s="198">
        <v>4</v>
      </c>
      <c r="L348" s="261">
        <v>0</v>
      </c>
      <c r="M348" s="261"/>
      <c r="N348" s="257">
        <f t="shared" si="55"/>
        <v>0</v>
      </c>
      <c r="O348" s="258"/>
      <c r="P348" s="258"/>
      <c r="Q348" s="258"/>
      <c r="R348" s="138"/>
      <c r="T348" s="168" t="s">
        <v>875</v>
      </c>
      <c r="U348" s="47" t="s">
        <v>914</v>
      </c>
      <c r="V348" s="39"/>
      <c r="W348" s="169">
        <f t="shared" si="56"/>
        <v>0</v>
      </c>
      <c r="X348" s="169">
        <v>1.163E-3</v>
      </c>
      <c r="Y348" s="169">
        <f t="shared" si="57"/>
        <v>4.6519999999999999E-3</v>
      </c>
      <c r="Z348" s="169">
        <v>0</v>
      </c>
      <c r="AA348" s="170">
        <f t="shared" si="58"/>
        <v>0</v>
      </c>
      <c r="AR348" s="22" t="s">
        <v>959</v>
      </c>
      <c r="AT348" s="22" t="s">
        <v>1187</v>
      </c>
      <c r="AU348" s="22" t="s">
        <v>959</v>
      </c>
      <c r="AY348" s="22" t="s">
        <v>1081</v>
      </c>
      <c r="BE348" s="116">
        <f t="shared" si="59"/>
        <v>0</v>
      </c>
      <c r="BF348" s="116">
        <f t="shared" si="60"/>
        <v>0</v>
      </c>
      <c r="BG348" s="116">
        <f t="shared" si="61"/>
        <v>0</v>
      </c>
      <c r="BH348" s="116">
        <f t="shared" si="62"/>
        <v>0</v>
      </c>
      <c r="BI348" s="116">
        <f t="shared" si="63"/>
        <v>0</v>
      </c>
      <c r="BJ348" s="22" t="s">
        <v>959</v>
      </c>
      <c r="BK348" s="171">
        <f t="shared" si="64"/>
        <v>0</v>
      </c>
      <c r="BL348" s="22" t="s">
        <v>954</v>
      </c>
      <c r="BM348" s="22" t="s">
        <v>2006</v>
      </c>
    </row>
    <row r="349" spans="2:65" s="1" customFormat="1" ht="16.5" customHeight="1">
      <c r="B349" s="136"/>
      <c r="C349" s="164" t="s">
        <v>3370</v>
      </c>
      <c r="D349" s="164" t="s">
        <v>1082</v>
      </c>
      <c r="E349" s="165" t="s">
        <v>3429</v>
      </c>
      <c r="F349" s="270" t="s">
        <v>3430</v>
      </c>
      <c r="G349" s="270"/>
      <c r="H349" s="270"/>
      <c r="I349" s="270"/>
      <c r="J349" s="166" t="s">
        <v>1182</v>
      </c>
      <c r="K349" s="167">
        <v>2</v>
      </c>
      <c r="L349" s="265">
        <v>0</v>
      </c>
      <c r="M349" s="265"/>
      <c r="N349" s="258">
        <f t="shared" si="55"/>
        <v>0</v>
      </c>
      <c r="O349" s="258"/>
      <c r="P349" s="258"/>
      <c r="Q349" s="258"/>
      <c r="R349" s="138"/>
      <c r="T349" s="168" t="s">
        <v>875</v>
      </c>
      <c r="U349" s="47" t="s">
        <v>914</v>
      </c>
      <c r="V349" s="39"/>
      <c r="W349" s="169">
        <f t="shared" si="56"/>
        <v>0</v>
      </c>
      <c r="X349" s="169">
        <v>2.5000000000000001E-4</v>
      </c>
      <c r="Y349" s="169">
        <f t="shared" si="57"/>
        <v>5.0000000000000001E-4</v>
      </c>
      <c r="Z349" s="169">
        <v>0</v>
      </c>
      <c r="AA349" s="170">
        <f t="shared" si="58"/>
        <v>0</v>
      </c>
      <c r="AR349" s="22" t="s">
        <v>954</v>
      </c>
      <c r="AT349" s="22" t="s">
        <v>1082</v>
      </c>
      <c r="AU349" s="22" t="s">
        <v>959</v>
      </c>
      <c r="AY349" s="22" t="s">
        <v>1081</v>
      </c>
      <c r="BE349" s="116">
        <f t="shared" si="59"/>
        <v>0</v>
      </c>
      <c r="BF349" s="116">
        <f t="shared" si="60"/>
        <v>0</v>
      </c>
      <c r="BG349" s="116">
        <f t="shared" si="61"/>
        <v>0</v>
      </c>
      <c r="BH349" s="116">
        <f t="shared" si="62"/>
        <v>0</v>
      </c>
      <c r="BI349" s="116">
        <f t="shared" si="63"/>
        <v>0</v>
      </c>
      <c r="BJ349" s="22" t="s">
        <v>959</v>
      </c>
      <c r="BK349" s="171">
        <f t="shared" si="64"/>
        <v>0</v>
      </c>
      <c r="BL349" s="22" t="s">
        <v>954</v>
      </c>
      <c r="BM349" s="22" t="s">
        <v>2007</v>
      </c>
    </row>
    <row r="350" spans="2:65" s="1" customFormat="1" ht="38.25" customHeight="1">
      <c r="B350" s="136"/>
      <c r="C350" s="195" t="s">
        <v>3372</v>
      </c>
      <c r="D350" s="195" t="s">
        <v>1187</v>
      </c>
      <c r="E350" s="196" t="s">
        <v>3433</v>
      </c>
      <c r="F350" s="262" t="s">
        <v>3434</v>
      </c>
      <c r="G350" s="262"/>
      <c r="H350" s="262"/>
      <c r="I350" s="262"/>
      <c r="J350" s="197" t="s">
        <v>1182</v>
      </c>
      <c r="K350" s="198">
        <v>2</v>
      </c>
      <c r="L350" s="261">
        <v>0</v>
      </c>
      <c r="M350" s="261"/>
      <c r="N350" s="257">
        <f t="shared" si="55"/>
        <v>0</v>
      </c>
      <c r="O350" s="258"/>
      <c r="P350" s="258"/>
      <c r="Q350" s="258"/>
      <c r="R350" s="138"/>
      <c r="T350" s="168" t="s">
        <v>875</v>
      </c>
      <c r="U350" s="47" t="s">
        <v>914</v>
      </c>
      <c r="V350" s="39"/>
      <c r="W350" s="169">
        <f t="shared" si="56"/>
        <v>0</v>
      </c>
      <c r="X350" s="169">
        <v>1.2390000000000001E-3</v>
      </c>
      <c r="Y350" s="169">
        <f t="shared" si="57"/>
        <v>2.4780000000000002E-3</v>
      </c>
      <c r="Z350" s="169">
        <v>0</v>
      </c>
      <c r="AA350" s="170">
        <f t="shared" si="58"/>
        <v>0</v>
      </c>
      <c r="AR350" s="22" t="s">
        <v>959</v>
      </c>
      <c r="AT350" s="22" t="s">
        <v>1187</v>
      </c>
      <c r="AU350" s="22" t="s">
        <v>959</v>
      </c>
      <c r="AY350" s="22" t="s">
        <v>1081</v>
      </c>
      <c r="BE350" s="116">
        <f t="shared" si="59"/>
        <v>0</v>
      </c>
      <c r="BF350" s="116">
        <f t="shared" si="60"/>
        <v>0</v>
      </c>
      <c r="BG350" s="116">
        <f t="shared" si="61"/>
        <v>0</v>
      </c>
      <c r="BH350" s="116">
        <f t="shared" si="62"/>
        <v>0</v>
      </c>
      <c r="BI350" s="116">
        <f t="shared" si="63"/>
        <v>0</v>
      </c>
      <c r="BJ350" s="22" t="s">
        <v>959</v>
      </c>
      <c r="BK350" s="171">
        <f t="shared" si="64"/>
        <v>0</v>
      </c>
      <c r="BL350" s="22" t="s">
        <v>954</v>
      </c>
      <c r="BM350" s="22" t="s">
        <v>2008</v>
      </c>
    </row>
    <row r="351" spans="2:65" s="1" customFormat="1" ht="16.5" customHeight="1">
      <c r="B351" s="136"/>
      <c r="C351" s="164" t="s">
        <v>3376</v>
      </c>
      <c r="D351" s="164" t="s">
        <v>1082</v>
      </c>
      <c r="E351" s="165" t="s">
        <v>3437</v>
      </c>
      <c r="F351" s="270" t="s">
        <v>3438</v>
      </c>
      <c r="G351" s="270"/>
      <c r="H351" s="270"/>
      <c r="I351" s="270"/>
      <c r="J351" s="166" t="s">
        <v>1182</v>
      </c>
      <c r="K351" s="167">
        <v>2</v>
      </c>
      <c r="L351" s="265">
        <v>0</v>
      </c>
      <c r="M351" s="265"/>
      <c r="N351" s="258">
        <f t="shared" si="55"/>
        <v>0</v>
      </c>
      <c r="O351" s="258"/>
      <c r="P351" s="258"/>
      <c r="Q351" s="258"/>
      <c r="R351" s="138"/>
      <c r="T351" s="168" t="s">
        <v>875</v>
      </c>
      <c r="U351" s="47" t="s">
        <v>914</v>
      </c>
      <c r="V351" s="39"/>
      <c r="W351" s="169">
        <f t="shared" si="56"/>
        <v>0</v>
      </c>
      <c r="X351" s="169">
        <v>2.5999999999999998E-4</v>
      </c>
      <c r="Y351" s="169">
        <f t="shared" si="57"/>
        <v>5.1999999999999995E-4</v>
      </c>
      <c r="Z351" s="169">
        <v>0</v>
      </c>
      <c r="AA351" s="170">
        <f t="shared" si="58"/>
        <v>0</v>
      </c>
      <c r="AR351" s="22" t="s">
        <v>954</v>
      </c>
      <c r="AT351" s="22" t="s">
        <v>1082</v>
      </c>
      <c r="AU351" s="22" t="s">
        <v>959</v>
      </c>
      <c r="AY351" s="22" t="s">
        <v>1081</v>
      </c>
      <c r="BE351" s="116">
        <f t="shared" si="59"/>
        <v>0</v>
      </c>
      <c r="BF351" s="116">
        <f t="shared" si="60"/>
        <v>0</v>
      </c>
      <c r="BG351" s="116">
        <f t="shared" si="61"/>
        <v>0</v>
      </c>
      <c r="BH351" s="116">
        <f t="shared" si="62"/>
        <v>0</v>
      </c>
      <c r="BI351" s="116">
        <f t="shared" si="63"/>
        <v>0</v>
      </c>
      <c r="BJ351" s="22" t="s">
        <v>959</v>
      </c>
      <c r="BK351" s="171">
        <f t="shared" si="64"/>
        <v>0</v>
      </c>
      <c r="BL351" s="22" t="s">
        <v>954</v>
      </c>
      <c r="BM351" s="22" t="s">
        <v>2009</v>
      </c>
    </row>
    <row r="352" spans="2:65" s="1" customFormat="1" ht="38.25" customHeight="1">
      <c r="B352" s="136"/>
      <c r="C352" s="195" t="s">
        <v>3380</v>
      </c>
      <c r="D352" s="195" t="s">
        <v>1187</v>
      </c>
      <c r="E352" s="196" t="s">
        <v>3441</v>
      </c>
      <c r="F352" s="262" t="s">
        <v>3442</v>
      </c>
      <c r="G352" s="262"/>
      <c r="H352" s="262"/>
      <c r="I352" s="262"/>
      <c r="J352" s="197" t="s">
        <v>1182</v>
      </c>
      <c r="K352" s="198">
        <v>2</v>
      </c>
      <c r="L352" s="261">
        <v>0</v>
      </c>
      <c r="M352" s="261"/>
      <c r="N352" s="257">
        <f t="shared" si="55"/>
        <v>0</v>
      </c>
      <c r="O352" s="258"/>
      <c r="P352" s="258"/>
      <c r="Q352" s="258"/>
      <c r="R352" s="138"/>
      <c r="T352" s="168" t="s">
        <v>875</v>
      </c>
      <c r="U352" s="47" t="s">
        <v>914</v>
      </c>
      <c r="V352" s="39"/>
      <c r="W352" s="169">
        <f t="shared" si="56"/>
        <v>0</v>
      </c>
      <c r="X352" s="169">
        <v>1.3190000000000001E-3</v>
      </c>
      <c r="Y352" s="169">
        <f t="shared" si="57"/>
        <v>2.6380000000000002E-3</v>
      </c>
      <c r="Z352" s="169">
        <v>0</v>
      </c>
      <c r="AA352" s="170">
        <f t="shared" si="58"/>
        <v>0</v>
      </c>
      <c r="AR352" s="22" t="s">
        <v>959</v>
      </c>
      <c r="AT352" s="22" t="s">
        <v>1187</v>
      </c>
      <c r="AU352" s="22" t="s">
        <v>959</v>
      </c>
      <c r="AY352" s="22" t="s">
        <v>1081</v>
      </c>
      <c r="BE352" s="116">
        <f t="shared" si="59"/>
        <v>0</v>
      </c>
      <c r="BF352" s="116">
        <f t="shared" si="60"/>
        <v>0</v>
      </c>
      <c r="BG352" s="116">
        <f t="shared" si="61"/>
        <v>0</v>
      </c>
      <c r="BH352" s="116">
        <f t="shared" si="62"/>
        <v>0</v>
      </c>
      <c r="BI352" s="116">
        <f t="shared" si="63"/>
        <v>0</v>
      </c>
      <c r="BJ352" s="22" t="s">
        <v>959</v>
      </c>
      <c r="BK352" s="171">
        <f t="shared" si="64"/>
        <v>0</v>
      </c>
      <c r="BL352" s="22" t="s">
        <v>954</v>
      </c>
      <c r="BM352" s="22" t="s">
        <v>2010</v>
      </c>
    </row>
    <row r="353" spans="2:65" s="1" customFormat="1" ht="51" customHeight="1">
      <c r="B353" s="136"/>
      <c r="C353" s="164" t="s">
        <v>3384</v>
      </c>
      <c r="D353" s="164" t="s">
        <v>1082</v>
      </c>
      <c r="E353" s="165" t="s">
        <v>2011</v>
      </c>
      <c r="F353" s="270" t="s">
        <v>2012</v>
      </c>
      <c r="G353" s="270"/>
      <c r="H353" s="270"/>
      <c r="I353" s="270"/>
      <c r="J353" s="166" t="s">
        <v>774</v>
      </c>
      <c r="K353" s="167">
        <v>2</v>
      </c>
      <c r="L353" s="265">
        <v>0</v>
      </c>
      <c r="M353" s="265"/>
      <c r="N353" s="258">
        <f t="shared" si="55"/>
        <v>0</v>
      </c>
      <c r="O353" s="258"/>
      <c r="P353" s="258"/>
      <c r="Q353" s="258"/>
      <c r="R353" s="138"/>
      <c r="T353" s="168" t="s">
        <v>875</v>
      </c>
      <c r="U353" s="47" t="s">
        <v>914</v>
      </c>
      <c r="V353" s="39"/>
      <c r="W353" s="169">
        <f t="shared" si="56"/>
        <v>0</v>
      </c>
      <c r="X353" s="169">
        <v>2.529E-2</v>
      </c>
      <c r="Y353" s="169">
        <f t="shared" si="57"/>
        <v>5.058E-2</v>
      </c>
      <c r="Z353" s="169">
        <v>0</v>
      </c>
      <c r="AA353" s="170">
        <f t="shared" si="58"/>
        <v>0</v>
      </c>
      <c r="AR353" s="22" t="s">
        <v>954</v>
      </c>
      <c r="AT353" s="22" t="s">
        <v>1082</v>
      </c>
      <c r="AU353" s="22" t="s">
        <v>959</v>
      </c>
      <c r="AY353" s="22" t="s">
        <v>1081</v>
      </c>
      <c r="BE353" s="116">
        <f t="shared" si="59"/>
        <v>0</v>
      </c>
      <c r="BF353" s="116">
        <f t="shared" si="60"/>
        <v>0</v>
      </c>
      <c r="BG353" s="116">
        <f t="shared" si="61"/>
        <v>0</v>
      </c>
      <c r="BH353" s="116">
        <f t="shared" si="62"/>
        <v>0</v>
      </c>
      <c r="BI353" s="116">
        <f t="shared" si="63"/>
        <v>0</v>
      </c>
      <c r="BJ353" s="22" t="s">
        <v>959</v>
      </c>
      <c r="BK353" s="171">
        <f t="shared" si="64"/>
        <v>0</v>
      </c>
      <c r="BL353" s="22" t="s">
        <v>954</v>
      </c>
      <c r="BM353" s="22" t="s">
        <v>2013</v>
      </c>
    </row>
    <row r="354" spans="2:65" s="1" customFormat="1" ht="25.5" customHeight="1">
      <c r="B354" s="136"/>
      <c r="C354" s="164" t="s">
        <v>3386</v>
      </c>
      <c r="D354" s="164" t="s">
        <v>1082</v>
      </c>
      <c r="E354" s="165" t="s">
        <v>3457</v>
      </c>
      <c r="F354" s="270" t="s">
        <v>3458</v>
      </c>
      <c r="G354" s="270"/>
      <c r="H354" s="270"/>
      <c r="I354" s="270"/>
      <c r="J354" s="166" t="s">
        <v>1182</v>
      </c>
      <c r="K354" s="167">
        <v>18</v>
      </c>
      <c r="L354" s="265">
        <v>0</v>
      </c>
      <c r="M354" s="265"/>
      <c r="N354" s="258">
        <f t="shared" si="55"/>
        <v>0</v>
      </c>
      <c r="O354" s="258"/>
      <c r="P354" s="258"/>
      <c r="Q354" s="258"/>
      <c r="R354" s="138"/>
      <c r="T354" s="168" t="s">
        <v>875</v>
      </c>
      <c r="U354" s="47" t="s">
        <v>914</v>
      </c>
      <c r="V354" s="39"/>
      <c r="W354" s="169">
        <f t="shared" si="56"/>
        <v>0</v>
      </c>
      <c r="X354" s="169">
        <v>3.0000000000000001E-5</v>
      </c>
      <c r="Y354" s="169">
        <f t="shared" si="57"/>
        <v>5.4000000000000001E-4</v>
      </c>
      <c r="Z354" s="169">
        <v>0</v>
      </c>
      <c r="AA354" s="170">
        <f t="shared" si="58"/>
        <v>0</v>
      </c>
      <c r="AR354" s="22" t="s">
        <v>954</v>
      </c>
      <c r="AT354" s="22" t="s">
        <v>1082</v>
      </c>
      <c r="AU354" s="22" t="s">
        <v>959</v>
      </c>
      <c r="AY354" s="22" t="s">
        <v>1081</v>
      </c>
      <c r="BE354" s="116">
        <f t="shared" si="59"/>
        <v>0</v>
      </c>
      <c r="BF354" s="116">
        <f t="shared" si="60"/>
        <v>0</v>
      </c>
      <c r="BG354" s="116">
        <f t="shared" si="61"/>
        <v>0</v>
      </c>
      <c r="BH354" s="116">
        <f t="shared" si="62"/>
        <v>0</v>
      </c>
      <c r="BI354" s="116">
        <f t="shared" si="63"/>
        <v>0</v>
      </c>
      <c r="BJ354" s="22" t="s">
        <v>959</v>
      </c>
      <c r="BK354" s="171">
        <f t="shared" si="64"/>
        <v>0</v>
      </c>
      <c r="BL354" s="22" t="s">
        <v>954</v>
      </c>
      <c r="BM354" s="22" t="s">
        <v>2014</v>
      </c>
    </row>
    <row r="355" spans="2:65" s="1" customFormat="1" ht="25.5" customHeight="1">
      <c r="B355" s="136"/>
      <c r="C355" s="195" t="s">
        <v>3390</v>
      </c>
      <c r="D355" s="195" t="s">
        <v>1187</v>
      </c>
      <c r="E355" s="196" t="s">
        <v>3461</v>
      </c>
      <c r="F355" s="262" t="s">
        <v>3462</v>
      </c>
      <c r="G355" s="262"/>
      <c r="H355" s="262"/>
      <c r="I355" s="262"/>
      <c r="J355" s="197" t="s">
        <v>1182</v>
      </c>
      <c r="K355" s="198">
        <v>18</v>
      </c>
      <c r="L355" s="261">
        <v>0</v>
      </c>
      <c r="M355" s="261"/>
      <c r="N355" s="257">
        <f t="shared" si="55"/>
        <v>0</v>
      </c>
      <c r="O355" s="258"/>
      <c r="P355" s="258"/>
      <c r="Q355" s="258"/>
      <c r="R355" s="138"/>
      <c r="T355" s="168" t="s">
        <v>875</v>
      </c>
      <c r="U355" s="47" t="s">
        <v>914</v>
      </c>
      <c r="V355" s="39"/>
      <c r="W355" s="169">
        <f t="shared" si="56"/>
        <v>0</v>
      </c>
      <c r="X355" s="169">
        <v>2.7E-2</v>
      </c>
      <c r="Y355" s="169">
        <f t="shared" si="57"/>
        <v>0.48599999999999999</v>
      </c>
      <c r="Z355" s="169">
        <v>0</v>
      </c>
      <c r="AA355" s="170">
        <f t="shared" si="58"/>
        <v>0</v>
      </c>
      <c r="AR355" s="22" t="s">
        <v>959</v>
      </c>
      <c r="AT355" s="22" t="s">
        <v>1187</v>
      </c>
      <c r="AU355" s="22" t="s">
        <v>959</v>
      </c>
      <c r="AY355" s="22" t="s">
        <v>1081</v>
      </c>
      <c r="BE355" s="116">
        <f t="shared" si="59"/>
        <v>0</v>
      </c>
      <c r="BF355" s="116">
        <f t="shared" si="60"/>
        <v>0</v>
      </c>
      <c r="BG355" s="116">
        <f t="shared" si="61"/>
        <v>0</v>
      </c>
      <c r="BH355" s="116">
        <f t="shared" si="62"/>
        <v>0</v>
      </c>
      <c r="BI355" s="116">
        <f t="shared" si="63"/>
        <v>0</v>
      </c>
      <c r="BJ355" s="22" t="s">
        <v>959</v>
      </c>
      <c r="BK355" s="171">
        <f t="shared" si="64"/>
        <v>0</v>
      </c>
      <c r="BL355" s="22" t="s">
        <v>954</v>
      </c>
      <c r="BM355" s="22" t="s">
        <v>2015</v>
      </c>
    </row>
    <row r="356" spans="2:65" s="1" customFormat="1" ht="25.5" customHeight="1">
      <c r="B356" s="136"/>
      <c r="C356" s="164" t="s">
        <v>3394</v>
      </c>
      <c r="D356" s="164" t="s">
        <v>1082</v>
      </c>
      <c r="E356" s="165" t="s">
        <v>3465</v>
      </c>
      <c r="F356" s="270" t="s">
        <v>3466</v>
      </c>
      <c r="G356" s="270"/>
      <c r="H356" s="270"/>
      <c r="I356" s="270"/>
      <c r="J356" s="166" t="s">
        <v>1182</v>
      </c>
      <c r="K356" s="167">
        <v>16</v>
      </c>
      <c r="L356" s="265">
        <v>0</v>
      </c>
      <c r="M356" s="265"/>
      <c r="N356" s="258">
        <f t="shared" si="55"/>
        <v>0</v>
      </c>
      <c r="O356" s="258"/>
      <c r="P356" s="258"/>
      <c r="Q356" s="258"/>
      <c r="R356" s="138"/>
      <c r="T356" s="168" t="s">
        <v>875</v>
      </c>
      <c r="U356" s="47" t="s">
        <v>914</v>
      </c>
      <c r="V356" s="39"/>
      <c r="W356" s="169">
        <f t="shared" si="56"/>
        <v>0</v>
      </c>
      <c r="X356" s="169">
        <v>2.0000000000000002E-5</v>
      </c>
      <c r="Y356" s="169">
        <f t="shared" si="57"/>
        <v>3.2000000000000003E-4</v>
      </c>
      <c r="Z356" s="169">
        <v>0</v>
      </c>
      <c r="AA356" s="170">
        <f t="shared" si="58"/>
        <v>0</v>
      </c>
      <c r="AR356" s="22" t="s">
        <v>954</v>
      </c>
      <c r="AT356" s="22" t="s">
        <v>1082</v>
      </c>
      <c r="AU356" s="22" t="s">
        <v>959</v>
      </c>
      <c r="AY356" s="22" t="s">
        <v>1081</v>
      </c>
      <c r="BE356" s="116">
        <f t="shared" si="59"/>
        <v>0</v>
      </c>
      <c r="BF356" s="116">
        <f t="shared" si="60"/>
        <v>0</v>
      </c>
      <c r="BG356" s="116">
        <f t="shared" si="61"/>
        <v>0</v>
      </c>
      <c r="BH356" s="116">
        <f t="shared" si="62"/>
        <v>0</v>
      </c>
      <c r="BI356" s="116">
        <f t="shared" si="63"/>
        <v>0</v>
      </c>
      <c r="BJ356" s="22" t="s">
        <v>959</v>
      </c>
      <c r="BK356" s="171">
        <f t="shared" si="64"/>
        <v>0</v>
      </c>
      <c r="BL356" s="22" t="s">
        <v>954</v>
      </c>
      <c r="BM356" s="22" t="s">
        <v>2016</v>
      </c>
    </row>
    <row r="357" spans="2:65" s="1" customFormat="1" ht="25.5" customHeight="1">
      <c r="B357" s="136"/>
      <c r="C357" s="195" t="s">
        <v>3398</v>
      </c>
      <c r="D357" s="195" t="s">
        <v>1187</v>
      </c>
      <c r="E357" s="196" t="s">
        <v>3469</v>
      </c>
      <c r="F357" s="262" t="s">
        <v>3470</v>
      </c>
      <c r="G357" s="262"/>
      <c r="H357" s="262"/>
      <c r="I357" s="262"/>
      <c r="J357" s="197" t="s">
        <v>1182</v>
      </c>
      <c r="K357" s="198">
        <v>16</v>
      </c>
      <c r="L357" s="261">
        <v>0</v>
      </c>
      <c r="M357" s="261"/>
      <c r="N357" s="257">
        <f t="shared" si="55"/>
        <v>0</v>
      </c>
      <c r="O357" s="258"/>
      <c r="P357" s="258"/>
      <c r="Q357" s="258"/>
      <c r="R357" s="138"/>
      <c r="T357" s="168" t="s">
        <v>875</v>
      </c>
      <c r="U357" s="47" t="s">
        <v>914</v>
      </c>
      <c r="V357" s="39"/>
      <c r="W357" s="169">
        <f t="shared" si="56"/>
        <v>0</v>
      </c>
      <c r="X357" s="169">
        <v>4.6999999999999999E-4</v>
      </c>
      <c r="Y357" s="169">
        <f t="shared" si="57"/>
        <v>7.5199999999999998E-3</v>
      </c>
      <c r="Z357" s="169">
        <v>0</v>
      </c>
      <c r="AA357" s="170">
        <f t="shared" si="58"/>
        <v>0</v>
      </c>
      <c r="AR357" s="22" t="s">
        <v>959</v>
      </c>
      <c r="AT357" s="22" t="s">
        <v>1187</v>
      </c>
      <c r="AU357" s="22" t="s">
        <v>959</v>
      </c>
      <c r="AY357" s="22" t="s">
        <v>1081</v>
      </c>
      <c r="BE357" s="116">
        <f t="shared" si="59"/>
        <v>0</v>
      </c>
      <c r="BF357" s="116">
        <f t="shared" si="60"/>
        <v>0</v>
      </c>
      <c r="BG357" s="116">
        <f t="shared" si="61"/>
        <v>0</v>
      </c>
      <c r="BH357" s="116">
        <f t="shared" si="62"/>
        <v>0</v>
      </c>
      <c r="BI357" s="116">
        <f t="shared" si="63"/>
        <v>0</v>
      </c>
      <c r="BJ357" s="22" t="s">
        <v>959</v>
      </c>
      <c r="BK357" s="171">
        <f t="shared" si="64"/>
        <v>0</v>
      </c>
      <c r="BL357" s="22" t="s">
        <v>954</v>
      </c>
      <c r="BM357" s="22" t="s">
        <v>2017</v>
      </c>
    </row>
    <row r="358" spans="2:65" s="1" customFormat="1" ht="25.5" customHeight="1">
      <c r="B358" s="136"/>
      <c r="C358" s="164" t="s">
        <v>3400</v>
      </c>
      <c r="D358" s="164" t="s">
        <v>1082</v>
      </c>
      <c r="E358" s="165" t="s">
        <v>3473</v>
      </c>
      <c r="F358" s="270" t="s">
        <v>3474</v>
      </c>
      <c r="G358" s="270"/>
      <c r="H358" s="270"/>
      <c r="I358" s="270"/>
      <c r="J358" s="166" t="s">
        <v>1182</v>
      </c>
      <c r="K358" s="167">
        <v>6</v>
      </c>
      <c r="L358" s="265">
        <v>0</v>
      </c>
      <c r="M358" s="265"/>
      <c r="N358" s="258">
        <f t="shared" si="55"/>
        <v>0</v>
      </c>
      <c r="O358" s="258"/>
      <c r="P358" s="258"/>
      <c r="Q358" s="258"/>
      <c r="R358" s="138"/>
      <c r="T358" s="168" t="s">
        <v>875</v>
      </c>
      <c r="U358" s="47" t="s">
        <v>914</v>
      </c>
      <c r="V358" s="39"/>
      <c r="W358" s="169">
        <f t="shared" si="56"/>
        <v>0</v>
      </c>
      <c r="X358" s="169">
        <v>2.0000000000000002E-5</v>
      </c>
      <c r="Y358" s="169">
        <f t="shared" si="57"/>
        <v>1.2000000000000002E-4</v>
      </c>
      <c r="Z358" s="169">
        <v>0</v>
      </c>
      <c r="AA358" s="170">
        <f t="shared" si="58"/>
        <v>0</v>
      </c>
      <c r="AR358" s="22" t="s">
        <v>954</v>
      </c>
      <c r="AT358" s="22" t="s">
        <v>1082</v>
      </c>
      <c r="AU358" s="22" t="s">
        <v>959</v>
      </c>
      <c r="AY358" s="22" t="s">
        <v>1081</v>
      </c>
      <c r="BE358" s="116">
        <f t="shared" si="59"/>
        <v>0</v>
      </c>
      <c r="BF358" s="116">
        <f t="shared" si="60"/>
        <v>0</v>
      </c>
      <c r="BG358" s="116">
        <f t="shared" si="61"/>
        <v>0</v>
      </c>
      <c r="BH358" s="116">
        <f t="shared" si="62"/>
        <v>0</v>
      </c>
      <c r="BI358" s="116">
        <f t="shared" si="63"/>
        <v>0</v>
      </c>
      <c r="BJ358" s="22" t="s">
        <v>959</v>
      </c>
      <c r="BK358" s="171">
        <f t="shared" si="64"/>
        <v>0</v>
      </c>
      <c r="BL358" s="22" t="s">
        <v>954</v>
      </c>
      <c r="BM358" s="22" t="s">
        <v>2018</v>
      </c>
    </row>
    <row r="359" spans="2:65" s="1" customFormat="1" ht="25.5" customHeight="1">
      <c r="B359" s="136"/>
      <c r="C359" s="195" t="s">
        <v>3404</v>
      </c>
      <c r="D359" s="195" t="s">
        <v>1187</v>
      </c>
      <c r="E359" s="196" t="s">
        <v>3477</v>
      </c>
      <c r="F359" s="262" t="s">
        <v>3478</v>
      </c>
      <c r="G359" s="262"/>
      <c r="H359" s="262"/>
      <c r="I359" s="262"/>
      <c r="J359" s="197" t="s">
        <v>1182</v>
      </c>
      <c r="K359" s="198">
        <v>6</v>
      </c>
      <c r="L359" s="261">
        <v>0</v>
      </c>
      <c r="M359" s="261"/>
      <c r="N359" s="257">
        <f t="shared" si="55"/>
        <v>0</v>
      </c>
      <c r="O359" s="258"/>
      <c r="P359" s="258"/>
      <c r="Q359" s="258"/>
      <c r="R359" s="138"/>
      <c r="T359" s="168" t="s">
        <v>875</v>
      </c>
      <c r="U359" s="47" t="s">
        <v>914</v>
      </c>
      <c r="V359" s="39"/>
      <c r="W359" s="169">
        <f t="shared" si="56"/>
        <v>0</v>
      </c>
      <c r="X359" s="169">
        <v>8.4999999999999995E-4</v>
      </c>
      <c r="Y359" s="169">
        <f t="shared" si="57"/>
        <v>5.0999999999999995E-3</v>
      </c>
      <c r="Z359" s="169">
        <v>0</v>
      </c>
      <c r="AA359" s="170">
        <f t="shared" si="58"/>
        <v>0</v>
      </c>
      <c r="AR359" s="22" t="s">
        <v>959</v>
      </c>
      <c r="AT359" s="22" t="s">
        <v>1187</v>
      </c>
      <c r="AU359" s="22" t="s">
        <v>959</v>
      </c>
      <c r="AY359" s="22" t="s">
        <v>1081</v>
      </c>
      <c r="BE359" s="116">
        <f t="shared" si="59"/>
        <v>0</v>
      </c>
      <c r="BF359" s="116">
        <f t="shared" si="60"/>
        <v>0</v>
      </c>
      <c r="BG359" s="116">
        <f t="shared" si="61"/>
        <v>0</v>
      </c>
      <c r="BH359" s="116">
        <f t="shared" si="62"/>
        <v>0</v>
      </c>
      <c r="BI359" s="116">
        <f t="shared" si="63"/>
        <v>0</v>
      </c>
      <c r="BJ359" s="22" t="s">
        <v>959</v>
      </c>
      <c r="BK359" s="171">
        <f t="shared" si="64"/>
        <v>0</v>
      </c>
      <c r="BL359" s="22" t="s">
        <v>954</v>
      </c>
      <c r="BM359" s="22" t="s">
        <v>2019</v>
      </c>
    </row>
    <row r="360" spans="2:65" s="1" customFormat="1" ht="25.5" customHeight="1">
      <c r="B360" s="136"/>
      <c r="C360" s="164" t="s">
        <v>3408</v>
      </c>
      <c r="D360" s="164" t="s">
        <v>1082</v>
      </c>
      <c r="E360" s="165" t="s">
        <v>3481</v>
      </c>
      <c r="F360" s="270" t="s">
        <v>3482</v>
      </c>
      <c r="G360" s="270"/>
      <c r="H360" s="270"/>
      <c r="I360" s="270"/>
      <c r="J360" s="166" t="s">
        <v>1182</v>
      </c>
      <c r="K360" s="167">
        <v>34</v>
      </c>
      <c r="L360" s="265">
        <v>0</v>
      </c>
      <c r="M360" s="265"/>
      <c r="N360" s="258">
        <f t="shared" si="55"/>
        <v>0</v>
      </c>
      <c r="O360" s="258"/>
      <c r="P360" s="258"/>
      <c r="Q360" s="258"/>
      <c r="R360" s="138"/>
      <c r="T360" s="168" t="s">
        <v>875</v>
      </c>
      <c r="U360" s="47" t="s">
        <v>914</v>
      </c>
      <c r="V360" s="39"/>
      <c r="W360" s="169">
        <f t="shared" si="56"/>
        <v>0</v>
      </c>
      <c r="X360" s="169">
        <v>4.0000000000000003E-5</v>
      </c>
      <c r="Y360" s="169">
        <f t="shared" si="57"/>
        <v>1.3600000000000001E-3</v>
      </c>
      <c r="Z360" s="169">
        <v>0</v>
      </c>
      <c r="AA360" s="170">
        <f t="shared" si="58"/>
        <v>0</v>
      </c>
      <c r="AR360" s="22" t="s">
        <v>954</v>
      </c>
      <c r="AT360" s="22" t="s">
        <v>1082</v>
      </c>
      <c r="AU360" s="22" t="s">
        <v>959</v>
      </c>
      <c r="AY360" s="22" t="s">
        <v>1081</v>
      </c>
      <c r="BE360" s="116">
        <f t="shared" si="59"/>
        <v>0</v>
      </c>
      <c r="BF360" s="116">
        <f t="shared" si="60"/>
        <v>0</v>
      </c>
      <c r="BG360" s="116">
        <f t="shared" si="61"/>
        <v>0</v>
      </c>
      <c r="BH360" s="116">
        <f t="shared" si="62"/>
        <v>0</v>
      </c>
      <c r="BI360" s="116">
        <f t="shared" si="63"/>
        <v>0</v>
      </c>
      <c r="BJ360" s="22" t="s">
        <v>959</v>
      </c>
      <c r="BK360" s="171">
        <f t="shared" si="64"/>
        <v>0</v>
      </c>
      <c r="BL360" s="22" t="s">
        <v>954</v>
      </c>
      <c r="BM360" s="22" t="s">
        <v>2020</v>
      </c>
    </row>
    <row r="361" spans="2:65" s="1" customFormat="1" ht="51" customHeight="1">
      <c r="B361" s="136"/>
      <c r="C361" s="195" t="s">
        <v>3412</v>
      </c>
      <c r="D361" s="195" t="s">
        <v>1187</v>
      </c>
      <c r="E361" s="196" t="s">
        <v>3485</v>
      </c>
      <c r="F361" s="262" t="s">
        <v>3486</v>
      </c>
      <c r="G361" s="262"/>
      <c r="H361" s="262"/>
      <c r="I361" s="262"/>
      <c r="J361" s="197" t="s">
        <v>1182</v>
      </c>
      <c r="K361" s="198">
        <v>34</v>
      </c>
      <c r="L361" s="261">
        <v>0</v>
      </c>
      <c r="M361" s="261"/>
      <c r="N361" s="257">
        <f t="shared" si="55"/>
        <v>0</v>
      </c>
      <c r="O361" s="258"/>
      <c r="P361" s="258"/>
      <c r="Q361" s="258"/>
      <c r="R361" s="138"/>
      <c r="T361" s="168" t="s">
        <v>875</v>
      </c>
      <c r="U361" s="47" t="s">
        <v>914</v>
      </c>
      <c r="V361" s="39"/>
      <c r="W361" s="169">
        <f t="shared" si="56"/>
        <v>0</v>
      </c>
      <c r="X361" s="169">
        <v>8.4999999999999995E-4</v>
      </c>
      <c r="Y361" s="169">
        <f t="shared" si="57"/>
        <v>2.8899999999999999E-2</v>
      </c>
      <c r="Z361" s="169">
        <v>0</v>
      </c>
      <c r="AA361" s="170">
        <f t="shared" si="58"/>
        <v>0</v>
      </c>
      <c r="AR361" s="22" t="s">
        <v>959</v>
      </c>
      <c r="AT361" s="22" t="s">
        <v>1187</v>
      </c>
      <c r="AU361" s="22" t="s">
        <v>959</v>
      </c>
      <c r="AY361" s="22" t="s">
        <v>1081</v>
      </c>
      <c r="BE361" s="116">
        <f t="shared" si="59"/>
        <v>0</v>
      </c>
      <c r="BF361" s="116">
        <f t="shared" si="60"/>
        <v>0</v>
      </c>
      <c r="BG361" s="116">
        <f t="shared" si="61"/>
        <v>0</v>
      </c>
      <c r="BH361" s="116">
        <f t="shared" si="62"/>
        <v>0</v>
      </c>
      <c r="BI361" s="116">
        <f t="shared" si="63"/>
        <v>0</v>
      </c>
      <c r="BJ361" s="22" t="s">
        <v>959</v>
      </c>
      <c r="BK361" s="171">
        <f t="shared" si="64"/>
        <v>0</v>
      </c>
      <c r="BL361" s="22" t="s">
        <v>954</v>
      </c>
      <c r="BM361" s="22" t="s">
        <v>2021</v>
      </c>
    </row>
    <row r="362" spans="2:65" s="1" customFormat="1" ht="16.5" customHeight="1">
      <c r="B362" s="136"/>
      <c r="C362" s="164" t="s">
        <v>3416</v>
      </c>
      <c r="D362" s="164" t="s">
        <v>1082</v>
      </c>
      <c r="E362" s="165" t="s">
        <v>3489</v>
      </c>
      <c r="F362" s="270" t="s">
        <v>3490</v>
      </c>
      <c r="G362" s="270"/>
      <c r="H362" s="270"/>
      <c r="I362" s="270"/>
      <c r="J362" s="166" t="s">
        <v>1182</v>
      </c>
      <c r="K362" s="167">
        <v>1</v>
      </c>
      <c r="L362" s="265">
        <v>0</v>
      </c>
      <c r="M362" s="265"/>
      <c r="N362" s="258">
        <f t="shared" si="55"/>
        <v>0</v>
      </c>
      <c r="O362" s="258"/>
      <c r="P362" s="258"/>
      <c r="Q362" s="258"/>
      <c r="R362" s="138"/>
      <c r="T362" s="168" t="s">
        <v>875</v>
      </c>
      <c r="U362" s="47" t="s">
        <v>914</v>
      </c>
      <c r="V362" s="39"/>
      <c r="W362" s="169">
        <f t="shared" si="56"/>
        <v>0</v>
      </c>
      <c r="X362" s="169">
        <v>5.0000000000000002E-5</v>
      </c>
      <c r="Y362" s="169">
        <f t="shared" si="57"/>
        <v>5.0000000000000002E-5</v>
      </c>
      <c r="Z362" s="169">
        <v>0</v>
      </c>
      <c r="AA362" s="170">
        <f t="shared" si="58"/>
        <v>0</v>
      </c>
      <c r="AR362" s="22" t="s">
        <v>954</v>
      </c>
      <c r="AT362" s="22" t="s">
        <v>1082</v>
      </c>
      <c r="AU362" s="22" t="s">
        <v>959</v>
      </c>
      <c r="AY362" s="22" t="s">
        <v>1081</v>
      </c>
      <c r="BE362" s="116">
        <f t="shared" si="59"/>
        <v>0</v>
      </c>
      <c r="BF362" s="116">
        <f t="shared" si="60"/>
        <v>0</v>
      </c>
      <c r="BG362" s="116">
        <f t="shared" si="61"/>
        <v>0</v>
      </c>
      <c r="BH362" s="116">
        <f t="shared" si="62"/>
        <v>0</v>
      </c>
      <c r="BI362" s="116">
        <f t="shared" si="63"/>
        <v>0</v>
      </c>
      <c r="BJ362" s="22" t="s">
        <v>959</v>
      </c>
      <c r="BK362" s="171">
        <f t="shared" si="64"/>
        <v>0</v>
      </c>
      <c r="BL362" s="22" t="s">
        <v>954</v>
      </c>
      <c r="BM362" s="22" t="s">
        <v>2022</v>
      </c>
    </row>
    <row r="363" spans="2:65" s="1" customFormat="1" ht="25.5" customHeight="1">
      <c r="B363" s="136"/>
      <c r="C363" s="195" t="s">
        <v>3420</v>
      </c>
      <c r="D363" s="195" t="s">
        <v>1187</v>
      </c>
      <c r="E363" s="196" t="s">
        <v>3493</v>
      </c>
      <c r="F363" s="262" t="s">
        <v>3494</v>
      </c>
      <c r="G363" s="262"/>
      <c r="H363" s="262"/>
      <c r="I363" s="262"/>
      <c r="J363" s="197" t="s">
        <v>1182</v>
      </c>
      <c r="K363" s="198">
        <v>1</v>
      </c>
      <c r="L363" s="261">
        <v>0</v>
      </c>
      <c r="M363" s="261"/>
      <c r="N363" s="257">
        <f t="shared" si="55"/>
        <v>0</v>
      </c>
      <c r="O363" s="258"/>
      <c r="P363" s="258"/>
      <c r="Q363" s="258"/>
      <c r="R363" s="138"/>
      <c r="T363" s="168" t="s">
        <v>875</v>
      </c>
      <c r="U363" s="47" t="s">
        <v>914</v>
      </c>
      <c r="V363" s="39"/>
      <c r="W363" s="169">
        <f t="shared" si="56"/>
        <v>0</v>
      </c>
      <c r="X363" s="169">
        <v>8.3000000000000001E-4</v>
      </c>
      <c r="Y363" s="169">
        <f t="shared" si="57"/>
        <v>8.3000000000000001E-4</v>
      </c>
      <c r="Z363" s="169">
        <v>0</v>
      </c>
      <c r="AA363" s="170">
        <f t="shared" si="58"/>
        <v>0</v>
      </c>
      <c r="AR363" s="22" t="s">
        <v>959</v>
      </c>
      <c r="AT363" s="22" t="s">
        <v>1187</v>
      </c>
      <c r="AU363" s="22" t="s">
        <v>959</v>
      </c>
      <c r="AY363" s="22" t="s">
        <v>1081</v>
      </c>
      <c r="BE363" s="116">
        <f t="shared" si="59"/>
        <v>0</v>
      </c>
      <c r="BF363" s="116">
        <f t="shared" si="60"/>
        <v>0</v>
      </c>
      <c r="BG363" s="116">
        <f t="shared" si="61"/>
        <v>0</v>
      </c>
      <c r="BH363" s="116">
        <f t="shared" si="62"/>
        <v>0</v>
      </c>
      <c r="BI363" s="116">
        <f t="shared" si="63"/>
        <v>0</v>
      </c>
      <c r="BJ363" s="22" t="s">
        <v>959</v>
      </c>
      <c r="BK363" s="171">
        <f t="shared" si="64"/>
        <v>0</v>
      </c>
      <c r="BL363" s="22" t="s">
        <v>954</v>
      </c>
      <c r="BM363" s="22" t="s">
        <v>2023</v>
      </c>
    </row>
    <row r="364" spans="2:65" s="1" customFormat="1" ht="16.5" customHeight="1">
      <c r="B364" s="136"/>
      <c r="C364" s="164" t="s">
        <v>3424</v>
      </c>
      <c r="D364" s="164" t="s">
        <v>1082</v>
      </c>
      <c r="E364" s="165" t="s">
        <v>3513</v>
      </c>
      <c r="F364" s="270" t="s">
        <v>3514</v>
      </c>
      <c r="G364" s="270"/>
      <c r="H364" s="270"/>
      <c r="I364" s="270"/>
      <c r="J364" s="166" t="s">
        <v>1182</v>
      </c>
      <c r="K364" s="167">
        <v>2</v>
      </c>
      <c r="L364" s="265">
        <v>0</v>
      </c>
      <c r="M364" s="265"/>
      <c r="N364" s="258">
        <f t="shared" si="55"/>
        <v>0</v>
      </c>
      <c r="O364" s="258"/>
      <c r="P364" s="258"/>
      <c r="Q364" s="258"/>
      <c r="R364" s="138"/>
      <c r="T364" s="168" t="s">
        <v>875</v>
      </c>
      <c r="U364" s="47" t="s">
        <v>914</v>
      </c>
      <c r="V364" s="39"/>
      <c r="W364" s="169">
        <f t="shared" si="56"/>
        <v>0</v>
      </c>
      <c r="X364" s="169">
        <v>6.9999999999999994E-5</v>
      </c>
      <c r="Y364" s="169">
        <f t="shared" si="57"/>
        <v>1.3999999999999999E-4</v>
      </c>
      <c r="Z364" s="169">
        <v>0</v>
      </c>
      <c r="AA364" s="170">
        <f t="shared" si="58"/>
        <v>0</v>
      </c>
      <c r="AR364" s="22" t="s">
        <v>954</v>
      </c>
      <c r="AT364" s="22" t="s">
        <v>1082</v>
      </c>
      <c r="AU364" s="22" t="s">
        <v>959</v>
      </c>
      <c r="AY364" s="22" t="s">
        <v>1081</v>
      </c>
      <c r="BE364" s="116">
        <f t="shared" si="59"/>
        <v>0</v>
      </c>
      <c r="BF364" s="116">
        <f t="shared" si="60"/>
        <v>0</v>
      </c>
      <c r="BG364" s="116">
        <f t="shared" si="61"/>
        <v>0</v>
      </c>
      <c r="BH364" s="116">
        <f t="shared" si="62"/>
        <v>0</v>
      </c>
      <c r="BI364" s="116">
        <f t="shared" si="63"/>
        <v>0</v>
      </c>
      <c r="BJ364" s="22" t="s">
        <v>959</v>
      </c>
      <c r="BK364" s="171">
        <f t="shared" si="64"/>
        <v>0</v>
      </c>
      <c r="BL364" s="22" t="s">
        <v>954</v>
      </c>
      <c r="BM364" s="22" t="s">
        <v>2024</v>
      </c>
    </row>
    <row r="365" spans="2:65" s="1" customFormat="1" ht="25.5" customHeight="1">
      <c r="B365" s="136"/>
      <c r="C365" s="195" t="s">
        <v>3428</v>
      </c>
      <c r="D365" s="195" t="s">
        <v>1187</v>
      </c>
      <c r="E365" s="196" t="s">
        <v>3523</v>
      </c>
      <c r="F365" s="262" t="s">
        <v>3524</v>
      </c>
      <c r="G365" s="262"/>
      <c r="H365" s="262"/>
      <c r="I365" s="262"/>
      <c r="J365" s="197" t="s">
        <v>1182</v>
      </c>
      <c r="K365" s="198">
        <v>2</v>
      </c>
      <c r="L365" s="261">
        <v>0</v>
      </c>
      <c r="M365" s="261"/>
      <c r="N365" s="257">
        <f t="shared" si="55"/>
        <v>0</v>
      </c>
      <c r="O365" s="258"/>
      <c r="P365" s="258"/>
      <c r="Q365" s="258"/>
      <c r="R365" s="138"/>
      <c r="T365" s="168" t="s">
        <v>875</v>
      </c>
      <c r="U365" s="47" t="s">
        <v>914</v>
      </c>
      <c r="V365" s="39"/>
      <c r="W365" s="169">
        <f t="shared" si="56"/>
        <v>0</v>
      </c>
      <c r="X365" s="169">
        <v>5.1900000000000002E-3</v>
      </c>
      <c r="Y365" s="169">
        <f t="shared" si="57"/>
        <v>1.038E-2</v>
      </c>
      <c r="Z365" s="169">
        <v>0</v>
      </c>
      <c r="AA365" s="170">
        <f t="shared" si="58"/>
        <v>0</v>
      </c>
      <c r="AR365" s="22" t="s">
        <v>959</v>
      </c>
      <c r="AT365" s="22" t="s">
        <v>1187</v>
      </c>
      <c r="AU365" s="22" t="s">
        <v>959</v>
      </c>
      <c r="AY365" s="22" t="s">
        <v>1081</v>
      </c>
      <c r="BE365" s="116">
        <f t="shared" si="59"/>
        <v>0</v>
      </c>
      <c r="BF365" s="116">
        <f t="shared" si="60"/>
        <v>0</v>
      </c>
      <c r="BG365" s="116">
        <f t="shared" si="61"/>
        <v>0</v>
      </c>
      <c r="BH365" s="116">
        <f t="shared" si="62"/>
        <v>0</v>
      </c>
      <c r="BI365" s="116">
        <f t="shared" si="63"/>
        <v>0</v>
      </c>
      <c r="BJ365" s="22" t="s">
        <v>959</v>
      </c>
      <c r="BK365" s="171">
        <f t="shared" si="64"/>
        <v>0</v>
      </c>
      <c r="BL365" s="22" t="s">
        <v>954</v>
      </c>
      <c r="BM365" s="22" t="s">
        <v>2025</v>
      </c>
    </row>
    <row r="366" spans="2:65" s="1" customFormat="1" ht="51" customHeight="1">
      <c r="B366" s="136"/>
      <c r="C366" s="164" t="s">
        <v>3432</v>
      </c>
      <c r="D366" s="164" t="s">
        <v>1082</v>
      </c>
      <c r="E366" s="165" t="s">
        <v>3527</v>
      </c>
      <c r="F366" s="270" t="s">
        <v>3528</v>
      </c>
      <c r="G366" s="270"/>
      <c r="H366" s="270"/>
      <c r="I366" s="270"/>
      <c r="J366" s="166" t="s">
        <v>1182</v>
      </c>
      <c r="K366" s="167">
        <v>1</v>
      </c>
      <c r="L366" s="265">
        <v>0</v>
      </c>
      <c r="M366" s="265"/>
      <c r="N366" s="258">
        <f t="shared" si="55"/>
        <v>0</v>
      </c>
      <c r="O366" s="258"/>
      <c r="P366" s="258"/>
      <c r="Q366" s="258"/>
      <c r="R366" s="138"/>
      <c r="T366" s="168" t="s">
        <v>875</v>
      </c>
      <c r="U366" s="47" t="s">
        <v>914</v>
      </c>
      <c r="V366" s="39"/>
      <c r="W366" s="169">
        <f t="shared" si="56"/>
        <v>0</v>
      </c>
      <c r="X366" s="169">
        <v>3.7299999999999998E-3</v>
      </c>
      <c r="Y366" s="169">
        <f t="shared" si="57"/>
        <v>3.7299999999999998E-3</v>
      </c>
      <c r="Z366" s="169">
        <v>0</v>
      </c>
      <c r="AA366" s="170">
        <f t="shared" si="58"/>
        <v>0</v>
      </c>
      <c r="AR366" s="22" t="s">
        <v>954</v>
      </c>
      <c r="AT366" s="22" t="s">
        <v>1082</v>
      </c>
      <c r="AU366" s="22" t="s">
        <v>959</v>
      </c>
      <c r="AY366" s="22" t="s">
        <v>1081</v>
      </c>
      <c r="BE366" s="116">
        <f t="shared" si="59"/>
        <v>0</v>
      </c>
      <c r="BF366" s="116">
        <f t="shared" si="60"/>
        <v>0</v>
      </c>
      <c r="BG366" s="116">
        <f t="shared" si="61"/>
        <v>0</v>
      </c>
      <c r="BH366" s="116">
        <f t="shared" si="62"/>
        <v>0</v>
      </c>
      <c r="BI366" s="116">
        <f t="shared" si="63"/>
        <v>0</v>
      </c>
      <c r="BJ366" s="22" t="s">
        <v>959</v>
      </c>
      <c r="BK366" s="171">
        <f t="shared" si="64"/>
        <v>0</v>
      </c>
      <c r="BL366" s="22" t="s">
        <v>954</v>
      </c>
      <c r="BM366" s="22" t="s">
        <v>2026</v>
      </c>
    </row>
    <row r="367" spans="2:65" s="1" customFormat="1" ht="16.5" customHeight="1">
      <c r="B367" s="136"/>
      <c r="C367" s="164" t="s">
        <v>3436</v>
      </c>
      <c r="D367" s="164" t="s">
        <v>1082</v>
      </c>
      <c r="E367" s="165" t="s">
        <v>3531</v>
      </c>
      <c r="F367" s="270" t="s">
        <v>3532</v>
      </c>
      <c r="G367" s="270"/>
      <c r="H367" s="270"/>
      <c r="I367" s="270"/>
      <c r="J367" s="166" t="s">
        <v>1182</v>
      </c>
      <c r="K367" s="167">
        <v>1</v>
      </c>
      <c r="L367" s="265">
        <v>0</v>
      </c>
      <c r="M367" s="265"/>
      <c r="N367" s="258">
        <f t="shared" si="55"/>
        <v>0</v>
      </c>
      <c r="O367" s="258"/>
      <c r="P367" s="258"/>
      <c r="Q367" s="258"/>
      <c r="R367" s="138"/>
      <c r="T367" s="168" t="s">
        <v>875</v>
      </c>
      <c r="U367" s="47" t="s">
        <v>914</v>
      </c>
      <c r="V367" s="39"/>
      <c r="W367" s="169">
        <f t="shared" si="56"/>
        <v>0</v>
      </c>
      <c r="X367" s="169">
        <v>4.0000000000000003E-5</v>
      </c>
      <c r="Y367" s="169">
        <f t="shared" si="57"/>
        <v>4.0000000000000003E-5</v>
      </c>
      <c r="Z367" s="169">
        <v>0</v>
      </c>
      <c r="AA367" s="170">
        <f t="shared" si="58"/>
        <v>0</v>
      </c>
      <c r="AR367" s="22" t="s">
        <v>954</v>
      </c>
      <c r="AT367" s="22" t="s">
        <v>1082</v>
      </c>
      <c r="AU367" s="22" t="s">
        <v>959</v>
      </c>
      <c r="AY367" s="22" t="s">
        <v>1081</v>
      </c>
      <c r="BE367" s="116">
        <f t="shared" si="59"/>
        <v>0</v>
      </c>
      <c r="BF367" s="116">
        <f t="shared" si="60"/>
        <v>0</v>
      </c>
      <c r="BG367" s="116">
        <f t="shared" si="61"/>
        <v>0</v>
      </c>
      <c r="BH367" s="116">
        <f t="shared" si="62"/>
        <v>0</v>
      </c>
      <c r="BI367" s="116">
        <f t="shared" si="63"/>
        <v>0</v>
      </c>
      <c r="BJ367" s="22" t="s">
        <v>959</v>
      </c>
      <c r="BK367" s="171">
        <f t="shared" si="64"/>
        <v>0</v>
      </c>
      <c r="BL367" s="22" t="s">
        <v>954</v>
      </c>
      <c r="BM367" s="22" t="s">
        <v>2027</v>
      </c>
    </row>
    <row r="368" spans="2:65" s="1" customFormat="1" ht="38.25" customHeight="1">
      <c r="B368" s="136"/>
      <c r="C368" s="195" t="s">
        <v>3440</v>
      </c>
      <c r="D368" s="195" t="s">
        <v>1187</v>
      </c>
      <c r="E368" s="196" t="s">
        <v>3535</v>
      </c>
      <c r="F368" s="262" t="s">
        <v>3536</v>
      </c>
      <c r="G368" s="262"/>
      <c r="H368" s="262"/>
      <c r="I368" s="262"/>
      <c r="J368" s="197" t="s">
        <v>1182</v>
      </c>
      <c r="K368" s="198">
        <v>1</v>
      </c>
      <c r="L368" s="261">
        <v>0</v>
      </c>
      <c r="M368" s="261"/>
      <c r="N368" s="257">
        <f t="shared" si="55"/>
        <v>0</v>
      </c>
      <c r="O368" s="258"/>
      <c r="P368" s="258"/>
      <c r="Q368" s="258"/>
      <c r="R368" s="138"/>
      <c r="T368" s="168" t="s">
        <v>875</v>
      </c>
      <c r="U368" s="47" t="s">
        <v>914</v>
      </c>
      <c r="V368" s="39"/>
      <c r="W368" s="169">
        <f t="shared" si="56"/>
        <v>0</v>
      </c>
      <c r="X368" s="169">
        <v>7.9100000000000004E-3</v>
      </c>
      <c r="Y368" s="169">
        <f t="shared" si="57"/>
        <v>7.9100000000000004E-3</v>
      </c>
      <c r="Z368" s="169">
        <v>0</v>
      </c>
      <c r="AA368" s="170">
        <f t="shared" si="58"/>
        <v>0</v>
      </c>
      <c r="AR368" s="22" t="s">
        <v>959</v>
      </c>
      <c r="AT368" s="22" t="s">
        <v>1187</v>
      </c>
      <c r="AU368" s="22" t="s">
        <v>959</v>
      </c>
      <c r="AY368" s="22" t="s">
        <v>1081</v>
      </c>
      <c r="BE368" s="116">
        <f t="shared" si="59"/>
        <v>0</v>
      </c>
      <c r="BF368" s="116">
        <f t="shared" si="60"/>
        <v>0</v>
      </c>
      <c r="BG368" s="116">
        <f t="shared" si="61"/>
        <v>0</v>
      </c>
      <c r="BH368" s="116">
        <f t="shared" si="62"/>
        <v>0</v>
      </c>
      <c r="BI368" s="116">
        <f t="shared" si="63"/>
        <v>0</v>
      </c>
      <c r="BJ368" s="22" t="s">
        <v>959</v>
      </c>
      <c r="BK368" s="171">
        <f t="shared" si="64"/>
        <v>0</v>
      </c>
      <c r="BL368" s="22" t="s">
        <v>954</v>
      </c>
      <c r="BM368" s="22" t="s">
        <v>2028</v>
      </c>
    </row>
    <row r="369" spans="2:65" s="1" customFormat="1" ht="16.5" customHeight="1">
      <c r="B369" s="136"/>
      <c r="C369" s="164" t="s">
        <v>3444</v>
      </c>
      <c r="D369" s="164" t="s">
        <v>1082</v>
      </c>
      <c r="E369" s="165" t="s">
        <v>3539</v>
      </c>
      <c r="F369" s="270" t="s">
        <v>3540</v>
      </c>
      <c r="G369" s="270"/>
      <c r="H369" s="270"/>
      <c r="I369" s="270"/>
      <c r="J369" s="166" t="s">
        <v>1182</v>
      </c>
      <c r="K369" s="167">
        <v>1</v>
      </c>
      <c r="L369" s="265">
        <v>0</v>
      </c>
      <c r="M369" s="265"/>
      <c r="N369" s="258">
        <f t="shared" si="55"/>
        <v>0</v>
      </c>
      <c r="O369" s="258"/>
      <c r="P369" s="258"/>
      <c r="Q369" s="258"/>
      <c r="R369" s="138"/>
      <c r="T369" s="168" t="s">
        <v>875</v>
      </c>
      <c r="U369" s="47" t="s">
        <v>914</v>
      </c>
      <c r="V369" s="39"/>
      <c r="W369" s="169">
        <f t="shared" si="56"/>
        <v>0</v>
      </c>
      <c r="X369" s="169">
        <v>6.0000000000000002E-5</v>
      </c>
      <c r="Y369" s="169">
        <f t="shared" si="57"/>
        <v>6.0000000000000002E-5</v>
      </c>
      <c r="Z369" s="169">
        <v>0</v>
      </c>
      <c r="AA369" s="170">
        <f t="shared" si="58"/>
        <v>0</v>
      </c>
      <c r="AR369" s="22" t="s">
        <v>954</v>
      </c>
      <c r="AT369" s="22" t="s">
        <v>1082</v>
      </c>
      <c r="AU369" s="22" t="s">
        <v>959</v>
      </c>
      <c r="AY369" s="22" t="s">
        <v>1081</v>
      </c>
      <c r="BE369" s="116">
        <f t="shared" si="59"/>
        <v>0</v>
      </c>
      <c r="BF369" s="116">
        <f t="shared" si="60"/>
        <v>0</v>
      </c>
      <c r="BG369" s="116">
        <f t="shared" si="61"/>
        <v>0</v>
      </c>
      <c r="BH369" s="116">
        <f t="shared" si="62"/>
        <v>0</v>
      </c>
      <c r="BI369" s="116">
        <f t="shared" si="63"/>
        <v>0</v>
      </c>
      <c r="BJ369" s="22" t="s">
        <v>959</v>
      </c>
      <c r="BK369" s="171">
        <f t="shared" si="64"/>
        <v>0</v>
      </c>
      <c r="BL369" s="22" t="s">
        <v>954</v>
      </c>
      <c r="BM369" s="22" t="s">
        <v>2029</v>
      </c>
    </row>
    <row r="370" spans="2:65" s="1" customFormat="1" ht="16.5" customHeight="1">
      <c r="B370" s="136"/>
      <c r="C370" s="195" t="s">
        <v>3448</v>
      </c>
      <c r="D370" s="195" t="s">
        <v>1187</v>
      </c>
      <c r="E370" s="196" t="s">
        <v>3543</v>
      </c>
      <c r="F370" s="262" t="s">
        <v>3544</v>
      </c>
      <c r="G370" s="262"/>
      <c r="H370" s="262"/>
      <c r="I370" s="262"/>
      <c r="J370" s="197" t="s">
        <v>1182</v>
      </c>
      <c r="K370" s="198">
        <v>1</v>
      </c>
      <c r="L370" s="261">
        <v>0</v>
      </c>
      <c r="M370" s="261"/>
      <c r="N370" s="257">
        <f t="shared" si="55"/>
        <v>0</v>
      </c>
      <c r="O370" s="258"/>
      <c r="P370" s="258"/>
      <c r="Q370" s="258"/>
      <c r="R370" s="138"/>
      <c r="T370" s="168" t="s">
        <v>875</v>
      </c>
      <c r="U370" s="47" t="s">
        <v>914</v>
      </c>
      <c r="V370" s="39"/>
      <c r="W370" s="169">
        <f t="shared" si="56"/>
        <v>0</v>
      </c>
      <c r="X370" s="169">
        <v>0</v>
      </c>
      <c r="Y370" s="169">
        <f t="shared" si="57"/>
        <v>0</v>
      </c>
      <c r="Z370" s="169">
        <v>0</v>
      </c>
      <c r="AA370" s="170">
        <f t="shared" si="58"/>
        <v>0</v>
      </c>
      <c r="AR370" s="22" t="s">
        <v>959</v>
      </c>
      <c r="AT370" s="22" t="s">
        <v>1187</v>
      </c>
      <c r="AU370" s="22" t="s">
        <v>959</v>
      </c>
      <c r="AY370" s="22" t="s">
        <v>1081</v>
      </c>
      <c r="BE370" s="116">
        <f t="shared" si="59"/>
        <v>0</v>
      </c>
      <c r="BF370" s="116">
        <f t="shared" si="60"/>
        <v>0</v>
      </c>
      <c r="BG370" s="116">
        <f t="shared" si="61"/>
        <v>0</v>
      </c>
      <c r="BH370" s="116">
        <f t="shared" si="62"/>
        <v>0</v>
      </c>
      <c r="BI370" s="116">
        <f t="shared" si="63"/>
        <v>0</v>
      </c>
      <c r="BJ370" s="22" t="s">
        <v>959</v>
      </c>
      <c r="BK370" s="171">
        <f t="shared" si="64"/>
        <v>0</v>
      </c>
      <c r="BL370" s="22" t="s">
        <v>954</v>
      </c>
      <c r="BM370" s="22" t="s">
        <v>2030</v>
      </c>
    </row>
    <row r="371" spans="2:65" s="1" customFormat="1" ht="16.5" customHeight="1">
      <c r="B371" s="136"/>
      <c r="C371" s="164" t="s">
        <v>3452</v>
      </c>
      <c r="D371" s="164" t="s">
        <v>1082</v>
      </c>
      <c r="E371" s="165" t="s">
        <v>3547</v>
      </c>
      <c r="F371" s="270" t="s">
        <v>3548</v>
      </c>
      <c r="G371" s="270"/>
      <c r="H371" s="270"/>
      <c r="I371" s="270"/>
      <c r="J371" s="166" t="s">
        <v>1182</v>
      </c>
      <c r="K371" s="167">
        <v>3</v>
      </c>
      <c r="L371" s="265">
        <v>0</v>
      </c>
      <c r="M371" s="265"/>
      <c r="N371" s="258">
        <f t="shared" si="55"/>
        <v>0</v>
      </c>
      <c r="O371" s="258"/>
      <c r="P371" s="258"/>
      <c r="Q371" s="258"/>
      <c r="R371" s="138"/>
      <c r="T371" s="168" t="s">
        <v>875</v>
      </c>
      <c r="U371" s="47" t="s">
        <v>914</v>
      </c>
      <c r="V371" s="39"/>
      <c r="W371" s="169">
        <f t="shared" si="56"/>
        <v>0</v>
      </c>
      <c r="X371" s="169">
        <v>6.9999999999999994E-5</v>
      </c>
      <c r="Y371" s="169">
        <f t="shared" si="57"/>
        <v>2.0999999999999998E-4</v>
      </c>
      <c r="Z371" s="169">
        <v>0</v>
      </c>
      <c r="AA371" s="170">
        <f t="shared" si="58"/>
        <v>0</v>
      </c>
      <c r="AR371" s="22" t="s">
        <v>954</v>
      </c>
      <c r="AT371" s="22" t="s">
        <v>1082</v>
      </c>
      <c r="AU371" s="22" t="s">
        <v>959</v>
      </c>
      <c r="AY371" s="22" t="s">
        <v>1081</v>
      </c>
      <c r="BE371" s="116">
        <f t="shared" si="59"/>
        <v>0</v>
      </c>
      <c r="BF371" s="116">
        <f t="shared" si="60"/>
        <v>0</v>
      </c>
      <c r="BG371" s="116">
        <f t="shared" si="61"/>
        <v>0</v>
      </c>
      <c r="BH371" s="116">
        <f t="shared" si="62"/>
        <v>0</v>
      </c>
      <c r="BI371" s="116">
        <f t="shared" si="63"/>
        <v>0</v>
      </c>
      <c r="BJ371" s="22" t="s">
        <v>959</v>
      </c>
      <c r="BK371" s="171">
        <f t="shared" si="64"/>
        <v>0</v>
      </c>
      <c r="BL371" s="22" t="s">
        <v>954</v>
      </c>
      <c r="BM371" s="22" t="s">
        <v>2031</v>
      </c>
    </row>
    <row r="372" spans="2:65" s="1" customFormat="1" ht="38.25" customHeight="1">
      <c r="B372" s="136"/>
      <c r="C372" s="195" t="s">
        <v>3456</v>
      </c>
      <c r="D372" s="195" t="s">
        <v>1187</v>
      </c>
      <c r="E372" s="196" t="s">
        <v>3551</v>
      </c>
      <c r="F372" s="262" t="s">
        <v>3552</v>
      </c>
      <c r="G372" s="262"/>
      <c r="H372" s="262"/>
      <c r="I372" s="262"/>
      <c r="J372" s="197" t="s">
        <v>1182</v>
      </c>
      <c r="K372" s="198">
        <v>3</v>
      </c>
      <c r="L372" s="261">
        <v>0</v>
      </c>
      <c r="M372" s="261"/>
      <c r="N372" s="257">
        <f t="shared" si="55"/>
        <v>0</v>
      </c>
      <c r="O372" s="258"/>
      <c r="P372" s="258"/>
      <c r="Q372" s="258"/>
      <c r="R372" s="138"/>
      <c r="T372" s="168" t="s">
        <v>875</v>
      </c>
      <c r="U372" s="47" t="s">
        <v>914</v>
      </c>
      <c r="V372" s="39"/>
      <c r="W372" s="169">
        <f t="shared" si="56"/>
        <v>0</v>
      </c>
      <c r="X372" s="169">
        <v>3.1620000000000002E-2</v>
      </c>
      <c r="Y372" s="169">
        <f t="shared" si="57"/>
        <v>9.486E-2</v>
      </c>
      <c r="Z372" s="169">
        <v>0</v>
      </c>
      <c r="AA372" s="170">
        <f t="shared" si="58"/>
        <v>0</v>
      </c>
      <c r="AR372" s="22" t="s">
        <v>959</v>
      </c>
      <c r="AT372" s="22" t="s">
        <v>1187</v>
      </c>
      <c r="AU372" s="22" t="s">
        <v>959</v>
      </c>
      <c r="AY372" s="22" t="s">
        <v>1081</v>
      </c>
      <c r="BE372" s="116">
        <f t="shared" si="59"/>
        <v>0</v>
      </c>
      <c r="BF372" s="116">
        <f t="shared" si="60"/>
        <v>0</v>
      </c>
      <c r="BG372" s="116">
        <f t="shared" si="61"/>
        <v>0</v>
      </c>
      <c r="BH372" s="116">
        <f t="shared" si="62"/>
        <v>0</v>
      </c>
      <c r="BI372" s="116">
        <f t="shared" si="63"/>
        <v>0</v>
      </c>
      <c r="BJ372" s="22" t="s">
        <v>959</v>
      </c>
      <c r="BK372" s="171">
        <f t="shared" si="64"/>
        <v>0</v>
      </c>
      <c r="BL372" s="22" t="s">
        <v>954</v>
      </c>
      <c r="BM372" s="22" t="s">
        <v>2032</v>
      </c>
    </row>
    <row r="373" spans="2:65" s="1" customFormat="1" ht="25.5" customHeight="1">
      <c r="B373" s="136"/>
      <c r="C373" s="164" t="s">
        <v>3460</v>
      </c>
      <c r="D373" s="164" t="s">
        <v>1082</v>
      </c>
      <c r="E373" s="165" t="s">
        <v>3561</v>
      </c>
      <c r="F373" s="270" t="s">
        <v>3562</v>
      </c>
      <c r="G373" s="270"/>
      <c r="H373" s="270"/>
      <c r="I373" s="270"/>
      <c r="J373" s="166" t="s">
        <v>1182</v>
      </c>
      <c r="K373" s="167">
        <v>3</v>
      </c>
      <c r="L373" s="265">
        <v>0</v>
      </c>
      <c r="M373" s="265"/>
      <c r="N373" s="258">
        <f t="shared" si="55"/>
        <v>0</v>
      </c>
      <c r="O373" s="258"/>
      <c r="P373" s="258"/>
      <c r="Q373" s="258"/>
      <c r="R373" s="138"/>
      <c r="T373" s="168" t="s">
        <v>875</v>
      </c>
      <c r="U373" s="47" t="s">
        <v>914</v>
      </c>
      <c r="V373" s="39"/>
      <c r="W373" s="169">
        <f t="shared" si="56"/>
        <v>0</v>
      </c>
      <c r="X373" s="169">
        <v>4.0000000000000003E-5</v>
      </c>
      <c r="Y373" s="169">
        <f t="shared" si="57"/>
        <v>1.2000000000000002E-4</v>
      </c>
      <c r="Z373" s="169">
        <v>0</v>
      </c>
      <c r="AA373" s="170">
        <f t="shared" si="58"/>
        <v>0</v>
      </c>
      <c r="AR373" s="22" t="s">
        <v>954</v>
      </c>
      <c r="AT373" s="22" t="s">
        <v>1082</v>
      </c>
      <c r="AU373" s="22" t="s">
        <v>959</v>
      </c>
      <c r="AY373" s="22" t="s">
        <v>1081</v>
      </c>
      <c r="BE373" s="116">
        <f t="shared" si="59"/>
        <v>0</v>
      </c>
      <c r="BF373" s="116">
        <f t="shared" si="60"/>
        <v>0</v>
      </c>
      <c r="BG373" s="116">
        <f t="shared" si="61"/>
        <v>0</v>
      </c>
      <c r="BH373" s="116">
        <f t="shared" si="62"/>
        <v>0</v>
      </c>
      <c r="BI373" s="116">
        <f t="shared" si="63"/>
        <v>0</v>
      </c>
      <c r="BJ373" s="22" t="s">
        <v>959</v>
      </c>
      <c r="BK373" s="171">
        <f t="shared" si="64"/>
        <v>0</v>
      </c>
      <c r="BL373" s="22" t="s">
        <v>954</v>
      </c>
      <c r="BM373" s="22" t="s">
        <v>2033</v>
      </c>
    </row>
    <row r="374" spans="2:65" s="1" customFormat="1" ht="25.5" customHeight="1">
      <c r="B374" s="136"/>
      <c r="C374" s="195" t="s">
        <v>3464</v>
      </c>
      <c r="D374" s="195" t="s">
        <v>1187</v>
      </c>
      <c r="E374" s="196" t="s">
        <v>2034</v>
      </c>
      <c r="F374" s="262" t="s">
        <v>3566</v>
      </c>
      <c r="G374" s="262"/>
      <c r="H374" s="262"/>
      <c r="I374" s="262"/>
      <c r="J374" s="197" t="s">
        <v>1182</v>
      </c>
      <c r="K374" s="198">
        <v>1</v>
      </c>
      <c r="L374" s="261">
        <v>0</v>
      </c>
      <c r="M374" s="261"/>
      <c r="N374" s="257">
        <f t="shared" si="55"/>
        <v>0</v>
      </c>
      <c r="O374" s="258"/>
      <c r="P374" s="258"/>
      <c r="Q374" s="258"/>
      <c r="R374" s="138"/>
      <c r="T374" s="168" t="s">
        <v>875</v>
      </c>
      <c r="U374" s="47" t="s">
        <v>914</v>
      </c>
      <c r="V374" s="39"/>
      <c r="W374" s="169">
        <f t="shared" si="56"/>
        <v>0</v>
      </c>
      <c r="X374" s="169">
        <v>1.39E-3</v>
      </c>
      <c r="Y374" s="169">
        <f t="shared" si="57"/>
        <v>1.39E-3</v>
      </c>
      <c r="Z374" s="169">
        <v>0</v>
      </c>
      <c r="AA374" s="170">
        <f t="shared" si="58"/>
        <v>0</v>
      </c>
      <c r="AR374" s="22" t="s">
        <v>959</v>
      </c>
      <c r="AT374" s="22" t="s">
        <v>1187</v>
      </c>
      <c r="AU374" s="22" t="s">
        <v>959</v>
      </c>
      <c r="AY374" s="22" t="s">
        <v>1081</v>
      </c>
      <c r="BE374" s="116">
        <f t="shared" si="59"/>
        <v>0</v>
      </c>
      <c r="BF374" s="116">
        <f t="shared" si="60"/>
        <v>0</v>
      </c>
      <c r="BG374" s="116">
        <f t="shared" si="61"/>
        <v>0</v>
      </c>
      <c r="BH374" s="116">
        <f t="shared" si="62"/>
        <v>0</v>
      </c>
      <c r="BI374" s="116">
        <f t="shared" si="63"/>
        <v>0</v>
      </c>
      <c r="BJ374" s="22" t="s">
        <v>959</v>
      </c>
      <c r="BK374" s="171">
        <f t="shared" si="64"/>
        <v>0</v>
      </c>
      <c r="BL374" s="22" t="s">
        <v>954</v>
      </c>
      <c r="BM374" s="22" t="s">
        <v>2035</v>
      </c>
    </row>
    <row r="375" spans="2:65" s="1" customFormat="1" ht="25.5" customHeight="1">
      <c r="B375" s="136"/>
      <c r="C375" s="195" t="s">
        <v>3468</v>
      </c>
      <c r="D375" s="195" t="s">
        <v>1187</v>
      </c>
      <c r="E375" s="196" t="s">
        <v>2036</v>
      </c>
      <c r="F375" s="262" t="s">
        <v>3570</v>
      </c>
      <c r="G375" s="262"/>
      <c r="H375" s="262"/>
      <c r="I375" s="262"/>
      <c r="J375" s="197" t="s">
        <v>1182</v>
      </c>
      <c r="K375" s="198">
        <v>1</v>
      </c>
      <c r="L375" s="261">
        <v>0</v>
      </c>
      <c r="M375" s="261"/>
      <c r="N375" s="257">
        <f t="shared" ref="N375:N382" si="65">ROUND(L375*K375,3)</f>
        <v>0</v>
      </c>
      <c r="O375" s="258"/>
      <c r="P375" s="258"/>
      <c r="Q375" s="258"/>
      <c r="R375" s="138"/>
      <c r="T375" s="168" t="s">
        <v>875</v>
      </c>
      <c r="U375" s="47" t="s">
        <v>914</v>
      </c>
      <c r="V375" s="39"/>
      <c r="W375" s="169">
        <f t="shared" ref="W375:W382" si="66">V375*K375</f>
        <v>0</v>
      </c>
      <c r="X375" s="169">
        <v>1.39E-3</v>
      </c>
      <c r="Y375" s="169">
        <f t="shared" ref="Y375:Y382" si="67">X375*K375</f>
        <v>1.39E-3</v>
      </c>
      <c r="Z375" s="169">
        <v>0</v>
      </c>
      <c r="AA375" s="170">
        <f t="shared" ref="AA375:AA382" si="68">Z375*K375</f>
        <v>0</v>
      </c>
      <c r="AR375" s="22" t="s">
        <v>959</v>
      </c>
      <c r="AT375" s="22" t="s">
        <v>1187</v>
      </c>
      <c r="AU375" s="22" t="s">
        <v>959</v>
      </c>
      <c r="AY375" s="22" t="s">
        <v>1081</v>
      </c>
      <c r="BE375" s="116">
        <f t="shared" ref="BE375:BE382" si="69">IF(U375="základná",N375,0)</f>
        <v>0</v>
      </c>
      <c r="BF375" s="116">
        <f t="shared" ref="BF375:BF382" si="70">IF(U375="znížená",N375,0)</f>
        <v>0</v>
      </c>
      <c r="BG375" s="116">
        <f t="shared" ref="BG375:BG382" si="71">IF(U375="zákl. prenesená",N375,0)</f>
        <v>0</v>
      </c>
      <c r="BH375" s="116">
        <f t="shared" ref="BH375:BH382" si="72">IF(U375="zníž. prenesená",N375,0)</f>
        <v>0</v>
      </c>
      <c r="BI375" s="116">
        <f t="shared" ref="BI375:BI382" si="73">IF(U375="nulová",N375,0)</f>
        <v>0</v>
      </c>
      <c r="BJ375" s="22" t="s">
        <v>959</v>
      </c>
      <c r="BK375" s="171">
        <f t="shared" ref="BK375:BK382" si="74">ROUND(L375*K375,3)</f>
        <v>0</v>
      </c>
      <c r="BL375" s="22" t="s">
        <v>954</v>
      </c>
      <c r="BM375" s="22" t="s">
        <v>2037</v>
      </c>
    </row>
    <row r="376" spans="2:65" s="1" customFormat="1" ht="25.5" customHeight="1">
      <c r="B376" s="136"/>
      <c r="C376" s="195" t="s">
        <v>3472</v>
      </c>
      <c r="D376" s="195" t="s">
        <v>1187</v>
      </c>
      <c r="E376" s="196" t="s">
        <v>2038</v>
      </c>
      <c r="F376" s="262" t="s">
        <v>3566</v>
      </c>
      <c r="G376" s="262"/>
      <c r="H376" s="262"/>
      <c r="I376" s="262"/>
      <c r="J376" s="197" t="s">
        <v>1182</v>
      </c>
      <c r="K376" s="198">
        <v>1</v>
      </c>
      <c r="L376" s="261">
        <v>0</v>
      </c>
      <c r="M376" s="261"/>
      <c r="N376" s="257">
        <f t="shared" si="65"/>
        <v>0</v>
      </c>
      <c r="O376" s="258"/>
      <c r="P376" s="258"/>
      <c r="Q376" s="258"/>
      <c r="R376" s="138"/>
      <c r="T376" s="168" t="s">
        <v>875</v>
      </c>
      <c r="U376" s="47" t="s">
        <v>914</v>
      </c>
      <c r="V376" s="39"/>
      <c r="W376" s="169">
        <f t="shared" si="66"/>
        <v>0</v>
      </c>
      <c r="X376" s="169">
        <v>1.39E-3</v>
      </c>
      <c r="Y376" s="169">
        <f t="shared" si="67"/>
        <v>1.39E-3</v>
      </c>
      <c r="Z376" s="169">
        <v>0</v>
      </c>
      <c r="AA376" s="170">
        <f t="shared" si="68"/>
        <v>0</v>
      </c>
      <c r="AR376" s="22" t="s">
        <v>959</v>
      </c>
      <c r="AT376" s="22" t="s">
        <v>1187</v>
      </c>
      <c r="AU376" s="22" t="s">
        <v>959</v>
      </c>
      <c r="AY376" s="22" t="s">
        <v>1081</v>
      </c>
      <c r="BE376" s="116">
        <f t="shared" si="69"/>
        <v>0</v>
      </c>
      <c r="BF376" s="116">
        <f t="shared" si="70"/>
        <v>0</v>
      </c>
      <c r="BG376" s="116">
        <f t="shared" si="71"/>
        <v>0</v>
      </c>
      <c r="BH376" s="116">
        <f t="shared" si="72"/>
        <v>0</v>
      </c>
      <c r="BI376" s="116">
        <f t="shared" si="73"/>
        <v>0</v>
      </c>
      <c r="BJ376" s="22" t="s">
        <v>959</v>
      </c>
      <c r="BK376" s="171">
        <f t="shared" si="74"/>
        <v>0</v>
      </c>
      <c r="BL376" s="22" t="s">
        <v>954</v>
      </c>
      <c r="BM376" s="22" t="s">
        <v>2039</v>
      </c>
    </row>
    <row r="377" spans="2:65" s="1" customFormat="1" ht="25.5" customHeight="1">
      <c r="B377" s="136"/>
      <c r="C377" s="164" t="s">
        <v>3476</v>
      </c>
      <c r="D377" s="164" t="s">
        <v>1082</v>
      </c>
      <c r="E377" s="165" t="s">
        <v>3576</v>
      </c>
      <c r="F377" s="270" t="s">
        <v>3577</v>
      </c>
      <c r="G377" s="270"/>
      <c r="H377" s="270"/>
      <c r="I377" s="270"/>
      <c r="J377" s="166" t="s">
        <v>1182</v>
      </c>
      <c r="K377" s="167">
        <v>1</v>
      </c>
      <c r="L377" s="265">
        <v>0</v>
      </c>
      <c r="M377" s="265"/>
      <c r="N377" s="258">
        <f t="shared" si="65"/>
        <v>0</v>
      </c>
      <c r="O377" s="258"/>
      <c r="P377" s="258"/>
      <c r="Q377" s="258"/>
      <c r="R377" s="138"/>
      <c r="T377" s="168" t="s">
        <v>875</v>
      </c>
      <c r="U377" s="47" t="s">
        <v>914</v>
      </c>
      <c r="V377" s="39"/>
      <c r="W377" s="169">
        <f t="shared" si="66"/>
        <v>0</v>
      </c>
      <c r="X377" s="169">
        <v>4.0000000000000003E-5</v>
      </c>
      <c r="Y377" s="169">
        <f t="shared" si="67"/>
        <v>4.0000000000000003E-5</v>
      </c>
      <c r="Z377" s="169">
        <v>0</v>
      </c>
      <c r="AA377" s="170">
        <f t="shared" si="68"/>
        <v>0</v>
      </c>
      <c r="AR377" s="22" t="s">
        <v>954</v>
      </c>
      <c r="AT377" s="22" t="s">
        <v>1082</v>
      </c>
      <c r="AU377" s="22" t="s">
        <v>959</v>
      </c>
      <c r="AY377" s="22" t="s">
        <v>1081</v>
      </c>
      <c r="BE377" s="116">
        <f t="shared" si="69"/>
        <v>0</v>
      </c>
      <c r="BF377" s="116">
        <f t="shared" si="70"/>
        <v>0</v>
      </c>
      <c r="BG377" s="116">
        <f t="shared" si="71"/>
        <v>0</v>
      </c>
      <c r="BH377" s="116">
        <f t="shared" si="72"/>
        <v>0</v>
      </c>
      <c r="BI377" s="116">
        <f t="shared" si="73"/>
        <v>0</v>
      </c>
      <c r="BJ377" s="22" t="s">
        <v>959</v>
      </c>
      <c r="BK377" s="171">
        <f t="shared" si="74"/>
        <v>0</v>
      </c>
      <c r="BL377" s="22" t="s">
        <v>954</v>
      </c>
      <c r="BM377" s="22" t="s">
        <v>2040</v>
      </c>
    </row>
    <row r="378" spans="2:65" s="1" customFormat="1" ht="25.5" customHeight="1">
      <c r="B378" s="136"/>
      <c r="C378" s="195" t="s">
        <v>3480</v>
      </c>
      <c r="D378" s="195" t="s">
        <v>1187</v>
      </c>
      <c r="E378" s="196" t="s">
        <v>2041</v>
      </c>
      <c r="F378" s="262" t="s">
        <v>2042</v>
      </c>
      <c r="G378" s="262"/>
      <c r="H378" s="262"/>
      <c r="I378" s="262"/>
      <c r="J378" s="197" t="s">
        <v>1182</v>
      </c>
      <c r="K378" s="198">
        <v>1</v>
      </c>
      <c r="L378" s="261">
        <v>0</v>
      </c>
      <c r="M378" s="261"/>
      <c r="N378" s="257">
        <f t="shared" si="65"/>
        <v>0</v>
      </c>
      <c r="O378" s="258"/>
      <c r="P378" s="258"/>
      <c r="Q378" s="258"/>
      <c r="R378" s="138"/>
      <c r="T378" s="168" t="s">
        <v>875</v>
      </c>
      <c r="U378" s="47" t="s">
        <v>914</v>
      </c>
      <c r="V378" s="39"/>
      <c r="W378" s="169">
        <f t="shared" si="66"/>
        <v>0</v>
      </c>
      <c r="X378" s="169">
        <v>3.65E-3</v>
      </c>
      <c r="Y378" s="169">
        <f t="shared" si="67"/>
        <v>3.65E-3</v>
      </c>
      <c r="Z378" s="169">
        <v>0</v>
      </c>
      <c r="AA378" s="170">
        <f t="shared" si="68"/>
        <v>0</v>
      </c>
      <c r="AR378" s="22" t="s">
        <v>959</v>
      </c>
      <c r="AT378" s="22" t="s">
        <v>1187</v>
      </c>
      <c r="AU378" s="22" t="s">
        <v>959</v>
      </c>
      <c r="AY378" s="22" t="s">
        <v>1081</v>
      </c>
      <c r="BE378" s="116">
        <f t="shared" si="69"/>
        <v>0</v>
      </c>
      <c r="BF378" s="116">
        <f t="shared" si="70"/>
        <v>0</v>
      </c>
      <c r="BG378" s="116">
        <f t="shared" si="71"/>
        <v>0</v>
      </c>
      <c r="BH378" s="116">
        <f t="shared" si="72"/>
        <v>0</v>
      </c>
      <c r="BI378" s="116">
        <f t="shared" si="73"/>
        <v>0</v>
      </c>
      <c r="BJ378" s="22" t="s">
        <v>959</v>
      </c>
      <c r="BK378" s="171">
        <f t="shared" si="74"/>
        <v>0</v>
      </c>
      <c r="BL378" s="22" t="s">
        <v>954</v>
      </c>
      <c r="BM378" s="22" t="s">
        <v>2043</v>
      </c>
    </row>
    <row r="379" spans="2:65" s="1" customFormat="1" ht="25.5" customHeight="1">
      <c r="B379" s="136"/>
      <c r="C379" s="164" t="s">
        <v>3484</v>
      </c>
      <c r="D379" s="164" t="s">
        <v>1082</v>
      </c>
      <c r="E379" s="165" t="s">
        <v>3594</v>
      </c>
      <c r="F379" s="270" t="s">
        <v>3595</v>
      </c>
      <c r="G379" s="270"/>
      <c r="H379" s="270"/>
      <c r="I379" s="270"/>
      <c r="J379" s="166" t="s">
        <v>1182</v>
      </c>
      <c r="K379" s="167">
        <v>2</v>
      </c>
      <c r="L379" s="265">
        <v>0</v>
      </c>
      <c r="M379" s="265"/>
      <c r="N379" s="258">
        <f t="shared" si="65"/>
        <v>0</v>
      </c>
      <c r="O379" s="258"/>
      <c r="P379" s="258"/>
      <c r="Q379" s="258"/>
      <c r="R379" s="138"/>
      <c r="T379" s="168" t="s">
        <v>875</v>
      </c>
      <c r="U379" s="47" t="s">
        <v>914</v>
      </c>
      <c r="V379" s="39"/>
      <c r="W379" s="169">
        <f t="shared" si="66"/>
        <v>0</v>
      </c>
      <c r="X379" s="169">
        <v>4.0000000000000003E-5</v>
      </c>
      <c r="Y379" s="169">
        <f t="shared" si="67"/>
        <v>8.0000000000000007E-5</v>
      </c>
      <c r="Z379" s="169">
        <v>0</v>
      </c>
      <c r="AA379" s="170">
        <f t="shared" si="68"/>
        <v>0</v>
      </c>
      <c r="AR379" s="22" t="s">
        <v>954</v>
      </c>
      <c r="AT379" s="22" t="s">
        <v>1082</v>
      </c>
      <c r="AU379" s="22" t="s">
        <v>959</v>
      </c>
      <c r="AY379" s="22" t="s">
        <v>1081</v>
      </c>
      <c r="BE379" s="116">
        <f t="shared" si="69"/>
        <v>0</v>
      </c>
      <c r="BF379" s="116">
        <f t="shared" si="70"/>
        <v>0</v>
      </c>
      <c r="BG379" s="116">
        <f t="shared" si="71"/>
        <v>0</v>
      </c>
      <c r="BH379" s="116">
        <f t="shared" si="72"/>
        <v>0</v>
      </c>
      <c r="BI379" s="116">
        <f t="shared" si="73"/>
        <v>0</v>
      </c>
      <c r="BJ379" s="22" t="s">
        <v>959</v>
      </c>
      <c r="BK379" s="171">
        <f t="shared" si="74"/>
        <v>0</v>
      </c>
      <c r="BL379" s="22" t="s">
        <v>954</v>
      </c>
      <c r="BM379" s="22" t="s">
        <v>2044</v>
      </c>
    </row>
    <row r="380" spans="2:65" s="1" customFormat="1" ht="25.5" customHeight="1">
      <c r="B380" s="136"/>
      <c r="C380" s="195" t="s">
        <v>3488</v>
      </c>
      <c r="D380" s="195" t="s">
        <v>1187</v>
      </c>
      <c r="E380" s="196" t="s">
        <v>2045</v>
      </c>
      <c r="F380" s="262" t="s">
        <v>2046</v>
      </c>
      <c r="G380" s="262"/>
      <c r="H380" s="262"/>
      <c r="I380" s="262"/>
      <c r="J380" s="197" t="s">
        <v>1182</v>
      </c>
      <c r="K380" s="198">
        <v>1</v>
      </c>
      <c r="L380" s="261">
        <v>0</v>
      </c>
      <c r="M380" s="261"/>
      <c r="N380" s="257">
        <f t="shared" si="65"/>
        <v>0</v>
      </c>
      <c r="O380" s="258"/>
      <c r="P380" s="258"/>
      <c r="Q380" s="258"/>
      <c r="R380" s="138"/>
      <c r="T380" s="168" t="s">
        <v>875</v>
      </c>
      <c r="U380" s="47" t="s">
        <v>914</v>
      </c>
      <c r="V380" s="39"/>
      <c r="W380" s="169">
        <f t="shared" si="66"/>
        <v>0</v>
      </c>
      <c r="X380" s="169">
        <v>3.65E-3</v>
      </c>
      <c r="Y380" s="169">
        <f t="shared" si="67"/>
        <v>3.65E-3</v>
      </c>
      <c r="Z380" s="169">
        <v>0</v>
      </c>
      <c r="AA380" s="170">
        <f t="shared" si="68"/>
        <v>0</v>
      </c>
      <c r="AR380" s="22" t="s">
        <v>959</v>
      </c>
      <c r="AT380" s="22" t="s">
        <v>1187</v>
      </c>
      <c r="AU380" s="22" t="s">
        <v>959</v>
      </c>
      <c r="AY380" s="22" t="s">
        <v>1081</v>
      </c>
      <c r="BE380" s="116">
        <f t="shared" si="69"/>
        <v>0</v>
      </c>
      <c r="BF380" s="116">
        <f t="shared" si="70"/>
        <v>0</v>
      </c>
      <c r="BG380" s="116">
        <f t="shared" si="71"/>
        <v>0</v>
      </c>
      <c r="BH380" s="116">
        <f t="shared" si="72"/>
        <v>0</v>
      </c>
      <c r="BI380" s="116">
        <f t="shared" si="73"/>
        <v>0</v>
      </c>
      <c r="BJ380" s="22" t="s">
        <v>959</v>
      </c>
      <c r="BK380" s="171">
        <f t="shared" si="74"/>
        <v>0</v>
      </c>
      <c r="BL380" s="22" t="s">
        <v>954</v>
      </c>
      <c r="BM380" s="22" t="s">
        <v>2047</v>
      </c>
    </row>
    <row r="381" spans="2:65" s="1" customFormat="1" ht="25.5" customHeight="1">
      <c r="B381" s="136"/>
      <c r="C381" s="195" t="s">
        <v>3492</v>
      </c>
      <c r="D381" s="195" t="s">
        <v>1187</v>
      </c>
      <c r="E381" s="196" t="s">
        <v>2048</v>
      </c>
      <c r="F381" s="262" t="s">
        <v>2046</v>
      </c>
      <c r="G381" s="262"/>
      <c r="H381" s="262"/>
      <c r="I381" s="262"/>
      <c r="J381" s="197" t="s">
        <v>1182</v>
      </c>
      <c r="K381" s="198">
        <v>1</v>
      </c>
      <c r="L381" s="261">
        <v>0</v>
      </c>
      <c r="M381" s="261"/>
      <c r="N381" s="257">
        <f t="shared" si="65"/>
        <v>0</v>
      </c>
      <c r="O381" s="258"/>
      <c r="P381" s="258"/>
      <c r="Q381" s="258"/>
      <c r="R381" s="138"/>
      <c r="T381" s="168" t="s">
        <v>875</v>
      </c>
      <c r="U381" s="47" t="s">
        <v>914</v>
      </c>
      <c r="V381" s="39"/>
      <c r="W381" s="169">
        <f t="shared" si="66"/>
        <v>0</v>
      </c>
      <c r="X381" s="169">
        <v>3.65E-3</v>
      </c>
      <c r="Y381" s="169">
        <f t="shared" si="67"/>
        <v>3.65E-3</v>
      </c>
      <c r="Z381" s="169">
        <v>0</v>
      </c>
      <c r="AA381" s="170">
        <f t="shared" si="68"/>
        <v>0</v>
      </c>
      <c r="AR381" s="22" t="s">
        <v>959</v>
      </c>
      <c r="AT381" s="22" t="s">
        <v>1187</v>
      </c>
      <c r="AU381" s="22" t="s">
        <v>959</v>
      </c>
      <c r="AY381" s="22" t="s">
        <v>1081</v>
      </c>
      <c r="BE381" s="116">
        <f t="shared" si="69"/>
        <v>0</v>
      </c>
      <c r="BF381" s="116">
        <f t="shared" si="70"/>
        <v>0</v>
      </c>
      <c r="BG381" s="116">
        <f t="shared" si="71"/>
        <v>0</v>
      </c>
      <c r="BH381" s="116">
        <f t="shared" si="72"/>
        <v>0</v>
      </c>
      <c r="BI381" s="116">
        <f t="shared" si="73"/>
        <v>0</v>
      </c>
      <c r="BJ381" s="22" t="s">
        <v>959</v>
      </c>
      <c r="BK381" s="171">
        <f t="shared" si="74"/>
        <v>0</v>
      </c>
      <c r="BL381" s="22" t="s">
        <v>954</v>
      </c>
      <c r="BM381" s="22" t="s">
        <v>2049</v>
      </c>
    </row>
    <row r="382" spans="2:65" s="1" customFormat="1" ht="38.25" customHeight="1">
      <c r="B382" s="136"/>
      <c r="C382" s="164" t="s">
        <v>3496</v>
      </c>
      <c r="D382" s="164" t="s">
        <v>1082</v>
      </c>
      <c r="E382" s="165" t="s">
        <v>3602</v>
      </c>
      <c r="F382" s="270" t="s">
        <v>3603</v>
      </c>
      <c r="G382" s="270"/>
      <c r="H382" s="270"/>
      <c r="I382" s="270"/>
      <c r="J382" s="166" t="s">
        <v>1182</v>
      </c>
      <c r="K382" s="167">
        <v>21</v>
      </c>
      <c r="L382" s="265">
        <v>0</v>
      </c>
      <c r="M382" s="265"/>
      <c r="N382" s="258">
        <f t="shared" si="65"/>
        <v>0</v>
      </c>
      <c r="O382" s="258"/>
      <c r="P382" s="258"/>
      <c r="Q382" s="258"/>
      <c r="R382" s="138"/>
      <c r="T382" s="168" t="s">
        <v>875</v>
      </c>
      <c r="U382" s="47" t="s">
        <v>914</v>
      </c>
      <c r="V382" s="39"/>
      <c r="W382" s="169">
        <f t="shared" si="66"/>
        <v>0</v>
      </c>
      <c r="X382" s="169">
        <v>4.0000000000000003E-5</v>
      </c>
      <c r="Y382" s="169">
        <f t="shared" si="67"/>
        <v>8.4000000000000003E-4</v>
      </c>
      <c r="Z382" s="169">
        <v>0</v>
      </c>
      <c r="AA382" s="170">
        <f t="shared" si="68"/>
        <v>0</v>
      </c>
      <c r="AR382" s="22" t="s">
        <v>954</v>
      </c>
      <c r="AT382" s="22" t="s">
        <v>1082</v>
      </c>
      <c r="AU382" s="22" t="s">
        <v>959</v>
      </c>
      <c r="AY382" s="22" t="s">
        <v>1081</v>
      </c>
      <c r="BE382" s="116">
        <f t="shared" si="69"/>
        <v>0</v>
      </c>
      <c r="BF382" s="116">
        <f t="shared" si="70"/>
        <v>0</v>
      </c>
      <c r="BG382" s="116">
        <f t="shared" si="71"/>
        <v>0</v>
      </c>
      <c r="BH382" s="116">
        <f t="shared" si="72"/>
        <v>0</v>
      </c>
      <c r="BI382" s="116">
        <f t="shared" si="73"/>
        <v>0</v>
      </c>
      <c r="BJ382" s="22" t="s">
        <v>959</v>
      </c>
      <c r="BK382" s="171">
        <f t="shared" si="74"/>
        <v>0</v>
      </c>
      <c r="BL382" s="22" t="s">
        <v>954</v>
      </c>
      <c r="BM382" s="22" t="s">
        <v>2050</v>
      </c>
    </row>
    <row r="383" spans="2:65" s="12" customFormat="1" ht="16.5" customHeight="1">
      <c r="B383" s="179"/>
      <c r="C383" s="180"/>
      <c r="D383" s="180"/>
      <c r="E383" s="181" t="s">
        <v>875</v>
      </c>
      <c r="F383" s="275" t="s">
        <v>2051</v>
      </c>
      <c r="G383" s="276"/>
      <c r="H383" s="276"/>
      <c r="I383" s="276"/>
      <c r="J383" s="180"/>
      <c r="K383" s="182">
        <v>21</v>
      </c>
      <c r="L383" s="180"/>
      <c r="M383" s="180"/>
      <c r="N383" s="180"/>
      <c r="O383" s="180"/>
      <c r="P383" s="180"/>
      <c r="Q383" s="180"/>
      <c r="R383" s="183"/>
      <c r="T383" s="184"/>
      <c r="U383" s="180"/>
      <c r="V383" s="180"/>
      <c r="W383" s="180"/>
      <c r="X383" s="180"/>
      <c r="Y383" s="180"/>
      <c r="Z383" s="180"/>
      <c r="AA383" s="185"/>
      <c r="AT383" s="186" t="s">
        <v>1089</v>
      </c>
      <c r="AU383" s="186" t="s">
        <v>959</v>
      </c>
      <c r="AV383" s="12" t="s">
        <v>959</v>
      </c>
      <c r="AW383" s="12" t="s">
        <v>903</v>
      </c>
      <c r="AX383" s="12" t="s">
        <v>954</v>
      </c>
      <c r="AY383" s="186" t="s">
        <v>1081</v>
      </c>
    </row>
    <row r="384" spans="2:65" s="1" customFormat="1" ht="38.25" customHeight="1">
      <c r="B384" s="136"/>
      <c r="C384" s="195" t="s">
        <v>3500</v>
      </c>
      <c r="D384" s="195" t="s">
        <v>1187</v>
      </c>
      <c r="E384" s="196" t="s">
        <v>3607</v>
      </c>
      <c r="F384" s="262" t="s">
        <v>3608</v>
      </c>
      <c r="G384" s="262"/>
      <c r="H384" s="262"/>
      <c r="I384" s="262"/>
      <c r="J384" s="197" t="s">
        <v>1182</v>
      </c>
      <c r="K384" s="198">
        <v>18</v>
      </c>
      <c r="L384" s="261">
        <v>0</v>
      </c>
      <c r="M384" s="261"/>
      <c r="N384" s="257">
        <f t="shared" ref="N384:N392" si="75">ROUND(L384*K384,3)</f>
        <v>0</v>
      </c>
      <c r="O384" s="258"/>
      <c r="P384" s="258"/>
      <c r="Q384" s="258"/>
      <c r="R384" s="138"/>
      <c r="T384" s="168" t="s">
        <v>875</v>
      </c>
      <c r="U384" s="47" t="s">
        <v>914</v>
      </c>
      <c r="V384" s="39"/>
      <c r="W384" s="169">
        <f t="shared" ref="W384:W392" si="76">V384*K384</f>
        <v>0</v>
      </c>
      <c r="X384" s="169">
        <v>5.9999999999999995E-4</v>
      </c>
      <c r="Y384" s="169">
        <f t="shared" ref="Y384:Y392" si="77">X384*K384</f>
        <v>1.0799999999999999E-2</v>
      </c>
      <c r="Z384" s="169">
        <v>0</v>
      </c>
      <c r="AA384" s="170">
        <f t="shared" ref="AA384:AA392" si="78">Z384*K384</f>
        <v>0</v>
      </c>
      <c r="AR384" s="22" t="s">
        <v>959</v>
      </c>
      <c r="AT384" s="22" t="s">
        <v>1187</v>
      </c>
      <c r="AU384" s="22" t="s">
        <v>959</v>
      </c>
      <c r="AY384" s="22" t="s">
        <v>1081</v>
      </c>
      <c r="BE384" s="116">
        <f t="shared" ref="BE384:BE392" si="79">IF(U384="základná",N384,0)</f>
        <v>0</v>
      </c>
      <c r="BF384" s="116">
        <f t="shared" ref="BF384:BF392" si="80">IF(U384="znížená",N384,0)</f>
        <v>0</v>
      </c>
      <c r="BG384" s="116">
        <f t="shared" ref="BG384:BG392" si="81">IF(U384="zákl. prenesená",N384,0)</f>
        <v>0</v>
      </c>
      <c r="BH384" s="116">
        <f t="shared" ref="BH384:BH392" si="82">IF(U384="zníž. prenesená",N384,0)</f>
        <v>0</v>
      </c>
      <c r="BI384" s="116">
        <f t="shared" ref="BI384:BI392" si="83">IF(U384="nulová",N384,0)</f>
        <v>0</v>
      </c>
      <c r="BJ384" s="22" t="s">
        <v>959</v>
      </c>
      <c r="BK384" s="171">
        <f t="shared" ref="BK384:BK392" si="84">ROUND(L384*K384,3)</f>
        <v>0</v>
      </c>
      <c r="BL384" s="22" t="s">
        <v>954</v>
      </c>
      <c r="BM384" s="22" t="s">
        <v>2052</v>
      </c>
    </row>
    <row r="385" spans="2:65" s="1" customFormat="1" ht="16.5" customHeight="1">
      <c r="B385" s="136"/>
      <c r="C385" s="195" t="s">
        <v>3504</v>
      </c>
      <c r="D385" s="195" t="s">
        <v>1187</v>
      </c>
      <c r="E385" s="196" t="s">
        <v>3611</v>
      </c>
      <c r="F385" s="262" t="s">
        <v>3612</v>
      </c>
      <c r="G385" s="262"/>
      <c r="H385" s="262"/>
      <c r="I385" s="262"/>
      <c r="J385" s="197" t="s">
        <v>1182</v>
      </c>
      <c r="K385" s="198">
        <v>3</v>
      </c>
      <c r="L385" s="261">
        <v>0</v>
      </c>
      <c r="M385" s="261"/>
      <c r="N385" s="257">
        <f t="shared" si="75"/>
        <v>0</v>
      </c>
      <c r="O385" s="258"/>
      <c r="P385" s="258"/>
      <c r="Q385" s="258"/>
      <c r="R385" s="138"/>
      <c r="T385" s="168" t="s">
        <v>875</v>
      </c>
      <c r="U385" s="47" t="s">
        <v>914</v>
      </c>
      <c r="V385" s="39"/>
      <c r="W385" s="169">
        <f t="shared" si="76"/>
        <v>0</v>
      </c>
      <c r="X385" s="169">
        <v>0</v>
      </c>
      <c r="Y385" s="169">
        <f t="shared" si="77"/>
        <v>0</v>
      </c>
      <c r="Z385" s="169">
        <v>0</v>
      </c>
      <c r="AA385" s="170">
        <f t="shared" si="78"/>
        <v>0</v>
      </c>
      <c r="AR385" s="22" t="s">
        <v>959</v>
      </c>
      <c r="AT385" s="22" t="s">
        <v>1187</v>
      </c>
      <c r="AU385" s="22" t="s">
        <v>959</v>
      </c>
      <c r="AY385" s="22" t="s">
        <v>1081</v>
      </c>
      <c r="BE385" s="116">
        <f t="shared" si="79"/>
        <v>0</v>
      </c>
      <c r="BF385" s="116">
        <f t="shared" si="80"/>
        <v>0</v>
      </c>
      <c r="BG385" s="116">
        <f t="shared" si="81"/>
        <v>0</v>
      </c>
      <c r="BH385" s="116">
        <f t="shared" si="82"/>
        <v>0</v>
      </c>
      <c r="BI385" s="116">
        <f t="shared" si="83"/>
        <v>0</v>
      </c>
      <c r="BJ385" s="22" t="s">
        <v>959</v>
      </c>
      <c r="BK385" s="171">
        <f t="shared" si="84"/>
        <v>0</v>
      </c>
      <c r="BL385" s="22" t="s">
        <v>954</v>
      </c>
      <c r="BM385" s="22" t="s">
        <v>2053</v>
      </c>
    </row>
    <row r="386" spans="2:65" s="1" customFormat="1" ht="38.25" customHeight="1">
      <c r="B386" s="136"/>
      <c r="C386" s="164" t="s">
        <v>3508</v>
      </c>
      <c r="D386" s="164" t="s">
        <v>1082</v>
      </c>
      <c r="E386" s="165" t="s">
        <v>3615</v>
      </c>
      <c r="F386" s="270" t="s">
        <v>3616</v>
      </c>
      <c r="G386" s="270"/>
      <c r="H386" s="270"/>
      <c r="I386" s="270"/>
      <c r="J386" s="166" t="s">
        <v>1182</v>
      </c>
      <c r="K386" s="167">
        <v>2</v>
      </c>
      <c r="L386" s="265">
        <v>0</v>
      </c>
      <c r="M386" s="265"/>
      <c r="N386" s="258">
        <f t="shared" si="75"/>
        <v>0</v>
      </c>
      <c r="O386" s="258"/>
      <c r="P386" s="258"/>
      <c r="Q386" s="258"/>
      <c r="R386" s="138"/>
      <c r="T386" s="168" t="s">
        <v>875</v>
      </c>
      <c r="U386" s="47" t="s">
        <v>914</v>
      </c>
      <c r="V386" s="39"/>
      <c r="W386" s="169">
        <f t="shared" si="76"/>
        <v>0</v>
      </c>
      <c r="X386" s="169">
        <v>4.0000000000000003E-5</v>
      </c>
      <c r="Y386" s="169">
        <f t="shared" si="77"/>
        <v>8.0000000000000007E-5</v>
      </c>
      <c r="Z386" s="169">
        <v>0</v>
      </c>
      <c r="AA386" s="170">
        <f t="shared" si="78"/>
        <v>0</v>
      </c>
      <c r="AR386" s="22" t="s">
        <v>954</v>
      </c>
      <c r="AT386" s="22" t="s">
        <v>1082</v>
      </c>
      <c r="AU386" s="22" t="s">
        <v>959</v>
      </c>
      <c r="AY386" s="22" t="s">
        <v>1081</v>
      </c>
      <c r="BE386" s="116">
        <f t="shared" si="79"/>
        <v>0</v>
      </c>
      <c r="BF386" s="116">
        <f t="shared" si="80"/>
        <v>0</v>
      </c>
      <c r="BG386" s="116">
        <f t="shared" si="81"/>
        <v>0</v>
      </c>
      <c r="BH386" s="116">
        <f t="shared" si="82"/>
        <v>0</v>
      </c>
      <c r="BI386" s="116">
        <f t="shared" si="83"/>
        <v>0</v>
      </c>
      <c r="BJ386" s="22" t="s">
        <v>959</v>
      </c>
      <c r="BK386" s="171">
        <f t="shared" si="84"/>
        <v>0</v>
      </c>
      <c r="BL386" s="22" t="s">
        <v>954</v>
      </c>
      <c r="BM386" s="22" t="s">
        <v>2054</v>
      </c>
    </row>
    <row r="387" spans="2:65" s="1" customFormat="1" ht="16.5" customHeight="1">
      <c r="B387" s="136"/>
      <c r="C387" s="195" t="s">
        <v>3512</v>
      </c>
      <c r="D387" s="195" t="s">
        <v>1187</v>
      </c>
      <c r="E387" s="196" t="s">
        <v>3619</v>
      </c>
      <c r="F387" s="262" t="s">
        <v>3620</v>
      </c>
      <c r="G387" s="262"/>
      <c r="H387" s="262"/>
      <c r="I387" s="262"/>
      <c r="J387" s="197" t="s">
        <v>1182</v>
      </c>
      <c r="K387" s="198">
        <v>2</v>
      </c>
      <c r="L387" s="261">
        <v>0</v>
      </c>
      <c r="M387" s="261"/>
      <c r="N387" s="257">
        <f t="shared" si="75"/>
        <v>0</v>
      </c>
      <c r="O387" s="258"/>
      <c r="P387" s="258"/>
      <c r="Q387" s="258"/>
      <c r="R387" s="138"/>
      <c r="T387" s="168" t="s">
        <v>875</v>
      </c>
      <c r="U387" s="47" t="s">
        <v>914</v>
      </c>
      <c r="V387" s="39"/>
      <c r="W387" s="169">
        <f t="shared" si="76"/>
        <v>0</v>
      </c>
      <c r="X387" s="169">
        <v>0</v>
      </c>
      <c r="Y387" s="169">
        <f t="shared" si="77"/>
        <v>0</v>
      </c>
      <c r="Z387" s="169">
        <v>0</v>
      </c>
      <c r="AA387" s="170">
        <f t="shared" si="78"/>
        <v>0</v>
      </c>
      <c r="AR387" s="22" t="s">
        <v>959</v>
      </c>
      <c r="AT387" s="22" t="s">
        <v>1187</v>
      </c>
      <c r="AU387" s="22" t="s">
        <v>959</v>
      </c>
      <c r="AY387" s="22" t="s">
        <v>1081</v>
      </c>
      <c r="BE387" s="116">
        <f t="shared" si="79"/>
        <v>0</v>
      </c>
      <c r="BF387" s="116">
        <f t="shared" si="80"/>
        <v>0</v>
      </c>
      <c r="BG387" s="116">
        <f t="shared" si="81"/>
        <v>0</v>
      </c>
      <c r="BH387" s="116">
        <f t="shared" si="82"/>
        <v>0</v>
      </c>
      <c r="BI387" s="116">
        <f t="shared" si="83"/>
        <v>0</v>
      </c>
      <c r="BJ387" s="22" t="s">
        <v>959</v>
      </c>
      <c r="BK387" s="171">
        <f t="shared" si="84"/>
        <v>0</v>
      </c>
      <c r="BL387" s="22" t="s">
        <v>954</v>
      </c>
      <c r="BM387" s="22" t="s">
        <v>2055</v>
      </c>
    </row>
    <row r="388" spans="2:65" s="1" customFormat="1" ht="38.25" customHeight="1">
      <c r="B388" s="136"/>
      <c r="C388" s="164" t="s">
        <v>3516</v>
      </c>
      <c r="D388" s="164" t="s">
        <v>1082</v>
      </c>
      <c r="E388" s="165" t="s">
        <v>3623</v>
      </c>
      <c r="F388" s="270" t="s">
        <v>3624</v>
      </c>
      <c r="G388" s="270"/>
      <c r="H388" s="270"/>
      <c r="I388" s="270"/>
      <c r="J388" s="166" t="s">
        <v>1182</v>
      </c>
      <c r="K388" s="167">
        <v>5</v>
      </c>
      <c r="L388" s="265">
        <v>0</v>
      </c>
      <c r="M388" s="265"/>
      <c r="N388" s="258">
        <f t="shared" si="75"/>
        <v>0</v>
      </c>
      <c r="O388" s="258"/>
      <c r="P388" s="258"/>
      <c r="Q388" s="258"/>
      <c r="R388" s="138"/>
      <c r="T388" s="168" t="s">
        <v>875</v>
      </c>
      <c r="U388" s="47" t="s">
        <v>914</v>
      </c>
      <c r="V388" s="39"/>
      <c r="W388" s="169">
        <f t="shared" si="76"/>
        <v>0</v>
      </c>
      <c r="X388" s="169">
        <v>5.0000000000000002E-5</v>
      </c>
      <c r="Y388" s="169">
        <f t="shared" si="77"/>
        <v>2.5000000000000001E-4</v>
      </c>
      <c r="Z388" s="169">
        <v>0</v>
      </c>
      <c r="AA388" s="170">
        <f t="shared" si="78"/>
        <v>0</v>
      </c>
      <c r="AR388" s="22" t="s">
        <v>954</v>
      </c>
      <c r="AT388" s="22" t="s">
        <v>1082</v>
      </c>
      <c r="AU388" s="22" t="s">
        <v>959</v>
      </c>
      <c r="AY388" s="22" t="s">
        <v>1081</v>
      </c>
      <c r="BE388" s="116">
        <f t="shared" si="79"/>
        <v>0</v>
      </c>
      <c r="BF388" s="116">
        <f t="shared" si="80"/>
        <v>0</v>
      </c>
      <c r="BG388" s="116">
        <f t="shared" si="81"/>
        <v>0</v>
      </c>
      <c r="BH388" s="116">
        <f t="shared" si="82"/>
        <v>0</v>
      </c>
      <c r="BI388" s="116">
        <f t="shared" si="83"/>
        <v>0</v>
      </c>
      <c r="BJ388" s="22" t="s">
        <v>959</v>
      </c>
      <c r="BK388" s="171">
        <f t="shared" si="84"/>
        <v>0</v>
      </c>
      <c r="BL388" s="22" t="s">
        <v>954</v>
      </c>
      <c r="BM388" s="22" t="s">
        <v>2056</v>
      </c>
    </row>
    <row r="389" spans="2:65" s="1" customFormat="1" ht="16.5" customHeight="1">
      <c r="B389" s="136"/>
      <c r="C389" s="195" t="s">
        <v>3520</v>
      </c>
      <c r="D389" s="195" t="s">
        <v>1187</v>
      </c>
      <c r="E389" s="196" t="s">
        <v>3632</v>
      </c>
      <c r="F389" s="262" t="s">
        <v>3633</v>
      </c>
      <c r="G389" s="262"/>
      <c r="H389" s="262"/>
      <c r="I389" s="262"/>
      <c r="J389" s="197" t="s">
        <v>1182</v>
      </c>
      <c r="K389" s="198">
        <v>5</v>
      </c>
      <c r="L389" s="261">
        <v>0</v>
      </c>
      <c r="M389" s="261"/>
      <c r="N389" s="257">
        <f t="shared" si="75"/>
        <v>0</v>
      </c>
      <c r="O389" s="258"/>
      <c r="P389" s="258"/>
      <c r="Q389" s="258"/>
      <c r="R389" s="138"/>
      <c r="T389" s="168" t="s">
        <v>875</v>
      </c>
      <c r="U389" s="47" t="s">
        <v>914</v>
      </c>
      <c r="V389" s="39"/>
      <c r="W389" s="169">
        <f t="shared" si="76"/>
        <v>0</v>
      </c>
      <c r="X389" s="169">
        <v>0</v>
      </c>
      <c r="Y389" s="169">
        <f t="shared" si="77"/>
        <v>0</v>
      </c>
      <c r="Z389" s="169">
        <v>0</v>
      </c>
      <c r="AA389" s="170">
        <f t="shared" si="78"/>
        <v>0</v>
      </c>
      <c r="AR389" s="22" t="s">
        <v>959</v>
      </c>
      <c r="AT389" s="22" t="s">
        <v>1187</v>
      </c>
      <c r="AU389" s="22" t="s">
        <v>959</v>
      </c>
      <c r="AY389" s="22" t="s">
        <v>1081</v>
      </c>
      <c r="BE389" s="116">
        <f t="shared" si="79"/>
        <v>0</v>
      </c>
      <c r="BF389" s="116">
        <f t="shared" si="80"/>
        <v>0</v>
      </c>
      <c r="BG389" s="116">
        <f t="shared" si="81"/>
        <v>0</v>
      </c>
      <c r="BH389" s="116">
        <f t="shared" si="82"/>
        <v>0</v>
      </c>
      <c r="BI389" s="116">
        <f t="shared" si="83"/>
        <v>0</v>
      </c>
      <c r="BJ389" s="22" t="s">
        <v>959</v>
      </c>
      <c r="BK389" s="171">
        <f t="shared" si="84"/>
        <v>0</v>
      </c>
      <c r="BL389" s="22" t="s">
        <v>954</v>
      </c>
      <c r="BM389" s="22" t="s">
        <v>2057</v>
      </c>
    </row>
    <row r="390" spans="2:65" s="1" customFormat="1" ht="38.25" customHeight="1">
      <c r="B390" s="136"/>
      <c r="C390" s="164" t="s">
        <v>3522</v>
      </c>
      <c r="D390" s="164" t="s">
        <v>1082</v>
      </c>
      <c r="E390" s="165" t="s">
        <v>3636</v>
      </c>
      <c r="F390" s="270" t="s">
        <v>3637</v>
      </c>
      <c r="G390" s="270"/>
      <c r="H390" s="270"/>
      <c r="I390" s="270"/>
      <c r="J390" s="166" t="s">
        <v>1182</v>
      </c>
      <c r="K390" s="167">
        <v>1</v>
      </c>
      <c r="L390" s="265">
        <v>0</v>
      </c>
      <c r="M390" s="265"/>
      <c r="N390" s="258">
        <f t="shared" si="75"/>
        <v>0</v>
      </c>
      <c r="O390" s="258"/>
      <c r="P390" s="258"/>
      <c r="Q390" s="258"/>
      <c r="R390" s="138"/>
      <c r="T390" s="168" t="s">
        <v>875</v>
      </c>
      <c r="U390" s="47" t="s">
        <v>914</v>
      </c>
      <c r="V390" s="39"/>
      <c r="W390" s="169">
        <f t="shared" si="76"/>
        <v>0</v>
      </c>
      <c r="X390" s="169">
        <v>6.0000000000000002E-5</v>
      </c>
      <c r="Y390" s="169">
        <f t="shared" si="77"/>
        <v>6.0000000000000002E-5</v>
      </c>
      <c r="Z390" s="169">
        <v>0</v>
      </c>
      <c r="AA390" s="170">
        <f t="shared" si="78"/>
        <v>0</v>
      </c>
      <c r="AR390" s="22" t="s">
        <v>954</v>
      </c>
      <c r="AT390" s="22" t="s">
        <v>1082</v>
      </c>
      <c r="AU390" s="22" t="s">
        <v>959</v>
      </c>
      <c r="AY390" s="22" t="s">
        <v>1081</v>
      </c>
      <c r="BE390" s="116">
        <f t="shared" si="79"/>
        <v>0</v>
      </c>
      <c r="BF390" s="116">
        <f t="shared" si="80"/>
        <v>0</v>
      </c>
      <c r="BG390" s="116">
        <f t="shared" si="81"/>
        <v>0</v>
      </c>
      <c r="BH390" s="116">
        <f t="shared" si="82"/>
        <v>0</v>
      </c>
      <c r="BI390" s="116">
        <f t="shared" si="83"/>
        <v>0</v>
      </c>
      <c r="BJ390" s="22" t="s">
        <v>959</v>
      </c>
      <c r="BK390" s="171">
        <f t="shared" si="84"/>
        <v>0</v>
      </c>
      <c r="BL390" s="22" t="s">
        <v>954</v>
      </c>
      <c r="BM390" s="22" t="s">
        <v>2058</v>
      </c>
    </row>
    <row r="391" spans="2:65" s="1" customFormat="1" ht="25.5" customHeight="1">
      <c r="B391" s="136"/>
      <c r="C391" s="195" t="s">
        <v>3526</v>
      </c>
      <c r="D391" s="195" t="s">
        <v>1187</v>
      </c>
      <c r="E391" s="196" t="s">
        <v>3645</v>
      </c>
      <c r="F391" s="262" t="s">
        <v>3646</v>
      </c>
      <c r="G391" s="262"/>
      <c r="H391" s="262"/>
      <c r="I391" s="262"/>
      <c r="J391" s="197" t="s">
        <v>1182</v>
      </c>
      <c r="K391" s="198">
        <v>1</v>
      </c>
      <c r="L391" s="261">
        <v>0</v>
      </c>
      <c r="M391" s="261"/>
      <c r="N391" s="257">
        <f t="shared" si="75"/>
        <v>0</v>
      </c>
      <c r="O391" s="258"/>
      <c r="P391" s="258"/>
      <c r="Q391" s="258"/>
      <c r="R391" s="138"/>
      <c r="T391" s="168" t="s">
        <v>875</v>
      </c>
      <c r="U391" s="47" t="s">
        <v>914</v>
      </c>
      <c r="V391" s="39"/>
      <c r="W391" s="169">
        <f t="shared" si="76"/>
        <v>0</v>
      </c>
      <c r="X391" s="169">
        <v>1.1999999999999999E-3</v>
      </c>
      <c r="Y391" s="169">
        <f t="shared" si="77"/>
        <v>1.1999999999999999E-3</v>
      </c>
      <c r="Z391" s="169">
        <v>0</v>
      </c>
      <c r="AA391" s="170">
        <f t="shared" si="78"/>
        <v>0</v>
      </c>
      <c r="AR391" s="22" t="s">
        <v>959</v>
      </c>
      <c r="AT391" s="22" t="s">
        <v>1187</v>
      </c>
      <c r="AU391" s="22" t="s">
        <v>959</v>
      </c>
      <c r="AY391" s="22" t="s">
        <v>1081</v>
      </c>
      <c r="BE391" s="116">
        <f t="shared" si="79"/>
        <v>0</v>
      </c>
      <c r="BF391" s="116">
        <f t="shared" si="80"/>
        <v>0</v>
      </c>
      <c r="BG391" s="116">
        <f t="shared" si="81"/>
        <v>0</v>
      </c>
      <c r="BH391" s="116">
        <f t="shared" si="82"/>
        <v>0</v>
      </c>
      <c r="BI391" s="116">
        <f t="shared" si="83"/>
        <v>0</v>
      </c>
      <c r="BJ391" s="22" t="s">
        <v>959</v>
      </c>
      <c r="BK391" s="171">
        <f t="shared" si="84"/>
        <v>0</v>
      </c>
      <c r="BL391" s="22" t="s">
        <v>954</v>
      </c>
      <c r="BM391" s="22" t="s">
        <v>2059</v>
      </c>
    </row>
    <row r="392" spans="2:65" s="1" customFormat="1" ht="38.25" customHeight="1">
      <c r="B392" s="136"/>
      <c r="C392" s="164" t="s">
        <v>3530</v>
      </c>
      <c r="D392" s="164" t="s">
        <v>1082</v>
      </c>
      <c r="E392" s="165" t="s">
        <v>3649</v>
      </c>
      <c r="F392" s="270" t="s">
        <v>3650</v>
      </c>
      <c r="G392" s="270"/>
      <c r="H392" s="270"/>
      <c r="I392" s="270"/>
      <c r="J392" s="166" t="s">
        <v>1182</v>
      </c>
      <c r="K392" s="167">
        <v>5</v>
      </c>
      <c r="L392" s="265">
        <v>0</v>
      </c>
      <c r="M392" s="265"/>
      <c r="N392" s="258">
        <f t="shared" si="75"/>
        <v>0</v>
      </c>
      <c r="O392" s="258"/>
      <c r="P392" s="258"/>
      <c r="Q392" s="258"/>
      <c r="R392" s="138"/>
      <c r="T392" s="168" t="s">
        <v>875</v>
      </c>
      <c r="U392" s="47" t="s">
        <v>914</v>
      </c>
      <c r="V392" s="39"/>
      <c r="W392" s="169">
        <f t="shared" si="76"/>
        <v>0</v>
      </c>
      <c r="X392" s="169">
        <v>6.0000000000000002E-5</v>
      </c>
      <c r="Y392" s="169">
        <f t="shared" si="77"/>
        <v>3.0000000000000003E-4</v>
      </c>
      <c r="Z392" s="169">
        <v>0</v>
      </c>
      <c r="AA392" s="170">
        <f t="shared" si="78"/>
        <v>0</v>
      </c>
      <c r="AR392" s="22" t="s">
        <v>954</v>
      </c>
      <c r="AT392" s="22" t="s">
        <v>1082</v>
      </c>
      <c r="AU392" s="22" t="s">
        <v>959</v>
      </c>
      <c r="AY392" s="22" t="s">
        <v>1081</v>
      </c>
      <c r="BE392" s="116">
        <f t="shared" si="79"/>
        <v>0</v>
      </c>
      <c r="BF392" s="116">
        <f t="shared" si="80"/>
        <v>0</v>
      </c>
      <c r="BG392" s="116">
        <f t="shared" si="81"/>
        <v>0</v>
      </c>
      <c r="BH392" s="116">
        <f t="shared" si="82"/>
        <v>0</v>
      </c>
      <c r="BI392" s="116">
        <f t="shared" si="83"/>
        <v>0</v>
      </c>
      <c r="BJ392" s="22" t="s">
        <v>959</v>
      </c>
      <c r="BK392" s="171">
        <f t="shared" si="84"/>
        <v>0</v>
      </c>
      <c r="BL392" s="22" t="s">
        <v>954</v>
      </c>
      <c r="BM392" s="22" t="s">
        <v>2060</v>
      </c>
    </row>
    <row r="393" spans="2:65" s="12" customFormat="1" ht="16.5" customHeight="1">
      <c r="B393" s="179"/>
      <c r="C393" s="180"/>
      <c r="D393" s="180"/>
      <c r="E393" s="181" t="s">
        <v>875</v>
      </c>
      <c r="F393" s="275" t="s">
        <v>2061</v>
      </c>
      <c r="G393" s="276"/>
      <c r="H393" s="276"/>
      <c r="I393" s="276"/>
      <c r="J393" s="180"/>
      <c r="K393" s="182">
        <v>5</v>
      </c>
      <c r="L393" s="180"/>
      <c r="M393" s="180"/>
      <c r="N393" s="180"/>
      <c r="O393" s="180"/>
      <c r="P393" s="180"/>
      <c r="Q393" s="180"/>
      <c r="R393" s="183"/>
      <c r="T393" s="184"/>
      <c r="U393" s="180"/>
      <c r="V393" s="180"/>
      <c r="W393" s="180"/>
      <c r="X393" s="180"/>
      <c r="Y393" s="180"/>
      <c r="Z393" s="180"/>
      <c r="AA393" s="185"/>
      <c r="AT393" s="186" t="s">
        <v>1089</v>
      </c>
      <c r="AU393" s="186" t="s">
        <v>959</v>
      </c>
      <c r="AV393" s="12" t="s">
        <v>959</v>
      </c>
      <c r="AW393" s="12" t="s">
        <v>903</v>
      </c>
      <c r="AX393" s="12" t="s">
        <v>954</v>
      </c>
      <c r="AY393" s="186" t="s">
        <v>1081</v>
      </c>
    </row>
    <row r="394" spans="2:65" s="1" customFormat="1" ht="38.25" customHeight="1">
      <c r="B394" s="136"/>
      <c r="C394" s="195" t="s">
        <v>3534</v>
      </c>
      <c r="D394" s="195" t="s">
        <v>1187</v>
      </c>
      <c r="E394" s="196" t="s">
        <v>3653</v>
      </c>
      <c r="F394" s="262" t="s">
        <v>3654</v>
      </c>
      <c r="G394" s="262"/>
      <c r="H394" s="262"/>
      <c r="I394" s="262"/>
      <c r="J394" s="197" t="s">
        <v>1182</v>
      </c>
      <c r="K394" s="198">
        <v>4</v>
      </c>
      <c r="L394" s="261">
        <v>0</v>
      </c>
      <c r="M394" s="261"/>
      <c r="N394" s="257">
        <f>ROUND(L394*K394,3)</f>
        <v>0</v>
      </c>
      <c r="O394" s="258"/>
      <c r="P394" s="258"/>
      <c r="Q394" s="258"/>
      <c r="R394" s="138"/>
      <c r="T394" s="168" t="s">
        <v>875</v>
      </c>
      <c r="U394" s="47" t="s">
        <v>914</v>
      </c>
      <c r="V394" s="39"/>
      <c r="W394" s="169">
        <f>V394*K394</f>
        <v>0</v>
      </c>
      <c r="X394" s="169">
        <v>1.9E-3</v>
      </c>
      <c r="Y394" s="169">
        <f>X394*K394</f>
        <v>7.6E-3</v>
      </c>
      <c r="Z394" s="169">
        <v>0</v>
      </c>
      <c r="AA394" s="170">
        <f>Z394*K394</f>
        <v>0</v>
      </c>
      <c r="AR394" s="22" t="s">
        <v>959</v>
      </c>
      <c r="AT394" s="22" t="s">
        <v>1187</v>
      </c>
      <c r="AU394" s="22" t="s">
        <v>959</v>
      </c>
      <c r="AY394" s="22" t="s">
        <v>1081</v>
      </c>
      <c r="BE394" s="116">
        <f>IF(U394="základná",N394,0)</f>
        <v>0</v>
      </c>
      <c r="BF394" s="116">
        <f>IF(U394="znížená",N394,0)</f>
        <v>0</v>
      </c>
      <c r="BG394" s="116">
        <f>IF(U394="zákl. prenesená",N394,0)</f>
        <v>0</v>
      </c>
      <c r="BH394" s="116">
        <f>IF(U394="zníž. prenesená",N394,0)</f>
        <v>0</v>
      </c>
      <c r="BI394" s="116">
        <f>IF(U394="nulová",N394,0)</f>
        <v>0</v>
      </c>
      <c r="BJ394" s="22" t="s">
        <v>959</v>
      </c>
      <c r="BK394" s="171">
        <f>ROUND(L394*K394,3)</f>
        <v>0</v>
      </c>
      <c r="BL394" s="22" t="s">
        <v>954</v>
      </c>
      <c r="BM394" s="22" t="s">
        <v>2062</v>
      </c>
    </row>
    <row r="395" spans="2:65" s="1" customFormat="1" ht="25.5" customHeight="1">
      <c r="B395" s="136"/>
      <c r="C395" s="195" t="s">
        <v>3538</v>
      </c>
      <c r="D395" s="195" t="s">
        <v>1187</v>
      </c>
      <c r="E395" s="196" t="s">
        <v>3657</v>
      </c>
      <c r="F395" s="262" t="s">
        <v>3658</v>
      </c>
      <c r="G395" s="262"/>
      <c r="H395" s="262"/>
      <c r="I395" s="262"/>
      <c r="J395" s="197" t="s">
        <v>1182</v>
      </c>
      <c r="K395" s="198">
        <v>1</v>
      </c>
      <c r="L395" s="261">
        <v>0</v>
      </c>
      <c r="M395" s="261"/>
      <c r="N395" s="257">
        <f>ROUND(L395*K395,3)</f>
        <v>0</v>
      </c>
      <c r="O395" s="258"/>
      <c r="P395" s="258"/>
      <c r="Q395" s="258"/>
      <c r="R395" s="138"/>
      <c r="T395" s="168" t="s">
        <v>875</v>
      </c>
      <c r="U395" s="47" t="s">
        <v>914</v>
      </c>
      <c r="V395" s="39"/>
      <c r="W395" s="169">
        <f>V395*K395</f>
        <v>0</v>
      </c>
      <c r="X395" s="169">
        <v>1.9E-3</v>
      </c>
      <c r="Y395" s="169">
        <f>X395*K395</f>
        <v>1.9E-3</v>
      </c>
      <c r="Z395" s="169">
        <v>0</v>
      </c>
      <c r="AA395" s="170">
        <f>Z395*K395</f>
        <v>0</v>
      </c>
      <c r="AR395" s="22" t="s">
        <v>959</v>
      </c>
      <c r="AT395" s="22" t="s">
        <v>1187</v>
      </c>
      <c r="AU395" s="22" t="s">
        <v>959</v>
      </c>
      <c r="AY395" s="22" t="s">
        <v>1081</v>
      </c>
      <c r="BE395" s="116">
        <f>IF(U395="základná",N395,0)</f>
        <v>0</v>
      </c>
      <c r="BF395" s="116">
        <f>IF(U395="znížená",N395,0)</f>
        <v>0</v>
      </c>
      <c r="BG395" s="116">
        <f>IF(U395="zákl. prenesená",N395,0)</f>
        <v>0</v>
      </c>
      <c r="BH395" s="116">
        <f>IF(U395="zníž. prenesená",N395,0)</f>
        <v>0</v>
      </c>
      <c r="BI395" s="116">
        <f>IF(U395="nulová",N395,0)</f>
        <v>0</v>
      </c>
      <c r="BJ395" s="22" t="s">
        <v>959</v>
      </c>
      <c r="BK395" s="171">
        <f>ROUND(L395*K395,3)</f>
        <v>0</v>
      </c>
      <c r="BL395" s="22" t="s">
        <v>954</v>
      </c>
      <c r="BM395" s="22" t="s">
        <v>2063</v>
      </c>
    </row>
    <row r="396" spans="2:65" s="1" customFormat="1" ht="38.25" customHeight="1">
      <c r="B396" s="136"/>
      <c r="C396" s="164" t="s">
        <v>3542</v>
      </c>
      <c r="D396" s="164" t="s">
        <v>1082</v>
      </c>
      <c r="E396" s="165" t="s">
        <v>3661</v>
      </c>
      <c r="F396" s="270" t="s">
        <v>3662</v>
      </c>
      <c r="G396" s="270"/>
      <c r="H396" s="270"/>
      <c r="I396" s="270"/>
      <c r="J396" s="166" t="s">
        <v>1182</v>
      </c>
      <c r="K396" s="167">
        <v>11</v>
      </c>
      <c r="L396" s="265">
        <v>0</v>
      </c>
      <c r="M396" s="265"/>
      <c r="N396" s="258">
        <f>ROUND(L396*K396,3)</f>
        <v>0</v>
      </c>
      <c r="O396" s="258"/>
      <c r="P396" s="258"/>
      <c r="Q396" s="258"/>
      <c r="R396" s="138"/>
      <c r="T396" s="168" t="s">
        <v>875</v>
      </c>
      <c r="U396" s="47" t="s">
        <v>914</v>
      </c>
      <c r="V396" s="39"/>
      <c r="W396" s="169">
        <f>V396*K396</f>
        <v>0</v>
      </c>
      <c r="X396" s="169">
        <v>6.9999999999999994E-5</v>
      </c>
      <c r="Y396" s="169">
        <f>X396*K396</f>
        <v>7.6999999999999996E-4</v>
      </c>
      <c r="Z396" s="169">
        <v>0</v>
      </c>
      <c r="AA396" s="170">
        <f>Z396*K396</f>
        <v>0</v>
      </c>
      <c r="AR396" s="22" t="s">
        <v>954</v>
      </c>
      <c r="AT396" s="22" t="s">
        <v>1082</v>
      </c>
      <c r="AU396" s="22" t="s">
        <v>959</v>
      </c>
      <c r="AY396" s="22" t="s">
        <v>1081</v>
      </c>
      <c r="BE396" s="116">
        <f>IF(U396="základná",N396,0)</f>
        <v>0</v>
      </c>
      <c r="BF396" s="116">
        <f>IF(U396="znížená",N396,0)</f>
        <v>0</v>
      </c>
      <c r="BG396" s="116">
        <f>IF(U396="zákl. prenesená",N396,0)</f>
        <v>0</v>
      </c>
      <c r="BH396" s="116">
        <f>IF(U396="zníž. prenesená",N396,0)</f>
        <v>0</v>
      </c>
      <c r="BI396" s="116">
        <f>IF(U396="nulová",N396,0)</f>
        <v>0</v>
      </c>
      <c r="BJ396" s="22" t="s">
        <v>959</v>
      </c>
      <c r="BK396" s="171">
        <f>ROUND(L396*K396,3)</f>
        <v>0</v>
      </c>
      <c r="BL396" s="22" t="s">
        <v>954</v>
      </c>
      <c r="BM396" s="22" t="s">
        <v>2064</v>
      </c>
    </row>
    <row r="397" spans="2:65" s="12" customFormat="1" ht="16.5" customHeight="1">
      <c r="B397" s="179"/>
      <c r="C397" s="180"/>
      <c r="D397" s="180"/>
      <c r="E397" s="181" t="s">
        <v>875</v>
      </c>
      <c r="F397" s="275" t="s">
        <v>2065</v>
      </c>
      <c r="G397" s="276"/>
      <c r="H397" s="276"/>
      <c r="I397" s="276"/>
      <c r="J397" s="180"/>
      <c r="K397" s="182">
        <v>11</v>
      </c>
      <c r="L397" s="180"/>
      <c r="M397" s="180"/>
      <c r="N397" s="180"/>
      <c r="O397" s="180"/>
      <c r="P397" s="180"/>
      <c r="Q397" s="180"/>
      <c r="R397" s="183"/>
      <c r="T397" s="184"/>
      <c r="U397" s="180"/>
      <c r="V397" s="180"/>
      <c r="W397" s="180"/>
      <c r="X397" s="180"/>
      <c r="Y397" s="180"/>
      <c r="Z397" s="180"/>
      <c r="AA397" s="185"/>
      <c r="AT397" s="186" t="s">
        <v>1089</v>
      </c>
      <c r="AU397" s="186" t="s">
        <v>959</v>
      </c>
      <c r="AV397" s="12" t="s">
        <v>959</v>
      </c>
      <c r="AW397" s="12" t="s">
        <v>903</v>
      </c>
      <c r="AX397" s="12" t="s">
        <v>954</v>
      </c>
      <c r="AY397" s="186" t="s">
        <v>1081</v>
      </c>
    </row>
    <row r="398" spans="2:65" s="1" customFormat="1" ht="25.5" customHeight="1">
      <c r="B398" s="136"/>
      <c r="C398" s="195" t="s">
        <v>3546</v>
      </c>
      <c r="D398" s="195" t="s">
        <v>1187</v>
      </c>
      <c r="E398" s="196" t="s">
        <v>3670</v>
      </c>
      <c r="F398" s="262" t="s">
        <v>3671</v>
      </c>
      <c r="G398" s="262"/>
      <c r="H398" s="262"/>
      <c r="I398" s="262"/>
      <c r="J398" s="197" t="s">
        <v>1182</v>
      </c>
      <c r="K398" s="198">
        <v>3</v>
      </c>
      <c r="L398" s="261">
        <v>0</v>
      </c>
      <c r="M398" s="261"/>
      <c r="N398" s="257">
        <f t="shared" ref="N398:N403" si="85">ROUND(L398*K398,3)</f>
        <v>0</v>
      </c>
      <c r="O398" s="258"/>
      <c r="P398" s="258"/>
      <c r="Q398" s="258"/>
      <c r="R398" s="138"/>
      <c r="T398" s="168" t="s">
        <v>875</v>
      </c>
      <c r="U398" s="47" t="s">
        <v>914</v>
      </c>
      <c r="V398" s="39"/>
      <c r="W398" s="169">
        <f t="shared" ref="W398:W403" si="86">V398*K398</f>
        <v>0</v>
      </c>
      <c r="X398" s="169">
        <v>2.8E-3</v>
      </c>
      <c r="Y398" s="169">
        <f t="shared" ref="Y398:Y403" si="87">X398*K398</f>
        <v>8.3999999999999995E-3</v>
      </c>
      <c r="Z398" s="169">
        <v>0</v>
      </c>
      <c r="AA398" s="170">
        <f t="shared" ref="AA398:AA403" si="88">Z398*K398</f>
        <v>0</v>
      </c>
      <c r="AR398" s="22" t="s">
        <v>959</v>
      </c>
      <c r="AT398" s="22" t="s">
        <v>1187</v>
      </c>
      <c r="AU398" s="22" t="s">
        <v>959</v>
      </c>
      <c r="AY398" s="22" t="s">
        <v>1081</v>
      </c>
      <c r="BE398" s="116">
        <f t="shared" ref="BE398:BE403" si="89">IF(U398="základná",N398,0)</f>
        <v>0</v>
      </c>
      <c r="BF398" s="116">
        <f t="shared" ref="BF398:BF403" si="90">IF(U398="znížená",N398,0)</f>
        <v>0</v>
      </c>
      <c r="BG398" s="116">
        <f t="shared" ref="BG398:BG403" si="91">IF(U398="zákl. prenesená",N398,0)</f>
        <v>0</v>
      </c>
      <c r="BH398" s="116">
        <f t="shared" ref="BH398:BH403" si="92">IF(U398="zníž. prenesená",N398,0)</f>
        <v>0</v>
      </c>
      <c r="BI398" s="116">
        <f t="shared" ref="BI398:BI403" si="93">IF(U398="nulová",N398,0)</f>
        <v>0</v>
      </c>
      <c r="BJ398" s="22" t="s">
        <v>959</v>
      </c>
      <c r="BK398" s="171">
        <f t="shared" ref="BK398:BK403" si="94">ROUND(L398*K398,3)</f>
        <v>0</v>
      </c>
      <c r="BL398" s="22" t="s">
        <v>954</v>
      </c>
      <c r="BM398" s="22" t="s">
        <v>2066</v>
      </c>
    </row>
    <row r="399" spans="2:65" s="1" customFormat="1" ht="16.5" customHeight="1">
      <c r="B399" s="136"/>
      <c r="C399" s="195" t="s">
        <v>3550</v>
      </c>
      <c r="D399" s="195" t="s">
        <v>1187</v>
      </c>
      <c r="E399" s="196" t="s">
        <v>3674</v>
      </c>
      <c r="F399" s="262" t="s">
        <v>3675</v>
      </c>
      <c r="G399" s="262"/>
      <c r="H399" s="262"/>
      <c r="I399" s="262"/>
      <c r="J399" s="197" t="s">
        <v>1182</v>
      </c>
      <c r="K399" s="198">
        <v>8</v>
      </c>
      <c r="L399" s="261">
        <v>0</v>
      </c>
      <c r="M399" s="261"/>
      <c r="N399" s="257">
        <f t="shared" si="85"/>
        <v>0</v>
      </c>
      <c r="O399" s="258"/>
      <c r="P399" s="258"/>
      <c r="Q399" s="258"/>
      <c r="R399" s="138"/>
      <c r="T399" s="168" t="s">
        <v>875</v>
      </c>
      <c r="U399" s="47" t="s">
        <v>914</v>
      </c>
      <c r="V399" s="39"/>
      <c r="W399" s="169">
        <f t="shared" si="86"/>
        <v>0</v>
      </c>
      <c r="X399" s="169">
        <v>0</v>
      </c>
      <c r="Y399" s="169">
        <f t="shared" si="87"/>
        <v>0</v>
      </c>
      <c r="Z399" s="169">
        <v>0</v>
      </c>
      <c r="AA399" s="170">
        <f t="shared" si="88"/>
        <v>0</v>
      </c>
      <c r="AR399" s="22" t="s">
        <v>959</v>
      </c>
      <c r="AT399" s="22" t="s">
        <v>1187</v>
      </c>
      <c r="AU399" s="22" t="s">
        <v>959</v>
      </c>
      <c r="AY399" s="22" t="s">
        <v>1081</v>
      </c>
      <c r="BE399" s="116">
        <f t="shared" si="89"/>
        <v>0</v>
      </c>
      <c r="BF399" s="116">
        <f t="shared" si="90"/>
        <v>0</v>
      </c>
      <c r="BG399" s="116">
        <f t="shared" si="91"/>
        <v>0</v>
      </c>
      <c r="BH399" s="116">
        <f t="shared" si="92"/>
        <v>0</v>
      </c>
      <c r="BI399" s="116">
        <f t="shared" si="93"/>
        <v>0</v>
      </c>
      <c r="BJ399" s="22" t="s">
        <v>959</v>
      </c>
      <c r="BK399" s="171">
        <f t="shared" si="94"/>
        <v>0</v>
      </c>
      <c r="BL399" s="22" t="s">
        <v>954</v>
      </c>
      <c r="BM399" s="22" t="s">
        <v>2067</v>
      </c>
    </row>
    <row r="400" spans="2:65" s="1" customFormat="1" ht="38.25" customHeight="1">
      <c r="B400" s="136"/>
      <c r="C400" s="164" t="s">
        <v>3554</v>
      </c>
      <c r="D400" s="164" t="s">
        <v>1082</v>
      </c>
      <c r="E400" s="165" t="s">
        <v>3678</v>
      </c>
      <c r="F400" s="270" t="s">
        <v>3679</v>
      </c>
      <c r="G400" s="270"/>
      <c r="H400" s="270"/>
      <c r="I400" s="270"/>
      <c r="J400" s="166" t="s">
        <v>1182</v>
      </c>
      <c r="K400" s="167">
        <v>2</v>
      </c>
      <c r="L400" s="265">
        <v>0</v>
      </c>
      <c r="M400" s="265"/>
      <c r="N400" s="258">
        <f t="shared" si="85"/>
        <v>0</v>
      </c>
      <c r="O400" s="258"/>
      <c r="P400" s="258"/>
      <c r="Q400" s="258"/>
      <c r="R400" s="138"/>
      <c r="T400" s="168" t="s">
        <v>875</v>
      </c>
      <c r="U400" s="47" t="s">
        <v>914</v>
      </c>
      <c r="V400" s="39"/>
      <c r="W400" s="169">
        <f t="shared" si="86"/>
        <v>0</v>
      </c>
      <c r="X400" s="169">
        <v>9.1E-4</v>
      </c>
      <c r="Y400" s="169">
        <f t="shared" si="87"/>
        <v>1.82E-3</v>
      </c>
      <c r="Z400" s="169">
        <v>0</v>
      </c>
      <c r="AA400" s="170">
        <f t="shared" si="88"/>
        <v>0</v>
      </c>
      <c r="AR400" s="22" t="s">
        <v>954</v>
      </c>
      <c r="AT400" s="22" t="s">
        <v>1082</v>
      </c>
      <c r="AU400" s="22" t="s">
        <v>959</v>
      </c>
      <c r="AY400" s="22" t="s">
        <v>1081</v>
      </c>
      <c r="BE400" s="116">
        <f t="shared" si="89"/>
        <v>0</v>
      </c>
      <c r="BF400" s="116">
        <f t="shared" si="90"/>
        <v>0</v>
      </c>
      <c r="BG400" s="116">
        <f t="shared" si="91"/>
        <v>0</v>
      </c>
      <c r="BH400" s="116">
        <f t="shared" si="92"/>
        <v>0</v>
      </c>
      <c r="BI400" s="116">
        <f t="shared" si="93"/>
        <v>0</v>
      </c>
      <c r="BJ400" s="22" t="s">
        <v>959</v>
      </c>
      <c r="BK400" s="171">
        <f t="shared" si="94"/>
        <v>0</v>
      </c>
      <c r="BL400" s="22" t="s">
        <v>954</v>
      </c>
      <c r="BM400" s="22" t="s">
        <v>2068</v>
      </c>
    </row>
    <row r="401" spans="2:65" s="1" customFormat="1" ht="25.5" customHeight="1">
      <c r="B401" s="136"/>
      <c r="C401" s="195" t="s">
        <v>3556</v>
      </c>
      <c r="D401" s="195" t="s">
        <v>1187</v>
      </c>
      <c r="E401" s="196" t="s">
        <v>3682</v>
      </c>
      <c r="F401" s="262" t="s">
        <v>3683</v>
      </c>
      <c r="G401" s="262"/>
      <c r="H401" s="262"/>
      <c r="I401" s="262"/>
      <c r="J401" s="197" t="s">
        <v>1182</v>
      </c>
      <c r="K401" s="198">
        <v>2</v>
      </c>
      <c r="L401" s="261">
        <v>0</v>
      </c>
      <c r="M401" s="261"/>
      <c r="N401" s="257">
        <f t="shared" si="85"/>
        <v>0</v>
      </c>
      <c r="O401" s="258"/>
      <c r="P401" s="258"/>
      <c r="Q401" s="258"/>
      <c r="R401" s="138"/>
      <c r="T401" s="168" t="s">
        <v>875</v>
      </c>
      <c r="U401" s="47" t="s">
        <v>914</v>
      </c>
      <c r="V401" s="39"/>
      <c r="W401" s="169">
        <f t="shared" si="86"/>
        <v>0</v>
      </c>
      <c r="X401" s="169">
        <v>9.9000000000000008E-3</v>
      </c>
      <c r="Y401" s="169">
        <f t="shared" si="87"/>
        <v>1.9800000000000002E-2</v>
      </c>
      <c r="Z401" s="169">
        <v>0</v>
      </c>
      <c r="AA401" s="170">
        <f t="shared" si="88"/>
        <v>0</v>
      </c>
      <c r="AR401" s="22" t="s">
        <v>959</v>
      </c>
      <c r="AT401" s="22" t="s">
        <v>1187</v>
      </c>
      <c r="AU401" s="22" t="s">
        <v>959</v>
      </c>
      <c r="AY401" s="22" t="s">
        <v>1081</v>
      </c>
      <c r="BE401" s="116">
        <f t="shared" si="89"/>
        <v>0</v>
      </c>
      <c r="BF401" s="116">
        <f t="shared" si="90"/>
        <v>0</v>
      </c>
      <c r="BG401" s="116">
        <f t="shared" si="91"/>
        <v>0</v>
      </c>
      <c r="BH401" s="116">
        <f t="shared" si="92"/>
        <v>0</v>
      </c>
      <c r="BI401" s="116">
        <f t="shared" si="93"/>
        <v>0</v>
      </c>
      <c r="BJ401" s="22" t="s">
        <v>959</v>
      </c>
      <c r="BK401" s="171">
        <f t="shared" si="94"/>
        <v>0</v>
      </c>
      <c r="BL401" s="22" t="s">
        <v>954</v>
      </c>
      <c r="BM401" s="22" t="s">
        <v>2069</v>
      </c>
    </row>
    <row r="402" spans="2:65" s="1" customFormat="1" ht="38.25" customHeight="1">
      <c r="B402" s="136"/>
      <c r="C402" s="164" t="s">
        <v>3560</v>
      </c>
      <c r="D402" s="164" t="s">
        <v>1082</v>
      </c>
      <c r="E402" s="165" t="s">
        <v>3686</v>
      </c>
      <c r="F402" s="270" t="s">
        <v>3687</v>
      </c>
      <c r="G402" s="270"/>
      <c r="H402" s="270"/>
      <c r="I402" s="270"/>
      <c r="J402" s="166" t="s">
        <v>1182</v>
      </c>
      <c r="K402" s="167">
        <v>34</v>
      </c>
      <c r="L402" s="265">
        <v>0</v>
      </c>
      <c r="M402" s="265"/>
      <c r="N402" s="258">
        <f t="shared" si="85"/>
        <v>0</v>
      </c>
      <c r="O402" s="258"/>
      <c r="P402" s="258"/>
      <c r="Q402" s="258"/>
      <c r="R402" s="138"/>
      <c r="T402" s="168" t="s">
        <v>875</v>
      </c>
      <c r="U402" s="47" t="s">
        <v>914</v>
      </c>
      <c r="V402" s="39"/>
      <c r="W402" s="169">
        <f t="shared" si="86"/>
        <v>0</v>
      </c>
      <c r="X402" s="169">
        <v>7.5000000000000002E-4</v>
      </c>
      <c r="Y402" s="169">
        <f t="shared" si="87"/>
        <v>2.5500000000000002E-2</v>
      </c>
      <c r="Z402" s="169">
        <v>0</v>
      </c>
      <c r="AA402" s="170">
        <f t="shared" si="88"/>
        <v>0</v>
      </c>
      <c r="AR402" s="22" t="s">
        <v>954</v>
      </c>
      <c r="AT402" s="22" t="s">
        <v>1082</v>
      </c>
      <c r="AU402" s="22" t="s">
        <v>959</v>
      </c>
      <c r="AY402" s="22" t="s">
        <v>1081</v>
      </c>
      <c r="BE402" s="116">
        <f t="shared" si="89"/>
        <v>0</v>
      </c>
      <c r="BF402" s="116">
        <f t="shared" si="90"/>
        <v>0</v>
      </c>
      <c r="BG402" s="116">
        <f t="shared" si="91"/>
        <v>0</v>
      </c>
      <c r="BH402" s="116">
        <f t="shared" si="92"/>
        <v>0</v>
      </c>
      <c r="BI402" s="116">
        <f t="shared" si="93"/>
        <v>0</v>
      </c>
      <c r="BJ402" s="22" t="s">
        <v>959</v>
      </c>
      <c r="BK402" s="171">
        <f t="shared" si="94"/>
        <v>0</v>
      </c>
      <c r="BL402" s="22" t="s">
        <v>954</v>
      </c>
      <c r="BM402" s="22" t="s">
        <v>2070</v>
      </c>
    </row>
    <row r="403" spans="2:65" s="1" customFormat="1" ht="25.5" customHeight="1">
      <c r="B403" s="136"/>
      <c r="C403" s="164" t="s">
        <v>3564</v>
      </c>
      <c r="D403" s="164" t="s">
        <v>1082</v>
      </c>
      <c r="E403" s="165" t="s">
        <v>3698</v>
      </c>
      <c r="F403" s="270" t="s">
        <v>3699</v>
      </c>
      <c r="G403" s="270"/>
      <c r="H403" s="270"/>
      <c r="I403" s="270"/>
      <c r="J403" s="166" t="s">
        <v>1182</v>
      </c>
      <c r="K403" s="167">
        <v>28</v>
      </c>
      <c r="L403" s="265">
        <v>0</v>
      </c>
      <c r="M403" s="265"/>
      <c r="N403" s="258">
        <f t="shared" si="85"/>
        <v>0</v>
      </c>
      <c r="O403" s="258"/>
      <c r="P403" s="258"/>
      <c r="Q403" s="258"/>
      <c r="R403" s="138"/>
      <c r="T403" s="168" t="s">
        <v>875</v>
      </c>
      <c r="U403" s="47" t="s">
        <v>914</v>
      </c>
      <c r="V403" s="39"/>
      <c r="W403" s="169">
        <f t="shared" si="86"/>
        <v>0</v>
      </c>
      <c r="X403" s="169">
        <v>2.5893999999999999E-3</v>
      </c>
      <c r="Y403" s="169">
        <f t="shared" si="87"/>
        <v>7.2503200000000004E-2</v>
      </c>
      <c r="Z403" s="169">
        <v>0</v>
      </c>
      <c r="AA403" s="170">
        <f t="shared" si="88"/>
        <v>0</v>
      </c>
      <c r="AR403" s="22" t="s">
        <v>954</v>
      </c>
      <c r="AT403" s="22" t="s">
        <v>1082</v>
      </c>
      <c r="AU403" s="22" t="s">
        <v>959</v>
      </c>
      <c r="AY403" s="22" t="s">
        <v>1081</v>
      </c>
      <c r="BE403" s="116">
        <f t="shared" si="89"/>
        <v>0</v>
      </c>
      <c r="BF403" s="116">
        <f t="shared" si="90"/>
        <v>0</v>
      </c>
      <c r="BG403" s="116">
        <f t="shared" si="91"/>
        <v>0</v>
      </c>
      <c r="BH403" s="116">
        <f t="shared" si="92"/>
        <v>0</v>
      </c>
      <c r="BI403" s="116">
        <f t="shared" si="93"/>
        <v>0</v>
      </c>
      <c r="BJ403" s="22" t="s">
        <v>959</v>
      </c>
      <c r="BK403" s="171">
        <f t="shared" si="94"/>
        <v>0</v>
      </c>
      <c r="BL403" s="22" t="s">
        <v>954</v>
      </c>
      <c r="BM403" s="22" t="s">
        <v>2071</v>
      </c>
    </row>
    <row r="404" spans="2:65" s="12" customFormat="1" ht="16.5" customHeight="1">
      <c r="B404" s="179"/>
      <c r="C404" s="180"/>
      <c r="D404" s="180"/>
      <c r="E404" s="181" t="s">
        <v>875</v>
      </c>
      <c r="F404" s="275" t="s">
        <v>2072</v>
      </c>
      <c r="G404" s="276"/>
      <c r="H404" s="276"/>
      <c r="I404" s="276"/>
      <c r="J404" s="180"/>
      <c r="K404" s="182">
        <v>28</v>
      </c>
      <c r="L404" s="180"/>
      <c r="M404" s="180"/>
      <c r="N404" s="180"/>
      <c r="O404" s="180"/>
      <c r="P404" s="180"/>
      <c r="Q404" s="180"/>
      <c r="R404" s="183"/>
      <c r="T404" s="184"/>
      <c r="U404" s="180"/>
      <c r="V404" s="180"/>
      <c r="W404" s="180"/>
      <c r="X404" s="180"/>
      <c r="Y404" s="180"/>
      <c r="Z404" s="180"/>
      <c r="AA404" s="185"/>
      <c r="AT404" s="186" t="s">
        <v>1089</v>
      </c>
      <c r="AU404" s="186" t="s">
        <v>959</v>
      </c>
      <c r="AV404" s="12" t="s">
        <v>959</v>
      </c>
      <c r="AW404" s="12" t="s">
        <v>903</v>
      </c>
      <c r="AX404" s="12" t="s">
        <v>954</v>
      </c>
      <c r="AY404" s="186" t="s">
        <v>1081</v>
      </c>
    </row>
    <row r="405" spans="2:65" s="1" customFormat="1" ht="25.5" customHeight="1">
      <c r="B405" s="136"/>
      <c r="C405" s="195" t="s">
        <v>3568</v>
      </c>
      <c r="D405" s="195" t="s">
        <v>1187</v>
      </c>
      <c r="E405" s="196" t="s">
        <v>3703</v>
      </c>
      <c r="F405" s="262" t="s">
        <v>3704</v>
      </c>
      <c r="G405" s="262"/>
      <c r="H405" s="262"/>
      <c r="I405" s="262"/>
      <c r="J405" s="197" t="s">
        <v>1182</v>
      </c>
      <c r="K405" s="198">
        <v>30</v>
      </c>
      <c r="L405" s="261">
        <v>0</v>
      </c>
      <c r="M405" s="261"/>
      <c r="N405" s="257">
        <f t="shared" ref="N405:N412" si="95">ROUND(L405*K405,3)</f>
        <v>0</v>
      </c>
      <c r="O405" s="258"/>
      <c r="P405" s="258"/>
      <c r="Q405" s="258"/>
      <c r="R405" s="138"/>
      <c r="T405" s="168" t="s">
        <v>875</v>
      </c>
      <c r="U405" s="47" t="s">
        <v>914</v>
      </c>
      <c r="V405" s="39"/>
      <c r="W405" s="169">
        <f t="shared" ref="W405:W412" si="96">V405*K405</f>
        <v>0</v>
      </c>
      <c r="X405" s="169">
        <v>4.4999999999999999E-4</v>
      </c>
      <c r="Y405" s="169">
        <f t="shared" ref="Y405:Y412" si="97">X405*K405</f>
        <v>1.35E-2</v>
      </c>
      <c r="Z405" s="169">
        <v>0</v>
      </c>
      <c r="AA405" s="170">
        <f t="shared" ref="AA405:AA412" si="98">Z405*K405</f>
        <v>0</v>
      </c>
      <c r="AR405" s="22" t="s">
        <v>959</v>
      </c>
      <c r="AT405" s="22" t="s">
        <v>1187</v>
      </c>
      <c r="AU405" s="22" t="s">
        <v>959</v>
      </c>
      <c r="AY405" s="22" t="s">
        <v>1081</v>
      </c>
      <c r="BE405" s="116">
        <f t="shared" ref="BE405:BE412" si="99">IF(U405="základná",N405,0)</f>
        <v>0</v>
      </c>
      <c r="BF405" s="116">
        <f t="shared" ref="BF405:BF412" si="100">IF(U405="znížená",N405,0)</f>
        <v>0</v>
      </c>
      <c r="BG405" s="116">
        <f t="shared" ref="BG405:BG412" si="101">IF(U405="zákl. prenesená",N405,0)</f>
        <v>0</v>
      </c>
      <c r="BH405" s="116">
        <f t="shared" ref="BH405:BH412" si="102">IF(U405="zníž. prenesená",N405,0)</f>
        <v>0</v>
      </c>
      <c r="BI405" s="116">
        <f t="shared" ref="BI405:BI412" si="103">IF(U405="nulová",N405,0)</f>
        <v>0</v>
      </c>
      <c r="BJ405" s="22" t="s">
        <v>959</v>
      </c>
      <c r="BK405" s="171">
        <f t="shared" ref="BK405:BK412" si="104">ROUND(L405*K405,3)</f>
        <v>0</v>
      </c>
      <c r="BL405" s="22" t="s">
        <v>954</v>
      </c>
      <c r="BM405" s="22" t="s">
        <v>2073</v>
      </c>
    </row>
    <row r="406" spans="2:65" s="1" customFormat="1" ht="25.5" customHeight="1">
      <c r="B406" s="136"/>
      <c r="C406" s="195" t="s">
        <v>3572</v>
      </c>
      <c r="D406" s="195" t="s">
        <v>1187</v>
      </c>
      <c r="E406" s="196" t="s">
        <v>3707</v>
      </c>
      <c r="F406" s="262" t="s">
        <v>3708</v>
      </c>
      <c r="G406" s="262"/>
      <c r="H406" s="262"/>
      <c r="I406" s="262"/>
      <c r="J406" s="197" t="s">
        <v>1182</v>
      </c>
      <c r="K406" s="198">
        <v>2</v>
      </c>
      <c r="L406" s="261">
        <v>0</v>
      </c>
      <c r="M406" s="261"/>
      <c r="N406" s="257">
        <f t="shared" si="95"/>
        <v>0</v>
      </c>
      <c r="O406" s="258"/>
      <c r="P406" s="258"/>
      <c r="Q406" s="258"/>
      <c r="R406" s="138"/>
      <c r="T406" s="168" t="s">
        <v>875</v>
      </c>
      <c r="U406" s="47" t="s">
        <v>914</v>
      </c>
      <c r="V406" s="39"/>
      <c r="W406" s="169">
        <f t="shared" si="96"/>
        <v>0</v>
      </c>
      <c r="X406" s="169">
        <v>4.4999999999999999E-4</v>
      </c>
      <c r="Y406" s="169">
        <f t="shared" si="97"/>
        <v>8.9999999999999998E-4</v>
      </c>
      <c r="Z406" s="169">
        <v>0</v>
      </c>
      <c r="AA406" s="170">
        <f t="shared" si="98"/>
        <v>0</v>
      </c>
      <c r="AR406" s="22" t="s">
        <v>959</v>
      </c>
      <c r="AT406" s="22" t="s">
        <v>1187</v>
      </c>
      <c r="AU406" s="22" t="s">
        <v>959</v>
      </c>
      <c r="AY406" s="22" t="s">
        <v>1081</v>
      </c>
      <c r="BE406" s="116">
        <f t="shared" si="99"/>
        <v>0</v>
      </c>
      <c r="BF406" s="116">
        <f t="shared" si="100"/>
        <v>0</v>
      </c>
      <c r="BG406" s="116">
        <f t="shared" si="101"/>
        <v>0</v>
      </c>
      <c r="BH406" s="116">
        <f t="shared" si="102"/>
        <v>0</v>
      </c>
      <c r="BI406" s="116">
        <f t="shared" si="103"/>
        <v>0</v>
      </c>
      <c r="BJ406" s="22" t="s">
        <v>959</v>
      </c>
      <c r="BK406" s="171">
        <f t="shared" si="104"/>
        <v>0</v>
      </c>
      <c r="BL406" s="22" t="s">
        <v>954</v>
      </c>
      <c r="BM406" s="22" t="s">
        <v>2074</v>
      </c>
    </row>
    <row r="407" spans="2:65" s="1" customFormat="1" ht="38.25" customHeight="1">
      <c r="B407" s="136"/>
      <c r="C407" s="195" t="s">
        <v>3575</v>
      </c>
      <c r="D407" s="195" t="s">
        <v>1187</v>
      </c>
      <c r="E407" s="196" t="s">
        <v>3711</v>
      </c>
      <c r="F407" s="262" t="s">
        <v>3712</v>
      </c>
      <c r="G407" s="262"/>
      <c r="H407" s="262"/>
      <c r="I407" s="262"/>
      <c r="J407" s="197" t="s">
        <v>1182</v>
      </c>
      <c r="K407" s="198">
        <v>4</v>
      </c>
      <c r="L407" s="261">
        <v>0</v>
      </c>
      <c r="M407" s="261"/>
      <c r="N407" s="257">
        <f t="shared" si="95"/>
        <v>0</v>
      </c>
      <c r="O407" s="258"/>
      <c r="P407" s="258"/>
      <c r="Q407" s="258"/>
      <c r="R407" s="138"/>
      <c r="T407" s="168" t="s">
        <v>875</v>
      </c>
      <c r="U407" s="47" t="s">
        <v>914</v>
      </c>
      <c r="V407" s="39"/>
      <c r="W407" s="169">
        <f t="shared" si="96"/>
        <v>0</v>
      </c>
      <c r="X407" s="169">
        <v>4.4999999999999999E-4</v>
      </c>
      <c r="Y407" s="169">
        <f t="shared" si="97"/>
        <v>1.8E-3</v>
      </c>
      <c r="Z407" s="169">
        <v>0</v>
      </c>
      <c r="AA407" s="170">
        <f t="shared" si="98"/>
        <v>0</v>
      </c>
      <c r="AR407" s="22" t="s">
        <v>959</v>
      </c>
      <c r="AT407" s="22" t="s">
        <v>1187</v>
      </c>
      <c r="AU407" s="22" t="s">
        <v>959</v>
      </c>
      <c r="AY407" s="22" t="s">
        <v>1081</v>
      </c>
      <c r="BE407" s="116">
        <f t="shared" si="99"/>
        <v>0</v>
      </c>
      <c r="BF407" s="116">
        <f t="shared" si="100"/>
        <v>0</v>
      </c>
      <c r="BG407" s="116">
        <f t="shared" si="101"/>
        <v>0</v>
      </c>
      <c r="BH407" s="116">
        <f t="shared" si="102"/>
        <v>0</v>
      </c>
      <c r="BI407" s="116">
        <f t="shared" si="103"/>
        <v>0</v>
      </c>
      <c r="BJ407" s="22" t="s">
        <v>959</v>
      </c>
      <c r="BK407" s="171">
        <f t="shared" si="104"/>
        <v>0</v>
      </c>
      <c r="BL407" s="22" t="s">
        <v>954</v>
      </c>
      <c r="BM407" s="22" t="s">
        <v>2075</v>
      </c>
    </row>
    <row r="408" spans="2:65" s="1" customFormat="1" ht="25.5" customHeight="1">
      <c r="B408" s="136"/>
      <c r="C408" s="195" t="s">
        <v>3580</v>
      </c>
      <c r="D408" s="195" t="s">
        <v>1187</v>
      </c>
      <c r="E408" s="196" t="s">
        <v>3719</v>
      </c>
      <c r="F408" s="262" t="s">
        <v>3720</v>
      </c>
      <c r="G408" s="262"/>
      <c r="H408" s="262"/>
      <c r="I408" s="262"/>
      <c r="J408" s="197" t="s">
        <v>1182</v>
      </c>
      <c r="K408" s="198">
        <v>1</v>
      </c>
      <c r="L408" s="261">
        <v>0</v>
      </c>
      <c r="M408" s="261"/>
      <c r="N408" s="257">
        <f t="shared" si="95"/>
        <v>0</v>
      </c>
      <c r="O408" s="258"/>
      <c r="P408" s="258"/>
      <c r="Q408" s="258"/>
      <c r="R408" s="138"/>
      <c r="T408" s="168" t="s">
        <v>875</v>
      </c>
      <c r="U408" s="47" t="s">
        <v>914</v>
      </c>
      <c r="V408" s="39"/>
      <c r="W408" s="169">
        <f t="shared" si="96"/>
        <v>0</v>
      </c>
      <c r="X408" s="169">
        <v>6.4300000000000004E-5</v>
      </c>
      <c r="Y408" s="169">
        <f t="shared" si="97"/>
        <v>6.4300000000000004E-5</v>
      </c>
      <c r="Z408" s="169">
        <v>0</v>
      </c>
      <c r="AA408" s="170">
        <f t="shared" si="98"/>
        <v>0</v>
      </c>
      <c r="AR408" s="22" t="s">
        <v>959</v>
      </c>
      <c r="AT408" s="22" t="s">
        <v>1187</v>
      </c>
      <c r="AU408" s="22" t="s">
        <v>959</v>
      </c>
      <c r="AY408" s="22" t="s">
        <v>1081</v>
      </c>
      <c r="BE408" s="116">
        <f t="shared" si="99"/>
        <v>0</v>
      </c>
      <c r="BF408" s="116">
        <f t="shared" si="100"/>
        <v>0</v>
      </c>
      <c r="BG408" s="116">
        <f t="shared" si="101"/>
        <v>0</v>
      </c>
      <c r="BH408" s="116">
        <f t="shared" si="102"/>
        <v>0</v>
      </c>
      <c r="BI408" s="116">
        <f t="shared" si="103"/>
        <v>0</v>
      </c>
      <c r="BJ408" s="22" t="s">
        <v>959</v>
      </c>
      <c r="BK408" s="171">
        <f t="shared" si="104"/>
        <v>0</v>
      </c>
      <c r="BL408" s="22" t="s">
        <v>954</v>
      </c>
      <c r="BM408" s="22" t="s">
        <v>2076</v>
      </c>
    </row>
    <row r="409" spans="2:65" s="1" customFormat="1" ht="25.5" customHeight="1">
      <c r="B409" s="136"/>
      <c r="C409" s="164" t="s">
        <v>3584</v>
      </c>
      <c r="D409" s="164" t="s">
        <v>1082</v>
      </c>
      <c r="E409" s="165" t="s">
        <v>3727</v>
      </c>
      <c r="F409" s="270" t="s">
        <v>3728</v>
      </c>
      <c r="G409" s="270"/>
      <c r="H409" s="270"/>
      <c r="I409" s="270"/>
      <c r="J409" s="166" t="s">
        <v>1129</v>
      </c>
      <c r="K409" s="167">
        <v>1</v>
      </c>
      <c r="L409" s="265">
        <v>0</v>
      </c>
      <c r="M409" s="265"/>
      <c r="N409" s="258">
        <f t="shared" si="95"/>
        <v>0</v>
      </c>
      <c r="O409" s="258"/>
      <c r="P409" s="258"/>
      <c r="Q409" s="258"/>
      <c r="R409" s="138"/>
      <c r="T409" s="168" t="s">
        <v>875</v>
      </c>
      <c r="U409" s="47" t="s">
        <v>914</v>
      </c>
      <c r="V409" s="39"/>
      <c r="W409" s="169">
        <f t="shared" si="96"/>
        <v>0</v>
      </c>
      <c r="X409" s="169">
        <v>7.9000000000000001E-4</v>
      </c>
      <c r="Y409" s="169">
        <f t="shared" si="97"/>
        <v>7.9000000000000001E-4</v>
      </c>
      <c r="Z409" s="169">
        <v>0</v>
      </c>
      <c r="AA409" s="170">
        <f t="shared" si="98"/>
        <v>0</v>
      </c>
      <c r="AR409" s="22" t="s">
        <v>954</v>
      </c>
      <c r="AT409" s="22" t="s">
        <v>1082</v>
      </c>
      <c r="AU409" s="22" t="s">
        <v>959</v>
      </c>
      <c r="AY409" s="22" t="s">
        <v>1081</v>
      </c>
      <c r="BE409" s="116">
        <f t="shared" si="99"/>
        <v>0</v>
      </c>
      <c r="BF409" s="116">
        <f t="shared" si="100"/>
        <v>0</v>
      </c>
      <c r="BG409" s="116">
        <f t="shared" si="101"/>
        <v>0</v>
      </c>
      <c r="BH409" s="116">
        <f t="shared" si="102"/>
        <v>0</v>
      </c>
      <c r="BI409" s="116">
        <f t="shared" si="103"/>
        <v>0</v>
      </c>
      <c r="BJ409" s="22" t="s">
        <v>959</v>
      </c>
      <c r="BK409" s="171">
        <f t="shared" si="104"/>
        <v>0</v>
      </c>
      <c r="BL409" s="22" t="s">
        <v>954</v>
      </c>
      <c r="BM409" s="22" t="s">
        <v>2077</v>
      </c>
    </row>
    <row r="410" spans="2:65" s="1" customFormat="1" ht="25.5" customHeight="1">
      <c r="B410" s="136"/>
      <c r="C410" s="164" t="s">
        <v>3587</v>
      </c>
      <c r="D410" s="164" t="s">
        <v>1082</v>
      </c>
      <c r="E410" s="165" t="s">
        <v>3731</v>
      </c>
      <c r="F410" s="270" t="s">
        <v>3732</v>
      </c>
      <c r="G410" s="270"/>
      <c r="H410" s="270"/>
      <c r="I410" s="270"/>
      <c r="J410" s="166" t="s">
        <v>1182</v>
      </c>
      <c r="K410" s="167">
        <v>64</v>
      </c>
      <c r="L410" s="265">
        <v>0</v>
      </c>
      <c r="M410" s="265"/>
      <c r="N410" s="258">
        <f t="shared" si="95"/>
        <v>0</v>
      </c>
      <c r="O410" s="258"/>
      <c r="P410" s="258"/>
      <c r="Q410" s="258"/>
      <c r="R410" s="138"/>
      <c r="T410" s="168" t="s">
        <v>875</v>
      </c>
      <c r="U410" s="47" t="s">
        <v>914</v>
      </c>
      <c r="V410" s="39"/>
      <c r="W410" s="169">
        <f t="shared" si="96"/>
        <v>0</v>
      </c>
      <c r="X410" s="169">
        <v>1.8000000000000001E-4</v>
      </c>
      <c r="Y410" s="169">
        <f t="shared" si="97"/>
        <v>1.1520000000000001E-2</v>
      </c>
      <c r="Z410" s="169">
        <v>0</v>
      </c>
      <c r="AA410" s="170">
        <f t="shared" si="98"/>
        <v>0</v>
      </c>
      <c r="AR410" s="22" t="s">
        <v>954</v>
      </c>
      <c r="AT410" s="22" t="s">
        <v>1082</v>
      </c>
      <c r="AU410" s="22" t="s">
        <v>959</v>
      </c>
      <c r="AY410" s="22" t="s">
        <v>1081</v>
      </c>
      <c r="BE410" s="116">
        <f t="shared" si="99"/>
        <v>0</v>
      </c>
      <c r="BF410" s="116">
        <f t="shared" si="100"/>
        <v>0</v>
      </c>
      <c r="BG410" s="116">
        <f t="shared" si="101"/>
        <v>0</v>
      </c>
      <c r="BH410" s="116">
        <f t="shared" si="102"/>
        <v>0</v>
      </c>
      <c r="BI410" s="116">
        <f t="shared" si="103"/>
        <v>0</v>
      </c>
      <c r="BJ410" s="22" t="s">
        <v>959</v>
      </c>
      <c r="BK410" s="171">
        <f t="shared" si="104"/>
        <v>0</v>
      </c>
      <c r="BL410" s="22" t="s">
        <v>954</v>
      </c>
      <c r="BM410" s="22" t="s">
        <v>2078</v>
      </c>
    </row>
    <row r="411" spans="2:65" s="1" customFormat="1" ht="16.5" customHeight="1">
      <c r="B411" s="136"/>
      <c r="C411" s="195" t="s">
        <v>3590</v>
      </c>
      <c r="D411" s="195" t="s">
        <v>1187</v>
      </c>
      <c r="E411" s="196" t="s">
        <v>3735</v>
      </c>
      <c r="F411" s="262" t="s">
        <v>3736</v>
      </c>
      <c r="G411" s="262"/>
      <c r="H411" s="262"/>
      <c r="I411" s="262"/>
      <c r="J411" s="197" t="s">
        <v>1182</v>
      </c>
      <c r="K411" s="198">
        <v>64</v>
      </c>
      <c r="L411" s="261">
        <v>0</v>
      </c>
      <c r="M411" s="261"/>
      <c r="N411" s="257">
        <f t="shared" si="95"/>
        <v>0</v>
      </c>
      <c r="O411" s="258"/>
      <c r="P411" s="258"/>
      <c r="Q411" s="258"/>
      <c r="R411" s="138"/>
      <c r="T411" s="168" t="s">
        <v>875</v>
      </c>
      <c r="U411" s="47" t="s">
        <v>914</v>
      </c>
      <c r="V411" s="39"/>
      <c r="W411" s="169">
        <f t="shared" si="96"/>
        <v>0</v>
      </c>
      <c r="X411" s="169">
        <v>1E-4</v>
      </c>
      <c r="Y411" s="169">
        <f t="shared" si="97"/>
        <v>6.4000000000000003E-3</v>
      </c>
      <c r="Z411" s="169">
        <v>0</v>
      </c>
      <c r="AA411" s="170">
        <f t="shared" si="98"/>
        <v>0</v>
      </c>
      <c r="AR411" s="22" t="s">
        <v>959</v>
      </c>
      <c r="AT411" s="22" t="s">
        <v>1187</v>
      </c>
      <c r="AU411" s="22" t="s">
        <v>959</v>
      </c>
      <c r="AY411" s="22" t="s">
        <v>1081</v>
      </c>
      <c r="BE411" s="116">
        <f t="shared" si="99"/>
        <v>0</v>
      </c>
      <c r="BF411" s="116">
        <f t="shared" si="100"/>
        <v>0</v>
      </c>
      <c r="BG411" s="116">
        <f t="shared" si="101"/>
        <v>0</v>
      </c>
      <c r="BH411" s="116">
        <f t="shared" si="102"/>
        <v>0</v>
      </c>
      <c r="BI411" s="116">
        <f t="shared" si="103"/>
        <v>0</v>
      </c>
      <c r="BJ411" s="22" t="s">
        <v>959</v>
      </c>
      <c r="BK411" s="171">
        <f t="shared" si="104"/>
        <v>0</v>
      </c>
      <c r="BL411" s="22" t="s">
        <v>954</v>
      </c>
      <c r="BM411" s="22" t="s">
        <v>2079</v>
      </c>
    </row>
    <row r="412" spans="2:65" s="1" customFormat="1" ht="25.5" customHeight="1">
      <c r="B412" s="136"/>
      <c r="C412" s="164" t="s">
        <v>3593</v>
      </c>
      <c r="D412" s="164" t="s">
        <v>1082</v>
      </c>
      <c r="E412" s="165" t="s">
        <v>3739</v>
      </c>
      <c r="F412" s="270" t="s">
        <v>3740</v>
      </c>
      <c r="G412" s="270"/>
      <c r="H412" s="270"/>
      <c r="I412" s="270"/>
      <c r="J412" s="166" t="s">
        <v>1346</v>
      </c>
      <c r="K412" s="167">
        <v>0</v>
      </c>
      <c r="L412" s="265">
        <v>0</v>
      </c>
      <c r="M412" s="265"/>
      <c r="N412" s="258">
        <f t="shared" si="95"/>
        <v>0</v>
      </c>
      <c r="O412" s="258"/>
      <c r="P412" s="258"/>
      <c r="Q412" s="258"/>
      <c r="R412" s="138"/>
      <c r="T412" s="168" t="s">
        <v>875</v>
      </c>
      <c r="U412" s="47" t="s">
        <v>914</v>
      </c>
      <c r="V412" s="39"/>
      <c r="W412" s="169">
        <f t="shared" si="96"/>
        <v>0</v>
      </c>
      <c r="X412" s="169">
        <v>0</v>
      </c>
      <c r="Y412" s="169">
        <f t="shared" si="97"/>
        <v>0</v>
      </c>
      <c r="Z412" s="169">
        <v>0</v>
      </c>
      <c r="AA412" s="170">
        <f t="shared" si="98"/>
        <v>0</v>
      </c>
      <c r="AR412" s="22" t="s">
        <v>954</v>
      </c>
      <c r="AT412" s="22" t="s">
        <v>1082</v>
      </c>
      <c r="AU412" s="22" t="s">
        <v>959</v>
      </c>
      <c r="AY412" s="22" t="s">
        <v>1081</v>
      </c>
      <c r="BE412" s="116">
        <f t="shared" si="99"/>
        <v>0</v>
      </c>
      <c r="BF412" s="116">
        <f t="shared" si="100"/>
        <v>0</v>
      </c>
      <c r="BG412" s="116">
        <f t="shared" si="101"/>
        <v>0</v>
      </c>
      <c r="BH412" s="116">
        <f t="shared" si="102"/>
        <v>0</v>
      </c>
      <c r="BI412" s="116">
        <f t="shared" si="103"/>
        <v>0</v>
      </c>
      <c r="BJ412" s="22" t="s">
        <v>959</v>
      </c>
      <c r="BK412" s="171">
        <f t="shared" si="104"/>
        <v>0</v>
      </c>
      <c r="BL412" s="22" t="s">
        <v>954</v>
      </c>
      <c r="BM412" s="22" t="s">
        <v>2080</v>
      </c>
    </row>
    <row r="413" spans="2:65" s="10" customFormat="1" ht="29.85" customHeight="1">
      <c r="B413" s="153"/>
      <c r="C413" s="154"/>
      <c r="D413" s="163" t="s">
        <v>1059</v>
      </c>
      <c r="E413" s="163"/>
      <c r="F413" s="163"/>
      <c r="G413" s="163"/>
      <c r="H413" s="163"/>
      <c r="I413" s="163"/>
      <c r="J413" s="163"/>
      <c r="K413" s="163"/>
      <c r="L413" s="163"/>
      <c r="M413" s="163"/>
      <c r="N413" s="273">
        <f>BK413</f>
        <v>0</v>
      </c>
      <c r="O413" s="274"/>
      <c r="P413" s="274"/>
      <c r="Q413" s="274"/>
      <c r="R413" s="156"/>
      <c r="T413" s="157"/>
      <c r="U413" s="154"/>
      <c r="V413" s="154"/>
      <c r="W413" s="158">
        <f>SUM(W414:W423)</f>
        <v>0</v>
      </c>
      <c r="X413" s="154"/>
      <c r="Y413" s="158">
        <f>SUM(Y414:Y423)</f>
        <v>0.77505000000000002</v>
      </c>
      <c r="Z413" s="154"/>
      <c r="AA413" s="159">
        <f>SUM(AA414:AA423)</f>
        <v>4.5</v>
      </c>
      <c r="AR413" s="160" t="s">
        <v>959</v>
      </c>
      <c r="AT413" s="161" t="s">
        <v>946</v>
      </c>
      <c r="AU413" s="161" t="s">
        <v>954</v>
      </c>
      <c r="AY413" s="160" t="s">
        <v>1081</v>
      </c>
      <c r="BK413" s="162">
        <f>SUM(BK414:BK423)</f>
        <v>0</v>
      </c>
    </row>
    <row r="414" spans="2:65" s="1" customFormat="1" ht="16.5" customHeight="1">
      <c r="B414" s="136"/>
      <c r="C414" s="164" t="s">
        <v>3597</v>
      </c>
      <c r="D414" s="164" t="s">
        <v>1082</v>
      </c>
      <c r="E414" s="165" t="s">
        <v>2081</v>
      </c>
      <c r="F414" s="270" t="s">
        <v>3744</v>
      </c>
      <c r="G414" s="270"/>
      <c r="H414" s="270"/>
      <c r="I414" s="270"/>
      <c r="J414" s="166" t="s">
        <v>3745</v>
      </c>
      <c r="K414" s="167">
        <v>1</v>
      </c>
      <c r="L414" s="265">
        <v>0</v>
      </c>
      <c r="M414" s="265"/>
      <c r="N414" s="258">
        <f t="shared" ref="N414:N423" si="105">ROUND(L414*K414,3)</f>
        <v>0</v>
      </c>
      <c r="O414" s="258"/>
      <c r="P414" s="258"/>
      <c r="Q414" s="258"/>
      <c r="R414" s="138"/>
      <c r="T414" s="168" t="s">
        <v>875</v>
      </c>
      <c r="U414" s="47" t="s">
        <v>914</v>
      </c>
      <c r="V414" s="39"/>
      <c r="W414" s="169">
        <f t="shared" ref="W414:W423" si="106">V414*K414</f>
        <v>0</v>
      </c>
      <c r="X414" s="169">
        <v>0</v>
      </c>
      <c r="Y414" s="169">
        <f t="shared" ref="Y414:Y423" si="107">X414*K414</f>
        <v>0</v>
      </c>
      <c r="Z414" s="169">
        <v>0</v>
      </c>
      <c r="AA414" s="170">
        <f t="shared" ref="AA414:AA423" si="108">Z414*K414</f>
        <v>0</v>
      </c>
      <c r="AR414" s="22" t="s">
        <v>954</v>
      </c>
      <c r="AT414" s="22" t="s">
        <v>1082</v>
      </c>
      <c r="AU414" s="22" t="s">
        <v>959</v>
      </c>
      <c r="AY414" s="22" t="s">
        <v>1081</v>
      </c>
      <c r="BE414" s="116">
        <f t="shared" ref="BE414:BE423" si="109">IF(U414="základná",N414,0)</f>
        <v>0</v>
      </c>
      <c r="BF414" s="116">
        <f t="shared" ref="BF414:BF423" si="110">IF(U414="znížená",N414,0)</f>
        <v>0</v>
      </c>
      <c r="BG414" s="116">
        <f t="shared" ref="BG414:BG423" si="111">IF(U414="zákl. prenesená",N414,0)</f>
        <v>0</v>
      </c>
      <c r="BH414" s="116">
        <f t="shared" ref="BH414:BH423" si="112">IF(U414="zníž. prenesená",N414,0)</f>
        <v>0</v>
      </c>
      <c r="BI414" s="116">
        <f t="shared" ref="BI414:BI423" si="113">IF(U414="nulová",N414,0)</f>
        <v>0</v>
      </c>
      <c r="BJ414" s="22" t="s">
        <v>959</v>
      </c>
      <c r="BK414" s="171">
        <f t="shared" ref="BK414:BK423" si="114">ROUND(L414*K414,3)</f>
        <v>0</v>
      </c>
      <c r="BL414" s="22" t="s">
        <v>954</v>
      </c>
      <c r="BM414" s="22" t="s">
        <v>2082</v>
      </c>
    </row>
    <row r="415" spans="2:65" s="1" customFormat="1" ht="25.5" customHeight="1">
      <c r="B415" s="136"/>
      <c r="C415" s="164" t="s">
        <v>3601</v>
      </c>
      <c r="D415" s="164" t="s">
        <v>1082</v>
      </c>
      <c r="E415" s="165" t="s">
        <v>2083</v>
      </c>
      <c r="F415" s="270" t="s">
        <v>3749</v>
      </c>
      <c r="G415" s="270"/>
      <c r="H415" s="270"/>
      <c r="I415" s="270"/>
      <c r="J415" s="166" t="s">
        <v>3745</v>
      </c>
      <c r="K415" s="167">
        <v>1</v>
      </c>
      <c r="L415" s="265">
        <v>0</v>
      </c>
      <c r="M415" s="265"/>
      <c r="N415" s="258">
        <f t="shared" si="105"/>
        <v>0</v>
      </c>
      <c r="O415" s="258"/>
      <c r="P415" s="258"/>
      <c r="Q415" s="258"/>
      <c r="R415" s="138"/>
      <c r="T415" s="168" t="s">
        <v>875</v>
      </c>
      <c r="U415" s="47" t="s">
        <v>914</v>
      </c>
      <c r="V415" s="39"/>
      <c r="W415" s="169">
        <f t="shared" si="106"/>
        <v>0</v>
      </c>
      <c r="X415" s="169">
        <v>0</v>
      </c>
      <c r="Y415" s="169">
        <f t="shared" si="107"/>
        <v>0</v>
      </c>
      <c r="Z415" s="169">
        <v>0</v>
      </c>
      <c r="AA415" s="170">
        <f t="shared" si="108"/>
        <v>0</v>
      </c>
      <c r="AR415" s="22" t="s">
        <v>954</v>
      </c>
      <c r="AT415" s="22" t="s">
        <v>1082</v>
      </c>
      <c r="AU415" s="22" t="s">
        <v>959</v>
      </c>
      <c r="AY415" s="22" t="s">
        <v>1081</v>
      </c>
      <c r="BE415" s="116">
        <f t="shared" si="109"/>
        <v>0</v>
      </c>
      <c r="BF415" s="116">
        <f t="shared" si="110"/>
        <v>0</v>
      </c>
      <c r="BG415" s="116">
        <f t="shared" si="111"/>
        <v>0</v>
      </c>
      <c r="BH415" s="116">
        <f t="shared" si="112"/>
        <v>0</v>
      </c>
      <c r="BI415" s="116">
        <f t="shared" si="113"/>
        <v>0</v>
      </c>
      <c r="BJ415" s="22" t="s">
        <v>959</v>
      </c>
      <c r="BK415" s="171">
        <f t="shared" si="114"/>
        <v>0</v>
      </c>
      <c r="BL415" s="22" t="s">
        <v>954</v>
      </c>
      <c r="BM415" s="22" t="s">
        <v>2084</v>
      </c>
    </row>
    <row r="416" spans="2:65" s="1" customFormat="1" ht="25.5" customHeight="1">
      <c r="B416" s="136"/>
      <c r="C416" s="195" t="s">
        <v>3606</v>
      </c>
      <c r="D416" s="195" t="s">
        <v>1187</v>
      </c>
      <c r="E416" s="196" t="s">
        <v>2085</v>
      </c>
      <c r="F416" s="262" t="s">
        <v>2086</v>
      </c>
      <c r="G416" s="262"/>
      <c r="H416" s="262"/>
      <c r="I416" s="262"/>
      <c r="J416" s="197" t="s">
        <v>3745</v>
      </c>
      <c r="K416" s="198">
        <v>2</v>
      </c>
      <c r="L416" s="261">
        <v>0</v>
      </c>
      <c r="M416" s="261"/>
      <c r="N416" s="257">
        <f t="shared" si="105"/>
        <v>0</v>
      </c>
      <c r="O416" s="258"/>
      <c r="P416" s="258"/>
      <c r="Q416" s="258"/>
      <c r="R416" s="138"/>
      <c r="T416" s="168" t="s">
        <v>875</v>
      </c>
      <c r="U416" s="47" t="s">
        <v>914</v>
      </c>
      <c r="V416" s="39"/>
      <c r="W416" s="169">
        <f t="shared" si="106"/>
        <v>0</v>
      </c>
      <c r="X416" s="169">
        <v>0.03</v>
      </c>
      <c r="Y416" s="169">
        <f t="shared" si="107"/>
        <v>0.06</v>
      </c>
      <c r="Z416" s="169">
        <v>0</v>
      </c>
      <c r="AA416" s="170">
        <f t="shared" si="108"/>
        <v>0</v>
      </c>
      <c r="AR416" s="22" t="s">
        <v>959</v>
      </c>
      <c r="AT416" s="22" t="s">
        <v>1187</v>
      </c>
      <c r="AU416" s="22" t="s">
        <v>959</v>
      </c>
      <c r="AY416" s="22" t="s">
        <v>1081</v>
      </c>
      <c r="BE416" s="116">
        <f t="shared" si="109"/>
        <v>0</v>
      </c>
      <c r="BF416" s="116">
        <f t="shared" si="110"/>
        <v>0</v>
      </c>
      <c r="BG416" s="116">
        <f t="shared" si="111"/>
        <v>0</v>
      </c>
      <c r="BH416" s="116">
        <f t="shared" si="112"/>
        <v>0</v>
      </c>
      <c r="BI416" s="116">
        <f t="shared" si="113"/>
        <v>0</v>
      </c>
      <c r="BJ416" s="22" t="s">
        <v>959</v>
      </c>
      <c r="BK416" s="171">
        <f t="shared" si="114"/>
        <v>0</v>
      </c>
      <c r="BL416" s="22" t="s">
        <v>954</v>
      </c>
      <c r="BM416" s="22" t="s">
        <v>2087</v>
      </c>
    </row>
    <row r="417" spans="2:65" s="1" customFormat="1" ht="25.5" customHeight="1">
      <c r="B417" s="136"/>
      <c r="C417" s="195" t="s">
        <v>3610</v>
      </c>
      <c r="D417" s="195" t="s">
        <v>1187</v>
      </c>
      <c r="E417" s="196" t="s">
        <v>2088</v>
      </c>
      <c r="F417" s="262" t="s">
        <v>2089</v>
      </c>
      <c r="G417" s="262"/>
      <c r="H417" s="262"/>
      <c r="I417" s="262"/>
      <c r="J417" s="197" t="s">
        <v>3745</v>
      </c>
      <c r="K417" s="198">
        <v>2</v>
      </c>
      <c r="L417" s="261">
        <v>0</v>
      </c>
      <c r="M417" s="261"/>
      <c r="N417" s="257">
        <f t="shared" si="105"/>
        <v>0</v>
      </c>
      <c r="O417" s="258"/>
      <c r="P417" s="258"/>
      <c r="Q417" s="258"/>
      <c r="R417" s="138"/>
      <c r="T417" s="168" t="s">
        <v>875</v>
      </c>
      <c r="U417" s="47" t="s">
        <v>914</v>
      </c>
      <c r="V417" s="39"/>
      <c r="W417" s="169">
        <f t="shared" si="106"/>
        <v>0</v>
      </c>
      <c r="X417" s="169">
        <v>0.03</v>
      </c>
      <c r="Y417" s="169">
        <f t="shared" si="107"/>
        <v>0.06</v>
      </c>
      <c r="Z417" s="169">
        <v>0</v>
      </c>
      <c r="AA417" s="170">
        <f t="shared" si="108"/>
        <v>0</v>
      </c>
      <c r="AR417" s="22" t="s">
        <v>959</v>
      </c>
      <c r="AT417" s="22" t="s">
        <v>1187</v>
      </c>
      <c r="AU417" s="22" t="s">
        <v>959</v>
      </c>
      <c r="AY417" s="22" t="s">
        <v>1081</v>
      </c>
      <c r="BE417" s="116">
        <f t="shared" si="109"/>
        <v>0</v>
      </c>
      <c r="BF417" s="116">
        <f t="shared" si="110"/>
        <v>0</v>
      </c>
      <c r="BG417" s="116">
        <f t="shared" si="111"/>
        <v>0</v>
      </c>
      <c r="BH417" s="116">
        <f t="shared" si="112"/>
        <v>0</v>
      </c>
      <c r="BI417" s="116">
        <f t="shared" si="113"/>
        <v>0</v>
      </c>
      <c r="BJ417" s="22" t="s">
        <v>959</v>
      </c>
      <c r="BK417" s="171">
        <f t="shared" si="114"/>
        <v>0</v>
      </c>
      <c r="BL417" s="22" t="s">
        <v>954</v>
      </c>
      <c r="BM417" s="22" t="s">
        <v>2090</v>
      </c>
    </row>
    <row r="418" spans="2:65" s="1" customFormat="1" ht="25.5" customHeight="1">
      <c r="B418" s="136"/>
      <c r="C418" s="195" t="s">
        <v>3614</v>
      </c>
      <c r="D418" s="195" t="s">
        <v>1187</v>
      </c>
      <c r="E418" s="196" t="s">
        <v>2091</v>
      </c>
      <c r="F418" s="262" t="s">
        <v>2092</v>
      </c>
      <c r="G418" s="262"/>
      <c r="H418" s="262"/>
      <c r="I418" s="262"/>
      <c r="J418" s="197" t="s">
        <v>3745</v>
      </c>
      <c r="K418" s="198">
        <v>1</v>
      </c>
      <c r="L418" s="261">
        <v>0</v>
      </c>
      <c r="M418" s="261"/>
      <c r="N418" s="257">
        <f t="shared" si="105"/>
        <v>0</v>
      </c>
      <c r="O418" s="258"/>
      <c r="P418" s="258"/>
      <c r="Q418" s="258"/>
      <c r="R418" s="138"/>
      <c r="T418" s="168" t="s">
        <v>875</v>
      </c>
      <c r="U418" s="47" t="s">
        <v>914</v>
      </c>
      <c r="V418" s="39"/>
      <c r="W418" s="169">
        <f t="shared" si="106"/>
        <v>0</v>
      </c>
      <c r="X418" s="169">
        <v>0.03</v>
      </c>
      <c r="Y418" s="169">
        <f t="shared" si="107"/>
        <v>0.03</v>
      </c>
      <c r="Z418" s="169">
        <v>0</v>
      </c>
      <c r="AA418" s="170">
        <f t="shared" si="108"/>
        <v>0</v>
      </c>
      <c r="AR418" s="22" t="s">
        <v>959</v>
      </c>
      <c r="AT418" s="22" t="s">
        <v>1187</v>
      </c>
      <c r="AU418" s="22" t="s">
        <v>959</v>
      </c>
      <c r="AY418" s="22" t="s">
        <v>1081</v>
      </c>
      <c r="BE418" s="116">
        <f t="shared" si="109"/>
        <v>0</v>
      </c>
      <c r="BF418" s="116">
        <f t="shared" si="110"/>
        <v>0</v>
      </c>
      <c r="BG418" s="116">
        <f t="shared" si="111"/>
        <v>0</v>
      </c>
      <c r="BH418" s="116">
        <f t="shared" si="112"/>
        <v>0</v>
      </c>
      <c r="BI418" s="116">
        <f t="shared" si="113"/>
        <v>0</v>
      </c>
      <c r="BJ418" s="22" t="s">
        <v>959</v>
      </c>
      <c r="BK418" s="171">
        <f t="shared" si="114"/>
        <v>0</v>
      </c>
      <c r="BL418" s="22" t="s">
        <v>954</v>
      </c>
      <c r="BM418" s="22" t="s">
        <v>2093</v>
      </c>
    </row>
    <row r="419" spans="2:65" s="1" customFormat="1" ht="25.5" customHeight="1">
      <c r="B419" s="136"/>
      <c r="C419" s="195" t="s">
        <v>3618</v>
      </c>
      <c r="D419" s="195" t="s">
        <v>1187</v>
      </c>
      <c r="E419" s="196" t="s">
        <v>2094</v>
      </c>
      <c r="F419" s="262" t="s">
        <v>2701</v>
      </c>
      <c r="G419" s="262"/>
      <c r="H419" s="262"/>
      <c r="I419" s="262"/>
      <c r="J419" s="197" t="s">
        <v>3745</v>
      </c>
      <c r="K419" s="198">
        <v>1</v>
      </c>
      <c r="L419" s="261">
        <v>0</v>
      </c>
      <c r="M419" s="261"/>
      <c r="N419" s="257">
        <f t="shared" si="105"/>
        <v>0</v>
      </c>
      <c r="O419" s="258"/>
      <c r="P419" s="258"/>
      <c r="Q419" s="258"/>
      <c r="R419" s="138"/>
      <c r="T419" s="168" t="s">
        <v>875</v>
      </c>
      <c r="U419" s="47" t="s">
        <v>914</v>
      </c>
      <c r="V419" s="39"/>
      <c r="W419" s="169">
        <f t="shared" si="106"/>
        <v>0</v>
      </c>
      <c r="X419" s="169">
        <v>0.03</v>
      </c>
      <c r="Y419" s="169">
        <f t="shared" si="107"/>
        <v>0.03</v>
      </c>
      <c r="Z419" s="169">
        <v>0</v>
      </c>
      <c r="AA419" s="170">
        <f t="shared" si="108"/>
        <v>0</v>
      </c>
      <c r="AR419" s="22" t="s">
        <v>959</v>
      </c>
      <c r="AT419" s="22" t="s">
        <v>1187</v>
      </c>
      <c r="AU419" s="22" t="s">
        <v>959</v>
      </c>
      <c r="AY419" s="22" t="s">
        <v>1081</v>
      </c>
      <c r="BE419" s="116">
        <f t="shared" si="109"/>
        <v>0</v>
      </c>
      <c r="BF419" s="116">
        <f t="shared" si="110"/>
        <v>0</v>
      </c>
      <c r="BG419" s="116">
        <f t="shared" si="111"/>
        <v>0</v>
      </c>
      <c r="BH419" s="116">
        <f t="shared" si="112"/>
        <v>0</v>
      </c>
      <c r="BI419" s="116">
        <f t="shared" si="113"/>
        <v>0</v>
      </c>
      <c r="BJ419" s="22" t="s">
        <v>959</v>
      </c>
      <c r="BK419" s="171">
        <f t="shared" si="114"/>
        <v>0</v>
      </c>
      <c r="BL419" s="22" t="s">
        <v>954</v>
      </c>
      <c r="BM419" s="22" t="s">
        <v>2702</v>
      </c>
    </row>
    <row r="420" spans="2:65" s="1" customFormat="1" ht="38.25" customHeight="1">
      <c r="B420" s="136"/>
      <c r="C420" s="164" t="s">
        <v>3622</v>
      </c>
      <c r="D420" s="164" t="s">
        <v>1082</v>
      </c>
      <c r="E420" s="165" t="s">
        <v>1468</v>
      </c>
      <c r="F420" s="270" t="s">
        <v>3771</v>
      </c>
      <c r="G420" s="270"/>
      <c r="H420" s="270"/>
      <c r="I420" s="270"/>
      <c r="J420" s="166" t="s">
        <v>1470</v>
      </c>
      <c r="K420" s="167">
        <v>350</v>
      </c>
      <c r="L420" s="265">
        <v>0</v>
      </c>
      <c r="M420" s="265"/>
      <c r="N420" s="258">
        <f t="shared" si="105"/>
        <v>0</v>
      </c>
      <c r="O420" s="258"/>
      <c r="P420" s="258"/>
      <c r="Q420" s="258"/>
      <c r="R420" s="138"/>
      <c r="T420" s="168" t="s">
        <v>875</v>
      </c>
      <c r="U420" s="47" t="s">
        <v>914</v>
      </c>
      <c r="V420" s="39"/>
      <c r="W420" s="169">
        <f t="shared" si="106"/>
        <v>0</v>
      </c>
      <c r="X420" s="169">
        <v>6.9999999999999994E-5</v>
      </c>
      <c r="Y420" s="169">
        <f t="shared" si="107"/>
        <v>2.4499999999999997E-2</v>
      </c>
      <c r="Z420" s="169">
        <v>0</v>
      </c>
      <c r="AA420" s="170">
        <f t="shared" si="108"/>
        <v>0</v>
      </c>
      <c r="AR420" s="22" t="s">
        <v>954</v>
      </c>
      <c r="AT420" s="22" t="s">
        <v>1082</v>
      </c>
      <c r="AU420" s="22" t="s">
        <v>959</v>
      </c>
      <c r="AY420" s="22" t="s">
        <v>1081</v>
      </c>
      <c r="BE420" s="116">
        <f t="shared" si="109"/>
        <v>0</v>
      </c>
      <c r="BF420" s="116">
        <f t="shared" si="110"/>
        <v>0</v>
      </c>
      <c r="BG420" s="116">
        <f t="shared" si="111"/>
        <v>0</v>
      </c>
      <c r="BH420" s="116">
        <f t="shared" si="112"/>
        <v>0</v>
      </c>
      <c r="BI420" s="116">
        <f t="shared" si="113"/>
        <v>0</v>
      </c>
      <c r="BJ420" s="22" t="s">
        <v>959</v>
      </c>
      <c r="BK420" s="171">
        <f t="shared" si="114"/>
        <v>0</v>
      </c>
      <c r="BL420" s="22" t="s">
        <v>954</v>
      </c>
      <c r="BM420" s="22" t="s">
        <v>2703</v>
      </c>
    </row>
    <row r="421" spans="2:65" s="1" customFormat="1" ht="16.5" customHeight="1">
      <c r="B421" s="136"/>
      <c r="C421" s="195" t="s">
        <v>3627</v>
      </c>
      <c r="D421" s="195" t="s">
        <v>1187</v>
      </c>
      <c r="E421" s="196" t="s">
        <v>3774</v>
      </c>
      <c r="F421" s="262" t="s">
        <v>3775</v>
      </c>
      <c r="G421" s="262"/>
      <c r="H421" s="262"/>
      <c r="I421" s="262"/>
      <c r="J421" s="197" t="s">
        <v>1470</v>
      </c>
      <c r="K421" s="198">
        <v>350</v>
      </c>
      <c r="L421" s="261">
        <v>0</v>
      </c>
      <c r="M421" s="261"/>
      <c r="N421" s="257">
        <f t="shared" si="105"/>
        <v>0</v>
      </c>
      <c r="O421" s="258"/>
      <c r="P421" s="258"/>
      <c r="Q421" s="258"/>
      <c r="R421" s="138"/>
      <c r="T421" s="168" t="s">
        <v>875</v>
      </c>
      <c r="U421" s="47" t="s">
        <v>914</v>
      </c>
      <c r="V421" s="39"/>
      <c r="W421" s="169">
        <f t="shared" si="106"/>
        <v>0</v>
      </c>
      <c r="X421" s="169">
        <v>1.0399999999999999E-3</v>
      </c>
      <c r="Y421" s="169">
        <f t="shared" si="107"/>
        <v>0.36399999999999999</v>
      </c>
      <c r="Z421" s="169">
        <v>0</v>
      </c>
      <c r="AA421" s="170">
        <f t="shared" si="108"/>
        <v>0</v>
      </c>
      <c r="AR421" s="22" t="s">
        <v>959</v>
      </c>
      <c r="AT421" s="22" t="s">
        <v>1187</v>
      </c>
      <c r="AU421" s="22" t="s">
        <v>959</v>
      </c>
      <c r="AY421" s="22" t="s">
        <v>1081</v>
      </c>
      <c r="BE421" s="116">
        <f t="shared" si="109"/>
        <v>0</v>
      </c>
      <c r="BF421" s="116">
        <f t="shared" si="110"/>
        <v>0</v>
      </c>
      <c r="BG421" s="116">
        <f t="shared" si="111"/>
        <v>0</v>
      </c>
      <c r="BH421" s="116">
        <f t="shared" si="112"/>
        <v>0</v>
      </c>
      <c r="BI421" s="116">
        <f t="shared" si="113"/>
        <v>0</v>
      </c>
      <c r="BJ421" s="22" t="s">
        <v>959</v>
      </c>
      <c r="BK421" s="171">
        <f t="shared" si="114"/>
        <v>0</v>
      </c>
      <c r="BL421" s="22" t="s">
        <v>954</v>
      </c>
      <c r="BM421" s="22" t="s">
        <v>2704</v>
      </c>
    </row>
    <row r="422" spans="2:65" s="1" customFormat="1" ht="38.25" customHeight="1">
      <c r="B422" s="136"/>
      <c r="C422" s="164" t="s">
        <v>3631</v>
      </c>
      <c r="D422" s="164" t="s">
        <v>1082</v>
      </c>
      <c r="E422" s="165" t="s">
        <v>3778</v>
      </c>
      <c r="F422" s="270" t="s">
        <v>3779</v>
      </c>
      <c r="G422" s="270"/>
      <c r="H422" s="270"/>
      <c r="I422" s="270"/>
      <c r="J422" s="166" t="s">
        <v>1470</v>
      </c>
      <c r="K422" s="167">
        <v>4500</v>
      </c>
      <c r="L422" s="265">
        <v>0</v>
      </c>
      <c r="M422" s="265"/>
      <c r="N422" s="258">
        <f t="shared" si="105"/>
        <v>0</v>
      </c>
      <c r="O422" s="258"/>
      <c r="P422" s="258"/>
      <c r="Q422" s="258"/>
      <c r="R422" s="138"/>
      <c r="T422" s="168" t="s">
        <v>875</v>
      </c>
      <c r="U422" s="47" t="s">
        <v>914</v>
      </c>
      <c r="V422" s="39"/>
      <c r="W422" s="169">
        <f t="shared" si="106"/>
        <v>0</v>
      </c>
      <c r="X422" s="169">
        <v>4.5899999999999998E-5</v>
      </c>
      <c r="Y422" s="169">
        <f t="shared" si="107"/>
        <v>0.20654999999999998</v>
      </c>
      <c r="Z422" s="169">
        <v>1E-3</v>
      </c>
      <c r="AA422" s="170">
        <f t="shared" si="108"/>
        <v>4.5</v>
      </c>
      <c r="AR422" s="22" t="s">
        <v>954</v>
      </c>
      <c r="AT422" s="22" t="s">
        <v>1082</v>
      </c>
      <c r="AU422" s="22" t="s">
        <v>959</v>
      </c>
      <c r="AY422" s="22" t="s">
        <v>1081</v>
      </c>
      <c r="BE422" s="116">
        <f t="shared" si="109"/>
        <v>0</v>
      </c>
      <c r="BF422" s="116">
        <f t="shared" si="110"/>
        <v>0</v>
      </c>
      <c r="BG422" s="116">
        <f t="shared" si="111"/>
        <v>0</v>
      </c>
      <c r="BH422" s="116">
        <f t="shared" si="112"/>
        <v>0</v>
      </c>
      <c r="BI422" s="116">
        <f t="shared" si="113"/>
        <v>0</v>
      </c>
      <c r="BJ422" s="22" t="s">
        <v>959</v>
      </c>
      <c r="BK422" s="171">
        <f t="shared" si="114"/>
        <v>0</v>
      </c>
      <c r="BL422" s="22" t="s">
        <v>954</v>
      </c>
      <c r="BM422" s="22" t="s">
        <v>2705</v>
      </c>
    </row>
    <row r="423" spans="2:65" s="1" customFormat="1" ht="38.25" customHeight="1">
      <c r="B423" s="136"/>
      <c r="C423" s="164" t="s">
        <v>3635</v>
      </c>
      <c r="D423" s="164" t="s">
        <v>1082</v>
      </c>
      <c r="E423" s="165" t="s">
        <v>2293</v>
      </c>
      <c r="F423" s="270" t="s">
        <v>2294</v>
      </c>
      <c r="G423" s="270"/>
      <c r="H423" s="270"/>
      <c r="I423" s="270"/>
      <c r="J423" s="166" t="s">
        <v>1346</v>
      </c>
      <c r="K423" s="167">
        <v>0</v>
      </c>
      <c r="L423" s="265">
        <v>0</v>
      </c>
      <c r="M423" s="265"/>
      <c r="N423" s="258">
        <f t="shared" si="105"/>
        <v>0</v>
      </c>
      <c r="O423" s="258"/>
      <c r="P423" s="258"/>
      <c r="Q423" s="258"/>
      <c r="R423" s="138"/>
      <c r="T423" s="168" t="s">
        <v>875</v>
      </c>
      <c r="U423" s="47" t="s">
        <v>914</v>
      </c>
      <c r="V423" s="39"/>
      <c r="W423" s="169">
        <f t="shared" si="106"/>
        <v>0</v>
      </c>
      <c r="X423" s="169">
        <v>0</v>
      </c>
      <c r="Y423" s="169">
        <f t="shared" si="107"/>
        <v>0</v>
      </c>
      <c r="Z423" s="169">
        <v>0</v>
      </c>
      <c r="AA423" s="170">
        <f t="shared" si="108"/>
        <v>0</v>
      </c>
      <c r="AR423" s="22" t="s">
        <v>954</v>
      </c>
      <c r="AT423" s="22" t="s">
        <v>1082</v>
      </c>
      <c r="AU423" s="22" t="s">
        <v>959</v>
      </c>
      <c r="AY423" s="22" t="s">
        <v>1081</v>
      </c>
      <c r="BE423" s="116">
        <f t="shared" si="109"/>
        <v>0</v>
      </c>
      <c r="BF423" s="116">
        <f t="shared" si="110"/>
        <v>0</v>
      </c>
      <c r="BG423" s="116">
        <f t="shared" si="111"/>
        <v>0</v>
      </c>
      <c r="BH423" s="116">
        <f t="shared" si="112"/>
        <v>0</v>
      </c>
      <c r="BI423" s="116">
        <f t="shared" si="113"/>
        <v>0</v>
      </c>
      <c r="BJ423" s="22" t="s">
        <v>959</v>
      </c>
      <c r="BK423" s="171">
        <f t="shared" si="114"/>
        <v>0</v>
      </c>
      <c r="BL423" s="22" t="s">
        <v>954</v>
      </c>
      <c r="BM423" s="22" t="s">
        <v>2706</v>
      </c>
    </row>
    <row r="424" spans="2:65" s="10" customFormat="1" ht="29.85" customHeight="1">
      <c r="B424" s="153"/>
      <c r="C424" s="154"/>
      <c r="D424" s="163" t="s">
        <v>550</v>
      </c>
      <c r="E424" s="163"/>
      <c r="F424" s="163"/>
      <c r="G424" s="163"/>
      <c r="H424" s="163"/>
      <c r="I424" s="163"/>
      <c r="J424" s="163"/>
      <c r="K424" s="163"/>
      <c r="L424" s="163"/>
      <c r="M424" s="163"/>
      <c r="N424" s="273">
        <f>BK424</f>
        <v>0</v>
      </c>
      <c r="O424" s="274"/>
      <c r="P424" s="274"/>
      <c r="Q424" s="274"/>
      <c r="R424" s="156"/>
      <c r="T424" s="157"/>
      <c r="U424" s="154"/>
      <c r="V424" s="154"/>
      <c r="W424" s="158">
        <f>SUM(W425:W490)</f>
        <v>0</v>
      </c>
      <c r="X424" s="154"/>
      <c r="Y424" s="158">
        <f>SUM(Y425:Y490)</f>
        <v>0.40037400000000001</v>
      </c>
      <c r="Z424" s="154"/>
      <c r="AA424" s="159">
        <f>SUM(AA425:AA490)</f>
        <v>0</v>
      </c>
      <c r="AR424" s="160" t="s">
        <v>959</v>
      </c>
      <c r="AT424" s="161" t="s">
        <v>946</v>
      </c>
      <c r="AU424" s="161" t="s">
        <v>954</v>
      </c>
      <c r="AY424" s="160" t="s">
        <v>1081</v>
      </c>
      <c r="BK424" s="162">
        <f>SUM(BK425:BK490)</f>
        <v>0</v>
      </c>
    </row>
    <row r="425" spans="2:65" s="1" customFormat="1" ht="25.5" customHeight="1">
      <c r="B425" s="136"/>
      <c r="C425" s="164" t="s">
        <v>3640</v>
      </c>
      <c r="D425" s="164" t="s">
        <v>1082</v>
      </c>
      <c r="E425" s="165" t="s">
        <v>3784</v>
      </c>
      <c r="F425" s="270" t="s">
        <v>3785</v>
      </c>
      <c r="G425" s="270"/>
      <c r="H425" s="270"/>
      <c r="I425" s="270"/>
      <c r="J425" s="166" t="s">
        <v>1182</v>
      </c>
      <c r="K425" s="167">
        <v>2</v>
      </c>
      <c r="L425" s="265">
        <v>0</v>
      </c>
      <c r="M425" s="265"/>
      <c r="N425" s="258">
        <f>ROUND(L425*K425,3)</f>
        <v>0</v>
      </c>
      <c r="O425" s="258"/>
      <c r="P425" s="258"/>
      <c r="Q425" s="258"/>
      <c r="R425" s="138"/>
      <c r="T425" s="168" t="s">
        <v>875</v>
      </c>
      <c r="U425" s="47" t="s">
        <v>914</v>
      </c>
      <c r="V425" s="39"/>
      <c r="W425" s="169">
        <f>V425*K425</f>
        <v>0</v>
      </c>
      <c r="X425" s="169">
        <v>0</v>
      </c>
      <c r="Y425" s="169">
        <f>X425*K425</f>
        <v>0</v>
      </c>
      <c r="Z425" s="169">
        <v>0</v>
      </c>
      <c r="AA425" s="170">
        <f>Z425*K425</f>
        <v>0</v>
      </c>
      <c r="AR425" s="22" t="s">
        <v>954</v>
      </c>
      <c r="AT425" s="22" t="s">
        <v>1082</v>
      </c>
      <c r="AU425" s="22" t="s">
        <v>959</v>
      </c>
      <c r="AY425" s="22" t="s">
        <v>1081</v>
      </c>
      <c r="BE425" s="116">
        <f>IF(U425="základná",N425,0)</f>
        <v>0</v>
      </c>
      <c r="BF425" s="116">
        <f>IF(U425="znížená",N425,0)</f>
        <v>0</v>
      </c>
      <c r="BG425" s="116">
        <f>IF(U425="zákl. prenesená",N425,0)</f>
        <v>0</v>
      </c>
      <c r="BH425" s="116">
        <f>IF(U425="zníž. prenesená",N425,0)</f>
        <v>0</v>
      </c>
      <c r="BI425" s="116">
        <f>IF(U425="nulová",N425,0)</f>
        <v>0</v>
      </c>
      <c r="BJ425" s="22" t="s">
        <v>959</v>
      </c>
      <c r="BK425" s="171">
        <f>ROUND(L425*K425,3)</f>
        <v>0</v>
      </c>
      <c r="BL425" s="22" t="s">
        <v>954</v>
      </c>
      <c r="BM425" s="22" t="s">
        <v>2707</v>
      </c>
    </row>
    <row r="426" spans="2:65" s="12" customFormat="1" ht="16.5" customHeight="1">
      <c r="B426" s="179"/>
      <c r="C426" s="180"/>
      <c r="D426" s="180"/>
      <c r="E426" s="181" t="s">
        <v>875</v>
      </c>
      <c r="F426" s="275" t="s">
        <v>3787</v>
      </c>
      <c r="G426" s="276"/>
      <c r="H426" s="276"/>
      <c r="I426" s="276"/>
      <c r="J426" s="180"/>
      <c r="K426" s="182">
        <v>1</v>
      </c>
      <c r="L426" s="180"/>
      <c r="M426" s="180"/>
      <c r="N426" s="180"/>
      <c r="O426" s="180"/>
      <c r="P426" s="180"/>
      <c r="Q426" s="180"/>
      <c r="R426" s="183"/>
      <c r="T426" s="184"/>
      <c r="U426" s="180"/>
      <c r="V426" s="180"/>
      <c r="W426" s="180"/>
      <c r="X426" s="180"/>
      <c r="Y426" s="180"/>
      <c r="Z426" s="180"/>
      <c r="AA426" s="185"/>
      <c r="AT426" s="186" t="s">
        <v>1089</v>
      </c>
      <c r="AU426" s="186" t="s">
        <v>959</v>
      </c>
      <c r="AV426" s="12" t="s">
        <v>959</v>
      </c>
      <c r="AW426" s="12" t="s">
        <v>903</v>
      </c>
      <c r="AX426" s="12" t="s">
        <v>947</v>
      </c>
      <c r="AY426" s="186" t="s">
        <v>1081</v>
      </c>
    </row>
    <row r="427" spans="2:65" s="12" customFormat="1" ht="16.5" customHeight="1">
      <c r="B427" s="179"/>
      <c r="C427" s="180"/>
      <c r="D427" s="180"/>
      <c r="E427" s="181" t="s">
        <v>875</v>
      </c>
      <c r="F427" s="259" t="s">
        <v>3788</v>
      </c>
      <c r="G427" s="260"/>
      <c r="H427" s="260"/>
      <c r="I427" s="260"/>
      <c r="J427" s="180"/>
      <c r="K427" s="182">
        <v>1</v>
      </c>
      <c r="L427" s="180"/>
      <c r="M427" s="180"/>
      <c r="N427" s="180"/>
      <c r="O427" s="180"/>
      <c r="P427" s="180"/>
      <c r="Q427" s="180"/>
      <c r="R427" s="183"/>
      <c r="T427" s="184"/>
      <c r="U427" s="180"/>
      <c r="V427" s="180"/>
      <c r="W427" s="180"/>
      <c r="X427" s="180"/>
      <c r="Y427" s="180"/>
      <c r="Z427" s="180"/>
      <c r="AA427" s="185"/>
      <c r="AT427" s="186" t="s">
        <v>1089</v>
      </c>
      <c r="AU427" s="186" t="s">
        <v>959</v>
      </c>
      <c r="AV427" s="12" t="s">
        <v>959</v>
      </c>
      <c r="AW427" s="12" t="s">
        <v>903</v>
      </c>
      <c r="AX427" s="12" t="s">
        <v>947</v>
      </c>
      <c r="AY427" s="186" t="s">
        <v>1081</v>
      </c>
    </row>
    <row r="428" spans="2:65" s="13" customFormat="1" ht="16.5" customHeight="1">
      <c r="B428" s="187"/>
      <c r="C428" s="188"/>
      <c r="D428" s="188"/>
      <c r="E428" s="189" t="s">
        <v>875</v>
      </c>
      <c r="F428" s="271" t="s">
        <v>1096</v>
      </c>
      <c r="G428" s="272"/>
      <c r="H428" s="272"/>
      <c r="I428" s="272"/>
      <c r="J428" s="188"/>
      <c r="K428" s="190">
        <v>2</v>
      </c>
      <c r="L428" s="188"/>
      <c r="M428" s="188"/>
      <c r="N428" s="188"/>
      <c r="O428" s="188"/>
      <c r="P428" s="188"/>
      <c r="Q428" s="188"/>
      <c r="R428" s="191"/>
      <c r="T428" s="192"/>
      <c r="U428" s="188"/>
      <c r="V428" s="188"/>
      <c r="W428" s="188"/>
      <c r="X428" s="188"/>
      <c r="Y428" s="188"/>
      <c r="Z428" s="188"/>
      <c r="AA428" s="193"/>
      <c r="AT428" s="194" t="s">
        <v>1089</v>
      </c>
      <c r="AU428" s="194" t="s">
        <v>959</v>
      </c>
      <c r="AV428" s="13" t="s">
        <v>1086</v>
      </c>
      <c r="AW428" s="13" t="s">
        <v>903</v>
      </c>
      <c r="AX428" s="13" t="s">
        <v>954</v>
      </c>
      <c r="AY428" s="194" t="s">
        <v>1081</v>
      </c>
    </row>
    <row r="429" spans="2:65" s="1" customFormat="1" ht="25.5" customHeight="1">
      <c r="B429" s="136"/>
      <c r="C429" s="195" t="s">
        <v>3644</v>
      </c>
      <c r="D429" s="195" t="s">
        <v>1187</v>
      </c>
      <c r="E429" s="196" t="s">
        <v>3790</v>
      </c>
      <c r="F429" s="262" t="s">
        <v>3791</v>
      </c>
      <c r="G429" s="262"/>
      <c r="H429" s="262"/>
      <c r="I429" s="262"/>
      <c r="J429" s="197" t="s">
        <v>1182</v>
      </c>
      <c r="K429" s="198">
        <v>2</v>
      </c>
      <c r="L429" s="261">
        <v>0</v>
      </c>
      <c r="M429" s="261"/>
      <c r="N429" s="257">
        <f>ROUND(L429*K429,3)</f>
        <v>0</v>
      </c>
      <c r="O429" s="258"/>
      <c r="P429" s="258"/>
      <c r="Q429" s="258"/>
      <c r="R429" s="138"/>
      <c r="T429" s="168" t="s">
        <v>875</v>
      </c>
      <c r="U429" s="47" t="s">
        <v>914</v>
      </c>
      <c r="V429" s="39"/>
      <c r="W429" s="169">
        <f>V429*K429</f>
        <v>0</v>
      </c>
      <c r="X429" s="169">
        <v>0</v>
      </c>
      <c r="Y429" s="169">
        <f>X429*K429</f>
        <v>0</v>
      </c>
      <c r="Z429" s="169">
        <v>0</v>
      </c>
      <c r="AA429" s="170">
        <f>Z429*K429</f>
        <v>0</v>
      </c>
      <c r="AR429" s="22" t="s">
        <v>959</v>
      </c>
      <c r="AT429" s="22" t="s">
        <v>1187</v>
      </c>
      <c r="AU429" s="22" t="s">
        <v>959</v>
      </c>
      <c r="AY429" s="22" t="s">
        <v>1081</v>
      </c>
      <c r="BE429" s="116">
        <f>IF(U429="základná",N429,0)</f>
        <v>0</v>
      </c>
      <c r="BF429" s="116">
        <f>IF(U429="znížená",N429,0)</f>
        <v>0</v>
      </c>
      <c r="BG429" s="116">
        <f>IF(U429="zákl. prenesená",N429,0)</f>
        <v>0</v>
      </c>
      <c r="BH429" s="116">
        <f>IF(U429="zníž. prenesená",N429,0)</f>
        <v>0</v>
      </c>
      <c r="BI429" s="116">
        <f>IF(U429="nulová",N429,0)</f>
        <v>0</v>
      </c>
      <c r="BJ429" s="22" t="s">
        <v>959</v>
      </c>
      <c r="BK429" s="171">
        <f>ROUND(L429*K429,3)</f>
        <v>0</v>
      </c>
      <c r="BL429" s="22" t="s">
        <v>954</v>
      </c>
      <c r="BM429" s="22" t="s">
        <v>2708</v>
      </c>
    </row>
    <row r="430" spans="2:65" s="12" customFormat="1" ht="16.5" customHeight="1">
      <c r="B430" s="179"/>
      <c r="C430" s="180"/>
      <c r="D430" s="180"/>
      <c r="E430" s="181" t="s">
        <v>875</v>
      </c>
      <c r="F430" s="275" t="s">
        <v>3787</v>
      </c>
      <c r="G430" s="276"/>
      <c r="H430" s="276"/>
      <c r="I430" s="276"/>
      <c r="J430" s="180"/>
      <c r="K430" s="182">
        <v>1</v>
      </c>
      <c r="L430" s="180"/>
      <c r="M430" s="180"/>
      <c r="N430" s="180"/>
      <c r="O430" s="180"/>
      <c r="P430" s="180"/>
      <c r="Q430" s="180"/>
      <c r="R430" s="183"/>
      <c r="T430" s="184"/>
      <c r="U430" s="180"/>
      <c r="V430" s="180"/>
      <c r="W430" s="180"/>
      <c r="X430" s="180"/>
      <c r="Y430" s="180"/>
      <c r="Z430" s="180"/>
      <c r="AA430" s="185"/>
      <c r="AT430" s="186" t="s">
        <v>1089</v>
      </c>
      <c r="AU430" s="186" t="s">
        <v>959</v>
      </c>
      <c r="AV430" s="12" t="s">
        <v>959</v>
      </c>
      <c r="AW430" s="12" t="s">
        <v>903</v>
      </c>
      <c r="AX430" s="12" t="s">
        <v>947</v>
      </c>
      <c r="AY430" s="186" t="s">
        <v>1081</v>
      </c>
    </row>
    <row r="431" spans="2:65" s="12" customFormat="1" ht="16.5" customHeight="1">
      <c r="B431" s="179"/>
      <c r="C431" s="180"/>
      <c r="D431" s="180"/>
      <c r="E431" s="181" t="s">
        <v>875</v>
      </c>
      <c r="F431" s="259" t="s">
        <v>3788</v>
      </c>
      <c r="G431" s="260"/>
      <c r="H431" s="260"/>
      <c r="I431" s="260"/>
      <c r="J431" s="180"/>
      <c r="K431" s="182">
        <v>1</v>
      </c>
      <c r="L431" s="180"/>
      <c r="M431" s="180"/>
      <c r="N431" s="180"/>
      <c r="O431" s="180"/>
      <c r="P431" s="180"/>
      <c r="Q431" s="180"/>
      <c r="R431" s="183"/>
      <c r="T431" s="184"/>
      <c r="U431" s="180"/>
      <c r="V431" s="180"/>
      <c r="W431" s="180"/>
      <c r="X431" s="180"/>
      <c r="Y431" s="180"/>
      <c r="Z431" s="180"/>
      <c r="AA431" s="185"/>
      <c r="AT431" s="186" t="s">
        <v>1089</v>
      </c>
      <c r="AU431" s="186" t="s">
        <v>959</v>
      </c>
      <c r="AV431" s="12" t="s">
        <v>959</v>
      </c>
      <c r="AW431" s="12" t="s">
        <v>903</v>
      </c>
      <c r="AX431" s="12" t="s">
        <v>947</v>
      </c>
      <c r="AY431" s="186" t="s">
        <v>1081</v>
      </c>
    </row>
    <row r="432" spans="2:65" s="13" customFormat="1" ht="16.5" customHeight="1">
      <c r="B432" s="187"/>
      <c r="C432" s="188"/>
      <c r="D432" s="188"/>
      <c r="E432" s="189" t="s">
        <v>875</v>
      </c>
      <c r="F432" s="271" t="s">
        <v>1096</v>
      </c>
      <c r="G432" s="272"/>
      <c r="H432" s="272"/>
      <c r="I432" s="272"/>
      <c r="J432" s="188"/>
      <c r="K432" s="190">
        <v>2</v>
      </c>
      <c r="L432" s="188"/>
      <c r="M432" s="188"/>
      <c r="N432" s="188"/>
      <c r="O432" s="188"/>
      <c r="P432" s="188"/>
      <c r="Q432" s="188"/>
      <c r="R432" s="191"/>
      <c r="T432" s="192"/>
      <c r="U432" s="188"/>
      <c r="V432" s="188"/>
      <c r="W432" s="188"/>
      <c r="X432" s="188"/>
      <c r="Y432" s="188"/>
      <c r="Z432" s="188"/>
      <c r="AA432" s="193"/>
      <c r="AT432" s="194" t="s">
        <v>1089</v>
      </c>
      <c r="AU432" s="194" t="s">
        <v>959</v>
      </c>
      <c r="AV432" s="13" t="s">
        <v>1086</v>
      </c>
      <c r="AW432" s="13" t="s">
        <v>903</v>
      </c>
      <c r="AX432" s="13" t="s">
        <v>954</v>
      </c>
      <c r="AY432" s="194" t="s">
        <v>1081</v>
      </c>
    </row>
    <row r="433" spans="2:65" s="1" customFormat="1" ht="16.5" customHeight="1">
      <c r="B433" s="136"/>
      <c r="C433" s="195" t="s">
        <v>3648</v>
      </c>
      <c r="D433" s="195" t="s">
        <v>1187</v>
      </c>
      <c r="E433" s="196" t="s">
        <v>3794</v>
      </c>
      <c r="F433" s="262" t="s">
        <v>3795</v>
      </c>
      <c r="G433" s="262"/>
      <c r="H433" s="262"/>
      <c r="I433" s="262"/>
      <c r="J433" s="197" t="s">
        <v>1182</v>
      </c>
      <c r="K433" s="198">
        <v>2</v>
      </c>
      <c r="L433" s="261">
        <v>0</v>
      </c>
      <c r="M433" s="261"/>
      <c r="N433" s="257">
        <f>ROUND(L433*K433,3)</f>
        <v>0</v>
      </c>
      <c r="O433" s="258"/>
      <c r="P433" s="258"/>
      <c r="Q433" s="258"/>
      <c r="R433" s="138"/>
      <c r="T433" s="168" t="s">
        <v>875</v>
      </c>
      <c r="U433" s="47" t="s">
        <v>914</v>
      </c>
      <c r="V433" s="39"/>
      <c r="W433" s="169">
        <f>V433*K433</f>
        <v>0</v>
      </c>
      <c r="X433" s="169">
        <v>0</v>
      </c>
      <c r="Y433" s="169">
        <f>X433*K433</f>
        <v>0</v>
      </c>
      <c r="Z433" s="169">
        <v>0</v>
      </c>
      <c r="AA433" s="170">
        <f>Z433*K433</f>
        <v>0</v>
      </c>
      <c r="AR433" s="22" t="s">
        <v>959</v>
      </c>
      <c r="AT433" s="22" t="s">
        <v>1187</v>
      </c>
      <c r="AU433" s="22" t="s">
        <v>959</v>
      </c>
      <c r="AY433" s="22" t="s">
        <v>1081</v>
      </c>
      <c r="BE433" s="116">
        <f>IF(U433="základná",N433,0)</f>
        <v>0</v>
      </c>
      <c r="BF433" s="116">
        <f>IF(U433="znížená",N433,0)</f>
        <v>0</v>
      </c>
      <c r="BG433" s="116">
        <f>IF(U433="zákl. prenesená",N433,0)</f>
        <v>0</v>
      </c>
      <c r="BH433" s="116">
        <f>IF(U433="zníž. prenesená",N433,0)</f>
        <v>0</v>
      </c>
      <c r="BI433" s="116">
        <f>IF(U433="nulová",N433,0)</f>
        <v>0</v>
      </c>
      <c r="BJ433" s="22" t="s">
        <v>959</v>
      </c>
      <c r="BK433" s="171">
        <f>ROUND(L433*K433,3)</f>
        <v>0</v>
      </c>
      <c r="BL433" s="22" t="s">
        <v>954</v>
      </c>
      <c r="BM433" s="22" t="s">
        <v>2709</v>
      </c>
    </row>
    <row r="434" spans="2:65" s="12" customFormat="1" ht="16.5" customHeight="1">
      <c r="B434" s="179"/>
      <c r="C434" s="180"/>
      <c r="D434" s="180"/>
      <c r="E434" s="181" t="s">
        <v>875</v>
      </c>
      <c r="F434" s="275" t="s">
        <v>3787</v>
      </c>
      <c r="G434" s="276"/>
      <c r="H434" s="276"/>
      <c r="I434" s="276"/>
      <c r="J434" s="180"/>
      <c r="K434" s="182">
        <v>1</v>
      </c>
      <c r="L434" s="180"/>
      <c r="M434" s="180"/>
      <c r="N434" s="180"/>
      <c r="O434" s="180"/>
      <c r="P434" s="180"/>
      <c r="Q434" s="180"/>
      <c r="R434" s="183"/>
      <c r="T434" s="184"/>
      <c r="U434" s="180"/>
      <c r="V434" s="180"/>
      <c r="W434" s="180"/>
      <c r="X434" s="180"/>
      <c r="Y434" s="180"/>
      <c r="Z434" s="180"/>
      <c r="AA434" s="185"/>
      <c r="AT434" s="186" t="s">
        <v>1089</v>
      </c>
      <c r="AU434" s="186" t="s">
        <v>959</v>
      </c>
      <c r="AV434" s="12" t="s">
        <v>959</v>
      </c>
      <c r="AW434" s="12" t="s">
        <v>903</v>
      </c>
      <c r="AX434" s="12" t="s">
        <v>947</v>
      </c>
      <c r="AY434" s="186" t="s">
        <v>1081</v>
      </c>
    </row>
    <row r="435" spans="2:65" s="12" customFormat="1" ht="16.5" customHeight="1">
      <c r="B435" s="179"/>
      <c r="C435" s="180"/>
      <c r="D435" s="180"/>
      <c r="E435" s="181" t="s">
        <v>875</v>
      </c>
      <c r="F435" s="259" t="s">
        <v>3788</v>
      </c>
      <c r="G435" s="260"/>
      <c r="H435" s="260"/>
      <c r="I435" s="260"/>
      <c r="J435" s="180"/>
      <c r="K435" s="182">
        <v>1</v>
      </c>
      <c r="L435" s="180"/>
      <c r="M435" s="180"/>
      <c r="N435" s="180"/>
      <c r="O435" s="180"/>
      <c r="P435" s="180"/>
      <c r="Q435" s="180"/>
      <c r="R435" s="183"/>
      <c r="T435" s="184"/>
      <c r="U435" s="180"/>
      <c r="V435" s="180"/>
      <c r="W435" s="180"/>
      <c r="X435" s="180"/>
      <c r="Y435" s="180"/>
      <c r="Z435" s="180"/>
      <c r="AA435" s="185"/>
      <c r="AT435" s="186" t="s">
        <v>1089</v>
      </c>
      <c r="AU435" s="186" t="s">
        <v>959</v>
      </c>
      <c r="AV435" s="12" t="s">
        <v>959</v>
      </c>
      <c r="AW435" s="12" t="s">
        <v>903</v>
      </c>
      <c r="AX435" s="12" t="s">
        <v>947</v>
      </c>
      <c r="AY435" s="186" t="s">
        <v>1081</v>
      </c>
    </row>
    <row r="436" spans="2:65" s="13" customFormat="1" ht="16.5" customHeight="1">
      <c r="B436" s="187"/>
      <c r="C436" s="188"/>
      <c r="D436" s="188"/>
      <c r="E436" s="189" t="s">
        <v>875</v>
      </c>
      <c r="F436" s="271" t="s">
        <v>1096</v>
      </c>
      <c r="G436" s="272"/>
      <c r="H436" s="272"/>
      <c r="I436" s="272"/>
      <c r="J436" s="188"/>
      <c r="K436" s="190">
        <v>2</v>
      </c>
      <c r="L436" s="188"/>
      <c r="M436" s="188"/>
      <c r="N436" s="188"/>
      <c r="O436" s="188"/>
      <c r="P436" s="188"/>
      <c r="Q436" s="188"/>
      <c r="R436" s="191"/>
      <c r="T436" s="192"/>
      <c r="U436" s="188"/>
      <c r="V436" s="188"/>
      <c r="W436" s="188"/>
      <c r="X436" s="188"/>
      <c r="Y436" s="188"/>
      <c r="Z436" s="188"/>
      <c r="AA436" s="193"/>
      <c r="AT436" s="194" t="s">
        <v>1089</v>
      </c>
      <c r="AU436" s="194" t="s">
        <v>959</v>
      </c>
      <c r="AV436" s="13" t="s">
        <v>1086</v>
      </c>
      <c r="AW436" s="13" t="s">
        <v>903</v>
      </c>
      <c r="AX436" s="13" t="s">
        <v>954</v>
      </c>
      <c r="AY436" s="194" t="s">
        <v>1081</v>
      </c>
    </row>
    <row r="437" spans="2:65" s="1" customFormat="1" ht="16.5" customHeight="1">
      <c r="B437" s="136"/>
      <c r="C437" s="164" t="s">
        <v>3652</v>
      </c>
      <c r="D437" s="164" t="s">
        <v>1082</v>
      </c>
      <c r="E437" s="165" t="s">
        <v>3798</v>
      </c>
      <c r="F437" s="270" t="s">
        <v>3799</v>
      </c>
      <c r="G437" s="270"/>
      <c r="H437" s="270"/>
      <c r="I437" s="270"/>
      <c r="J437" s="166" t="s">
        <v>1194</v>
      </c>
      <c r="K437" s="167">
        <v>3</v>
      </c>
      <c r="L437" s="265">
        <v>0</v>
      </c>
      <c r="M437" s="265"/>
      <c r="N437" s="258">
        <f>ROUND(L437*K437,3)</f>
        <v>0</v>
      </c>
      <c r="O437" s="258"/>
      <c r="P437" s="258"/>
      <c r="Q437" s="258"/>
      <c r="R437" s="138"/>
      <c r="T437" s="168" t="s">
        <v>875</v>
      </c>
      <c r="U437" s="47" t="s">
        <v>914</v>
      </c>
      <c r="V437" s="39"/>
      <c r="W437" s="169">
        <f>V437*K437</f>
        <v>0</v>
      </c>
      <c r="X437" s="169">
        <v>0</v>
      </c>
      <c r="Y437" s="169">
        <f>X437*K437</f>
        <v>0</v>
      </c>
      <c r="Z437" s="169">
        <v>0</v>
      </c>
      <c r="AA437" s="170">
        <f>Z437*K437</f>
        <v>0</v>
      </c>
      <c r="AR437" s="22" t="s">
        <v>954</v>
      </c>
      <c r="AT437" s="22" t="s">
        <v>1082</v>
      </c>
      <c r="AU437" s="22" t="s">
        <v>959</v>
      </c>
      <c r="AY437" s="22" t="s">
        <v>1081</v>
      </c>
      <c r="BE437" s="116">
        <f>IF(U437="základná",N437,0)</f>
        <v>0</v>
      </c>
      <c r="BF437" s="116">
        <f>IF(U437="znížená",N437,0)</f>
        <v>0</v>
      </c>
      <c r="BG437" s="116">
        <f>IF(U437="zákl. prenesená",N437,0)</f>
        <v>0</v>
      </c>
      <c r="BH437" s="116">
        <f>IF(U437="zníž. prenesená",N437,0)</f>
        <v>0</v>
      </c>
      <c r="BI437" s="116">
        <f>IF(U437="nulová",N437,0)</f>
        <v>0</v>
      </c>
      <c r="BJ437" s="22" t="s">
        <v>959</v>
      </c>
      <c r="BK437" s="171">
        <f>ROUND(L437*K437,3)</f>
        <v>0</v>
      </c>
      <c r="BL437" s="22" t="s">
        <v>954</v>
      </c>
      <c r="BM437" s="22" t="s">
        <v>2710</v>
      </c>
    </row>
    <row r="438" spans="2:65" s="1" customFormat="1" ht="16.5" customHeight="1">
      <c r="B438" s="136"/>
      <c r="C438" s="195" t="s">
        <v>3656</v>
      </c>
      <c r="D438" s="195" t="s">
        <v>1187</v>
      </c>
      <c r="E438" s="196" t="s">
        <v>3802</v>
      </c>
      <c r="F438" s="262" t="s">
        <v>3803</v>
      </c>
      <c r="G438" s="262"/>
      <c r="H438" s="262"/>
      <c r="I438" s="262"/>
      <c r="J438" s="197" t="s">
        <v>1194</v>
      </c>
      <c r="K438" s="198">
        <v>3</v>
      </c>
      <c r="L438" s="261">
        <v>0</v>
      </c>
      <c r="M438" s="261"/>
      <c r="N438" s="257">
        <f>ROUND(L438*K438,3)</f>
        <v>0</v>
      </c>
      <c r="O438" s="258"/>
      <c r="P438" s="258"/>
      <c r="Q438" s="258"/>
      <c r="R438" s="138"/>
      <c r="T438" s="168" t="s">
        <v>875</v>
      </c>
      <c r="U438" s="47" t="s">
        <v>914</v>
      </c>
      <c r="V438" s="39"/>
      <c r="W438" s="169">
        <f>V438*K438</f>
        <v>0</v>
      </c>
      <c r="X438" s="169">
        <v>1.2700000000000001E-3</v>
      </c>
      <c r="Y438" s="169">
        <f>X438*K438</f>
        <v>3.81E-3</v>
      </c>
      <c r="Z438" s="169">
        <v>0</v>
      </c>
      <c r="AA438" s="170">
        <f>Z438*K438</f>
        <v>0</v>
      </c>
      <c r="AR438" s="22" t="s">
        <v>959</v>
      </c>
      <c r="AT438" s="22" t="s">
        <v>1187</v>
      </c>
      <c r="AU438" s="22" t="s">
        <v>959</v>
      </c>
      <c r="AY438" s="22" t="s">
        <v>1081</v>
      </c>
      <c r="BE438" s="116">
        <f>IF(U438="základná",N438,0)</f>
        <v>0</v>
      </c>
      <c r="BF438" s="116">
        <f>IF(U438="znížená",N438,0)</f>
        <v>0</v>
      </c>
      <c r="BG438" s="116">
        <f>IF(U438="zákl. prenesená",N438,0)</f>
        <v>0</v>
      </c>
      <c r="BH438" s="116">
        <f>IF(U438="zníž. prenesená",N438,0)</f>
        <v>0</v>
      </c>
      <c r="BI438" s="116">
        <f>IF(U438="nulová",N438,0)</f>
        <v>0</v>
      </c>
      <c r="BJ438" s="22" t="s">
        <v>959</v>
      </c>
      <c r="BK438" s="171">
        <f>ROUND(L438*K438,3)</f>
        <v>0</v>
      </c>
      <c r="BL438" s="22" t="s">
        <v>954</v>
      </c>
      <c r="BM438" s="22" t="s">
        <v>2711</v>
      </c>
    </row>
    <row r="439" spans="2:65" s="1" customFormat="1" ht="25.5" customHeight="1">
      <c r="B439" s="136"/>
      <c r="C439" s="164" t="s">
        <v>3660</v>
      </c>
      <c r="D439" s="164" t="s">
        <v>1082</v>
      </c>
      <c r="E439" s="165" t="s">
        <v>3806</v>
      </c>
      <c r="F439" s="270" t="s">
        <v>3807</v>
      </c>
      <c r="G439" s="270"/>
      <c r="H439" s="270"/>
      <c r="I439" s="270"/>
      <c r="J439" s="166" t="s">
        <v>1135</v>
      </c>
      <c r="K439" s="167">
        <v>6.3</v>
      </c>
      <c r="L439" s="265">
        <v>0</v>
      </c>
      <c r="M439" s="265"/>
      <c r="N439" s="258">
        <f>ROUND(L439*K439,3)</f>
        <v>0</v>
      </c>
      <c r="O439" s="258"/>
      <c r="P439" s="258"/>
      <c r="Q439" s="258"/>
      <c r="R439" s="138"/>
      <c r="T439" s="168" t="s">
        <v>875</v>
      </c>
      <c r="U439" s="47" t="s">
        <v>914</v>
      </c>
      <c r="V439" s="39"/>
      <c r="W439" s="169">
        <f>V439*K439</f>
        <v>0</v>
      </c>
      <c r="X439" s="169">
        <v>0</v>
      </c>
      <c r="Y439" s="169">
        <f>X439*K439</f>
        <v>0</v>
      </c>
      <c r="Z439" s="169">
        <v>0</v>
      </c>
      <c r="AA439" s="170">
        <f>Z439*K439</f>
        <v>0</v>
      </c>
      <c r="AR439" s="22" t="s">
        <v>954</v>
      </c>
      <c r="AT439" s="22" t="s">
        <v>1082</v>
      </c>
      <c r="AU439" s="22" t="s">
        <v>959</v>
      </c>
      <c r="AY439" s="22" t="s">
        <v>1081</v>
      </c>
      <c r="BE439" s="116">
        <f>IF(U439="základná",N439,0)</f>
        <v>0</v>
      </c>
      <c r="BF439" s="116">
        <f>IF(U439="znížená",N439,0)</f>
        <v>0</v>
      </c>
      <c r="BG439" s="116">
        <f>IF(U439="zákl. prenesená",N439,0)</f>
        <v>0</v>
      </c>
      <c r="BH439" s="116">
        <f>IF(U439="zníž. prenesená",N439,0)</f>
        <v>0</v>
      </c>
      <c r="BI439" s="116">
        <f>IF(U439="nulová",N439,0)</f>
        <v>0</v>
      </c>
      <c r="BJ439" s="22" t="s">
        <v>959</v>
      </c>
      <c r="BK439" s="171">
        <f>ROUND(L439*K439,3)</f>
        <v>0</v>
      </c>
      <c r="BL439" s="22" t="s">
        <v>954</v>
      </c>
      <c r="BM439" s="22" t="s">
        <v>2712</v>
      </c>
    </row>
    <row r="440" spans="2:65" s="1" customFormat="1" ht="25.5" customHeight="1">
      <c r="B440" s="136"/>
      <c r="C440" s="195" t="s">
        <v>3665</v>
      </c>
      <c r="D440" s="195" t="s">
        <v>1187</v>
      </c>
      <c r="E440" s="196" t="s">
        <v>3810</v>
      </c>
      <c r="F440" s="262" t="s">
        <v>3811</v>
      </c>
      <c r="G440" s="262"/>
      <c r="H440" s="262"/>
      <c r="I440" s="262"/>
      <c r="J440" s="197" t="s">
        <v>1135</v>
      </c>
      <c r="K440" s="198">
        <v>6.3</v>
      </c>
      <c r="L440" s="261">
        <v>0</v>
      </c>
      <c r="M440" s="261"/>
      <c r="N440" s="257">
        <f>ROUND(L440*K440,3)</f>
        <v>0</v>
      </c>
      <c r="O440" s="258"/>
      <c r="P440" s="258"/>
      <c r="Q440" s="258"/>
      <c r="R440" s="138"/>
      <c r="T440" s="168" t="s">
        <v>875</v>
      </c>
      <c r="U440" s="47" t="s">
        <v>914</v>
      </c>
      <c r="V440" s="39"/>
      <c r="W440" s="169">
        <f>V440*K440</f>
        <v>0</v>
      </c>
      <c r="X440" s="169">
        <v>0</v>
      </c>
      <c r="Y440" s="169">
        <f>X440*K440</f>
        <v>0</v>
      </c>
      <c r="Z440" s="169">
        <v>0</v>
      </c>
      <c r="AA440" s="170">
        <f>Z440*K440</f>
        <v>0</v>
      </c>
      <c r="AR440" s="22" t="s">
        <v>959</v>
      </c>
      <c r="AT440" s="22" t="s">
        <v>1187</v>
      </c>
      <c r="AU440" s="22" t="s">
        <v>959</v>
      </c>
      <c r="AY440" s="22" t="s">
        <v>1081</v>
      </c>
      <c r="BE440" s="116">
        <f>IF(U440="základná",N440,0)</f>
        <v>0</v>
      </c>
      <c r="BF440" s="116">
        <f>IF(U440="znížená",N440,0)</f>
        <v>0</v>
      </c>
      <c r="BG440" s="116">
        <f>IF(U440="zákl. prenesená",N440,0)</f>
        <v>0</v>
      </c>
      <c r="BH440" s="116">
        <f>IF(U440="zníž. prenesená",N440,0)</f>
        <v>0</v>
      </c>
      <c r="BI440" s="116">
        <f>IF(U440="nulová",N440,0)</f>
        <v>0</v>
      </c>
      <c r="BJ440" s="22" t="s">
        <v>959</v>
      </c>
      <c r="BK440" s="171">
        <f>ROUND(L440*K440,3)</f>
        <v>0</v>
      </c>
      <c r="BL440" s="22" t="s">
        <v>954</v>
      </c>
      <c r="BM440" s="22" t="s">
        <v>2713</v>
      </c>
    </row>
    <row r="441" spans="2:65" s="1" customFormat="1" ht="72" customHeight="1">
      <c r="B441" s="38"/>
      <c r="C441" s="39"/>
      <c r="D441" s="39"/>
      <c r="E441" s="39"/>
      <c r="F441" s="268" t="s">
        <v>3813</v>
      </c>
      <c r="G441" s="269"/>
      <c r="H441" s="269"/>
      <c r="I441" s="269"/>
      <c r="J441" s="39"/>
      <c r="K441" s="39"/>
      <c r="L441" s="39"/>
      <c r="M441" s="39"/>
      <c r="N441" s="39"/>
      <c r="O441" s="39"/>
      <c r="P441" s="39"/>
      <c r="Q441" s="39"/>
      <c r="R441" s="40"/>
      <c r="T441" s="199"/>
      <c r="U441" s="39"/>
      <c r="V441" s="39"/>
      <c r="W441" s="39"/>
      <c r="X441" s="39"/>
      <c r="Y441" s="39"/>
      <c r="Z441" s="39"/>
      <c r="AA441" s="77"/>
      <c r="AT441" s="22" t="s">
        <v>1232</v>
      </c>
      <c r="AU441" s="22" t="s">
        <v>959</v>
      </c>
    </row>
    <row r="442" spans="2:65" s="1" customFormat="1" ht="25.5" customHeight="1">
      <c r="B442" s="136"/>
      <c r="C442" s="164" t="s">
        <v>3669</v>
      </c>
      <c r="D442" s="164" t="s">
        <v>1082</v>
      </c>
      <c r="E442" s="165" t="s">
        <v>3815</v>
      </c>
      <c r="F442" s="270" t="s">
        <v>3816</v>
      </c>
      <c r="G442" s="270"/>
      <c r="H442" s="270"/>
      <c r="I442" s="270"/>
      <c r="J442" s="166" t="s">
        <v>1135</v>
      </c>
      <c r="K442" s="167">
        <v>22.48</v>
      </c>
      <c r="L442" s="265">
        <v>0</v>
      </c>
      <c r="M442" s="265"/>
      <c r="N442" s="258">
        <f>ROUND(L442*K442,3)</f>
        <v>0</v>
      </c>
      <c r="O442" s="258"/>
      <c r="P442" s="258"/>
      <c r="Q442" s="258"/>
      <c r="R442" s="138"/>
      <c r="T442" s="168" t="s">
        <v>875</v>
      </c>
      <c r="U442" s="47" t="s">
        <v>914</v>
      </c>
      <c r="V442" s="39"/>
      <c r="W442" s="169">
        <f>V442*K442</f>
        <v>0</v>
      </c>
      <c r="X442" s="169">
        <v>0</v>
      </c>
      <c r="Y442" s="169">
        <f>X442*K442</f>
        <v>0</v>
      </c>
      <c r="Z442" s="169">
        <v>0</v>
      </c>
      <c r="AA442" s="170">
        <f>Z442*K442</f>
        <v>0</v>
      </c>
      <c r="AR442" s="22" t="s">
        <v>954</v>
      </c>
      <c r="AT442" s="22" t="s">
        <v>1082</v>
      </c>
      <c r="AU442" s="22" t="s">
        <v>959</v>
      </c>
      <c r="AY442" s="22" t="s">
        <v>1081</v>
      </c>
      <c r="BE442" s="116">
        <f>IF(U442="základná",N442,0)</f>
        <v>0</v>
      </c>
      <c r="BF442" s="116">
        <f>IF(U442="znížená",N442,0)</f>
        <v>0</v>
      </c>
      <c r="BG442" s="116">
        <f>IF(U442="zákl. prenesená",N442,0)</f>
        <v>0</v>
      </c>
      <c r="BH442" s="116">
        <f>IF(U442="zníž. prenesená",N442,0)</f>
        <v>0</v>
      </c>
      <c r="BI442" s="116">
        <f>IF(U442="nulová",N442,0)</f>
        <v>0</v>
      </c>
      <c r="BJ442" s="22" t="s">
        <v>959</v>
      </c>
      <c r="BK442" s="171">
        <f>ROUND(L442*K442,3)</f>
        <v>0</v>
      </c>
      <c r="BL442" s="22" t="s">
        <v>954</v>
      </c>
      <c r="BM442" s="22" t="s">
        <v>2714</v>
      </c>
    </row>
    <row r="443" spans="2:65" s="12" customFormat="1" ht="16.5" customHeight="1">
      <c r="B443" s="179"/>
      <c r="C443" s="180"/>
      <c r="D443" s="180"/>
      <c r="E443" s="181" t="s">
        <v>875</v>
      </c>
      <c r="F443" s="275" t="s">
        <v>2715</v>
      </c>
      <c r="G443" s="276"/>
      <c r="H443" s="276"/>
      <c r="I443" s="276"/>
      <c r="J443" s="180"/>
      <c r="K443" s="182">
        <v>22.48</v>
      </c>
      <c r="L443" s="180"/>
      <c r="M443" s="180"/>
      <c r="N443" s="180"/>
      <c r="O443" s="180"/>
      <c r="P443" s="180"/>
      <c r="Q443" s="180"/>
      <c r="R443" s="183"/>
      <c r="T443" s="184"/>
      <c r="U443" s="180"/>
      <c r="V443" s="180"/>
      <c r="W443" s="180"/>
      <c r="X443" s="180"/>
      <c r="Y443" s="180"/>
      <c r="Z443" s="180"/>
      <c r="AA443" s="185"/>
      <c r="AT443" s="186" t="s">
        <v>1089</v>
      </c>
      <c r="AU443" s="186" t="s">
        <v>959</v>
      </c>
      <c r="AV443" s="12" t="s">
        <v>959</v>
      </c>
      <c r="AW443" s="12" t="s">
        <v>903</v>
      </c>
      <c r="AX443" s="12" t="s">
        <v>954</v>
      </c>
      <c r="AY443" s="186" t="s">
        <v>1081</v>
      </c>
    </row>
    <row r="444" spans="2:65" s="1" customFormat="1" ht="25.5" customHeight="1">
      <c r="B444" s="136"/>
      <c r="C444" s="195" t="s">
        <v>3673</v>
      </c>
      <c r="D444" s="195" t="s">
        <v>1187</v>
      </c>
      <c r="E444" s="196" t="s">
        <v>3820</v>
      </c>
      <c r="F444" s="262" t="s">
        <v>3821</v>
      </c>
      <c r="G444" s="262"/>
      <c r="H444" s="262"/>
      <c r="I444" s="262"/>
      <c r="J444" s="197" t="s">
        <v>1135</v>
      </c>
      <c r="K444" s="198">
        <v>16.8</v>
      </c>
      <c r="L444" s="261">
        <v>0</v>
      </c>
      <c r="M444" s="261"/>
      <c r="N444" s="257">
        <f>ROUND(L444*K444,3)</f>
        <v>0</v>
      </c>
      <c r="O444" s="258"/>
      <c r="P444" s="258"/>
      <c r="Q444" s="258"/>
      <c r="R444" s="138"/>
      <c r="T444" s="168" t="s">
        <v>875</v>
      </c>
      <c r="U444" s="47" t="s">
        <v>914</v>
      </c>
      <c r="V444" s="39"/>
      <c r="W444" s="169">
        <f>V444*K444</f>
        <v>0</v>
      </c>
      <c r="X444" s="169">
        <v>8.3000000000000001E-3</v>
      </c>
      <c r="Y444" s="169">
        <f>X444*K444</f>
        <v>0.13944000000000001</v>
      </c>
      <c r="Z444" s="169">
        <v>0</v>
      </c>
      <c r="AA444" s="170">
        <f>Z444*K444</f>
        <v>0</v>
      </c>
      <c r="AR444" s="22" t="s">
        <v>959</v>
      </c>
      <c r="AT444" s="22" t="s">
        <v>1187</v>
      </c>
      <c r="AU444" s="22" t="s">
        <v>959</v>
      </c>
      <c r="AY444" s="22" t="s">
        <v>1081</v>
      </c>
      <c r="BE444" s="116">
        <f>IF(U444="základná",N444,0)</f>
        <v>0</v>
      </c>
      <c r="BF444" s="116">
        <f>IF(U444="znížená",N444,0)</f>
        <v>0</v>
      </c>
      <c r="BG444" s="116">
        <f>IF(U444="zákl. prenesená",N444,0)</f>
        <v>0</v>
      </c>
      <c r="BH444" s="116">
        <f>IF(U444="zníž. prenesená",N444,0)</f>
        <v>0</v>
      </c>
      <c r="BI444" s="116">
        <f>IF(U444="nulová",N444,0)</f>
        <v>0</v>
      </c>
      <c r="BJ444" s="22" t="s">
        <v>959</v>
      </c>
      <c r="BK444" s="171">
        <f>ROUND(L444*K444,3)</f>
        <v>0</v>
      </c>
      <c r="BL444" s="22" t="s">
        <v>954</v>
      </c>
      <c r="BM444" s="22" t="s">
        <v>2716</v>
      </c>
    </row>
    <row r="445" spans="2:65" s="1" customFormat="1" ht="72" customHeight="1">
      <c r="B445" s="38"/>
      <c r="C445" s="39"/>
      <c r="D445" s="39"/>
      <c r="E445" s="39"/>
      <c r="F445" s="268" t="s">
        <v>3813</v>
      </c>
      <c r="G445" s="269"/>
      <c r="H445" s="269"/>
      <c r="I445" s="269"/>
      <c r="J445" s="39"/>
      <c r="K445" s="39"/>
      <c r="L445" s="39"/>
      <c r="M445" s="39"/>
      <c r="N445" s="39"/>
      <c r="O445" s="39"/>
      <c r="P445" s="39"/>
      <c r="Q445" s="39"/>
      <c r="R445" s="40"/>
      <c r="T445" s="199"/>
      <c r="U445" s="39"/>
      <c r="V445" s="39"/>
      <c r="W445" s="39"/>
      <c r="X445" s="39"/>
      <c r="Y445" s="39"/>
      <c r="Z445" s="39"/>
      <c r="AA445" s="77"/>
      <c r="AT445" s="22" t="s">
        <v>1232</v>
      </c>
      <c r="AU445" s="22" t="s">
        <v>959</v>
      </c>
    </row>
    <row r="446" spans="2:65" s="1" customFormat="1" ht="25.5" customHeight="1">
      <c r="B446" s="136"/>
      <c r="C446" s="195" t="s">
        <v>3677</v>
      </c>
      <c r="D446" s="195" t="s">
        <v>1187</v>
      </c>
      <c r="E446" s="196" t="s">
        <v>3824</v>
      </c>
      <c r="F446" s="262" t="s">
        <v>3825</v>
      </c>
      <c r="G446" s="262"/>
      <c r="H446" s="262"/>
      <c r="I446" s="262"/>
      <c r="J446" s="197" t="s">
        <v>1135</v>
      </c>
      <c r="K446" s="198">
        <v>5.68</v>
      </c>
      <c r="L446" s="261">
        <v>0</v>
      </c>
      <c r="M446" s="261"/>
      <c r="N446" s="257">
        <f>ROUND(L446*K446,3)</f>
        <v>0</v>
      </c>
      <c r="O446" s="258"/>
      <c r="P446" s="258"/>
      <c r="Q446" s="258"/>
      <c r="R446" s="138"/>
      <c r="T446" s="168" t="s">
        <v>875</v>
      </c>
      <c r="U446" s="47" t="s">
        <v>914</v>
      </c>
      <c r="V446" s="39"/>
      <c r="W446" s="169">
        <f>V446*K446</f>
        <v>0</v>
      </c>
      <c r="X446" s="169">
        <v>0</v>
      </c>
      <c r="Y446" s="169">
        <f>X446*K446</f>
        <v>0</v>
      </c>
      <c r="Z446" s="169">
        <v>0</v>
      </c>
      <c r="AA446" s="170">
        <f>Z446*K446</f>
        <v>0</v>
      </c>
      <c r="AR446" s="22" t="s">
        <v>959</v>
      </c>
      <c r="AT446" s="22" t="s">
        <v>1187</v>
      </c>
      <c r="AU446" s="22" t="s">
        <v>959</v>
      </c>
      <c r="AY446" s="22" t="s">
        <v>1081</v>
      </c>
      <c r="BE446" s="116">
        <f>IF(U446="základná",N446,0)</f>
        <v>0</v>
      </c>
      <c r="BF446" s="116">
        <f>IF(U446="znížená",N446,0)</f>
        <v>0</v>
      </c>
      <c r="BG446" s="116">
        <f>IF(U446="zákl. prenesená",N446,0)</f>
        <v>0</v>
      </c>
      <c r="BH446" s="116">
        <f>IF(U446="zníž. prenesená",N446,0)</f>
        <v>0</v>
      </c>
      <c r="BI446" s="116">
        <f>IF(U446="nulová",N446,0)</f>
        <v>0</v>
      </c>
      <c r="BJ446" s="22" t="s">
        <v>959</v>
      </c>
      <c r="BK446" s="171">
        <f>ROUND(L446*K446,3)</f>
        <v>0</v>
      </c>
      <c r="BL446" s="22" t="s">
        <v>954</v>
      </c>
      <c r="BM446" s="22" t="s">
        <v>2717</v>
      </c>
    </row>
    <row r="447" spans="2:65" s="1" customFormat="1" ht="72" customHeight="1">
      <c r="B447" s="38"/>
      <c r="C447" s="39"/>
      <c r="D447" s="39"/>
      <c r="E447" s="39"/>
      <c r="F447" s="268" t="s">
        <v>3813</v>
      </c>
      <c r="G447" s="269"/>
      <c r="H447" s="269"/>
      <c r="I447" s="269"/>
      <c r="J447" s="39"/>
      <c r="K447" s="39"/>
      <c r="L447" s="39"/>
      <c r="M447" s="39"/>
      <c r="N447" s="39"/>
      <c r="O447" s="39"/>
      <c r="P447" s="39"/>
      <c r="Q447" s="39"/>
      <c r="R447" s="40"/>
      <c r="T447" s="199"/>
      <c r="U447" s="39"/>
      <c r="V447" s="39"/>
      <c r="W447" s="39"/>
      <c r="X447" s="39"/>
      <c r="Y447" s="39"/>
      <c r="Z447" s="39"/>
      <c r="AA447" s="77"/>
      <c r="AT447" s="22" t="s">
        <v>1232</v>
      </c>
      <c r="AU447" s="22" t="s">
        <v>959</v>
      </c>
    </row>
    <row r="448" spans="2:65" s="1" customFormat="1" ht="25.5" customHeight="1">
      <c r="B448" s="136"/>
      <c r="C448" s="164" t="s">
        <v>3681</v>
      </c>
      <c r="D448" s="164" t="s">
        <v>1082</v>
      </c>
      <c r="E448" s="165" t="s">
        <v>3828</v>
      </c>
      <c r="F448" s="270" t="s">
        <v>3829</v>
      </c>
      <c r="G448" s="270"/>
      <c r="H448" s="270"/>
      <c r="I448" s="270"/>
      <c r="J448" s="166" t="s">
        <v>1135</v>
      </c>
      <c r="K448" s="167">
        <v>2.34</v>
      </c>
      <c r="L448" s="265">
        <v>0</v>
      </c>
      <c r="M448" s="265"/>
      <c r="N448" s="258">
        <f>ROUND(L448*K448,3)</f>
        <v>0</v>
      </c>
      <c r="O448" s="258"/>
      <c r="P448" s="258"/>
      <c r="Q448" s="258"/>
      <c r="R448" s="138"/>
      <c r="T448" s="168" t="s">
        <v>875</v>
      </c>
      <c r="U448" s="47" t="s">
        <v>914</v>
      </c>
      <c r="V448" s="39"/>
      <c r="W448" s="169">
        <f>V448*K448</f>
        <v>0</v>
      </c>
      <c r="X448" s="169">
        <v>0</v>
      </c>
      <c r="Y448" s="169">
        <f>X448*K448</f>
        <v>0</v>
      </c>
      <c r="Z448" s="169">
        <v>0</v>
      </c>
      <c r="AA448" s="170">
        <f>Z448*K448</f>
        <v>0</v>
      </c>
      <c r="AR448" s="22" t="s">
        <v>954</v>
      </c>
      <c r="AT448" s="22" t="s">
        <v>1082</v>
      </c>
      <c r="AU448" s="22" t="s">
        <v>959</v>
      </c>
      <c r="AY448" s="22" t="s">
        <v>1081</v>
      </c>
      <c r="BE448" s="116">
        <f>IF(U448="základná",N448,0)</f>
        <v>0</v>
      </c>
      <c r="BF448" s="116">
        <f>IF(U448="znížená",N448,0)</f>
        <v>0</v>
      </c>
      <c r="BG448" s="116">
        <f>IF(U448="zákl. prenesená",N448,0)</f>
        <v>0</v>
      </c>
      <c r="BH448" s="116">
        <f>IF(U448="zníž. prenesená",N448,0)</f>
        <v>0</v>
      </c>
      <c r="BI448" s="116">
        <f>IF(U448="nulová",N448,0)</f>
        <v>0</v>
      </c>
      <c r="BJ448" s="22" t="s">
        <v>959</v>
      </c>
      <c r="BK448" s="171">
        <f>ROUND(L448*K448,3)</f>
        <v>0</v>
      </c>
      <c r="BL448" s="22" t="s">
        <v>954</v>
      </c>
      <c r="BM448" s="22" t="s">
        <v>2718</v>
      </c>
    </row>
    <row r="449" spans="2:65" s="1" customFormat="1" ht="16.5" customHeight="1">
      <c r="B449" s="136"/>
      <c r="C449" s="195" t="s">
        <v>3685</v>
      </c>
      <c r="D449" s="195" t="s">
        <v>1187</v>
      </c>
      <c r="E449" s="196" t="s">
        <v>3832</v>
      </c>
      <c r="F449" s="262" t="s">
        <v>3833</v>
      </c>
      <c r="G449" s="262"/>
      <c r="H449" s="262"/>
      <c r="I449" s="262"/>
      <c r="J449" s="197" t="s">
        <v>1135</v>
      </c>
      <c r="K449" s="198">
        <v>2.34</v>
      </c>
      <c r="L449" s="261">
        <v>0</v>
      </c>
      <c r="M449" s="261"/>
      <c r="N449" s="257">
        <f>ROUND(L449*K449,3)</f>
        <v>0</v>
      </c>
      <c r="O449" s="258"/>
      <c r="P449" s="258"/>
      <c r="Q449" s="258"/>
      <c r="R449" s="138"/>
      <c r="T449" s="168" t="s">
        <v>875</v>
      </c>
      <c r="U449" s="47" t="s">
        <v>914</v>
      </c>
      <c r="V449" s="39"/>
      <c r="W449" s="169">
        <f>V449*K449</f>
        <v>0</v>
      </c>
      <c r="X449" s="169">
        <v>0</v>
      </c>
      <c r="Y449" s="169">
        <f>X449*K449</f>
        <v>0</v>
      </c>
      <c r="Z449" s="169">
        <v>0</v>
      </c>
      <c r="AA449" s="170">
        <f>Z449*K449</f>
        <v>0</v>
      </c>
      <c r="AR449" s="22" t="s">
        <v>959</v>
      </c>
      <c r="AT449" s="22" t="s">
        <v>1187</v>
      </c>
      <c r="AU449" s="22" t="s">
        <v>959</v>
      </c>
      <c r="AY449" s="22" t="s">
        <v>1081</v>
      </c>
      <c r="BE449" s="116">
        <f>IF(U449="základná",N449,0)</f>
        <v>0</v>
      </c>
      <c r="BF449" s="116">
        <f>IF(U449="znížená",N449,0)</f>
        <v>0</v>
      </c>
      <c r="BG449" s="116">
        <f>IF(U449="zákl. prenesená",N449,0)</f>
        <v>0</v>
      </c>
      <c r="BH449" s="116">
        <f>IF(U449="zníž. prenesená",N449,0)</f>
        <v>0</v>
      </c>
      <c r="BI449" s="116">
        <f>IF(U449="nulová",N449,0)</f>
        <v>0</v>
      </c>
      <c r="BJ449" s="22" t="s">
        <v>959</v>
      </c>
      <c r="BK449" s="171">
        <f>ROUND(L449*K449,3)</f>
        <v>0</v>
      </c>
      <c r="BL449" s="22" t="s">
        <v>954</v>
      </c>
      <c r="BM449" s="22" t="s">
        <v>2719</v>
      </c>
    </row>
    <row r="450" spans="2:65" s="1" customFormat="1" ht="25.5" customHeight="1">
      <c r="B450" s="136"/>
      <c r="C450" s="164" t="s">
        <v>3689</v>
      </c>
      <c r="D450" s="164" t="s">
        <v>1082</v>
      </c>
      <c r="E450" s="165" t="s">
        <v>3836</v>
      </c>
      <c r="F450" s="270" t="s">
        <v>3837</v>
      </c>
      <c r="G450" s="270"/>
      <c r="H450" s="270"/>
      <c r="I450" s="270"/>
      <c r="J450" s="166" t="s">
        <v>1135</v>
      </c>
      <c r="K450" s="167">
        <v>26.36</v>
      </c>
      <c r="L450" s="265">
        <v>0</v>
      </c>
      <c r="M450" s="265"/>
      <c r="N450" s="258">
        <f>ROUND(L450*K450,3)</f>
        <v>0</v>
      </c>
      <c r="O450" s="258"/>
      <c r="P450" s="258"/>
      <c r="Q450" s="258"/>
      <c r="R450" s="138"/>
      <c r="T450" s="168" t="s">
        <v>875</v>
      </c>
      <c r="U450" s="47" t="s">
        <v>914</v>
      </c>
      <c r="V450" s="39"/>
      <c r="W450" s="169">
        <f>V450*K450</f>
        <v>0</v>
      </c>
      <c r="X450" s="169">
        <v>0</v>
      </c>
      <c r="Y450" s="169">
        <f>X450*K450</f>
        <v>0</v>
      </c>
      <c r="Z450" s="169">
        <v>0</v>
      </c>
      <c r="AA450" s="170">
        <f>Z450*K450</f>
        <v>0</v>
      </c>
      <c r="AR450" s="22" t="s">
        <v>954</v>
      </c>
      <c r="AT450" s="22" t="s">
        <v>1082</v>
      </c>
      <c r="AU450" s="22" t="s">
        <v>959</v>
      </c>
      <c r="AY450" s="22" t="s">
        <v>1081</v>
      </c>
      <c r="BE450" s="116">
        <f>IF(U450="základná",N450,0)</f>
        <v>0</v>
      </c>
      <c r="BF450" s="116">
        <f>IF(U450="znížená",N450,0)</f>
        <v>0</v>
      </c>
      <c r="BG450" s="116">
        <f>IF(U450="zákl. prenesená",N450,0)</f>
        <v>0</v>
      </c>
      <c r="BH450" s="116">
        <f>IF(U450="zníž. prenesená",N450,0)</f>
        <v>0</v>
      </c>
      <c r="BI450" s="116">
        <f>IF(U450="nulová",N450,0)</f>
        <v>0</v>
      </c>
      <c r="BJ450" s="22" t="s">
        <v>959</v>
      </c>
      <c r="BK450" s="171">
        <f>ROUND(L450*K450,3)</f>
        <v>0</v>
      </c>
      <c r="BL450" s="22" t="s">
        <v>954</v>
      </c>
      <c r="BM450" s="22" t="s">
        <v>2720</v>
      </c>
    </row>
    <row r="451" spans="2:65" s="12" customFormat="1" ht="16.5" customHeight="1">
      <c r="B451" s="179"/>
      <c r="C451" s="180"/>
      <c r="D451" s="180"/>
      <c r="E451" s="181" t="s">
        <v>875</v>
      </c>
      <c r="F451" s="275" t="s">
        <v>2721</v>
      </c>
      <c r="G451" s="276"/>
      <c r="H451" s="276"/>
      <c r="I451" s="276"/>
      <c r="J451" s="180"/>
      <c r="K451" s="182">
        <v>26.36</v>
      </c>
      <c r="L451" s="180"/>
      <c r="M451" s="180"/>
      <c r="N451" s="180"/>
      <c r="O451" s="180"/>
      <c r="P451" s="180"/>
      <c r="Q451" s="180"/>
      <c r="R451" s="183"/>
      <c r="T451" s="184"/>
      <c r="U451" s="180"/>
      <c r="V451" s="180"/>
      <c r="W451" s="180"/>
      <c r="X451" s="180"/>
      <c r="Y451" s="180"/>
      <c r="Z451" s="180"/>
      <c r="AA451" s="185"/>
      <c r="AT451" s="186" t="s">
        <v>1089</v>
      </c>
      <c r="AU451" s="186" t="s">
        <v>959</v>
      </c>
      <c r="AV451" s="12" t="s">
        <v>959</v>
      </c>
      <c r="AW451" s="12" t="s">
        <v>903</v>
      </c>
      <c r="AX451" s="12" t="s">
        <v>954</v>
      </c>
      <c r="AY451" s="186" t="s">
        <v>1081</v>
      </c>
    </row>
    <row r="452" spans="2:65" s="1" customFormat="1" ht="16.5" customHeight="1">
      <c r="B452" s="136"/>
      <c r="C452" s="195" t="s">
        <v>3693</v>
      </c>
      <c r="D452" s="195" t="s">
        <v>1187</v>
      </c>
      <c r="E452" s="196" t="s">
        <v>3841</v>
      </c>
      <c r="F452" s="262" t="s">
        <v>3842</v>
      </c>
      <c r="G452" s="262"/>
      <c r="H452" s="262"/>
      <c r="I452" s="262"/>
      <c r="J452" s="197" t="s">
        <v>1135</v>
      </c>
      <c r="K452" s="198">
        <v>23.52</v>
      </c>
      <c r="L452" s="261">
        <v>0</v>
      </c>
      <c r="M452" s="261"/>
      <c r="N452" s="257">
        <f>ROUND(L452*K452,3)</f>
        <v>0</v>
      </c>
      <c r="O452" s="258"/>
      <c r="P452" s="258"/>
      <c r="Q452" s="258"/>
      <c r="R452" s="138"/>
      <c r="T452" s="168" t="s">
        <v>875</v>
      </c>
      <c r="U452" s="47" t="s">
        <v>914</v>
      </c>
      <c r="V452" s="39"/>
      <c r="W452" s="169">
        <f>V452*K452</f>
        <v>0</v>
      </c>
      <c r="X452" s="169">
        <v>8.6999999999999994E-3</v>
      </c>
      <c r="Y452" s="169">
        <f>X452*K452</f>
        <v>0.20462399999999997</v>
      </c>
      <c r="Z452" s="169">
        <v>0</v>
      </c>
      <c r="AA452" s="170">
        <f>Z452*K452</f>
        <v>0</v>
      </c>
      <c r="AR452" s="22" t="s">
        <v>959</v>
      </c>
      <c r="AT452" s="22" t="s">
        <v>1187</v>
      </c>
      <c r="AU452" s="22" t="s">
        <v>959</v>
      </c>
      <c r="AY452" s="22" t="s">
        <v>1081</v>
      </c>
      <c r="BE452" s="116">
        <f>IF(U452="základná",N452,0)</f>
        <v>0</v>
      </c>
      <c r="BF452" s="116">
        <f>IF(U452="znížená",N452,0)</f>
        <v>0</v>
      </c>
      <c r="BG452" s="116">
        <f>IF(U452="zákl. prenesená",N452,0)</f>
        <v>0</v>
      </c>
      <c r="BH452" s="116">
        <f>IF(U452="zníž. prenesená",N452,0)</f>
        <v>0</v>
      </c>
      <c r="BI452" s="116">
        <f>IF(U452="nulová",N452,0)</f>
        <v>0</v>
      </c>
      <c r="BJ452" s="22" t="s">
        <v>959</v>
      </c>
      <c r="BK452" s="171">
        <f>ROUND(L452*K452,3)</f>
        <v>0</v>
      </c>
      <c r="BL452" s="22" t="s">
        <v>954</v>
      </c>
      <c r="BM452" s="22" t="s">
        <v>2722</v>
      </c>
    </row>
    <row r="453" spans="2:65" s="1" customFormat="1" ht="16.5" customHeight="1">
      <c r="B453" s="136"/>
      <c r="C453" s="195" t="s">
        <v>3697</v>
      </c>
      <c r="D453" s="195" t="s">
        <v>1187</v>
      </c>
      <c r="E453" s="196" t="s">
        <v>3845</v>
      </c>
      <c r="F453" s="262" t="s">
        <v>3846</v>
      </c>
      <c r="G453" s="262"/>
      <c r="H453" s="262"/>
      <c r="I453" s="262"/>
      <c r="J453" s="197" t="s">
        <v>1135</v>
      </c>
      <c r="K453" s="198">
        <v>2.84</v>
      </c>
      <c r="L453" s="261">
        <v>0</v>
      </c>
      <c r="M453" s="261"/>
      <c r="N453" s="257">
        <f>ROUND(L453*K453,3)</f>
        <v>0</v>
      </c>
      <c r="O453" s="258"/>
      <c r="P453" s="258"/>
      <c r="Q453" s="258"/>
      <c r="R453" s="138"/>
      <c r="T453" s="168" t="s">
        <v>875</v>
      </c>
      <c r="U453" s="47" t="s">
        <v>914</v>
      </c>
      <c r="V453" s="39"/>
      <c r="W453" s="169">
        <f>V453*K453</f>
        <v>0</v>
      </c>
      <c r="X453" s="169">
        <v>0</v>
      </c>
      <c r="Y453" s="169">
        <f>X453*K453</f>
        <v>0</v>
      </c>
      <c r="Z453" s="169">
        <v>0</v>
      </c>
      <c r="AA453" s="170">
        <f>Z453*K453</f>
        <v>0</v>
      </c>
      <c r="AR453" s="22" t="s">
        <v>959</v>
      </c>
      <c r="AT453" s="22" t="s">
        <v>1187</v>
      </c>
      <c r="AU453" s="22" t="s">
        <v>959</v>
      </c>
      <c r="AY453" s="22" t="s">
        <v>1081</v>
      </c>
      <c r="BE453" s="116">
        <f>IF(U453="základná",N453,0)</f>
        <v>0</v>
      </c>
      <c r="BF453" s="116">
        <f>IF(U453="znížená",N453,0)</f>
        <v>0</v>
      </c>
      <c r="BG453" s="116">
        <f>IF(U453="zákl. prenesená",N453,0)</f>
        <v>0</v>
      </c>
      <c r="BH453" s="116">
        <f>IF(U453="zníž. prenesená",N453,0)</f>
        <v>0</v>
      </c>
      <c r="BI453" s="116">
        <f>IF(U453="nulová",N453,0)</f>
        <v>0</v>
      </c>
      <c r="BJ453" s="22" t="s">
        <v>959</v>
      </c>
      <c r="BK453" s="171">
        <f>ROUND(L453*K453,3)</f>
        <v>0</v>
      </c>
      <c r="BL453" s="22" t="s">
        <v>954</v>
      </c>
      <c r="BM453" s="22" t="s">
        <v>2723</v>
      </c>
    </row>
    <row r="454" spans="2:65" s="1" customFormat="1" ht="25.5" customHeight="1">
      <c r="B454" s="136"/>
      <c r="C454" s="164" t="s">
        <v>3702</v>
      </c>
      <c r="D454" s="164" t="s">
        <v>1082</v>
      </c>
      <c r="E454" s="165" t="s">
        <v>3849</v>
      </c>
      <c r="F454" s="270" t="s">
        <v>3850</v>
      </c>
      <c r="G454" s="270"/>
      <c r="H454" s="270"/>
      <c r="I454" s="270"/>
      <c r="J454" s="166" t="s">
        <v>1182</v>
      </c>
      <c r="K454" s="167">
        <v>2</v>
      </c>
      <c r="L454" s="265">
        <v>0</v>
      </c>
      <c r="M454" s="265"/>
      <c r="N454" s="258">
        <f>ROUND(L454*K454,3)</f>
        <v>0</v>
      </c>
      <c r="O454" s="258"/>
      <c r="P454" s="258"/>
      <c r="Q454" s="258"/>
      <c r="R454" s="138"/>
      <c r="T454" s="168" t="s">
        <v>875</v>
      </c>
      <c r="U454" s="47" t="s">
        <v>914</v>
      </c>
      <c r="V454" s="39"/>
      <c r="W454" s="169">
        <f>V454*K454</f>
        <v>0</v>
      </c>
      <c r="X454" s="169">
        <v>0</v>
      </c>
      <c r="Y454" s="169">
        <f>X454*K454</f>
        <v>0</v>
      </c>
      <c r="Z454" s="169">
        <v>0</v>
      </c>
      <c r="AA454" s="170">
        <f>Z454*K454</f>
        <v>0</v>
      </c>
      <c r="AR454" s="22" t="s">
        <v>954</v>
      </c>
      <c r="AT454" s="22" t="s">
        <v>1082</v>
      </c>
      <c r="AU454" s="22" t="s">
        <v>959</v>
      </c>
      <c r="AY454" s="22" t="s">
        <v>1081</v>
      </c>
      <c r="BE454" s="116">
        <f>IF(U454="základná",N454,0)</f>
        <v>0</v>
      </c>
      <c r="BF454" s="116">
        <f>IF(U454="znížená",N454,0)</f>
        <v>0</v>
      </c>
      <c r="BG454" s="116">
        <f>IF(U454="zákl. prenesená",N454,0)</f>
        <v>0</v>
      </c>
      <c r="BH454" s="116">
        <f>IF(U454="zníž. prenesená",N454,0)</f>
        <v>0</v>
      </c>
      <c r="BI454" s="116">
        <f>IF(U454="nulová",N454,0)</f>
        <v>0</v>
      </c>
      <c r="BJ454" s="22" t="s">
        <v>959</v>
      </c>
      <c r="BK454" s="171">
        <f>ROUND(L454*K454,3)</f>
        <v>0</v>
      </c>
      <c r="BL454" s="22" t="s">
        <v>954</v>
      </c>
      <c r="BM454" s="22" t="s">
        <v>2724</v>
      </c>
    </row>
    <row r="455" spans="2:65" s="1" customFormat="1" ht="16.5" customHeight="1">
      <c r="B455" s="136"/>
      <c r="C455" s="195" t="s">
        <v>3706</v>
      </c>
      <c r="D455" s="195" t="s">
        <v>1187</v>
      </c>
      <c r="E455" s="196" t="s">
        <v>3853</v>
      </c>
      <c r="F455" s="262" t="s">
        <v>3854</v>
      </c>
      <c r="G455" s="262"/>
      <c r="H455" s="262"/>
      <c r="I455" s="262"/>
      <c r="J455" s="197" t="s">
        <v>1182</v>
      </c>
      <c r="K455" s="198">
        <v>2</v>
      </c>
      <c r="L455" s="261">
        <v>0</v>
      </c>
      <c r="M455" s="261"/>
      <c r="N455" s="257">
        <f>ROUND(L455*K455,3)</f>
        <v>0</v>
      </c>
      <c r="O455" s="258"/>
      <c r="P455" s="258"/>
      <c r="Q455" s="258"/>
      <c r="R455" s="138"/>
      <c r="T455" s="168" t="s">
        <v>875</v>
      </c>
      <c r="U455" s="47" t="s">
        <v>914</v>
      </c>
      <c r="V455" s="39"/>
      <c r="W455" s="169">
        <f>V455*K455</f>
        <v>0</v>
      </c>
      <c r="X455" s="169">
        <v>0</v>
      </c>
      <c r="Y455" s="169">
        <f>X455*K455</f>
        <v>0</v>
      </c>
      <c r="Z455" s="169">
        <v>0</v>
      </c>
      <c r="AA455" s="170">
        <f>Z455*K455</f>
        <v>0</v>
      </c>
      <c r="AR455" s="22" t="s">
        <v>959</v>
      </c>
      <c r="AT455" s="22" t="s">
        <v>1187</v>
      </c>
      <c r="AU455" s="22" t="s">
        <v>959</v>
      </c>
      <c r="AY455" s="22" t="s">
        <v>1081</v>
      </c>
      <c r="BE455" s="116">
        <f>IF(U455="základná",N455,0)</f>
        <v>0</v>
      </c>
      <c r="BF455" s="116">
        <f>IF(U455="znížená",N455,0)</f>
        <v>0</v>
      </c>
      <c r="BG455" s="116">
        <f>IF(U455="zákl. prenesená",N455,0)</f>
        <v>0</v>
      </c>
      <c r="BH455" s="116">
        <f>IF(U455="zníž. prenesená",N455,0)</f>
        <v>0</v>
      </c>
      <c r="BI455" s="116">
        <f>IF(U455="nulová",N455,0)</f>
        <v>0</v>
      </c>
      <c r="BJ455" s="22" t="s">
        <v>959</v>
      </c>
      <c r="BK455" s="171">
        <f>ROUND(L455*K455,3)</f>
        <v>0</v>
      </c>
      <c r="BL455" s="22" t="s">
        <v>954</v>
      </c>
      <c r="BM455" s="22" t="s">
        <v>2725</v>
      </c>
    </row>
    <row r="456" spans="2:65" s="1" customFormat="1" ht="25.5" customHeight="1">
      <c r="B456" s="136"/>
      <c r="C456" s="164" t="s">
        <v>3710</v>
      </c>
      <c r="D456" s="164" t="s">
        <v>1082</v>
      </c>
      <c r="E456" s="165" t="s">
        <v>3857</v>
      </c>
      <c r="F456" s="270" t="s">
        <v>3858</v>
      </c>
      <c r="G456" s="270"/>
      <c r="H456" s="270"/>
      <c r="I456" s="270"/>
      <c r="J456" s="166" t="s">
        <v>1182</v>
      </c>
      <c r="K456" s="167">
        <v>4</v>
      </c>
      <c r="L456" s="265">
        <v>0</v>
      </c>
      <c r="M456" s="265"/>
      <c r="N456" s="258">
        <f>ROUND(L456*K456,3)</f>
        <v>0</v>
      </c>
      <c r="O456" s="258"/>
      <c r="P456" s="258"/>
      <c r="Q456" s="258"/>
      <c r="R456" s="138"/>
      <c r="T456" s="168" t="s">
        <v>875</v>
      </c>
      <c r="U456" s="47" t="s">
        <v>914</v>
      </c>
      <c r="V456" s="39"/>
      <c r="W456" s="169">
        <f>V456*K456</f>
        <v>0</v>
      </c>
      <c r="X456" s="169">
        <v>0</v>
      </c>
      <c r="Y456" s="169">
        <f>X456*K456</f>
        <v>0</v>
      </c>
      <c r="Z456" s="169">
        <v>0</v>
      </c>
      <c r="AA456" s="170">
        <f>Z456*K456</f>
        <v>0</v>
      </c>
      <c r="AR456" s="22" t="s">
        <v>954</v>
      </c>
      <c r="AT456" s="22" t="s">
        <v>1082</v>
      </c>
      <c r="AU456" s="22" t="s">
        <v>959</v>
      </c>
      <c r="AY456" s="22" t="s">
        <v>1081</v>
      </c>
      <c r="BE456" s="116">
        <f>IF(U456="základná",N456,0)</f>
        <v>0</v>
      </c>
      <c r="BF456" s="116">
        <f>IF(U456="znížená",N456,0)</f>
        <v>0</v>
      </c>
      <c r="BG456" s="116">
        <f>IF(U456="zákl. prenesená",N456,0)</f>
        <v>0</v>
      </c>
      <c r="BH456" s="116">
        <f>IF(U456="zníž. prenesená",N456,0)</f>
        <v>0</v>
      </c>
      <c r="BI456" s="116">
        <f>IF(U456="nulová",N456,0)</f>
        <v>0</v>
      </c>
      <c r="BJ456" s="22" t="s">
        <v>959</v>
      </c>
      <c r="BK456" s="171">
        <f>ROUND(L456*K456,3)</f>
        <v>0</v>
      </c>
      <c r="BL456" s="22" t="s">
        <v>954</v>
      </c>
      <c r="BM456" s="22" t="s">
        <v>2726</v>
      </c>
    </row>
    <row r="457" spans="2:65" s="12" customFormat="1" ht="16.5" customHeight="1">
      <c r="B457" s="179"/>
      <c r="C457" s="180"/>
      <c r="D457" s="180"/>
      <c r="E457" s="181" t="s">
        <v>875</v>
      </c>
      <c r="F457" s="275" t="s">
        <v>3860</v>
      </c>
      <c r="G457" s="276"/>
      <c r="H457" s="276"/>
      <c r="I457" s="276"/>
      <c r="J457" s="180"/>
      <c r="K457" s="182">
        <v>2</v>
      </c>
      <c r="L457" s="180"/>
      <c r="M457" s="180"/>
      <c r="N457" s="180"/>
      <c r="O457" s="180"/>
      <c r="P457" s="180"/>
      <c r="Q457" s="180"/>
      <c r="R457" s="183"/>
      <c r="T457" s="184"/>
      <c r="U457" s="180"/>
      <c r="V457" s="180"/>
      <c r="W457" s="180"/>
      <c r="X457" s="180"/>
      <c r="Y457" s="180"/>
      <c r="Z457" s="180"/>
      <c r="AA457" s="185"/>
      <c r="AT457" s="186" t="s">
        <v>1089</v>
      </c>
      <c r="AU457" s="186" t="s">
        <v>959</v>
      </c>
      <c r="AV457" s="12" t="s">
        <v>959</v>
      </c>
      <c r="AW457" s="12" t="s">
        <v>903</v>
      </c>
      <c r="AX457" s="12" t="s">
        <v>947</v>
      </c>
      <c r="AY457" s="186" t="s">
        <v>1081</v>
      </c>
    </row>
    <row r="458" spans="2:65" s="12" customFormat="1" ht="16.5" customHeight="1">
      <c r="B458" s="179"/>
      <c r="C458" s="180"/>
      <c r="D458" s="180"/>
      <c r="E458" s="181" t="s">
        <v>875</v>
      </c>
      <c r="F458" s="259" t="s">
        <v>3861</v>
      </c>
      <c r="G458" s="260"/>
      <c r="H458" s="260"/>
      <c r="I458" s="260"/>
      <c r="J458" s="180"/>
      <c r="K458" s="182">
        <v>2</v>
      </c>
      <c r="L458" s="180"/>
      <c r="M458" s="180"/>
      <c r="N458" s="180"/>
      <c r="O458" s="180"/>
      <c r="P458" s="180"/>
      <c r="Q458" s="180"/>
      <c r="R458" s="183"/>
      <c r="T458" s="184"/>
      <c r="U458" s="180"/>
      <c r="V458" s="180"/>
      <c r="W458" s="180"/>
      <c r="X458" s="180"/>
      <c r="Y458" s="180"/>
      <c r="Z458" s="180"/>
      <c r="AA458" s="185"/>
      <c r="AT458" s="186" t="s">
        <v>1089</v>
      </c>
      <c r="AU458" s="186" t="s">
        <v>959</v>
      </c>
      <c r="AV458" s="12" t="s">
        <v>959</v>
      </c>
      <c r="AW458" s="12" t="s">
        <v>903</v>
      </c>
      <c r="AX458" s="12" t="s">
        <v>947</v>
      </c>
      <c r="AY458" s="186" t="s">
        <v>1081</v>
      </c>
    </row>
    <row r="459" spans="2:65" s="13" customFormat="1" ht="16.5" customHeight="1">
      <c r="B459" s="187"/>
      <c r="C459" s="188"/>
      <c r="D459" s="188"/>
      <c r="E459" s="189" t="s">
        <v>875</v>
      </c>
      <c r="F459" s="271" t="s">
        <v>1096</v>
      </c>
      <c r="G459" s="272"/>
      <c r="H459" s="272"/>
      <c r="I459" s="272"/>
      <c r="J459" s="188"/>
      <c r="K459" s="190">
        <v>4</v>
      </c>
      <c r="L459" s="188"/>
      <c r="M459" s="188"/>
      <c r="N459" s="188"/>
      <c r="O459" s="188"/>
      <c r="P459" s="188"/>
      <c r="Q459" s="188"/>
      <c r="R459" s="191"/>
      <c r="T459" s="192"/>
      <c r="U459" s="188"/>
      <c r="V459" s="188"/>
      <c r="W459" s="188"/>
      <c r="X459" s="188"/>
      <c r="Y459" s="188"/>
      <c r="Z459" s="188"/>
      <c r="AA459" s="193"/>
      <c r="AT459" s="194" t="s">
        <v>1089</v>
      </c>
      <c r="AU459" s="194" t="s">
        <v>959</v>
      </c>
      <c r="AV459" s="13" t="s">
        <v>1086</v>
      </c>
      <c r="AW459" s="13" t="s">
        <v>903</v>
      </c>
      <c r="AX459" s="13" t="s">
        <v>954</v>
      </c>
      <c r="AY459" s="194" t="s">
        <v>1081</v>
      </c>
    </row>
    <row r="460" spans="2:65" s="1" customFormat="1" ht="25.5" customHeight="1">
      <c r="B460" s="136"/>
      <c r="C460" s="195" t="s">
        <v>3714</v>
      </c>
      <c r="D460" s="195" t="s">
        <v>1187</v>
      </c>
      <c r="E460" s="196" t="s">
        <v>3863</v>
      </c>
      <c r="F460" s="262" t="s">
        <v>3864</v>
      </c>
      <c r="G460" s="262"/>
      <c r="H460" s="262"/>
      <c r="I460" s="262"/>
      <c r="J460" s="197" t="s">
        <v>1182</v>
      </c>
      <c r="K460" s="198">
        <v>4</v>
      </c>
      <c r="L460" s="261">
        <v>0</v>
      </c>
      <c r="M460" s="261"/>
      <c r="N460" s="257">
        <f>ROUND(L460*K460,3)</f>
        <v>0</v>
      </c>
      <c r="O460" s="258"/>
      <c r="P460" s="258"/>
      <c r="Q460" s="258"/>
      <c r="R460" s="138"/>
      <c r="T460" s="168" t="s">
        <v>875</v>
      </c>
      <c r="U460" s="47" t="s">
        <v>914</v>
      </c>
      <c r="V460" s="39"/>
      <c r="W460" s="169">
        <f>V460*K460</f>
        <v>0</v>
      </c>
      <c r="X460" s="169">
        <v>0</v>
      </c>
      <c r="Y460" s="169">
        <f>X460*K460</f>
        <v>0</v>
      </c>
      <c r="Z460" s="169">
        <v>0</v>
      </c>
      <c r="AA460" s="170">
        <f>Z460*K460</f>
        <v>0</v>
      </c>
      <c r="AR460" s="22" t="s">
        <v>959</v>
      </c>
      <c r="AT460" s="22" t="s">
        <v>1187</v>
      </c>
      <c r="AU460" s="22" t="s">
        <v>959</v>
      </c>
      <c r="AY460" s="22" t="s">
        <v>1081</v>
      </c>
      <c r="BE460" s="116">
        <f>IF(U460="základná",N460,0)</f>
        <v>0</v>
      </c>
      <c r="BF460" s="116">
        <f>IF(U460="znížená",N460,0)</f>
        <v>0</v>
      </c>
      <c r="BG460" s="116">
        <f>IF(U460="zákl. prenesená",N460,0)</f>
        <v>0</v>
      </c>
      <c r="BH460" s="116">
        <f>IF(U460="zníž. prenesená",N460,0)</f>
        <v>0</v>
      </c>
      <c r="BI460" s="116">
        <f>IF(U460="nulová",N460,0)</f>
        <v>0</v>
      </c>
      <c r="BJ460" s="22" t="s">
        <v>959</v>
      </c>
      <c r="BK460" s="171">
        <f>ROUND(L460*K460,3)</f>
        <v>0</v>
      </c>
      <c r="BL460" s="22" t="s">
        <v>954</v>
      </c>
      <c r="BM460" s="22" t="s">
        <v>2727</v>
      </c>
    </row>
    <row r="461" spans="2:65" s="12" customFormat="1" ht="16.5" customHeight="1">
      <c r="B461" s="179"/>
      <c r="C461" s="180"/>
      <c r="D461" s="180"/>
      <c r="E461" s="181" t="s">
        <v>875</v>
      </c>
      <c r="F461" s="275" t="s">
        <v>3860</v>
      </c>
      <c r="G461" s="276"/>
      <c r="H461" s="276"/>
      <c r="I461" s="276"/>
      <c r="J461" s="180"/>
      <c r="K461" s="182">
        <v>2</v>
      </c>
      <c r="L461" s="180"/>
      <c r="M461" s="180"/>
      <c r="N461" s="180"/>
      <c r="O461" s="180"/>
      <c r="P461" s="180"/>
      <c r="Q461" s="180"/>
      <c r="R461" s="183"/>
      <c r="T461" s="184"/>
      <c r="U461" s="180"/>
      <c r="V461" s="180"/>
      <c r="W461" s="180"/>
      <c r="X461" s="180"/>
      <c r="Y461" s="180"/>
      <c r="Z461" s="180"/>
      <c r="AA461" s="185"/>
      <c r="AT461" s="186" t="s">
        <v>1089</v>
      </c>
      <c r="AU461" s="186" t="s">
        <v>959</v>
      </c>
      <c r="AV461" s="12" t="s">
        <v>959</v>
      </c>
      <c r="AW461" s="12" t="s">
        <v>903</v>
      </c>
      <c r="AX461" s="12" t="s">
        <v>947</v>
      </c>
      <c r="AY461" s="186" t="s">
        <v>1081</v>
      </c>
    </row>
    <row r="462" spans="2:65" s="12" customFormat="1" ht="16.5" customHeight="1">
      <c r="B462" s="179"/>
      <c r="C462" s="180"/>
      <c r="D462" s="180"/>
      <c r="E462" s="181" t="s">
        <v>875</v>
      </c>
      <c r="F462" s="259" t="s">
        <v>3861</v>
      </c>
      <c r="G462" s="260"/>
      <c r="H462" s="260"/>
      <c r="I462" s="260"/>
      <c r="J462" s="180"/>
      <c r="K462" s="182">
        <v>2</v>
      </c>
      <c r="L462" s="180"/>
      <c r="M462" s="180"/>
      <c r="N462" s="180"/>
      <c r="O462" s="180"/>
      <c r="P462" s="180"/>
      <c r="Q462" s="180"/>
      <c r="R462" s="183"/>
      <c r="T462" s="184"/>
      <c r="U462" s="180"/>
      <c r="V462" s="180"/>
      <c r="W462" s="180"/>
      <c r="X462" s="180"/>
      <c r="Y462" s="180"/>
      <c r="Z462" s="180"/>
      <c r="AA462" s="185"/>
      <c r="AT462" s="186" t="s">
        <v>1089</v>
      </c>
      <c r="AU462" s="186" t="s">
        <v>959</v>
      </c>
      <c r="AV462" s="12" t="s">
        <v>959</v>
      </c>
      <c r="AW462" s="12" t="s">
        <v>903</v>
      </c>
      <c r="AX462" s="12" t="s">
        <v>947</v>
      </c>
      <c r="AY462" s="186" t="s">
        <v>1081</v>
      </c>
    </row>
    <row r="463" spans="2:65" s="13" customFormat="1" ht="16.5" customHeight="1">
      <c r="B463" s="187"/>
      <c r="C463" s="188"/>
      <c r="D463" s="188"/>
      <c r="E463" s="189" t="s">
        <v>875</v>
      </c>
      <c r="F463" s="271" t="s">
        <v>1096</v>
      </c>
      <c r="G463" s="272"/>
      <c r="H463" s="272"/>
      <c r="I463" s="272"/>
      <c r="J463" s="188"/>
      <c r="K463" s="190">
        <v>4</v>
      </c>
      <c r="L463" s="188"/>
      <c r="M463" s="188"/>
      <c r="N463" s="188"/>
      <c r="O463" s="188"/>
      <c r="P463" s="188"/>
      <c r="Q463" s="188"/>
      <c r="R463" s="191"/>
      <c r="T463" s="192"/>
      <c r="U463" s="188"/>
      <c r="V463" s="188"/>
      <c r="W463" s="188"/>
      <c r="X463" s="188"/>
      <c r="Y463" s="188"/>
      <c r="Z463" s="188"/>
      <c r="AA463" s="193"/>
      <c r="AT463" s="194" t="s">
        <v>1089</v>
      </c>
      <c r="AU463" s="194" t="s">
        <v>959</v>
      </c>
      <c r="AV463" s="13" t="s">
        <v>1086</v>
      </c>
      <c r="AW463" s="13" t="s">
        <v>903</v>
      </c>
      <c r="AX463" s="13" t="s">
        <v>954</v>
      </c>
      <c r="AY463" s="194" t="s">
        <v>1081</v>
      </c>
    </row>
    <row r="464" spans="2:65" s="1" customFormat="1" ht="25.5" customHeight="1">
      <c r="B464" s="136"/>
      <c r="C464" s="164" t="s">
        <v>3718</v>
      </c>
      <c r="D464" s="164" t="s">
        <v>1082</v>
      </c>
      <c r="E464" s="165" t="s">
        <v>2728</v>
      </c>
      <c r="F464" s="270" t="s">
        <v>2729</v>
      </c>
      <c r="G464" s="270"/>
      <c r="H464" s="270"/>
      <c r="I464" s="270"/>
      <c r="J464" s="166" t="s">
        <v>1182</v>
      </c>
      <c r="K464" s="167">
        <v>2</v>
      </c>
      <c r="L464" s="265">
        <v>0</v>
      </c>
      <c r="M464" s="265"/>
      <c r="N464" s="258">
        <f t="shared" ref="N464:N490" si="115">ROUND(L464*K464,3)</f>
        <v>0</v>
      </c>
      <c r="O464" s="258"/>
      <c r="P464" s="258"/>
      <c r="Q464" s="258"/>
      <c r="R464" s="138"/>
      <c r="T464" s="168" t="s">
        <v>875</v>
      </c>
      <c r="U464" s="47" t="s">
        <v>914</v>
      </c>
      <c r="V464" s="39"/>
      <c r="W464" s="169">
        <f t="shared" ref="W464:W490" si="116">V464*K464</f>
        <v>0</v>
      </c>
      <c r="X464" s="169">
        <v>0</v>
      </c>
      <c r="Y464" s="169">
        <f t="shared" ref="Y464:Y490" si="117">X464*K464</f>
        <v>0</v>
      </c>
      <c r="Z464" s="169">
        <v>0</v>
      </c>
      <c r="AA464" s="170">
        <f t="shared" ref="AA464:AA490" si="118">Z464*K464</f>
        <v>0</v>
      </c>
      <c r="AR464" s="22" t="s">
        <v>954</v>
      </c>
      <c r="AT464" s="22" t="s">
        <v>1082</v>
      </c>
      <c r="AU464" s="22" t="s">
        <v>959</v>
      </c>
      <c r="AY464" s="22" t="s">
        <v>1081</v>
      </c>
      <c r="BE464" s="116">
        <f t="shared" ref="BE464:BE490" si="119">IF(U464="základná",N464,0)</f>
        <v>0</v>
      </c>
      <c r="BF464" s="116">
        <f t="shared" ref="BF464:BF490" si="120">IF(U464="znížená",N464,0)</f>
        <v>0</v>
      </c>
      <c r="BG464" s="116">
        <f t="shared" ref="BG464:BG490" si="121">IF(U464="zákl. prenesená",N464,0)</f>
        <v>0</v>
      </c>
      <c r="BH464" s="116">
        <f t="shared" ref="BH464:BH490" si="122">IF(U464="zníž. prenesená",N464,0)</f>
        <v>0</v>
      </c>
      <c r="BI464" s="116">
        <f t="shared" ref="BI464:BI490" si="123">IF(U464="nulová",N464,0)</f>
        <v>0</v>
      </c>
      <c r="BJ464" s="22" t="s">
        <v>959</v>
      </c>
      <c r="BK464" s="171">
        <f t="shared" ref="BK464:BK490" si="124">ROUND(L464*K464,3)</f>
        <v>0</v>
      </c>
      <c r="BL464" s="22" t="s">
        <v>954</v>
      </c>
      <c r="BM464" s="22" t="s">
        <v>2730</v>
      </c>
    </row>
    <row r="465" spans="2:65" s="1" customFormat="1" ht="25.5" customHeight="1">
      <c r="B465" s="136"/>
      <c r="C465" s="195" t="s">
        <v>3722</v>
      </c>
      <c r="D465" s="195" t="s">
        <v>1187</v>
      </c>
      <c r="E465" s="196" t="s">
        <v>2731</v>
      </c>
      <c r="F465" s="262" t="s">
        <v>2732</v>
      </c>
      <c r="G465" s="262"/>
      <c r="H465" s="262"/>
      <c r="I465" s="262"/>
      <c r="J465" s="197" t="s">
        <v>1182</v>
      </c>
      <c r="K465" s="198">
        <v>2</v>
      </c>
      <c r="L465" s="261">
        <v>0</v>
      </c>
      <c r="M465" s="261"/>
      <c r="N465" s="257">
        <f t="shared" si="115"/>
        <v>0</v>
      </c>
      <c r="O465" s="258"/>
      <c r="P465" s="258"/>
      <c r="Q465" s="258"/>
      <c r="R465" s="138"/>
      <c r="T465" s="168" t="s">
        <v>875</v>
      </c>
      <c r="U465" s="47" t="s">
        <v>914</v>
      </c>
      <c r="V465" s="39"/>
      <c r="W465" s="169">
        <f t="shared" si="116"/>
        <v>0</v>
      </c>
      <c r="X465" s="169">
        <v>3.2499999999999999E-3</v>
      </c>
      <c r="Y465" s="169">
        <f t="shared" si="117"/>
        <v>6.4999999999999997E-3</v>
      </c>
      <c r="Z465" s="169">
        <v>0</v>
      </c>
      <c r="AA465" s="170">
        <f t="shared" si="118"/>
        <v>0</v>
      </c>
      <c r="AR465" s="22" t="s">
        <v>959</v>
      </c>
      <c r="AT465" s="22" t="s">
        <v>1187</v>
      </c>
      <c r="AU465" s="22" t="s">
        <v>959</v>
      </c>
      <c r="AY465" s="22" t="s">
        <v>1081</v>
      </c>
      <c r="BE465" s="116">
        <f t="shared" si="119"/>
        <v>0</v>
      </c>
      <c r="BF465" s="116">
        <f t="shared" si="120"/>
        <v>0</v>
      </c>
      <c r="BG465" s="116">
        <f t="shared" si="121"/>
        <v>0</v>
      </c>
      <c r="BH465" s="116">
        <f t="shared" si="122"/>
        <v>0</v>
      </c>
      <c r="BI465" s="116">
        <f t="shared" si="123"/>
        <v>0</v>
      </c>
      <c r="BJ465" s="22" t="s">
        <v>959</v>
      </c>
      <c r="BK465" s="171">
        <f t="shared" si="124"/>
        <v>0</v>
      </c>
      <c r="BL465" s="22" t="s">
        <v>954</v>
      </c>
      <c r="BM465" s="22" t="s">
        <v>2733</v>
      </c>
    </row>
    <row r="466" spans="2:65" s="1" customFormat="1" ht="25.5" customHeight="1">
      <c r="B466" s="136"/>
      <c r="C466" s="164" t="s">
        <v>3726</v>
      </c>
      <c r="D466" s="164" t="s">
        <v>1082</v>
      </c>
      <c r="E466" s="165" t="s">
        <v>3867</v>
      </c>
      <c r="F466" s="270" t="s">
        <v>3868</v>
      </c>
      <c r="G466" s="270"/>
      <c r="H466" s="270"/>
      <c r="I466" s="270"/>
      <c r="J466" s="166" t="s">
        <v>1182</v>
      </c>
      <c r="K466" s="167">
        <v>4</v>
      </c>
      <c r="L466" s="265">
        <v>0</v>
      </c>
      <c r="M466" s="265"/>
      <c r="N466" s="258">
        <f t="shared" si="115"/>
        <v>0</v>
      </c>
      <c r="O466" s="258"/>
      <c r="P466" s="258"/>
      <c r="Q466" s="258"/>
      <c r="R466" s="138"/>
      <c r="T466" s="168" t="s">
        <v>875</v>
      </c>
      <c r="U466" s="47" t="s">
        <v>914</v>
      </c>
      <c r="V466" s="39"/>
      <c r="W466" s="169">
        <f t="shared" si="116"/>
        <v>0</v>
      </c>
      <c r="X466" s="169">
        <v>0</v>
      </c>
      <c r="Y466" s="169">
        <f t="shared" si="117"/>
        <v>0</v>
      </c>
      <c r="Z466" s="169">
        <v>0</v>
      </c>
      <c r="AA466" s="170">
        <f t="shared" si="118"/>
        <v>0</v>
      </c>
      <c r="AR466" s="22" t="s">
        <v>954</v>
      </c>
      <c r="AT466" s="22" t="s">
        <v>1082</v>
      </c>
      <c r="AU466" s="22" t="s">
        <v>959</v>
      </c>
      <c r="AY466" s="22" t="s">
        <v>1081</v>
      </c>
      <c r="BE466" s="116">
        <f t="shared" si="119"/>
        <v>0</v>
      </c>
      <c r="BF466" s="116">
        <f t="shared" si="120"/>
        <v>0</v>
      </c>
      <c r="BG466" s="116">
        <f t="shared" si="121"/>
        <v>0</v>
      </c>
      <c r="BH466" s="116">
        <f t="shared" si="122"/>
        <v>0</v>
      </c>
      <c r="BI466" s="116">
        <f t="shared" si="123"/>
        <v>0</v>
      </c>
      <c r="BJ466" s="22" t="s">
        <v>959</v>
      </c>
      <c r="BK466" s="171">
        <f t="shared" si="124"/>
        <v>0</v>
      </c>
      <c r="BL466" s="22" t="s">
        <v>954</v>
      </c>
      <c r="BM466" s="22" t="s">
        <v>2734</v>
      </c>
    </row>
    <row r="467" spans="2:65" s="1" customFormat="1" ht="16.5" customHeight="1">
      <c r="B467" s="136"/>
      <c r="C467" s="195" t="s">
        <v>3730</v>
      </c>
      <c r="D467" s="195" t="s">
        <v>1187</v>
      </c>
      <c r="E467" s="196" t="s">
        <v>2735</v>
      </c>
      <c r="F467" s="262" t="s">
        <v>2736</v>
      </c>
      <c r="G467" s="262"/>
      <c r="H467" s="262"/>
      <c r="I467" s="262"/>
      <c r="J467" s="197" t="s">
        <v>1182</v>
      </c>
      <c r="K467" s="198">
        <v>4</v>
      </c>
      <c r="L467" s="261">
        <v>0</v>
      </c>
      <c r="M467" s="261"/>
      <c r="N467" s="257">
        <f t="shared" si="115"/>
        <v>0</v>
      </c>
      <c r="O467" s="258"/>
      <c r="P467" s="258"/>
      <c r="Q467" s="258"/>
      <c r="R467" s="138"/>
      <c r="T467" s="168" t="s">
        <v>875</v>
      </c>
      <c r="U467" s="47" t="s">
        <v>914</v>
      </c>
      <c r="V467" s="39"/>
      <c r="W467" s="169">
        <f t="shared" si="116"/>
        <v>0</v>
      </c>
      <c r="X467" s="169">
        <v>7.7499999999999999E-3</v>
      </c>
      <c r="Y467" s="169">
        <f t="shared" si="117"/>
        <v>3.1E-2</v>
      </c>
      <c r="Z467" s="169">
        <v>0</v>
      </c>
      <c r="AA467" s="170">
        <f t="shared" si="118"/>
        <v>0</v>
      </c>
      <c r="AR467" s="22" t="s">
        <v>959</v>
      </c>
      <c r="AT467" s="22" t="s">
        <v>1187</v>
      </c>
      <c r="AU467" s="22" t="s">
        <v>959</v>
      </c>
      <c r="AY467" s="22" t="s">
        <v>1081</v>
      </c>
      <c r="BE467" s="116">
        <f t="shared" si="119"/>
        <v>0</v>
      </c>
      <c r="BF467" s="116">
        <f t="shared" si="120"/>
        <v>0</v>
      </c>
      <c r="BG467" s="116">
        <f t="shared" si="121"/>
        <v>0</v>
      </c>
      <c r="BH467" s="116">
        <f t="shared" si="122"/>
        <v>0</v>
      </c>
      <c r="BI467" s="116">
        <f t="shared" si="123"/>
        <v>0</v>
      </c>
      <c r="BJ467" s="22" t="s">
        <v>959</v>
      </c>
      <c r="BK467" s="171">
        <f t="shared" si="124"/>
        <v>0</v>
      </c>
      <c r="BL467" s="22" t="s">
        <v>954</v>
      </c>
      <c r="BM467" s="22" t="s">
        <v>2737</v>
      </c>
    </row>
    <row r="468" spans="2:65" s="1" customFormat="1" ht="25.5" customHeight="1">
      <c r="B468" s="136"/>
      <c r="C468" s="164" t="s">
        <v>3734</v>
      </c>
      <c r="D468" s="164" t="s">
        <v>1082</v>
      </c>
      <c r="E468" s="165" t="s">
        <v>3874</v>
      </c>
      <c r="F468" s="270" t="s">
        <v>3875</v>
      </c>
      <c r="G468" s="270"/>
      <c r="H468" s="270"/>
      <c r="I468" s="270"/>
      <c r="J468" s="166" t="s">
        <v>1182</v>
      </c>
      <c r="K468" s="167">
        <v>2</v>
      </c>
      <c r="L468" s="265">
        <v>0</v>
      </c>
      <c r="M468" s="265"/>
      <c r="N468" s="258">
        <f t="shared" si="115"/>
        <v>0</v>
      </c>
      <c r="O468" s="258"/>
      <c r="P468" s="258"/>
      <c r="Q468" s="258"/>
      <c r="R468" s="138"/>
      <c r="T468" s="168" t="s">
        <v>875</v>
      </c>
      <c r="U468" s="47" t="s">
        <v>914</v>
      </c>
      <c r="V468" s="39"/>
      <c r="W468" s="169">
        <f t="shared" si="116"/>
        <v>0</v>
      </c>
      <c r="X468" s="169">
        <v>0</v>
      </c>
      <c r="Y468" s="169">
        <f t="shared" si="117"/>
        <v>0</v>
      </c>
      <c r="Z468" s="169">
        <v>0</v>
      </c>
      <c r="AA468" s="170">
        <f t="shared" si="118"/>
        <v>0</v>
      </c>
      <c r="AR468" s="22" t="s">
        <v>954</v>
      </c>
      <c r="AT468" s="22" t="s">
        <v>1082</v>
      </c>
      <c r="AU468" s="22" t="s">
        <v>959</v>
      </c>
      <c r="AY468" s="22" t="s">
        <v>1081</v>
      </c>
      <c r="BE468" s="116">
        <f t="shared" si="119"/>
        <v>0</v>
      </c>
      <c r="BF468" s="116">
        <f t="shared" si="120"/>
        <v>0</v>
      </c>
      <c r="BG468" s="116">
        <f t="shared" si="121"/>
        <v>0</v>
      </c>
      <c r="BH468" s="116">
        <f t="shared" si="122"/>
        <v>0</v>
      </c>
      <c r="BI468" s="116">
        <f t="shared" si="123"/>
        <v>0</v>
      </c>
      <c r="BJ468" s="22" t="s">
        <v>959</v>
      </c>
      <c r="BK468" s="171">
        <f t="shared" si="124"/>
        <v>0</v>
      </c>
      <c r="BL468" s="22" t="s">
        <v>954</v>
      </c>
      <c r="BM468" s="22" t="s">
        <v>2738</v>
      </c>
    </row>
    <row r="469" spans="2:65" s="1" customFormat="1" ht="16.5" customHeight="1">
      <c r="B469" s="136"/>
      <c r="C469" s="195" t="s">
        <v>3738</v>
      </c>
      <c r="D469" s="195" t="s">
        <v>1187</v>
      </c>
      <c r="E469" s="196" t="s">
        <v>3878</v>
      </c>
      <c r="F469" s="262" t="s">
        <v>3879</v>
      </c>
      <c r="G469" s="262"/>
      <c r="H469" s="262"/>
      <c r="I469" s="262"/>
      <c r="J469" s="197" t="s">
        <v>1182</v>
      </c>
      <c r="K469" s="198">
        <v>2</v>
      </c>
      <c r="L469" s="261">
        <v>0</v>
      </c>
      <c r="M469" s="261"/>
      <c r="N469" s="257">
        <f t="shared" si="115"/>
        <v>0</v>
      </c>
      <c r="O469" s="258"/>
      <c r="P469" s="258"/>
      <c r="Q469" s="258"/>
      <c r="R469" s="138"/>
      <c r="T469" s="168" t="s">
        <v>875</v>
      </c>
      <c r="U469" s="47" t="s">
        <v>914</v>
      </c>
      <c r="V469" s="39"/>
      <c r="W469" s="169">
        <f t="shared" si="116"/>
        <v>0</v>
      </c>
      <c r="X469" s="169">
        <v>0</v>
      </c>
      <c r="Y469" s="169">
        <f t="shared" si="117"/>
        <v>0</v>
      </c>
      <c r="Z469" s="169">
        <v>0</v>
      </c>
      <c r="AA469" s="170">
        <f t="shared" si="118"/>
        <v>0</v>
      </c>
      <c r="AR469" s="22" t="s">
        <v>959</v>
      </c>
      <c r="AT469" s="22" t="s">
        <v>1187</v>
      </c>
      <c r="AU469" s="22" t="s">
        <v>959</v>
      </c>
      <c r="AY469" s="22" t="s">
        <v>1081</v>
      </c>
      <c r="BE469" s="116">
        <f t="shared" si="119"/>
        <v>0</v>
      </c>
      <c r="BF469" s="116">
        <f t="shared" si="120"/>
        <v>0</v>
      </c>
      <c r="BG469" s="116">
        <f t="shared" si="121"/>
        <v>0</v>
      </c>
      <c r="BH469" s="116">
        <f t="shared" si="122"/>
        <v>0</v>
      </c>
      <c r="BI469" s="116">
        <f t="shared" si="123"/>
        <v>0</v>
      </c>
      <c r="BJ469" s="22" t="s">
        <v>959</v>
      </c>
      <c r="BK469" s="171">
        <f t="shared" si="124"/>
        <v>0</v>
      </c>
      <c r="BL469" s="22" t="s">
        <v>954</v>
      </c>
      <c r="BM469" s="22" t="s">
        <v>2739</v>
      </c>
    </row>
    <row r="470" spans="2:65" s="1" customFormat="1" ht="38.25" customHeight="1">
      <c r="B470" s="136"/>
      <c r="C470" s="164" t="s">
        <v>3742</v>
      </c>
      <c r="D470" s="164" t="s">
        <v>1082</v>
      </c>
      <c r="E470" s="165" t="s">
        <v>3882</v>
      </c>
      <c r="F470" s="270" t="s">
        <v>3883</v>
      </c>
      <c r="G470" s="270"/>
      <c r="H470" s="270"/>
      <c r="I470" s="270"/>
      <c r="J470" s="166" t="s">
        <v>1182</v>
      </c>
      <c r="K470" s="167">
        <v>1</v>
      </c>
      <c r="L470" s="265">
        <v>0</v>
      </c>
      <c r="M470" s="265"/>
      <c r="N470" s="258">
        <f t="shared" si="115"/>
        <v>0</v>
      </c>
      <c r="O470" s="258"/>
      <c r="P470" s="258"/>
      <c r="Q470" s="258"/>
      <c r="R470" s="138"/>
      <c r="T470" s="168" t="s">
        <v>875</v>
      </c>
      <c r="U470" s="47" t="s">
        <v>914</v>
      </c>
      <c r="V470" s="39"/>
      <c r="W470" s="169">
        <f t="shared" si="116"/>
        <v>0</v>
      </c>
      <c r="X470" s="169">
        <v>0</v>
      </c>
      <c r="Y470" s="169">
        <f t="shared" si="117"/>
        <v>0</v>
      </c>
      <c r="Z470" s="169">
        <v>0</v>
      </c>
      <c r="AA470" s="170">
        <f t="shared" si="118"/>
        <v>0</v>
      </c>
      <c r="AR470" s="22" t="s">
        <v>954</v>
      </c>
      <c r="AT470" s="22" t="s">
        <v>1082</v>
      </c>
      <c r="AU470" s="22" t="s">
        <v>959</v>
      </c>
      <c r="AY470" s="22" t="s">
        <v>1081</v>
      </c>
      <c r="BE470" s="116">
        <f t="shared" si="119"/>
        <v>0</v>
      </c>
      <c r="BF470" s="116">
        <f t="shared" si="120"/>
        <v>0</v>
      </c>
      <c r="BG470" s="116">
        <f t="shared" si="121"/>
        <v>0</v>
      </c>
      <c r="BH470" s="116">
        <f t="shared" si="122"/>
        <v>0</v>
      </c>
      <c r="BI470" s="116">
        <f t="shared" si="123"/>
        <v>0</v>
      </c>
      <c r="BJ470" s="22" t="s">
        <v>959</v>
      </c>
      <c r="BK470" s="171">
        <f t="shared" si="124"/>
        <v>0</v>
      </c>
      <c r="BL470" s="22" t="s">
        <v>954</v>
      </c>
      <c r="BM470" s="22" t="s">
        <v>2740</v>
      </c>
    </row>
    <row r="471" spans="2:65" s="1" customFormat="1" ht="16.5" customHeight="1">
      <c r="B471" s="136"/>
      <c r="C471" s="195" t="s">
        <v>3747</v>
      </c>
      <c r="D471" s="195" t="s">
        <v>1187</v>
      </c>
      <c r="E471" s="196" t="s">
        <v>3886</v>
      </c>
      <c r="F471" s="262" t="s">
        <v>3887</v>
      </c>
      <c r="G471" s="262"/>
      <c r="H471" s="262"/>
      <c r="I471" s="262"/>
      <c r="J471" s="197" t="s">
        <v>1182</v>
      </c>
      <c r="K471" s="198">
        <v>1</v>
      </c>
      <c r="L471" s="261">
        <v>0</v>
      </c>
      <c r="M471" s="261"/>
      <c r="N471" s="257">
        <f t="shared" si="115"/>
        <v>0</v>
      </c>
      <c r="O471" s="258"/>
      <c r="P471" s="258"/>
      <c r="Q471" s="258"/>
      <c r="R471" s="138"/>
      <c r="T471" s="168" t="s">
        <v>875</v>
      </c>
      <c r="U471" s="47" t="s">
        <v>914</v>
      </c>
      <c r="V471" s="39"/>
      <c r="W471" s="169">
        <f t="shared" si="116"/>
        <v>0</v>
      </c>
      <c r="X471" s="169">
        <v>0</v>
      </c>
      <c r="Y471" s="169">
        <f t="shared" si="117"/>
        <v>0</v>
      </c>
      <c r="Z471" s="169">
        <v>0</v>
      </c>
      <c r="AA471" s="170">
        <f t="shared" si="118"/>
        <v>0</v>
      </c>
      <c r="AR471" s="22" t="s">
        <v>959</v>
      </c>
      <c r="AT471" s="22" t="s">
        <v>1187</v>
      </c>
      <c r="AU471" s="22" t="s">
        <v>959</v>
      </c>
      <c r="AY471" s="22" t="s">
        <v>1081</v>
      </c>
      <c r="BE471" s="116">
        <f t="shared" si="119"/>
        <v>0</v>
      </c>
      <c r="BF471" s="116">
        <f t="shared" si="120"/>
        <v>0</v>
      </c>
      <c r="BG471" s="116">
        <f t="shared" si="121"/>
        <v>0</v>
      </c>
      <c r="BH471" s="116">
        <f t="shared" si="122"/>
        <v>0</v>
      </c>
      <c r="BI471" s="116">
        <f t="shared" si="123"/>
        <v>0</v>
      </c>
      <c r="BJ471" s="22" t="s">
        <v>959</v>
      </c>
      <c r="BK471" s="171">
        <f t="shared" si="124"/>
        <v>0</v>
      </c>
      <c r="BL471" s="22" t="s">
        <v>954</v>
      </c>
      <c r="BM471" s="22" t="s">
        <v>2741</v>
      </c>
    </row>
    <row r="472" spans="2:65" s="1" customFormat="1" ht="38.25" customHeight="1">
      <c r="B472" s="136"/>
      <c r="C472" s="164" t="s">
        <v>3751</v>
      </c>
      <c r="D472" s="164" t="s">
        <v>1082</v>
      </c>
      <c r="E472" s="165" t="s">
        <v>3890</v>
      </c>
      <c r="F472" s="270" t="s">
        <v>3891</v>
      </c>
      <c r="G472" s="270"/>
      <c r="H472" s="270"/>
      <c r="I472" s="270"/>
      <c r="J472" s="166" t="s">
        <v>1182</v>
      </c>
      <c r="K472" s="167">
        <v>1</v>
      </c>
      <c r="L472" s="265">
        <v>0</v>
      </c>
      <c r="M472" s="265"/>
      <c r="N472" s="258">
        <f t="shared" si="115"/>
        <v>0</v>
      </c>
      <c r="O472" s="258"/>
      <c r="P472" s="258"/>
      <c r="Q472" s="258"/>
      <c r="R472" s="138"/>
      <c r="T472" s="168" t="s">
        <v>875</v>
      </c>
      <c r="U472" s="47" t="s">
        <v>914</v>
      </c>
      <c r="V472" s="39"/>
      <c r="W472" s="169">
        <f t="shared" si="116"/>
        <v>0</v>
      </c>
      <c r="X472" s="169">
        <v>0</v>
      </c>
      <c r="Y472" s="169">
        <f t="shared" si="117"/>
        <v>0</v>
      </c>
      <c r="Z472" s="169">
        <v>0</v>
      </c>
      <c r="AA472" s="170">
        <f t="shared" si="118"/>
        <v>0</v>
      </c>
      <c r="AR472" s="22" t="s">
        <v>954</v>
      </c>
      <c r="AT472" s="22" t="s">
        <v>1082</v>
      </c>
      <c r="AU472" s="22" t="s">
        <v>959</v>
      </c>
      <c r="AY472" s="22" t="s">
        <v>1081</v>
      </c>
      <c r="BE472" s="116">
        <f t="shared" si="119"/>
        <v>0</v>
      </c>
      <c r="BF472" s="116">
        <f t="shared" si="120"/>
        <v>0</v>
      </c>
      <c r="BG472" s="116">
        <f t="shared" si="121"/>
        <v>0</v>
      </c>
      <c r="BH472" s="116">
        <f t="shared" si="122"/>
        <v>0</v>
      </c>
      <c r="BI472" s="116">
        <f t="shared" si="123"/>
        <v>0</v>
      </c>
      <c r="BJ472" s="22" t="s">
        <v>959</v>
      </c>
      <c r="BK472" s="171">
        <f t="shared" si="124"/>
        <v>0</v>
      </c>
      <c r="BL472" s="22" t="s">
        <v>954</v>
      </c>
      <c r="BM472" s="22" t="s">
        <v>2742</v>
      </c>
    </row>
    <row r="473" spans="2:65" s="1" customFormat="1" ht="16.5" customHeight="1">
      <c r="B473" s="136"/>
      <c r="C473" s="195" t="s">
        <v>3755</v>
      </c>
      <c r="D473" s="195" t="s">
        <v>1187</v>
      </c>
      <c r="E473" s="196" t="s">
        <v>3894</v>
      </c>
      <c r="F473" s="262" t="s">
        <v>3895</v>
      </c>
      <c r="G473" s="262"/>
      <c r="H473" s="262"/>
      <c r="I473" s="262"/>
      <c r="J473" s="197" t="s">
        <v>1182</v>
      </c>
      <c r="K473" s="198">
        <v>1</v>
      </c>
      <c r="L473" s="261">
        <v>0</v>
      </c>
      <c r="M473" s="261"/>
      <c r="N473" s="257">
        <f t="shared" si="115"/>
        <v>0</v>
      </c>
      <c r="O473" s="258"/>
      <c r="P473" s="258"/>
      <c r="Q473" s="258"/>
      <c r="R473" s="138"/>
      <c r="T473" s="168" t="s">
        <v>875</v>
      </c>
      <c r="U473" s="47" t="s">
        <v>914</v>
      </c>
      <c r="V473" s="39"/>
      <c r="W473" s="169">
        <f t="shared" si="116"/>
        <v>0</v>
      </c>
      <c r="X473" s="169">
        <v>0</v>
      </c>
      <c r="Y473" s="169">
        <f t="shared" si="117"/>
        <v>0</v>
      </c>
      <c r="Z473" s="169">
        <v>0</v>
      </c>
      <c r="AA473" s="170">
        <f t="shared" si="118"/>
        <v>0</v>
      </c>
      <c r="AR473" s="22" t="s">
        <v>959</v>
      </c>
      <c r="AT473" s="22" t="s">
        <v>1187</v>
      </c>
      <c r="AU473" s="22" t="s">
        <v>959</v>
      </c>
      <c r="AY473" s="22" t="s">
        <v>1081</v>
      </c>
      <c r="BE473" s="116">
        <f t="shared" si="119"/>
        <v>0</v>
      </c>
      <c r="BF473" s="116">
        <f t="shared" si="120"/>
        <v>0</v>
      </c>
      <c r="BG473" s="116">
        <f t="shared" si="121"/>
        <v>0</v>
      </c>
      <c r="BH473" s="116">
        <f t="shared" si="122"/>
        <v>0</v>
      </c>
      <c r="BI473" s="116">
        <f t="shared" si="123"/>
        <v>0</v>
      </c>
      <c r="BJ473" s="22" t="s">
        <v>959</v>
      </c>
      <c r="BK473" s="171">
        <f t="shared" si="124"/>
        <v>0</v>
      </c>
      <c r="BL473" s="22" t="s">
        <v>954</v>
      </c>
      <c r="BM473" s="22" t="s">
        <v>2743</v>
      </c>
    </row>
    <row r="474" spans="2:65" s="1" customFormat="1" ht="38.25" customHeight="1">
      <c r="B474" s="136"/>
      <c r="C474" s="164" t="s">
        <v>3759</v>
      </c>
      <c r="D474" s="164" t="s">
        <v>1082</v>
      </c>
      <c r="E474" s="165" t="s">
        <v>3898</v>
      </c>
      <c r="F474" s="270" t="s">
        <v>3899</v>
      </c>
      <c r="G474" s="270"/>
      <c r="H474" s="270"/>
      <c r="I474" s="270"/>
      <c r="J474" s="166" t="s">
        <v>1182</v>
      </c>
      <c r="K474" s="167">
        <v>1</v>
      </c>
      <c r="L474" s="265">
        <v>0</v>
      </c>
      <c r="M474" s="265"/>
      <c r="N474" s="258">
        <f t="shared" si="115"/>
        <v>0</v>
      </c>
      <c r="O474" s="258"/>
      <c r="P474" s="258"/>
      <c r="Q474" s="258"/>
      <c r="R474" s="138"/>
      <c r="T474" s="168" t="s">
        <v>875</v>
      </c>
      <c r="U474" s="47" t="s">
        <v>914</v>
      </c>
      <c r="V474" s="39"/>
      <c r="W474" s="169">
        <f t="shared" si="116"/>
        <v>0</v>
      </c>
      <c r="X474" s="169">
        <v>0</v>
      </c>
      <c r="Y474" s="169">
        <f t="shared" si="117"/>
        <v>0</v>
      </c>
      <c r="Z474" s="169">
        <v>0</v>
      </c>
      <c r="AA474" s="170">
        <f t="shared" si="118"/>
        <v>0</v>
      </c>
      <c r="AR474" s="22" t="s">
        <v>954</v>
      </c>
      <c r="AT474" s="22" t="s">
        <v>1082</v>
      </c>
      <c r="AU474" s="22" t="s">
        <v>959</v>
      </c>
      <c r="AY474" s="22" t="s">
        <v>1081</v>
      </c>
      <c r="BE474" s="116">
        <f t="shared" si="119"/>
        <v>0</v>
      </c>
      <c r="BF474" s="116">
        <f t="shared" si="120"/>
        <v>0</v>
      </c>
      <c r="BG474" s="116">
        <f t="shared" si="121"/>
        <v>0</v>
      </c>
      <c r="BH474" s="116">
        <f t="shared" si="122"/>
        <v>0</v>
      </c>
      <c r="BI474" s="116">
        <f t="shared" si="123"/>
        <v>0</v>
      </c>
      <c r="BJ474" s="22" t="s">
        <v>959</v>
      </c>
      <c r="BK474" s="171">
        <f t="shared" si="124"/>
        <v>0</v>
      </c>
      <c r="BL474" s="22" t="s">
        <v>954</v>
      </c>
      <c r="BM474" s="22" t="s">
        <v>2744</v>
      </c>
    </row>
    <row r="475" spans="2:65" s="1" customFormat="1" ht="51" customHeight="1">
      <c r="B475" s="136"/>
      <c r="C475" s="195" t="s">
        <v>3763</v>
      </c>
      <c r="D475" s="195" t="s">
        <v>1187</v>
      </c>
      <c r="E475" s="196" t="s">
        <v>3902</v>
      </c>
      <c r="F475" s="262" t="s">
        <v>1529</v>
      </c>
      <c r="G475" s="262"/>
      <c r="H475" s="262"/>
      <c r="I475" s="262"/>
      <c r="J475" s="197" t="s">
        <v>1182</v>
      </c>
      <c r="K475" s="198">
        <v>1</v>
      </c>
      <c r="L475" s="261">
        <v>0</v>
      </c>
      <c r="M475" s="261"/>
      <c r="N475" s="257">
        <f t="shared" si="115"/>
        <v>0</v>
      </c>
      <c r="O475" s="258"/>
      <c r="P475" s="258"/>
      <c r="Q475" s="258"/>
      <c r="R475" s="138"/>
      <c r="T475" s="168" t="s">
        <v>875</v>
      </c>
      <c r="U475" s="47" t="s">
        <v>914</v>
      </c>
      <c r="V475" s="39"/>
      <c r="W475" s="169">
        <f t="shared" si="116"/>
        <v>0</v>
      </c>
      <c r="X475" s="169">
        <v>0</v>
      </c>
      <c r="Y475" s="169">
        <f t="shared" si="117"/>
        <v>0</v>
      </c>
      <c r="Z475" s="169">
        <v>0</v>
      </c>
      <c r="AA475" s="170">
        <f t="shared" si="118"/>
        <v>0</v>
      </c>
      <c r="AR475" s="22" t="s">
        <v>959</v>
      </c>
      <c r="AT475" s="22" t="s">
        <v>1187</v>
      </c>
      <c r="AU475" s="22" t="s">
        <v>959</v>
      </c>
      <c r="AY475" s="22" t="s">
        <v>1081</v>
      </c>
      <c r="BE475" s="116">
        <f t="shared" si="119"/>
        <v>0</v>
      </c>
      <c r="BF475" s="116">
        <f t="shared" si="120"/>
        <v>0</v>
      </c>
      <c r="BG475" s="116">
        <f t="shared" si="121"/>
        <v>0</v>
      </c>
      <c r="BH475" s="116">
        <f t="shared" si="122"/>
        <v>0</v>
      </c>
      <c r="BI475" s="116">
        <f t="shared" si="123"/>
        <v>0</v>
      </c>
      <c r="BJ475" s="22" t="s">
        <v>959</v>
      </c>
      <c r="BK475" s="171">
        <f t="shared" si="124"/>
        <v>0</v>
      </c>
      <c r="BL475" s="22" t="s">
        <v>954</v>
      </c>
      <c r="BM475" s="22" t="s">
        <v>2745</v>
      </c>
    </row>
    <row r="476" spans="2:65" s="1" customFormat="1" ht="25.5" customHeight="1">
      <c r="B476" s="136"/>
      <c r="C476" s="164" t="s">
        <v>2471</v>
      </c>
      <c r="D476" s="164" t="s">
        <v>1082</v>
      </c>
      <c r="E476" s="165" t="s">
        <v>1532</v>
      </c>
      <c r="F476" s="270" t="s">
        <v>1533</v>
      </c>
      <c r="G476" s="270"/>
      <c r="H476" s="270"/>
      <c r="I476" s="270"/>
      <c r="J476" s="166" t="s">
        <v>1182</v>
      </c>
      <c r="K476" s="167">
        <v>1</v>
      </c>
      <c r="L476" s="265">
        <v>0</v>
      </c>
      <c r="M476" s="265"/>
      <c r="N476" s="258">
        <f t="shared" si="115"/>
        <v>0</v>
      </c>
      <c r="O476" s="258"/>
      <c r="P476" s="258"/>
      <c r="Q476" s="258"/>
      <c r="R476" s="138"/>
      <c r="T476" s="168" t="s">
        <v>875</v>
      </c>
      <c r="U476" s="47" t="s">
        <v>914</v>
      </c>
      <c r="V476" s="39"/>
      <c r="W476" s="169">
        <f t="shared" si="116"/>
        <v>0</v>
      </c>
      <c r="X476" s="169">
        <v>0</v>
      </c>
      <c r="Y476" s="169">
        <f t="shared" si="117"/>
        <v>0</v>
      </c>
      <c r="Z476" s="169">
        <v>0</v>
      </c>
      <c r="AA476" s="170">
        <f t="shared" si="118"/>
        <v>0</v>
      </c>
      <c r="AR476" s="22" t="s">
        <v>954</v>
      </c>
      <c r="AT476" s="22" t="s">
        <v>1082</v>
      </c>
      <c r="AU476" s="22" t="s">
        <v>959</v>
      </c>
      <c r="AY476" s="22" t="s">
        <v>1081</v>
      </c>
      <c r="BE476" s="116">
        <f t="shared" si="119"/>
        <v>0</v>
      </c>
      <c r="BF476" s="116">
        <f t="shared" si="120"/>
        <v>0</v>
      </c>
      <c r="BG476" s="116">
        <f t="shared" si="121"/>
        <v>0</v>
      </c>
      <c r="BH476" s="116">
        <f t="shared" si="122"/>
        <v>0</v>
      </c>
      <c r="BI476" s="116">
        <f t="shared" si="123"/>
        <v>0</v>
      </c>
      <c r="BJ476" s="22" t="s">
        <v>959</v>
      </c>
      <c r="BK476" s="171">
        <f t="shared" si="124"/>
        <v>0</v>
      </c>
      <c r="BL476" s="22" t="s">
        <v>954</v>
      </c>
      <c r="BM476" s="22" t="s">
        <v>2746</v>
      </c>
    </row>
    <row r="477" spans="2:65" s="1" customFormat="1" ht="16.5" customHeight="1">
      <c r="B477" s="136"/>
      <c r="C477" s="195" t="s">
        <v>3770</v>
      </c>
      <c r="D477" s="195" t="s">
        <v>1187</v>
      </c>
      <c r="E477" s="196" t="s">
        <v>1536</v>
      </c>
      <c r="F477" s="262" t="s">
        <v>1537</v>
      </c>
      <c r="G477" s="262"/>
      <c r="H477" s="262"/>
      <c r="I477" s="262"/>
      <c r="J477" s="197" t="s">
        <v>1135</v>
      </c>
      <c r="K477" s="198">
        <v>1.5</v>
      </c>
      <c r="L477" s="261">
        <v>0</v>
      </c>
      <c r="M477" s="261"/>
      <c r="N477" s="257">
        <f t="shared" si="115"/>
        <v>0</v>
      </c>
      <c r="O477" s="258"/>
      <c r="P477" s="258"/>
      <c r="Q477" s="258"/>
      <c r="R477" s="138"/>
      <c r="T477" s="168" t="s">
        <v>875</v>
      </c>
      <c r="U477" s="47" t="s">
        <v>914</v>
      </c>
      <c r="V477" s="39"/>
      <c r="W477" s="169">
        <f t="shared" si="116"/>
        <v>0</v>
      </c>
      <c r="X477" s="169">
        <v>0</v>
      </c>
      <c r="Y477" s="169">
        <f t="shared" si="117"/>
        <v>0</v>
      </c>
      <c r="Z477" s="169">
        <v>0</v>
      </c>
      <c r="AA477" s="170">
        <f t="shared" si="118"/>
        <v>0</v>
      </c>
      <c r="AR477" s="22" t="s">
        <v>959</v>
      </c>
      <c r="AT477" s="22" t="s">
        <v>1187</v>
      </c>
      <c r="AU477" s="22" t="s">
        <v>959</v>
      </c>
      <c r="AY477" s="22" t="s">
        <v>1081</v>
      </c>
      <c r="BE477" s="116">
        <f t="shared" si="119"/>
        <v>0</v>
      </c>
      <c r="BF477" s="116">
        <f t="shared" si="120"/>
        <v>0</v>
      </c>
      <c r="BG477" s="116">
        <f t="shared" si="121"/>
        <v>0</v>
      </c>
      <c r="BH477" s="116">
        <f t="shared" si="122"/>
        <v>0</v>
      </c>
      <c r="BI477" s="116">
        <f t="shared" si="123"/>
        <v>0</v>
      </c>
      <c r="BJ477" s="22" t="s">
        <v>959</v>
      </c>
      <c r="BK477" s="171">
        <f t="shared" si="124"/>
        <v>0</v>
      </c>
      <c r="BL477" s="22" t="s">
        <v>954</v>
      </c>
      <c r="BM477" s="22" t="s">
        <v>2747</v>
      </c>
    </row>
    <row r="478" spans="2:65" s="1" customFormat="1" ht="25.5" customHeight="1">
      <c r="B478" s="136"/>
      <c r="C478" s="164" t="s">
        <v>3773</v>
      </c>
      <c r="D478" s="164" t="s">
        <v>1082</v>
      </c>
      <c r="E478" s="165" t="s">
        <v>2748</v>
      </c>
      <c r="F478" s="270" t="s">
        <v>2749</v>
      </c>
      <c r="G478" s="270"/>
      <c r="H478" s="270"/>
      <c r="I478" s="270"/>
      <c r="J478" s="166" t="s">
        <v>1182</v>
      </c>
      <c r="K478" s="167">
        <v>2</v>
      </c>
      <c r="L478" s="265">
        <v>0</v>
      </c>
      <c r="M478" s="265"/>
      <c r="N478" s="258">
        <f t="shared" si="115"/>
        <v>0</v>
      </c>
      <c r="O478" s="258"/>
      <c r="P478" s="258"/>
      <c r="Q478" s="258"/>
      <c r="R478" s="138"/>
      <c r="T478" s="168" t="s">
        <v>875</v>
      </c>
      <c r="U478" s="47" t="s">
        <v>914</v>
      </c>
      <c r="V478" s="39"/>
      <c r="W478" s="169">
        <f t="shared" si="116"/>
        <v>0</v>
      </c>
      <c r="X478" s="169">
        <v>0</v>
      </c>
      <c r="Y478" s="169">
        <f t="shared" si="117"/>
        <v>0</v>
      </c>
      <c r="Z478" s="169">
        <v>0</v>
      </c>
      <c r="AA478" s="170">
        <f t="shared" si="118"/>
        <v>0</v>
      </c>
      <c r="AR478" s="22" t="s">
        <v>954</v>
      </c>
      <c r="AT478" s="22" t="s">
        <v>1082</v>
      </c>
      <c r="AU478" s="22" t="s">
        <v>959</v>
      </c>
      <c r="AY478" s="22" t="s">
        <v>1081</v>
      </c>
      <c r="BE478" s="116">
        <f t="shared" si="119"/>
        <v>0</v>
      </c>
      <c r="BF478" s="116">
        <f t="shared" si="120"/>
        <v>0</v>
      </c>
      <c r="BG478" s="116">
        <f t="shared" si="121"/>
        <v>0</v>
      </c>
      <c r="BH478" s="116">
        <f t="shared" si="122"/>
        <v>0</v>
      </c>
      <c r="BI478" s="116">
        <f t="shared" si="123"/>
        <v>0</v>
      </c>
      <c r="BJ478" s="22" t="s">
        <v>959</v>
      </c>
      <c r="BK478" s="171">
        <f t="shared" si="124"/>
        <v>0</v>
      </c>
      <c r="BL478" s="22" t="s">
        <v>954</v>
      </c>
      <c r="BM478" s="22" t="s">
        <v>2750</v>
      </c>
    </row>
    <row r="479" spans="2:65" s="1" customFormat="1" ht="25.5" customHeight="1">
      <c r="B479" s="136"/>
      <c r="C479" s="195" t="s">
        <v>3777</v>
      </c>
      <c r="D479" s="195" t="s">
        <v>1187</v>
      </c>
      <c r="E479" s="196" t="s">
        <v>2751</v>
      </c>
      <c r="F479" s="262" t="s">
        <v>2752</v>
      </c>
      <c r="G479" s="262"/>
      <c r="H479" s="262"/>
      <c r="I479" s="262"/>
      <c r="J479" s="197" t="s">
        <v>1182</v>
      </c>
      <c r="K479" s="198">
        <v>2</v>
      </c>
      <c r="L479" s="261">
        <v>0</v>
      </c>
      <c r="M479" s="261"/>
      <c r="N479" s="257">
        <f t="shared" si="115"/>
        <v>0</v>
      </c>
      <c r="O479" s="258"/>
      <c r="P479" s="258"/>
      <c r="Q479" s="258"/>
      <c r="R479" s="138"/>
      <c r="T479" s="168" t="s">
        <v>875</v>
      </c>
      <c r="U479" s="47" t="s">
        <v>914</v>
      </c>
      <c r="V479" s="39"/>
      <c r="W479" s="169">
        <f t="shared" si="116"/>
        <v>0</v>
      </c>
      <c r="X479" s="169">
        <v>4.3E-3</v>
      </c>
      <c r="Y479" s="169">
        <f t="shared" si="117"/>
        <v>8.6E-3</v>
      </c>
      <c r="Z479" s="169">
        <v>0</v>
      </c>
      <c r="AA479" s="170">
        <f t="shared" si="118"/>
        <v>0</v>
      </c>
      <c r="AR479" s="22" t="s">
        <v>959</v>
      </c>
      <c r="AT479" s="22" t="s">
        <v>1187</v>
      </c>
      <c r="AU479" s="22" t="s">
        <v>959</v>
      </c>
      <c r="AY479" s="22" t="s">
        <v>1081</v>
      </c>
      <c r="BE479" s="116">
        <f t="shared" si="119"/>
        <v>0</v>
      </c>
      <c r="BF479" s="116">
        <f t="shared" si="120"/>
        <v>0</v>
      </c>
      <c r="BG479" s="116">
        <f t="shared" si="121"/>
        <v>0</v>
      </c>
      <c r="BH479" s="116">
        <f t="shared" si="122"/>
        <v>0</v>
      </c>
      <c r="BI479" s="116">
        <f t="shared" si="123"/>
        <v>0</v>
      </c>
      <c r="BJ479" s="22" t="s">
        <v>959</v>
      </c>
      <c r="BK479" s="171">
        <f t="shared" si="124"/>
        <v>0</v>
      </c>
      <c r="BL479" s="22" t="s">
        <v>954</v>
      </c>
      <c r="BM479" s="22" t="s">
        <v>2753</v>
      </c>
    </row>
    <row r="480" spans="2:65" s="1" customFormat="1" ht="25.5" customHeight="1">
      <c r="B480" s="136"/>
      <c r="C480" s="164" t="s">
        <v>3781</v>
      </c>
      <c r="D480" s="164" t="s">
        <v>1082</v>
      </c>
      <c r="E480" s="165" t="s">
        <v>2754</v>
      </c>
      <c r="F480" s="270" t="s">
        <v>2755</v>
      </c>
      <c r="G480" s="270"/>
      <c r="H480" s="270"/>
      <c r="I480" s="270"/>
      <c r="J480" s="166" t="s">
        <v>1182</v>
      </c>
      <c r="K480" s="167">
        <v>1</v>
      </c>
      <c r="L480" s="265">
        <v>0</v>
      </c>
      <c r="M480" s="265"/>
      <c r="N480" s="258">
        <f t="shared" si="115"/>
        <v>0</v>
      </c>
      <c r="O480" s="258"/>
      <c r="P480" s="258"/>
      <c r="Q480" s="258"/>
      <c r="R480" s="138"/>
      <c r="T480" s="168" t="s">
        <v>875</v>
      </c>
      <c r="U480" s="47" t="s">
        <v>914</v>
      </c>
      <c r="V480" s="39"/>
      <c r="W480" s="169">
        <f t="shared" si="116"/>
        <v>0</v>
      </c>
      <c r="X480" s="169">
        <v>0</v>
      </c>
      <c r="Y480" s="169">
        <f t="shared" si="117"/>
        <v>0</v>
      </c>
      <c r="Z480" s="169">
        <v>0</v>
      </c>
      <c r="AA480" s="170">
        <f t="shared" si="118"/>
        <v>0</v>
      </c>
      <c r="AR480" s="22" t="s">
        <v>954</v>
      </c>
      <c r="AT480" s="22" t="s">
        <v>1082</v>
      </c>
      <c r="AU480" s="22" t="s">
        <v>959</v>
      </c>
      <c r="AY480" s="22" t="s">
        <v>1081</v>
      </c>
      <c r="BE480" s="116">
        <f t="shared" si="119"/>
        <v>0</v>
      </c>
      <c r="BF480" s="116">
        <f t="shared" si="120"/>
        <v>0</v>
      </c>
      <c r="BG480" s="116">
        <f t="shared" si="121"/>
        <v>0</v>
      </c>
      <c r="BH480" s="116">
        <f t="shared" si="122"/>
        <v>0</v>
      </c>
      <c r="BI480" s="116">
        <f t="shared" si="123"/>
        <v>0</v>
      </c>
      <c r="BJ480" s="22" t="s">
        <v>959</v>
      </c>
      <c r="BK480" s="171">
        <f t="shared" si="124"/>
        <v>0</v>
      </c>
      <c r="BL480" s="22" t="s">
        <v>954</v>
      </c>
      <c r="BM480" s="22" t="s">
        <v>2756</v>
      </c>
    </row>
    <row r="481" spans="2:65" s="1" customFormat="1" ht="25.5" customHeight="1">
      <c r="B481" s="136"/>
      <c r="C481" s="195" t="s">
        <v>3783</v>
      </c>
      <c r="D481" s="195" t="s">
        <v>1187</v>
      </c>
      <c r="E481" s="196" t="s">
        <v>2757</v>
      </c>
      <c r="F481" s="262" t="s">
        <v>2758</v>
      </c>
      <c r="G481" s="262"/>
      <c r="H481" s="262"/>
      <c r="I481" s="262"/>
      <c r="J481" s="197" t="s">
        <v>1182</v>
      </c>
      <c r="K481" s="198">
        <v>1</v>
      </c>
      <c r="L481" s="261">
        <v>0</v>
      </c>
      <c r="M481" s="261"/>
      <c r="N481" s="257">
        <f t="shared" si="115"/>
        <v>0</v>
      </c>
      <c r="O481" s="258"/>
      <c r="P481" s="258"/>
      <c r="Q481" s="258"/>
      <c r="R481" s="138"/>
      <c r="T481" s="168" t="s">
        <v>875</v>
      </c>
      <c r="U481" s="47" t="s">
        <v>914</v>
      </c>
      <c r="V481" s="39"/>
      <c r="W481" s="169">
        <f t="shared" si="116"/>
        <v>0</v>
      </c>
      <c r="X481" s="169">
        <v>6.4000000000000003E-3</v>
      </c>
      <c r="Y481" s="169">
        <f t="shared" si="117"/>
        <v>6.4000000000000003E-3</v>
      </c>
      <c r="Z481" s="169">
        <v>0</v>
      </c>
      <c r="AA481" s="170">
        <f t="shared" si="118"/>
        <v>0</v>
      </c>
      <c r="AR481" s="22" t="s">
        <v>959</v>
      </c>
      <c r="AT481" s="22" t="s">
        <v>1187</v>
      </c>
      <c r="AU481" s="22" t="s">
        <v>959</v>
      </c>
      <c r="AY481" s="22" t="s">
        <v>1081</v>
      </c>
      <c r="BE481" s="116">
        <f t="shared" si="119"/>
        <v>0</v>
      </c>
      <c r="BF481" s="116">
        <f t="shared" si="120"/>
        <v>0</v>
      </c>
      <c r="BG481" s="116">
        <f t="shared" si="121"/>
        <v>0</v>
      </c>
      <c r="BH481" s="116">
        <f t="shared" si="122"/>
        <v>0</v>
      </c>
      <c r="BI481" s="116">
        <f t="shared" si="123"/>
        <v>0</v>
      </c>
      <c r="BJ481" s="22" t="s">
        <v>959</v>
      </c>
      <c r="BK481" s="171">
        <f t="shared" si="124"/>
        <v>0</v>
      </c>
      <c r="BL481" s="22" t="s">
        <v>954</v>
      </c>
      <c r="BM481" s="22" t="s">
        <v>2759</v>
      </c>
    </row>
    <row r="482" spans="2:65" s="1" customFormat="1" ht="25.5" customHeight="1">
      <c r="B482" s="136"/>
      <c r="C482" s="164" t="s">
        <v>3789</v>
      </c>
      <c r="D482" s="164" t="s">
        <v>1082</v>
      </c>
      <c r="E482" s="165" t="s">
        <v>1556</v>
      </c>
      <c r="F482" s="270" t="s">
        <v>1557</v>
      </c>
      <c r="G482" s="270"/>
      <c r="H482" s="270"/>
      <c r="I482" s="270"/>
      <c r="J482" s="166" t="s">
        <v>1182</v>
      </c>
      <c r="K482" s="167">
        <v>1</v>
      </c>
      <c r="L482" s="265">
        <v>0</v>
      </c>
      <c r="M482" s="265"/>
      <c r="N482" s="258">
        <f t="shared" si="115"/>
        <v>0</v>
      </c>
      <c r="O482" s="258"/>
      <c r="P482" s="258"/>
      <c r="Q482" s="258"/>
      <c r="R482" s="138"/>
      <c r="T482" s="168" t="s">
        <v>875</v>
      </c>
      <c r="U482" s="47" t="s">
        <v>914</v>
      </c>
      <c r="V482" s="39"/>
      <c r="W482" s="169">
        <f t="shared" si="116"/>
        <v>0</v>
      </c>
      <c r="X482" s="169">
        <v>0</v>
      </c>
      <c r="Y482" s="169">
        <f t="shared" si="117"/>
        <v>0</v>
      </c>
      <c r="Z482" s="169">
        <v>0</v>
      </c>
      <c r="AA482" s="170">
        <f t="shared" si="118"/>
        <v>0</v>
      </c>
      <c r="AR482" s="22" t="s">
        <v>954</v>
      </c>
      <c r="AT482" s="22" t="s">
        <v>1082</v>
      </c>
      <c r="AU482" s="22" t="s">
        <v>959</v>
      </c>
      <c r="AY482" s="22" t="s">
        <v>1081</v>
      </c>
      <c r="BE482" s="116">
        <f t="shared" si="119"/>
        <v>0</v>
      </c>
      <c r="BF482" s="116">
        <f t="shared" si="120"/>
        <v>0</v>
      </c>
      <c r="BG482" s="116">
        <f t="shared" si="121"/>
        <v>0</v>
      </c>
      <c r="BH482" s="116">
        <f t="shared" si="122"/>
        <v>0</v>
      </c>
      <c r="BI482" s="116">
        <f t="shared" si="123"/>
        <v>0</v>
      </c>
      <c r="BJ482" s="22" t="s">
        <v>959</v>
      </c>
      <c r="BK482" s="171">
        <f t="shared" si="124"/>
        <v>0</v>
      </c>
      <c r="BL482" s="22" t="s">
        <v>954</v>
      </c>
      <c r="BM482" s="22" t="s">
        <v>2760</v>
      </c>
    </row>
    <row r="483" spans="2:65" s="1" customFormat="1" ht="16.5" customHeight="1">
      <c r="B483" s="136"/>
      <c r="C483" s="195" t="s">
        <v>3793</v>
      </c>
      <c r="D483" s="195" t="s">
        <v>1187</v>
      </c>
      <c r="E483" s="196" t="s">
        <v>1560</v>
      </c>
      <c r="F483" s="262" t="s">
        <v>1561</v>
      </c>
      <c r="G483" s="262"/>
      <c r="H483" s="262"/>
      <c r="I483" s="262"/>
      <c r="J483" s="197" t="s">
        <v>1182</v>
      </c>
      <c r="K483" s="198">
        <v>1</v>
      </c>
      <c r="L483" s="261">
        <v>0</v>
      </c>
      <c r="M483" s="261"/>
      <c r="N483" s="257">
        <f t="shared" si="115"/>
        <v>0</v>
      </c>
      <c r="O483" s="258"/>
      <c r="P483" s="258"/>
      <c r="Q483" s="258"/>
      <c r="R483" s="138"/>
      <c r="T483" s="168" t="s">
        <v>875</v>
      </c>
      <c r="U483" s="47" t="s">
        <v>914</v>
      </c>
      <c r="V483" s="39"/>
      <c r="W483" s="169">
        <f t="shared" si="116"/>
        <v>0</v>
      </c>
      <c r="X483" s="169">
        <v>0</v>
      </c>
      <c r="Y483" s="169">
        <f t="shared" si="117"/>
        <v>0</v>
      </c>
      <c r="Z483" s="169">
        <v>0</v>
      </c>
      <c r="AA483" s="170">
        <f t="shared" si="118"/>
        <v>0</v>
      </c>
      <c r="AR483" s="22" t="s">
        <v>959</v>
      </c>
      <c r="AT483" s="22" t="s">
        <v>1187</v>
      </c>
      <c r="AU483" s="22" t="s">
        <v>959</v>
      </c>
      <c r="AY483" s="22" t="s">
        <v>1081</v>
      </c>
      <c r="BE483" s="116">
        <f t="shared" si="119"/>
        <v>0</v>
      </c>
      <c r="BF483" s="116">
        <f t="shared" si="120"/>
        <v>0</v>
      </c>
      <c r="BG483" s="116">
        <f t="shared" si="121"/>
        <v>0</v>
      </c>
      <c r="BH483" s="116">
        <f t="shared" si="122"/>
        <v>0</v>
      </c>
      <c r="BI483" s="116">
        <f t="shared" si="123"/>
        <v>0</v>
      </c>
      <c r="BJ483" s="22" t="s">
        <v>959</v>
      </c>
      <c r="BK483" s="171">
        <f t="shared" si="124"/>
        <v>0</v>
      </c>
      <c r="BL483" s="22" t="s">
        <v>954</v>
      </c>
      <c r="BM483" s="22" t="s">
        <v>2761</v>
      </c>
    </row>
    <row r="484" spans="2:65" s="1" customFormat="1" ht="16.5" customHeight="1">
      <c r="B484" s="136"/>
      <c r="C484" s="164" t="s">
        <v>3797</v>
      </c>
      <c r="D484" s="164" t="s">
        <v>1082</v>
      </c>
      <c r="E484" s="165" t="s">
        <v>1564</v>
      </c>
      <c r="F484" s="270" t="s">
        <v>1565</v>
      </c>
      <c r="G484" s="270"/>
      <c r="H484" s="270"/>
      <c r="I484" s="270"/>
      <c r="J484" s="166" t="s">
        <v>1182</v>
      </c>
      <c r="K484" s="167">
        <v>1</v>
      </c>
      <c r="L484" s="265">
        <v>0</v>
      </c>
      <c r="M484" s="265"/>
      <c r="N484" s="258">
        <f t="shared" si="115"/>
        <v>0</v>
      </c>
      <c r="O484" s="258"/>
      <c r="P484" s="258"/>
      <c r="Q484" s="258"/>
      <c r="R484" s="138"/>
      <c r="T484" s="168" t="s">
        <v>875</v>
      </c>
      <c r="U484" s="47" t="s">
        <v>914</v>
      </c>
      <c r="V484" s="39"/>
      <c r="W484" s="169">
        <f t="shared" si="116"/>
        <v>0</v>
      </c>
      <c r="X484" s="169">
        <v>0</v>
      </c>
      <c r="Y484" s="169">
        <f t="shared" si="117"/>
        <v>0</v>
      </c>
      <c r="Z484" s="169">
        <v>0</v>
      </c>
      <c r="AA484" s="170">
        <f t="shared" si="118"/>
        <v>0</v>
      </c>
      <c r="AR484" s="22" t="s">
        <v>954</v>
      </c>
      <c r="AT484" s="22" t="s">
        <v>1082</v>
      </c>
      <c r="AU484" s="22" t="s">
        <v>959</v>
      </c>
      <c r="AY484" s="22" t="s">
        <v>1081</v>
      </c>
      <c r="BE484" s="116">
        <f t="shared" si="119"/>
        <v>0</v>
      </c>
      <c r="BF484" s="116">
        <f t="shared" si="120"/>
        <v>0</v>
      </c>
      <c r="BG484" s="116">
        <f t="shared" si="121"/>
        <v>0</v>
      </c>
      <c r="BH484" s="116">
        <f t="shared" si="122"/>
        <v>0</v>
      </c>
      <c r="BI484" s="116">
        <f t="shared" si="123"/>
        <v>0</v>
      </c>
      <c r="BJ484" s="22" t="s">
        <v>959</v>
      </c>
      <c r="BK484" s="171">
        <f t="shared" si="124"/>
        <v>0</v>
      </c>
      <c r="BL484" s="22" t="s">
        <v>954</v>
      </c>
      <c r="BM484" s="22" t="s">
        <v>2762</v>
      </c>
    </row>
    <row r="485" spans="2:65" s="1" customFormat="1" ht="16.5" customHeight="1">
      <c r="B485" s="136"/>
      <c r="C485" s="195" t="s">
        <v>3801</v>
      </c>
      <c r="D485" s="195" t="s">
        <v>1187</v>
      </c>
      <c r="E485" s="196" t="s">
        <v>1568</v>
      </c>
      <c r="F485" s="262" t="s">
        <v>1569</v>
      </c>
      <c r="G485" s="262"/>
      <c r="H485" s="262"/>
      <c r="I485" s="262"/>
      <c r="J485" s="197" t="s">
        <v>1182</v>
      </c>
      <c r="K485" s="198">
        <v>1</v>
      </c>
      <c r="L485" s="261">
        <v>0</v>
      </c>
      <c r="M485" s="261"/>
      <c r="N485" s="257">
        <f t="shared" si="115"/>
        <v>0</v>
      </c>
      <c r="O485" s="258"/>
      <c r="P485" s="258"/>
      <c r="Q485" s="258"/>
      <c r="R485" s="138"/>
      <c r="T485" s="168" t="s">
        <v>875</v>
      </c>
      <c r="U485" s="47" t="s">
        <v>914</v>
      </c>
      <c r="V485" s="39"/>
      <c r="W485" s="169">
        <f t="shared" si="116"/>
        <v>0</v>
      </c>
      <c r="X485" s="169">
        <v>0</v>
      </c>
      <c r="Y485" s="169">
        <f t="shared" si="117"/>
        <v>0</v>
      </c>
      <c r="Z485" s="169">
        <v>0</v>
      </c>
      <c r="AA485" s="170">
        <f t="shared" si="118"/>
        <v>0</v>
      </c>
      <c r="AR485" s="22" t="s">
        <v>959</v>
      </c>
      <c r="AT485" s="22" t="s">
        <v>1187</v>
      </c>
      <c r="AU485" s="22" t="s">
        <v>959</v>
      </c>
      <c r="AY485" s="22" t="s">
        <v>1081</v>
      </c>
      <c r="BE485" s="116">
        <f t="shared" si="119"/>
        <v>0</v>
      </c>
      <c r="BF485" s="116">
        <f t="shared" si="120"/>
        <v>0</v>
      </c>
      <c r="BG485" s="116">
        <f t="shared" si="121"/>
        <v>0</v>
      </c>
      <c r="BH485" s="116">
        <f t="shared" si="122"/>
        <v>0</v>
      </c>
      <c r="BI485" s="116">
        <f t="shared" si="123"/>
        <v>0</v>
      </c>
      <c r="BJ485" s="22" t="s">
        <v>959</v>
      </c>
      <c r="BK485" s="171">
        <f t="shared" si="124"/>
        <v>0</v>
      </c>
      <c r="BL485" s="22" t="s">
        <v>954</v>
      </c>
      <c r="BM485" s="22" t="s">
        <v>2763</v>
      </c>
    </row>
    <row r="486" spans="2:65" s="1" customFormat="1" ht="25.5" customHeight="1">
      <c r="B486" s="136"/>
      <c r="C486" s="164" t="s">
        <v>3805</v>
      </c>
      <c r="D486" s="164" t="s">
        <v>1082</v>
      </c>
      <c r="E486" s="165" t="s">
        <v>1572</v>
      </c>
      <c r="F486" s="270" t="s">
        <v>1573</v>
      </c>
      <c r="G486" s="270"/>
      <c r="H486" s="270"/>
      <c r="I486" s="270"/>
      <c r="J486" s="166" t="s">
        <v>1182</v>
      </c>
      <c r="K486" s="167">
        <v>1</v>
      </c>
      <c r="L486" s="265">
        <v>0</v>
      </c>
      <c r="M486" s="265"/>
      <c r="N486" s="258">
        <f t="shared" si="115"/>
        <v>0</v>
      </c>
      <c r="O486" s="258"/>
      <c r="P486" s="258"/>
      <c r="Q486" s="258"/>
      <c r="R486" s="138"/>
      <c r="T486" s="168" t="s">
        <v>875</v>
      </c>
      <c r="U486" s="47" t="s">
        <v>914</v>
      </c>
      <c r="V486" s="39"/>
      <c r="W486" s="169">
        <f t="shared" si="116"/>
        <v>0</v>
      </c>
      <c r="X486" s="169">
        <v>0</v>
      </c>
      <c r="Y486" s="169">
        <f t="shared" si="117"/>
        <v>0</v>
      </c>
      <c r="Z486" s="169">
        <v>0</v>
      </c>
      <c r="AA486" s="170">
        <f t="shared" si="118"/>
        <v>0</v>
      </c>
      <c r="AR486" s="22" t="s">
        <v>954</v>
      </c>
      <c r="AT486" s="22" t="s">
        <v>1082</v>
      </c>
      <c r="AU486" s="22" t="s">
        <v>959</v>
      </c>
      <c r="AY486" s="22" t="s">
        <v>1081</v>
      </c>
      <c r="BE486" s="116">
        <f t="shared" si="119"/>
        <v>0</v>
      </c>
      <c r="BF486" s="116">
        <f t="shared" si="120"/>
        <v>0</v>
      </c>
      <c r="BG486" s="116">
        <f t="shared" si="121"/>
        <v>0</v>
      </c>
      <c r="BH486" s="116">
        <f t="shared" si="122"/>
        <v>0</v>
      </c>
      <c r="BI486" s="116">
        <f t="shared" si="123"/>
        <v>0</v>
      </c>
      <c r="BJ486" s="22" t="s">
        <v>959</v>
      </c>
      <c r="BK486" s="171">
        <f t="shared" si="124"/>
        <v>0</v>
      </c>
      <c r="BL486" s="22" t="s">
        <v>954</v>
      </c>
      <c r="BM486" s="22" t="s">
        <v>2764</v>
      </c>
    </row>
    <row r="487" spans="2:65" s="1" customFormat="1" ht="25.5" customHeight="1">
      <c r="B487" s="136"/>
      <c r="C487" s="195" t="s">
        <v>3809</v>
      </c>
      <c r="D487" s="195" t="s">
        <v>1187</v>
      </c>
      <c r="E487" s="196" t="s">
        <v>1576</v>
      </c>
      <c r="F487" s="262" t="s">
        <v>1577</v>
      </c>
      <c r="G487" s="262"/>
      <c r="H487" s="262"/>
      <c r="I487" s="262"/>
      <c r="J487" s="197" t="s">
        <v>1182</v>
      </c>
      <c r="K487" s="198">
        <v>1</v>
      </c>
      <c r="L487" s="261">
        <v>0</v>
      </c>
      <c r="M487" s="261"/>
      <c r="N487" s="257">
        <f t="shared" si="115"/>
        <v>0</v>
      </c>
      <c r="O487" s="258"/>
      <c r="P487" s="258"/>
      <c r="Q487" s="258"/>
      <c r="R487" s="138"/>
      <c r="T487" s="168" t="s">
        <v>875</v>
      </c>
      <c r="U487" s="47" t="s">
        <v>914</v>
      </c>
      <c r="V487" s="39"/>
      <c r="W487" s="169">
        <f t="shared" si="116"/>
        <v>0</v>
      </c>
      <c r="X487" s="169">
        <v>0</v>
      </c>
      <c r="Y487" s="169">
        <f t="shared" si="117"/>
        <v>0</v>
      </c>
      <c r="Z487" s="169">
        <v>0</v>
      </c>
      <c r="AA487" s="170">
        <f t="shared" si="118"/>
        <v>0</v>
      </c>
      <c r="AR487" s="22" t="s">
        <v>959</v>
      </c>
      <c r="AT487" s="22" t="s">
        <v>1187</v>
      </c>
      <c r="AU487" s="22" t="s">
        <v>959</v>
      </c>
      <c r="AY487" s="22" t="s">
        <v>1081</v>
      </c>
      <c r="BE487" s="116">
        <f t="shared" si="119"/>
        <v>0</v>
      </c>
      <c r="BF487" s="116">
        <f t="shared" si="120"/>
        <v>0</v>
      </c>
      <c r="BG487" s="116">
        <f t="shared" si="121"/>
        <v>0</v>
      </c>
      <c r="BH487" s="116">
        <f t="shared" si="122"/>
        <v>0</v>
      </c>
      <c r="BI487" s="116">
        <f t="shared" si="123"/>
        <v>0</v>
      </c>
      <c r="BJ487" s="22" t="s">
        <v>959</v>
      </c>
      <c r="BK487" s="171">
        <f t="shared" si="124"/>
        <v>0</v>
      </c>
      <c r="BL487" s="22" t="s">
        <v>954</v>
      </c>
      <c r="BM487" s="22" t="s">
        <v>2765</v>
      </c>
    </row>
    <row r="488" spans="2:65" s="1" customFormat="1" ht="25.5" customHeight="1">
      <c r="B488" s="136"/>
      <c r="C488" s="164" t="s">
        <v>3814</v>
      </c>
      <c r="D488" s="164" t="s">
        <v>1082</v>
      </c>
      <c r="E488" s="165" t="s">
        <v>1580</v>
      </c>
      <c r="F488" s="270" t="s">
        <v>1581</v>
      </c>
      <c r="G488" s="270"/>
      <c r="H488" s="270"/>
      <c r="I488" s="270"/>
      <c r="J488" s="166" t="s">
        <v>1470</v>
      </c>
      <c r="K488" s="167">
        <v>25</v>
      </c>
      <c r="L488" s="265">
        <v>0</v>
      </c>
      <c r="M488" s="265"/>
      <c r="N488" s="258">
        <f t="shared" si="115"/>
        <v>0</v>
      </c>
      <c r="O488" s="258"/>
      <c r="P488" s="258"/>
      <c r="Q488" s="258"/>
      <c r="R488" s="138"/>
      <c r="T488" s="168" t="s">
        <v>875</v>
      </c>
      <c r="U488" s="47" t="s">
        <v>914</v>
      </c>
      <c r="V488" s="39"/>
      <c r="W488" s="169">
        <f t="shared" si="116"/>
        <v>0</v>
      </c>
      <c r="X488" s="169">
        <v>0</v>
      </c>
      <c r="Y488" s="169">
        <f t="shared" si="117"/>
        <v>0</v>
      </c>
      <c r="Z488" s="169">
        <v>0</v>
      </c>
      <c r="AA488" s="170">
        <f t="shared" si="118"/>
        <v>0</v>
      </c>
      <c r="AR488" s="22" t="s">
        <v>954</v>
      </c>
      <c r="AT488" s="22" t="s">
        <v>1082</v>
      </c>
      <c r="AU488" s="22" t="s">
        <v>959</v>
      </c>
      <c r="AY488" s="22" t="s">
        <v>1081</v>
      </c>
      <c r="BE488" s="116">
        <f t="shared" si="119"/>
        <v>0</v>
      </c>
      <c r="BF488" s="116">
        <f t="shared" si="120"/>
        <v>0</v>
      </c>
      <c r="BG488" s="116">
        <f t="shared" si="121"/>
        <v>0</v>
      </c>
      <c r="BH488" s="116">
        <f t="shared" si="122"/>
        <v>0</v>
      </c>
      <c r="BI488" s="116">
        <f t="shared" si="123"/>
        <v>0</v>
      </c>
      <c r="BJ488" s="22" t="s">
        <v>959</v>
      </c>
      <c r="BK488" s="171">
        <f t="shared" si="124"/>
        <v>0</v>
      </c>
      <c r="BL488" s="22" t="s">
        <v>954</v>
      </c>
      <c r="BM488" s="22" t="s">
        <v>2766</v>
      </c>
    </row>
    <row r="489" spans="2:65" s="1" customFormat="1" ht="16.5" customHeight="1">
      <c r="B489" s="136"/>
      <c r="C489" s="195" t="s">
        <v>3819</v>
      </c>
      <c r="D489" s="195" t="s">
        <v>1187</v>
      </c>
      <c r="E489" s="196" t="s">
        <v>1584</v>
      </c>
      <c r="F489" s="262" t="s">
        <v>1585</v>
      </c>
      <c r="G489" s="262"/>
      <c r="H489" s="262"/>
      <c r="I489" s="262"/>
      <c r="J489" s="197" t="s">
        <v>1470</v>
      </c>
      <c r="K489" s="198">
        <v>25</v>
      </c>
      <c r="L489" s="261">
        <v>0</v>
      </c>
      <c r="M489" s="261"/>
      <c r="N489" s="257">
        <f t="shared" si="115"/>
        <v>0</v>
      </c>
      <c r="O489" s="258"/>
      <c r="P489" s="258"/>
      <c r="Q489" s="258"/>
      <c r="R489" s="138"/>
      <c r="T489" s="168" t="s">
        <v>875</v>
      </c>
      <c r="U489" s="47" t="s">
        <v>914</v>
      </c>
      <c r="V489" s="39"/>
      <c r="W489" s="169">
        <f t="shared" si="116"/>
        <v>0</v>
      </c>
      <c r="X489" s="169">
        <v>0</v>
      </c>
      <c r="Y489" s="169">
        <f t="shared" si="117"/>
        <v>0</v>
      </c>
      <c r="Z489" s="169">
        <v>0</v>
      </c>
      <c r="AA489" s="170">
        <f t="shared" si="118"/>
        <v>0</v>
      </c>
      <c r="AR489" s="22" t="s">
        <v>959</v>
      </c>
      <c r="AT489" s="22" t="s">
        <v>1187</v>
      </c>
      <c r="AU489" s="22" t="s">
        <v>959</v>
      </c>
      <c r="AY489" s="22" t="s">
        <v>1081</v>
      </c>
      <c r="BE489" s="116">
        <f t="shared" si="119"/>
        <v>0</v>
      </c>
      <c r="BF489" s="116">
        <f t="shared" si="120"/>
        <v>0</v>
      </c>
      <c r="BG489" s="116">
        <f t="shared" si="121"/>
        <v>0</v>
      </c>
      <c r="BH489" s="116">
        <f t="shared" si="122"/>
        <v>0</v>
      </c>
      <c r="BI489" s="116">
        <f t="shared" si="123"/>
        <v>0</v>
      </c>
      <c r="BJ489" s="22" t="s">
        <v>959</v>
      </c>
      <c r="BK489" s="171">
        <f t="shared" si="124"/>
        <v>0</v>
      </c>
      <c r="BL489" s="22" t="s">
        <v>954</v>
      </c>
      <c r="BM489" s="22" t="s">
        <v>2767</v>
      </c>
    </row>
    <row r="490" spans="2:65" s="1" customFormat="1" ht="38.25" customHeight="1">
      <c r="B490" s="136"/>
      <c r="C490" s="164" t="s">
        <v>3823</v>
      </c>
      <c r="D490" s="164" t="s">
        <v>1082</v>
      </c>
      <c r="E490" s="165" t="s">
        <v>1588</v>
      </c>
      <c r="F490" s="270" t="s">
        <v>1589</v>
      </c>
      <c r="G490" s="270"/>
      <c r="H490" s="270"/>
      <c r="I490" s="270"/>
      <c r="J490" s="166" t="s">
        <v>1346</v>
      </c>
      <c r="K490" s="167">
        <v>0</v>
      </c>
      <c r="L490" s="265">
        <v>0</v>
      </c>
      <c r="M490" s="265"/>
      <c r="N490" s="258">
        <f t="shared" si="115"/>
        <v>0</v>
      </c>
      <c r="O490" s="258"/>
      <c r="P490" s="258"/>
      <c r="Q490" s="258"/>
      <c r="R490" s="138"/>
      <c r="T490" s="168" t="s">
        <v>875</v>
      </c>
      <c r="U490" s="47" t="s">
        <v>914</v>
      </c>
      <c r="V490" s="39"/>
      <c r="W490" s="169">
        <f t="shared" si="116"/>
        <v>0</v>
      </c>
      <c r="X490" s="169">
        <v>0</v>
      </c>
      <c r="Y490" s="169">
        <f t="shared" si="117"/>
        <v>0</v>
      </c>
      <c r="Z490" s="169">
        <v>0</v>
      </c>
      <c r="AA490" s="170">
        <f t="shared" si="118"/>
        <v>0</v>
      </c>
      <c r="AR490" s="22" t="s">
        <v>954</v>
      </c>
      <c r="AT490" s="22" t="s">
        <v>1082</v>
      </c>
      <c r="AU490" s="22" t="s">
        <v>959</v>
      </c>
      <c r="AY490" s="22" t="s">
        <v>1081</v>
      </c>
      <c r="BE490" s="116">
        <f t="shared" si="119"/>
        <v>0</v>
      </c>
      <c r="BF490" s="116">
        <f t="shared" si="120"/>
        <v>0</v>
      </c>
      <c r="BG490" s="116">
        <f t="shared" si="121"/>
        <v>0</v>
      </c>
      <c r="BH490" s="116">
        <f t="shared" si="122"/>
        <v>0</v>
      </c>
      <c r="BI490" s="116">
        <f t="shared" si="123"/>
        <v>0</v>
      </c>
      <c r="BJ490" s="22" t="s">
        <v>959</v>
      </c>
      <c r="BK490" s="171">
        <f t="shared" si="124"/>
        <v>0</v>
      </c>
      <c r="BL490" s="22" t="s">
        <v>954</v>
      </c>
      <c r="BM490" s="22" t="s">
        <v>2768</v>
      </c>
    </row>
    <row r="491" spans="2:65" s="10" customFormat="1" ht="29.85" customHeight="1">
      <c r="B491" s="153"/>
      <c r="C491" s="154"/>
      <c r="D491" s="163" t="s">
        <v>1061</v>
      </c>
      <c r="E491" s="163"/>
      <c r="F491" s="163"/>
      <c r="G491" s="163"/>
      <c r="H491" s="163"/>
      <c r="I491" s="163"/>
      <c r="J491" s="163"/>
      <c r="K491" s="163"/>
      <c r="L491" s="163"/>
      <c r="M491" s="163"/>
      <c r="N491" s="273">
        <f>BK491</f>
        <v>0</v>
      </c>
      <c r="O491" s="274"/>
      <c r="P491" s="274"/>
      <c r="Q491" s="274"/>
      <c r="R491" s="156"/>
      <c r="T491" s="157"/>
      <c r="U491" s="154"/>
      <c r="V491" s="154"/>
      <c r="W491" s="158">
        <f>SUM(W492:W508)</f>
        <v>0</v>
      </c>
      <c r="X491" s="154"/>
      <c r="Y491" s="158">
        <f>SUM(Y492:Y508)</f>
        <v>1.8454000000000002E-2</v>
      </c>
      <c r="Z491" s="154"/>
      <c r="AA491" s="159">
        <f>SUM(AA492:AA508)</f>
        <v>0</v>
      </c>
      <c r="AR491" s="160" t="s">
        <v>959</v>
      </c>
      <c r="AT491" s="161" t="s">
        <v>946</v>
      </c>
      <c r="AU491" s="161" t="s">
        <v>954</v>
      </c>
      <c r="AY491" s="160" t="s">
        <v>1081</v>
      </c>
      <c r="BK491" s="162">
        <f>SUM(BK492:BK508)</f>
        <v>0</v>
      </c>
    </row>
    <row r="492" spans="2:65" s="1" customFormat="1" ht="38.25" customHeight="1">
      <c r="B492" s="136"/>
      <c r="C492" s="164" t="s">
        <v>3827</v>
      </c>
      <c r="D492" s="164" t="s">
        <v>1082</v>
      </c>
      <c r="E492" s="165" t="s">
        <v>22</v>
      </c>
      <c r="F492" s="270" t="s">
        <v>1592</v>
      </c>
      <c r="G492" s="270"/>
      <c r="H492" s="270"/>
      <c r="I492" s="270"/>
      <c r="J492" s="166" t="s">
        <v>1135</v>
      </c>
      <c r="K492" s="167">
        <v>11.2</v>
      </c>
      <c r="L492" s="265">
        <v>0</v>
      </c>
      <c r="M492" s="265"/>
      <c r="N492" s="258">
        <f>ROUND(L492*K492,3)</f>
        <v>0</v>
      </c>
      <c r="O492" s="258"/>
      <c r="P492" s="258"/>
      <c r="Q492" s="258"/>
      <c r="R492" s="138"/>
      <c r="T492" s="168" t="s">
        <v>875</v>
      </c>
      <c r="U492" s="47" t="s">
        <v>914</v>
      </c>
      <c r="V492" s="39"/>
      <c r="W492" s="169">
        <f>V492*K492</f>
        <v>0</v>
      </c>
      <c r="X492" s="169">
        <v>2.4000000000000001E-4</v>
      </c>
      <c r="Y492" s="169">
        <f>X492*K492</f>
        <v>2.6879999999999999E-3</v>
      </c>
      <c r="Z492" s="169">
        <v>0</v>
      </c>
      <c r="AA492" s="170">
        <f>Z492*K492</f>
        <v>0</v>
      </c>
      <c r="AR492" s="22" t="s">
        <v>954</v>
      </c>
      <c r="AT492" s="22" t="s">
        <v>1082</v>
      </c>
      <c r="AU492" s="22" t="s">
        <v>959</v>
      </c>
      <c r="AY492" s="22" t="s">
        <v>1081</v>
      </c>
      <c r="BE492" s="116">
        <f>IF(U492="základná",N492,0)</f>
        <v>0</v>
      </c>
      <c r="BF492" s="116">
        <f>IF(U492="znížená",N492,0)</f>
        <v>0</v>
      </c>
      <c r="BG492" s="116">
        <f>IF(U492="zákl. prenesená",N492,0)</f>
        <v>0</v>
      </c>
      <c r="BH492" s="116">
        <f>IF(U492="zníž. prenesená",N492,0)</f>
        <v>0</v>
      </c>
      <c r="BI492" s="116">
        <f>IF(U492="nulová",N492,0)</f>
        <v>0</v>
      </c>
      <c r="BJ492" s="22" t="s">
        <v>959</v>
      </c>
      <c r="BK492" s="171">
        <f>ROUND(L492*K492,3)</f>
        <v>0</v>
      </c>
      <c r="BL492" s="22" t="s">
        <v>954</v>
      </c>
      <c r="BM492" s="22" t="s">
        <v>2769</v>
      </c>
    </row>
    <row r="493" spans="2:65" s="1" customFormat="1" ht="25.5" customHeight="1">
      <c r="B493" s="136"/>
      <c r="C493" s="164" t="s">
        <v>3831</v>
      </c>
      <c r="D493" s="164" t="s">
        <v>1082</v>
      </c>
      <c r="E493" s="165" t="s">
        <v>27</v>
      </c>
      <c r="F493" s="270" t="s">
        <v>1595</v>
      </c>
      <c r="G493" s="270"/>
      <c r="H493" s="270"/>
      <c r="I493" s="270"/>
      <c r="J493" s="166" t="s">
        <v>1135</v>
      </c>
      <c r="K493" s="167">
        <v>11.2</v>
      </c>
      <c r="L493" s="265">
        <v>0</v>
      </c>
      <c r="M493" s="265"/>
      <c r="N493" s="258">
        <f>ROUND(L493*K493,3)</f>
        <v>0</v>
      </c>
      <c r="O493" s="258"/>
      <c r="P493" s="258"/>
      <c r="Q493" s="258"/>
      <c r="R493" s="138"/>
      <c r="T493" s="168" t="s">
        <v>875</v>
      </c>
      <c r="U493" s="47" t="s">
        <v>914</v>
      </c>
      <c r="V493" s="39"/>
      <c r="W493" s="169">
        <f>V493*K493</f>
        <v>0</v>
      </c>
      <c r="X493" s="169">
        <v>8.0000000000000007E-5</v>
      </c>
      <c r="Y493" s="169">
        <f>X493*K493</f>
        <v>8.9599999999999999E-4</v>
      </c>
      <c r="Z493" s="169">
        <v>0</v>
      </c>
      <c r="AA493" s="170">
        <f>Z493*K493</f>
        <v>0</v>
      </c>
      <c r="AR493" s="22" t="s">
        <v>954</v>
      </c>
      <c r="AT493" s="22" t="s">
        <v>1082</v>
      </c>
      <c r="AU493" s="22" t="s">
        <v>959</v>
      </c>
      <c r="AY493" s="22" t="s">
        <v>1081</v>
      </c>
      <c r="BE493" s="116">
        <f>IF(U493="základná",N493,0)</f>
        <v>0</v>
      </c>
      <c r="BF493" s="116">
        <f>IF(U493="znížená",N493,0)</f>
        <v>0</v>
      </c>
      <c r="BG493" s="116">
        <f>IF(U493="zákl. prenesená",N493,0)</f>
        <v>0</v>
      </c>
      <c r="BH493" s="116">
        <f>IF(U493="zníž. prenesená",N493,0)</f>
        <v>0</v>
      </c>
      <c r="BI493" s="116">
        <f>IF(U493="nulová",N493,0)</f>
        <v>0</v>
      </c>
      <c r="BJ493" s="22" t="s">
        <v>959</v>
      </c>
      <c r="BK493" s="171">
        <f>ROUND(L493*K493,3)</f>
        <v>0</v>
      </c>
      <c r="BL493" s="22" t="s">
        <v>954</v>
      </c>
      <c r="BM493" s="22" t="s">
        <v>2770</v>
      </c>
    </row>
    <row r="494" spans="2:65" s="12" customFormat="1" ht="16.5" customHeight="1">
      <c r="B494" s="179"/>
      <c r="C494" s="180"/>
      <c r="D494" s="180"/>
      <c r="E494" s="181" t="s">
        <v>875</v>
      </c>
      <c r="F494" s="275" t="s">
        <v>2771</v>
      </c>
      <c r="G494" s="276"/>
      <c r="H494" s="276"/>
      <c r="I494" s="276"/>
      <c r="J494" s="180"/>
      <c r="K494" s="182">
        <v>11.2</v>
      </c>
      <c r="L494" s="180"/>
      <c r="M494" s="180"/>
      <c r="N494" s="180"/>
      <c r="O494" s="180"/>
      <c r="P494" s="180"/>
      <c r="Q494" s="180"/>
      <c r="R494" s="183"/>
      <c r="T494" s="184"/>
      <c r="U494" s="180"/>
      <c r="V494" s="180"/>
      <c r="W494" s="180"/>
      <c r="X494" s="180"/>
      <c r="Y494" s="180"/>
      <c r="Z494" s="180"/>
      <c r="AA494" s="185"/>
      <c r="AT494" s="186" t="s">
        <v>1089</v>
      </c>
      <c r="AU494" s="186" t="s">
        <v>959</v>
      </c>
      <c r="AV494" s="12" t="s">
        <v>959</v>
      </c>
      <c r="AW494" s="12" t="s">
        <v>903</v>
      </c>
      <c r="AX494" s="12" t="s">
        <v>954</v>
      </c>
      <c r="AY494" s="186" t="s">
        <v>1081</v>
      </c>
    </row>
    <row r="495" spans="2:65" s="1" customFormat="1" ht="38.25" customHeight="1">
      <c r="B495" s="136"/>
      <c r="C495" s="164" t="s">
        <v>3835</v>
      </c>
      <c r="D495" s="164" t="s">
        <v>1082</v>
      </c>
      <c r="E495" s="165" t="s">
        <v>1599</v>
      </c>
      <c r="F495" s="270" t="s">
        <v>1600</v>
      </c>
      <c r="G495" s="270"/>
      <c r="H495" s="270"/>
      <c r="I495" s="270"/>
      <c r="J495" s="166" t="s">
        <v>1194</v>
      </c>
      <c r="K495" s="167">
        <v>8</v>
      </c>
      <c r="L495" s="265">
        <v>0</v>
      </c>
      <c r="M495" s="265"/>
      <c r="N495" s="258">
        <f>ROUND(L495*K495,3)</f>
        <v>0</v>
      </c>
      <c r="O495" s="258"/>
      <c r="P495" s="258"/>
      <c r="Q495" s="258"/>
      <c r="R495" s="138"/>
      <c r="T495" s="168" t="s">
        <v>875</v>
      </c>
      <c r="U495" s="47" t="s">
        <v>914</v>
      </c>
      <c r="V495" s="39"/>
      <c r="W495" s="169">
        <f>V495*K495</f>
        <v>0</v>
      </c>
      <c r="X495" s="169">
        <v>6.9999999999999994E-5</v>
      </c>
      <c r="Y495" s="169">
        <f>X495*K495</f>
        <v>5.5999999999999995E-4</v>
      </c>
      <c r="Z495" s="169">
        <v>0</v>
      </c>
      <c r="AA495" s="170">
        <f>Z495*K495</f>
        <v>0</v>
      </c>
      <c r="AR495" s="22" t="s">
        <v>954</v>
      </c>
      <c r="AT495" s="22" t="s">
        <v>1082</v>
      </c>
      <c r="AU495" s="22" t="s">
        <v>959</v>
      </c>
      <c r="AY495" s="22" t="s">
        <v>1081</v>
      </c>
      <c r="BE495" s="116">
        <f>IF(U495="základná",N495,0)</f>
        <v>0</v>
      </c>
      <c r="BF495" s="116">
        <f>IF(U495="znížená",N495,0)</f>
        <v>0</v>
      </c>
      <c r="BG495" s="116">
        <f>IF(U495="zákl. prenesená",N495,0)</f>
        <v>0</v>
      </c>
      <c r="BH495" s="116">
        <f>IF(U495="zníž. prenesená",N495,0)</f>
        <v>0</v>
      </c>
      <c r="BI495" s="116">
        <f>IF(U495="nulová",N495,0)</f>
        <v>0</v>
      </c>
      <c r="BJ495" s="22" t="s">
        <v>959</v>
      </c>
      <c r="BK495" s="171">
        <f>ROUND(L495*K495,3)</f>
        <v>0</v>
      </c>
      <c r="BL495" s="22" t="s">
        <v>954</v>
      </c>
      <c r="BM495" s="22" t="s">
        <v>2772</v>
      </c>
    </row>
    <row r="496" spans="2:65" s="11" customFormat="1" ht="16.5" customHeight="1">
      <c r="B496" s="172"/>
      <c r="C496" s="173"/>
      <c r="D496" s="173"/>
      <c r="E496" s="174" t="s">
        <v>875</v>
      </c>
      <c r="F496" s="263" t="s">
        <v>1602</v>
      </c>
      <c r="G496" s="264"/>
      <c r="H496" s="264"/>
      <c r="I496" s="264"/>
      <c r="J496" s="173"/>
      <c r="K496" s="174" t="s">
        <v>875</v>
      </c>
      <c r="L496" s="173"/>
      <c r="M496" s="173"/>
      <c r="N496" s="173"/>
      <c r="O496" s="173"/>
      <c r="P496" s="173"/>
      <c r="Q496" s="173"/>
      <c r="R496" s="175"/>
      <c r="T496" s="176"/>
      <c r="U496" s="173"/>
      <c r="V496" s="173"/>
      <c r="W496" s="173"/>
      <c r="X496" s="173"/>
      <c r="Y496" s="173"/>
      <c r="Z496" s="173"/>
      <c r="AA496" s="177"/>
      <c r="AT496" s="178" t="s">
        <v>1089</v>
      </c>
      <c r="AU496" s="178" t="s">
        <v>959</v>
      </c>
      <c r="AV496" s="11" t="s">
        <v>954</v>
      </c>
      <c r="AW496" s="11" t="s">
        <v>903</v>
      </c>
      <c r="AX496" s="11" t="s">
        <v>947</v>
      </c>
      <c r="AY496" s="178" t="s">
        <v>1081</v>
      </c>
    </row>
    <row r="497" spans="2:65" s="12" customFormat="1" ht="16.5" customHeight="1">
      <c r="B497" s="179"/>
      <c r="C497" s="180"/>
      <c r="D497" s="180"/>
      <c r="E497" s="181" t="s">
        <v>875</v>
      </c>
      <c r="F497" s="259" t="s">
        <v>2773</v>
      </c>
      <c r="G497" s="260"/>
      <c r="H497" s="260"/>
      <c r="I497" s="260"/>
      <c r="J497" s="180"/>
      <c r="K497" s="182">
        <v>8</v>
      </c>
      <c r="L497" s="180"/>
      <c r="M497" s="180"/>
      <c r="N497" s="180"/>
      <c r="O497" s="180"/>
      <c r="P497" s="180"/>
      <c r="Q497" s="180"/>
      <c r="R497" s="183"/>
      <c r="T497" s="184"/>
      <c r="U497" s="180"/>
      <c r="V497" s="180"/>
      <c r="W497" s="180"/>
      <c r="X497" s="180"/>
      <c r="Y497" s="180"/>
      <c r="Z497" s="180"/>
      <c r="AA497" s="185"/>
      <c r="AT497" s="186" t="s">
        <v>1089</v>
      </c>
      <c r="AU497" s="186" t="s">
        <v>959</v>
      </c>
      <c r="AV497" s="12" t="s">
        <v>959</v>
      </c>
      <c r="AW497" s="12" t="s">
        <v>903</v>
      </c>
      <c r="AX497" s="12" t="s">
        <v>954</v>
      </c>
      <c r="AY497" s="186" t="s">
        <v>1081</v>
      </c>
    </row>
    <row r="498" spans="2:65" s="1" customFormat="1" ht="38.25" customHeight="1">
      <c r="B498" s="136"/>
      <c r="C498" s="164" t="s">
        <v>3840</v>
      </c>
      <c r="D498" s="164" t="s">
        <v>1082</v>
      </c>
      <c r="E498" s="165" t="s">
        <v>1605</v>
      </c>
      <c r="F498" s="270" t="s">
        <v>1606</v>
      </c>
      <c r="G498" s="270"/>
      <c r="H498" s="270"/>
      <c r="I498" s="270"/>
      <c r="J498" s="166" t="s">
        <v>1194</v>
      </c>
      <c r="K498" s="167">
        <v>65</v>
      </c>
      <c r="L498" s="265">
        <v>0</v>
      </c>
      <c r="M498" s="265"/>
      <c r="N498" s="258">
        <f>ROUND(L498*K498,3)</f>
        <v>0</v>
      </c>
      <c r="O498" s="258"/>
      <c r="P498" s="258"/>
      <c r="Q498" s="258"/>
      <c r="R498" s="138"/>
      <c r="T498" s="168" t="s">
        <v>875</v>
      </c>
      <c r="U498" s="47" t="s">
        <v>914</v>
      </c>
      <c r="V498" s="39"/>
      <c r="W498" s="169">
        <f>V498*K498</f>
        <v>0</v>
      </c>
      <c r="X498" s="169">
        <v>2.0000000000000002E-5</v>
      </c>
      <c r="Y498" s="169">
        <f>X498*K498</f>
        <v>1.3000000000000002E-3</v>
      </c>
      <c r="Z498" s="169">
        <v>0</v>
      </c>
      <c r="AA498" s="170">
        <f>Z498*K498</f>
        <v>0</v>
      </c>
      <c r="AR498" s="22" t="s">
        <v>954</v>
      </c>
      <c r="AT498" s="22" t="s">
        <v>1082</v>
      </c>
      <c r="AU498" s="22" t="s">
        <v>959</v>
      </c>
      <c r="AY498" s="22" t="s">
        <v>1081</v>
      </c>
      <c r="BE498" s="116">
        <f>IF(U498="základná",N498,0)</f>
        <v>0</v>
      </c>
      <c r="BF498" s="116">
        <f>IF(U498="znížená",N498,0)</f>
        <v>0</v>
      </c>
      <c r="BG498" s="116">
        <f>IF(U498="zákl. prenesená",N498,0)</f>
        <v>0</v>
      </c>
      <c r="BH498" s="116">
        <f>IF(U498="zníž. prenesená",N498,0)</f>
        <v>0</v>
      </c>
      <c r="BI498" s="116">
        <f>IF(U498="nulová",N498,0)</f>
        <v>0</v>
      </c>
      <c r="BJ498" s="22" t="s">
        <v>959</v>
      </c>
      <c r="BK498" s="171">
        <f>ROUND(L498*K498,3)</f>
        <v>0</v>
      </c>
      <c r="BL498" s="22" t="s">
        <v>954</v>
      </c>
      <c r="BM498" s="22" t="s">
        <v>2774</v>
      </c>
    </row>
    <row r="499" spans="2:65" s="11" customFormat="1" ht="16.5" customHeight="1">
      <c r="B499" s="172"/>
      <c r="C499" s="173"/>
      <c r="D499" s="173"/>
      <c r="E499" s="174" t="s">
        <v>875</v>
      </c>
      <c r="F499" s="263" t="s">
        <v>1608</v>
      </c>
      <c r="G499" s="264"/>
      <c r="H499" s="264"/>
      <c r="I499" s="264"/>
      <c r="J499" s="173"/>
      <c r="K499" s="174" t="s">
        <v>875</v>
      </c>
      <c r="L499" s="173"/>
      <c r="M499" s="173"/>
      <c r="N499" s="173"/>
      <c r="O499" s="173"/>
      <c r="P499" s="173"/>
      <c r="Q499" s="173"/>
      <c r="R499" s="175"/>
      <c r="T499" s="176"/>
      <c r="U499" s="173"/>
      <c r="V499" s="173"/>
      <c r="W499" s="173"/>
      <c r="X499" s="173"/>
      <c r="Y499" s="173"/>
      <c r="Z499" s="173"/>
      <c r="AA499" s="177"/>
      <c r="AT499" s="178" t="s">
        <v>1089</v>
      </c>
      <c r="AU499" s="178" t="s">
        <v>959</v>
      </c>
      <c r="AV499" s="11" t="s">
        <v>954</v>
      </c>
      <c r="AW499" s="11" t="s">
        <v>903</v>
      </c>
      <c r="AX499" s="11" t="s">
        <v>947</v>
      </c>
      <c r="AY499" s="178" t="s">
        <v>1081</v>
      </c>
    </row>
    <row r="500" spans="2:65" s="12" customFormat="1" ht="16.5" customHeight="1">
      <c r="B500" s="179"/>
      <c r="C500" s="180"/>
      <c r="D500" s="180"/>
      <c r="E500" s="181" t="s">
        <v>875</v>
      </c>
      <c r="F500" s="259" t="s">
        <v>1813</v>
      </c>
      <c r="G500" s="260"/>
      <c r="H500" s="260"/>
      <c r="I500" s="260"/>
      <c r="J500" s="180"/>
      <c r="K500" s="182">
        <v>65</v>
      </c>
      <c r="L500" s="180"/>
      <c r="M500" s="180"/>
      <c r="N500" s="180"/>
      <c r="O500" s="180"/>
      <c r="P500" s="180"/>
      <c r="Q500" s="180"/>
      <c r="R500" s="183"/>
      <c r="T500" s="184"/>
      <c r="U500" s="180"/>
      <c r="V500" s="180"/>
      <c r="W500" s="180"/>
      <c r="X500" s="180"/>
      <c r="Y500" s="180"/>
      <c r="Z500" s="180"/>
      <c r="AA500" s="185"/>
      <c r="AT500" s="186" t="s">
        <v>1089</v>
      </c>
      <c r="AU500" s="186" t="s">
        <v>959</v>
      </c>
      <c r="AV500" s="12" t="s">
        <v>959</v>
      </c>
      <c r="AW500" s="12" t="s">
        <v>903</v>
      </c>
      <c r="AX500" s="12" t="s">
        <v>954</v>
      </c>
      <c r="AY500" s="186" t="s">
        <v>1081</v>
      </c>
    </row>
    <row r="501" spans="2:65" s="1" customFormat="1" ht="38.25" customHeight="1">
      <c r="B501" s="136"/>
      <c r="C501" s="164" t="s">
        <v>3844</v>
      </c>
      <c r="D501" s="164" t="s">
        <v>1082</v>
      </c>
      <c r="E501" s="165" t="s">
        <v>1610</v>
      </c>
      <c r="F501" s="270" t="s">
        <v>1611</v>
      </c>
      <c r="G501" s="270"/>
      <c r="H501" s="270"/>
      <c r="I501" s="270"/>
      <c r="J501" s="166" t="s">
        <v>1194</v>
      </c>
      <c r="K501" s="167">
        <v>8</v>
      </c>
      <c r="L501" s="265">
        <v>0</v>
      </c>
      <c r="M501" s="265"/>
      <c r="N501" s="258">
        <f>ROUND(L501*K501,3)</f>
        <v>0</v>
      </c>
      <c r="O501" s="258"/>
      <c r="P501" s="258"/>
      <c r="Q501" s="258"/>
      <c r="R501" s="138"/>
      <c r="T501" s="168" t="s">
        <v>875</v>
      </c>
      <c r="U501" s="47" t="s">
        <v>914</v>
      </c>
      <c r="V501" s="39"/>
      <c r="W501" s="169">
        <f>V501*K501</f>
        <v>0</v>
      </c>
      <c r="X501" s="169">
        <v>1E-4</v>
      </c>
      <c r="Y501" s="169">
        <f>X501*K501</f>
        <v>8.0000000000000004E-4</v>
      </c>
      <c r="Z501" s="169">
        <v>0</v>
      </c>
      <c r="AA501" s="170">
        <f>Z501*K501</f>
        <v>0</v>
      </c>
      <c r="AR501" s="22" t="s">
        <v>954</v>
      </c>
      <c r="AT501" s="22" t="s">
        <v>1082</v>
      </c>
      <c r="AU501" s="22" t="s">
        <v>959</v>
      </c>
      <c r="AY501" s="22" t="s">
        <v>1081</v>
      </c>
      <c r="BE501" s="116">
        <f>IF(U501="základná",N501,0)</f>
        <v>0</v>
      </c>
      <c r="BF501" s="116">
        <f>IF(U501="znížená",N501,0)</f>
        <v>0</v>
      </c>
      <c r="BG501" s="116">
        <f>IF(U501="zákl. prenesená",N501,0)</f>
        <v>0</v>
      </c>
      <c r="BH501" s="116">
        <f>IF(U501="zníž. prenesená",N501,0)</f>
        <v>0</v>
      </c>
      <c r="BI501" s="116">
        <f>IF(U501="nulová",N501,0)</f>
        <v>0</v>
      </c>
      <c r="BJ501" s="22" t="s">
        <v>959</v>
      </c>
      <c r="BK501" s="171">
        <f>ROUND(L501*K501,3)</f>
        <v>0</v>
      </c>
      <c r="BL501" s="22" t="s">
        <v>954</v>
      </c>
      <c r="BM501" s="22" t="s">
        <v>2775</v>
      </c>
    </row>
    <row r="502" spans="2:65" s="12" customFormat="1" ht="16.5" customHeight="1">
      <c r="B502" s="179"/>
      <c r="C502" s="180"/>
      <c r="D502" s="180"/>
      <c r="E502" s="181" t="s">
        <v>875</v>
      </c>
      <c r="F502" s="275" t="s">
        <v>1126</v>
      </c>
      <c r="G502" s="276"/>
      <c r="H502" s="276"/>
      <c r="I502" s="276"/>
      <c r="J502" s="180"/>
      <c r="K502" s="182">
        <v>8</v>
      </c>
      <c r="L502" s="180"/>
      <c r="M502" s="180"/>
      <c r="N502" s="180"/>
      <c r="O502" s="180"/>
      <c r="P502" s="180"/>
      <c r="Q502" s="180"/>
      <c r="R502" s="183"/>
      <c r="T502" s="184"/>
      <c r="U502" s="180"/>
      <c r="V502" s="180"/>
      <c r="W502" s="180"/>
      <c r="X502" s="180"/>
      <c r="Y502" s="180"/>
      <c r="Z502" s="180"/>
      <c r="AA502" s="185"/>
      <c r="AT502" s="186" t="s">
        <v>1089</v>
      </c>
      <c r="AU502" s="186" t="s">
        <v>959</v>
      </c>
      <c r="AV502" s="12" t="s">
        <v>959</v>
      </c>
      <c r="AW502" s="12" t="s">
        <v>903</v>
      </c>
      <c r="AX502" s="12" t="s">
        <v>954</v>
      </c>
      <c r="AY502" s="186" t="s">
        <v>1081</v>
      </c>
    </row>
    <row r="503" spans="2:65" s="1" customFormat="1" ht="25.5" customHeight="1">
      <c r="B503" s="136"/>
      <c r="C503" s="164" t="s">
        <v>3848</v>
      </c>
      <c r="D503" s="164" t="s">
        <v>1082</v>
      </c>
      <c r="E503" s="165" t="s">
        <v>1614</v>
      </c>
      <c r="F503" s="270" t="s">
        <v>1615</v>
      </c>
      <c r="G503" s="270"/>
      <c r="H503" s="270"/>
      <c r="I503" s="270"/>
      <c r="J503" s="166" t="s">
        <v>1194</v>
      </c>
      <c r="K503" s="167">
        <v>181</v>
      </c>
      <c r="L503" s="265">
        <v>0</v>
      </c>
      <c r="M503" s="265"/>
      <c r="N503" s="258">
        <f>ROUND(L503*K503,3)</f>
        <v>0</v>
      </c>
      <c r="O503" s="258"/>
      <c r="P503" s="258"/>
      <c r="Q503" s="258"/>
      <c r="R503" s="138"/>
      <c r="T503" s="168" t="s">
        <v>875</v>
      </c>
      <c r="U503" s="47" t="s">
        <v>914</v>
      </c>
      <c r="V503" s="39"/>
      <c r="W503" s="169">
        <f>V503*K503</f>
        <v>0</v>
      </c>
      <c r="X503" s="169">
        <v>3.0000000000000001E-5</v>
      </c>
      <c r="Y503" s="169">
        <f>X503*K503</f>
        <v>5.4299999999999999E-3</v>
      </c>
      <c r="Z503" s="169">
        <v>0</v>
      </c>
      <c r="AA503" s="170">
        <f>Z503*K503</f>
        <v>0</v>
      </c>
      <c r="AR503" s="22" t="s">
        <v>954</v>
      </c>
      <c r="AT503" s="22" t="s">
        <v>1082</v>
      </c>
      <c r="AU503" s="22" t="s">
        <v>959</v>
      </c>
      <c r="AY503" s="22" t="s">
        <v>1081</v>
      </c>
      <c r="BE503" s="116">
        <f>IF(U503="základná",N503,0)</f>
        <v>0</v>
      </c>
      <c r="BF503" s="116">
        <f>IF(U503="znížená",N503,0)</f>
        <v>0</v>
      </c>
      <c r="BG503" s="116">
        <f>IF(U503="zákl. prenesená",N503,0)</f>
        <v>0</v>
      </c>
      <c r="BH503" s="116">
        <f>IF(U503="zníž. prenesená",N503,0)</f>
        <v>0</v>
      </c>
      <c r="BI503" s="116">
        <f>IF(U503="nulová",N503,0)</f>
        <v>0</v>
      </c>
      <c r="BJ503" s="22" t="s">
        <v>959</v>
      </c>
      <c r="BK503" s="171">
        <f>ROUND(L503*K503,3)</f>
        <v>0</v>
      </c>
      <c r="BL503" s="22" t="s">
        <v>954</v>
      </c>
      <c r="BM503" s="22" t="s">
        <v>2776</v>
      </c>
    </row>
    <row r="504" spans="2:65" s="11" customFormat="1" ht="16.5" customHeight="1">
      <c r="B504" s="172"/>
      <c r="C504" s="173"/>
      <c r="D504" s="173"/>
      <c r="E504" s="174" t="s">
        <v>875</v>
      </c>
      <c r="F504" s="263" t="s">
        <v>1608</v>
      </c>
      <c r="G504" s="264"/>
      <c r="H504" s="264"/>
      <c r="I504" s="264"/>
      <c r="J504" s="173"/>
      <c r="K504" s="174" t="s">
        <v>875</v>
      </c>
      <c r="L504" s="173"/>
      <c r="M504" s="173"/>
      <c r="N504" s="173"/>
      <c r="O504" s="173"/>
      <c r="P504" s="173"/>
      <c r="Q504" s="173"/>
      <c r="R504" s="175"/>
      <c r="T504" s="176"/>
      <c r="U504" s="173"/>
      <c r="V504" s="173"/>
      <c r="W504" s="173"/>
      <c r="X504" s="173"/>
      <c r="Y504" s="173"/>
      <c r="Z504" s="173"/>
      <c r="AA504" s="177"/>
      <c r="AT504" s="178" t="s">
        <v>1089</v>
      </c>
      <c r="AU504" s="178" t="s">
        <v>959</v>
      </c>
      <c r="AV504" s="11" t="s">
        <v>954</v>
      </c>
      <c r="AW504" s="11" t="s">
        <v>903</v>
      </c>
      <c r="AX504" s="11" t="s">
        <v>947</v>
      </c>
      <c r="AY504" s="178" t="s">
        <v>1081</v>
      </c>
    </row>
    <row r="505" spans="2:65" s="12" customFormat="1" ht="16.5" customHeight="1">
      <c r="B505" s="179"/>
      <c r="C505" s="180"/>
      <c r="D505" s="180"/>
      <c r="E505" s="181" t="s">
        <v>875</v>
      </c>
      <c r="F505" s="259" t="s">
        <v>2777</v>
      </c>
      <c r="G505" s="260"/>
      <c r="H505" s="260"/>
      <c r="I505" s="260"/>
      <c r="J505" s="180"/>
      <c r="K505" s="182">
        <v>181</v>
      </c>
      <c r="L505" s="180"/>
      <c r="M505" s="180"/>
      <c r="N505" s="180"/>
      <c r="O505" s="180"/>
      <c r="P505" s="180"/>
      <c r="Q505" s="180"/>
      <c r="R505" s="183"/>
      <c r="T505" s="184"/>
      <c r="U505" s="180"/>
      <c r="V505" s="180"/>
      <c r="W505" s="180"/>
      <c r="X505" s="180"/>
      <c r="Y505" s="180"/>
      <c r="Z505" s="180"/>
      <c r="AA505" s="185"/>
      <c r="AT505" s="186" t="s">
        <v>1089</v>
      </c>
      <c r="AU505" s="186" t="s">
        <v>959</v>
      </c>
      <c r="AV505" s="12" t="s">
        <v>959</v>
      </c>
      <c r="AW505" s="12" t="s">
        <v>903</v>
      </c>
      <c r="AX505" s="12" t="s">
        <v>954</v>
      </c>
      <c r="AY505" s="186" t="s">
        <v>1081</v>
      </c>
    </row>
    <row r="506" spans="2:65" s="1" customFormat="1" ht="38.25" customHeight="1">
      <c r="B506" s="136"/>
      <c r="C506" s="164" t="s">
        <v>3852</v>
      </c>
      <c r="D506" s="164" t="s">
        <v>1082</v>
      </c>
      <c r="E506" s="165" t="s">
        <v>1619</v>
      </c>
      <c r="F506" s="270" t="s">
        <v>1620</v>
      </c>
      <c r="G506" s="270"/>
      <c r="H506" s="270"/>
      <c r="I506" s="270"/>
      <c r="J506" s="166" t="s">
        <v>1194</v>
      </c>
      <c r="K506" s="167">
        <v>113</v>
      </c>
      <c r="L506" s="265">
        <v>0</v>
      </c>
      <c r="M506" s="265"/>
      <c r="N506" s="258">
        <f>ROUND(L506*K506,3)</f>
        <v>0</v>
      </c>
      <c r="O506" s="258"/>
      <c r="P506" s="258"/>
      <c r="Q506" s="258"/>
      <c r="R506" s="138"/>
      <c r="T506" s="168" t="s">
        <v>875</v>
      </c>
      <c r="U506" s="47" t="s">
        <v>914</v>
      </c>
      <c r="V506" s="39"/>
      <c r="W506" s="169">
        <f>V506*K506</f>
        <v>0</v>
      </c>
      <c r="X506" s="169">
        <v>6.0000000000000002E-5</v>
      </c>
      <c r="Y506" s="169">
        <f>X506*K506</f>
        <v>6.7800000000000004E-3</v>
      </c>
      <c r="Z506" s="169">
        <v>0</v>
      </c>
      <c r="AA506" s="170">
        <f>Z506*K506</f>
        <v>0</v>
      </c>
      <c r="AR506" s="22" t="s">
        <v>954</v>
      </c>
      <c r="AT506" s="22" t="s">
        <v>1082</v>
      </c>
      <c r="AU506" s="22" t="s">
        <v>959</v>
      </c>
      <c r="AY506" s="22" t="s">
        <v>1081</v>
      </c>
      <c r="BE506" s="116">
        <f>IF(U506="základná",N506,0)</f>
        <v>0</v>
      </c>
      <c r="BF506" s="116">
        <f>IF(U506="znížená",N506,0)</f>
        <v>0</v>
      </c>
      <c r="BG506" s="116">
        <f>IF(U506="zákl. prenesená",N506,0)</f>
        <v>0</v>
      </c>
      <c r="BH506" s="116">
        <f>IF(U506="zníž. prenesená",N506,0)</f>
        <v>0</v>
      </c>
      <c r="BI506" s="116">
        <f>IF(U506="nulová",N506,0)</f>
        <v>0</v>
      </c>
      <c r="BJ506" s="22" t="s">
        <v>959</v>
      </c>
      <c r="BK506" s="171">
        <f>ROUND(L506*K506,3)</f>
        <v>0</v>
      </c>
      <c r="BL506" s="22" t="s">
        <v>954</v>
      </c>
      <c r="BM506" s="22" t="s">
        <v>2778</v>
      </c>
    </row>
    <row r="507" spans="2:65" s="11" customFormat="1" ht="16.5" customHeight="1">
      <c r="B507" s="172"/>
      <c r="C507" s="173"/>
      <c r="D507" s="173"/>
      <c r="E507" s="174" t="s">
        <v>875</v>
      </c>
      <c r="F507" s="263" t="s">
        <v>1608</v>
      </c>
      <c r="G507" s="264"/>
      <c r="H507" s="264"/>
      <c r="I507" s="264"/>
      <c r="J507" s="173"/>
      <c r="K507" s="174" t="s">
        <v>875</v>
      </c>
      <c r="L507" s="173"/>
      <c r="M507" s="173"/>
      <c r="N507" s="173"/>
      <c r="O507" s="173"/>
      <c r="P507" s="173"/>
      <c r="Q507" s="173"/>
      <c r="R507" s="175"/>
      <c r="T507" s="176"/>
      <c r="U507" s="173"/>
      <c r="V507" s="173"/>
      <c r="W507" s="173"/>
      <c r="X507" s="173"/>
      <c r="Y507" s="173"/>
      <c r="Z507" s="173"/>
      <c r="AA507" s="177"/>
      <c r="AT507" s="178" t="s">
        <v>1089</v>
      </c>
      <c r="AU507" s="178" t="s">
        <v>959</v>
      </c>
      <c r="AV507" s="11" t="s">
        <v>954</v>
      </c>
      <c r="AW507" s="11" t="s">
        <v>903</v>
      </c>
      <c r="AX507" s="11" t="s">
        <v>947</v>
      </c>
      <c r="AY507" s="178" t="s">
        <v>1081</v>
      </c>
    </row>
    <row r="508" spans="2:65" s="12" customFormat="1" ht="16.5" customHeight="1">
      <c r="B508" s="179"/>
      <c r="C508" s="180"/>
      <c r="D508" s="180"/>
      <c r="E508" s="181" t="s">
        <v>875</v>
      </c>
      <c r="F508" s="259" t="s">
        <v>2779</v>
      </c>
      <c r="G508" s="260"/>
      <c r="H508" s="260"/>
      <c r="I508" s="260"/>
      <c r="J508" s="180"/>
      <c r="K508" s="182">
        <v>113</v>
      </c>
      <c r="L508" s="180"/>
      <c r="M508" s="180"/>
      <c r="N508" s="180"/>
      <c r="O508" s="180"/>
      <c r="P508" s="180"/>
      <c r="Q508" s="180"/>
      <c r="R508" s="183"/>
      <c r="T508" s="184"/>
      <c r="U508" s="180"/>
      <c r="V508" s="180"/>
      <c r="W508" s="180"/>
      <c r="X508" s="180"/>
      <c r="Y508" s="180"/>
      <c r="Z508" s="180"/>
      <c r="AA508" s="185"/>
      <c r="AT508" s="186" t="s">
        <v>1089</v>
      </c>
      <c r="AU508" s="186" t="s">
        <v>959</v>
      </c>
      <c r="AV508" s="12" t="s">
        <v>959</v>
      </c>
      <c r="AW508" s="12" t="s">
        <v>903</v>
      </c>
      <c r="AX508" s="12" t="s">
        <v>954</v>
      </c>
      <c r="AY508" s="186" t="s">
        <v>1081</v>
      </c>
    </row>
    <row r="509" spans="2:65" s="10" customFormat="1" ht="37.35" customHeight="1">
      <c r="B509" s="153"/>
      <c r="C509" s="154"/>
      <c r="D509" s="155" t="s">
        <v>1063</v>
      </c>
      <c r="E509" s="155"/>
      <c r="F509" s="155"/>
      <c r="G509" s="155"/>
      <c r="H509" s="155"/>
      <c r="I509" s="155"/>
      <c r="J509" s="155"/>
      <c r="K509" s="155"/>
      <c r="L509" s="155"/>
      <c r="M509" s="155"/>
      <c r="N509" s="289">
        <f>BK509</f>
        <v>0</v>
      </c>
      <c r="O509" s="290"/>
      <c r="P509" s="290"/>
      <c r="Q509" s="290"/>
      <c r="R509" s="156"/>
      <c r="T509" s="157"/>
      <c r="U509" s="154"/>
      <c r="V509" s="154"/>
      <c r="W509" s="158">
        <f>W510+W517</f>
        <v>0</v>
      </c>
      <c r="X509" s="154"/>
      <c r="Y509" s="158">
        <f>Y510+Y517</f>
        <v>6.0000000000000001E-3</v>
      </c>
      <c r="Z509" s="154"/>
      <c r="AA509" s="159">
        <f>AA510+AA517</f>
        <v>0</v>
      </c>
      <c r="AR509" s="160" t="s">
        <v>1100</v>
      </c>
      <c r="AT509" s="161" t="s">
        <v>946</v>
      </c>
      <c r="AU509" s="161" t="s">
        <v>947</v>
      </c>
      <c r="AY509" s="160" t="s">
        <v>1081</v>
      </c>
      <c r="BK509" s="162">
        <f>BK510+BK517</f>
        <v>0</v>
      </c>
    </row>
    <row r="510" spans="2:65" s="10" customFormat="1" ht="19.899999999999999" customHeight="1">
      <c r="B510" s="153"/>
      <c r="C510" s="154"/>
      <c r="D510" s="163" t="s">
        <v>1064</v>
      </c>
      <c r="E510" s="163"/>
      <c r="F510" s="163"/>
      <c r="G510" s="163"/>
      <c r="H510" s="163"/>
      <c r="I510" s="163"/>
      <c r="J510" s="163"/>
      <c r="K510" s="163"/>
      <c r="L510" s="163"/>
      <c r="M510" s="163"/>
      <c r="N510" s="279">
        <f>BK510</f>
        <v>0</v>
      </c>
      <c r="O510" s="280"/>
      <c r="P510" s="280"/>
      <c r="Q510" s="280"/>
      <c r="R510" s="156"/>
      <c r="T510" s="157"/>
      <c r="U510" s="154"/>
      <c r="V510" s="154"/>
      <c r="W510" s="158">
        <f>SUM(W511:W516)</f>
        <v>0</v>
      </c>
      <c r="X510" s="154"/>
      <c r="Y510" s="158">
        <f>SUM(Y511:Y516)</f>
        <v>6.0000000000000001E-3</v>
      </c>
      <c r="Z510" s="154"/>
      <c r="AA510" s="159">
        <f>SUM(AA511:AA516)</f>
        <v>0</v>
      </c>
      <c r="AR510" s="160" t="s">
        <v>1100</v>
      </c>
      <c r="AT510" s="161" t="s">
        <v>946</v>
      </c>
      <c r="AU510" s="161" t="s">
        <v>954</v>
      </c>
      <c r="AY510" s="160" t="s">
        <v>1081</v>
      </c>
      <c r="BK510" s="162">
        <f>SUM(BK511:BK516)</f>
        <v>0</v>
      </c>
    </row>
    <row r="511" spans="2:65" s="1" customFormat="1" ht="25.5" customHeight="1">
      <c r="B511" s="136"/>
      <c r="C511" s="164" t="s">
        <v>3856</v>
      </c>
      <c r="D511" s="164" t="s">
        <v>1082</v>
      </c>
      <c r="E511" s="165" t="s">
        <v>65</v>
      </c>
      <c r="F511" s="270" t="s">
        <v>66</v>
      </c>
      <c r="G511" s="270"/>
      <c r="H511" s="270"/>
      <c r="I511" s="270"/>
      <c r="J511" s="166" t="s">
        <v>1182</v>
      </c>
      <c r="K511" s="167">
        <v>9</v>
      </c>
      <c r="L511" s="265">
        <v>0</v>
      </c>
      <c r="M511" s="265"/>
      <c r="N511" s="258">
        <f t="shared" ref="N511:N516" si="125">ROUND(L511*K511,3)</f>
        <v>0</v>
      </c>
      <c r="O511" s="258"/>
      <c r="P511" s="258"/>
      <c r="Q511" s="258"/>
      <c r="R511" s="138"/>
      <c r="T511" s="168" t="s">
        <v>875</v>
      </c>
      <c r="U511" s="47" t="s">
        <v>914</v>
      </c>
      <c r="V511" s="39"/>
      <c r="W511" s="169">
        <f t="shared" ref="W511:W516" si="126">V511*K511</f>
        <v>0</v>
      </c>
      <c r="X511" s="169">
        <v>0</v>
      </c>
      <c r="Y511" s="169">
        <f t="shared" ref="Y511:Y516" si="127">X511*K511</f>
        <v>0</v>
      </c>
      <c r="Z511" s="169">
        <v>0</v>
      </c>
      <c r="AA511" s="170">
        <f t="shared" ref="AA511:AA516" si="128">Z511*K511</f>
        <v>0</v>
      </c>
      <c r="AR511" s="22" t="s">
        <v>954</v>
      </c>
      <c r="AT511" s="22" t="s">
        <v>1082</v>
      </c>
      <c r="AU511" s="22" t="s">
        <v>959</v>
      </c>
      <c r="AY511" s="22" t="s">
        <v>1081</v>
      </c>
      <c r="BE511" s="116">
        <f t="shared" ref="BE511:BE516" si="129">IF(U511="základná",N511,0)</f>
        <v>0</v>
      </c>
      <c r="BF511" s="116">
        <f t="shared" ref="BF511:BF516" si="130">IF(U511="znížená",N511,0)</f>
        <v>0</v>
      </c>
      <c r="BG511" s="116">
        <f t="shared" ref="BG511:BG516" si="131">IF(U511="zákl. prenesená",N511,0)</f>
        <v>0</v>
      </c>
      <c r="BH511" s="116">
        <f t="shared" ref="BH511:BH516" si="132">IF(U511="zníž. prenesená",N511,0)</f>
        <v>0</v>
      </c>
      <c r="BI511" s="116">
        <f t="shared" ref="BI511:BI516" si="133">IF(U511="nulová",N511,0)</f>
        <v>0</v>
      </c>
      <c r="BJ511" s="22" t="s">
        <v>959</v>
      </c>
      <c r="BK511" s="171">
        <f t="shared" ref="BK511:BK516" si="134">ROUND(L511*K511,3)</f>
        <v>0</v>
      </c>
      <c r="BL511" s="22" t="s">
        <v>954</v>
      </c>
      <c r="BM511" s="22" t="s">
        <v>2780</v>
      </c>
    </row>
    <row r="512" spans="2:65" s="1" customFormat="1" ht="25.5" customHeight="1">
      <c r="B512" s="136"/>
      <c r="C512" s="164" t="s">
        <v>3862</v>
      </c>
      <c r="D512" s="164" t="s">
        <v>1082</v>
      </c>
      <c r="E512" s="165" t="s">
        <v>1641</v>
      </c>
      <c r="F512" s="270" t="s">
        <v>1642</v>
      </c>
      <c r="G512" s="270"/>
      <c r="H512" s="270"/>
      <c r="I512" s="270"/>
      <c r="J512" s="166" t="s">
        <v>1182</v>
      </c>
      <c r="K512" s="167">
        <v>3</v>
      </c>
      <c r="L512" s="265">
        <v>0</v>
      </c>
      <c r="M512" s="265"/>
      <c r="N512" s="258">
        <f t="shared" si="125"/>
        <v>0</v>
      </c>
      <c r="O512" s="258"/>
      <c r="P512" s="258"/>
      <c r="Q512" s="258"/>
      <c r="R512" s="138"/>
      <c r="T512" s="168" t="s">
        <v>875</v>
      </c>
      <c r="U512" s="47" t="s">
        <v>914</v>
      </c>
      <c r="V512" s="39"/>
      <c r="W512" s="169">
        <f t="shared" si="126"/>
        <v>0</v>
      </c>
      <c r="X512" s="169">
        <v>0</v>
      </c>
      <c r="Y512" s="169">
        <f t="shared" si="127"/>
        <v>0</v>
      </c>
      <c r="Z512" s="169">
        <v>0</v>
      </c>
      <c r="AA512" s="170">
        <f t="shared" si="128"/>
        <v>0</v>
      </c>
      <c r="AR512" s="22" t="s">
        <v>954</v>
      </c>
      <c r="AT512" s="22" t="s">
        <v>1082</v>
      </c>
      <c r="AU512" s="22" t="s">
        <v>959</v>
      </c>
      <c r="AY512" s="22" t="s">
        <v>1081</v>
      </c>
      <c r="BE512" s="116">
        <f t="shared" si="129"/>
        <v>0</v>
      </c>
      <c r="BF512" s="116">
        <f t="shared" si="130"/>
        <v>0</v>
      </c>
      <c r="BG512" s="116">
        <f t="shared" si="131"/>
        <v>0</v>
      </c>
      <c r="BH512" s="116">
        <f t="shared" si="132"/>
        <v>0</v>
      </c>
      <c r="BI512" s="116">
        <f t="shared" si="133"/>
        <v>0</v>
      </c>
      <c r="BJ512" s="22" t="s">
        <v>959</v>
      </c>
      <c r="BK512" s="171">
        <f t="shared" si="134"/>
        <v>0</v>
      </c>
      <c r="BL512" s="22" t="s">
        <v>954</v>
      </c>
      <c r="BM512" s="22" t="s">
        <v>2781</v>
      </c>
    </row>
    <row r="513" spans="2:65" s="1" customFormat="1" ht="16.5" customHeight="1">
      <c r="B513" s="136"/>
      <c r="C513" s="195" t="s">
        <v>3866</v>
      </c>
      <c r="D513" s="195" t="s">
        <v>1187</v>
      </c>
      <c r="E513" s="196" t="s">
        <v>69</v>
      </c>
      <c r="F513" s="262" t="s">
        <v>70</v>
      </c>
      <c r="G513" s="262"/>
      <c r="H513" s="262"/>
      <c r="I513" s="262"/>
      <c r="J513" s="197" t="s">
        <v>1182</v>
      </c>
      <c r="K513" s="198">
        <v>12</v>
      </c>
      <c r="L513" s="261">
        <v>0</v>
      </c>
      <c r="M513" s="261"/>
      <c r="N513" s="257">
        <f t="shared" si="125"/>
        <v>0</v>
      </c>
      <c r="O513" s="258"/>
      <c r="P513" s="258"/>
      <c r="Q513" s="258"/>
      <c r="R513" s="138"/>
      <c r="T513" s="168" t="s">
        <v>875</v>
      </c>
      <c r="U513" s="47" t="s">
        <v>914</v>
      </c>
      <c r="V513" s="39"/>
      <c r="W513" s="169">
        <f t="shared" si="126"/>
        <v>0</v>
      </c>
      <c r="X513" s="169">
        <v>5.0000000000000001E-4</v>
      </c>
      <c r="Y513" s="169">
        <f t="shared" si="127"/>
        <v>6.0000000000000001E-3</v>
      </c>
      <c r="Z513" s="169">
        <v>0</v>
      </c>
      <c r="AA513" s="170">
        <f t="shared" si="128"/>
        <v>0</v>
      </c>
      <c r="AR513" s="22" t="s">
        <v>959</v>
      </c>
      <c r="AT513" s="22" t="s">
        <v>1187</v>
      </c>
      <c r="AU513" s="22" t="s">
        <v>959</v>
      </c>
      <c r="AY513" s="22" t="s">
        <v>1081</v>
      </c>
      <c r="BE513" s="116">
        <f t="shared" si="129"/>
        <v>0</v>
      </c>
      <c r="BF513" s="116">
        <f t="shared" si="130"/>
        <v>0</v>
      </c>
      <c r="BG513" s="116">
        <f t="shared" si="131"/>
        <v>0</v>
      </c>
      <c r="BH513" s="116">
        <f t="shared" si="132"/>
        <v>0</v>
      </c>
      <c r="BI513" s="116">
        <f t="shared" si="133"/>
        <v>0</v>
      </c>
      <c r="BJ513" s="22" t="s">
        <v>959</v>
      </c>
      <c r="BK513" s="171">
        <f t="shared" si="134"/>
        <v>0</v>
      </c>
      <c r="BL513" s="22" t="s">
        <v>954</v>
      </c>
      <c r="BM513" s="22" t="s">
        <v>2782</v>
      </c>
    </row>
    <row r="514" spans="2:65" s="1" customFormat="1" ht="16.5" customHeight="1">
      <c r="B514" s="136"/>
      <c r="C514" s="164" t="s">
        <v>3238</v>
      </c>
      <c r="D514" s="164" t="s">
        <v>1082</v>
      </c>
      <c r="E514" s="165" t="s">
        <v>74</v>
      </c>
      <c r="F514" s="270" t="s">
        <v>75</v>
      </c>
      <c r="G514" s="270"/>
      <c r="H514" s="270"/>
      <c r="I514" s="270"/>
      <c r="J514" s="166" t="s">
        <v>1346</v>
      </c>
      <c r="K514" s="167">
        <v>0</v>
      </c>
      <c r="L514" s="265">
        <v>0</v>
      </c>
      <c r="M514" s="265"/>
      <c r="N514" s="258">
        <f t="shared" si="125"/>
        <v>0</v>
      </c>
      <c r="O514" s="258"/>
      <c r="P514" s="258"/>
      <c r="Q514" s="258"/>
      <c r="R514" s="138"/>
      <c r="T514" s="168" t="s">
        <v>875</v>
      </c>
      <c r="U514" s="47" t="s">
        <v>914</v>
      </c>
      <c r="V514" s="39"/>
      <c r="W514" s="169">
        <f t="shared" si="126"/>
        <v>0</v>
      </c>
      <c r="X514" s="169">
        <v>0</v>
      </c>
      <c r="Y514" s="169">
        <f t="shared" si="127"/>
        <v>0</v>
      </c>
      <c r="Z514" s="169">
        <v>0</v>
      </c>
      <c r="AA514" s="170">
        <f t="shared" si="128"/>
        <v>0</v>
      </c>
      <c r="AR514" s="22" t="s">
        <v>954</v>
      </c>
      <c r="AT514" s="22" t="s">
        <v>1082</v>
      </c>
      <c r="AU514" s="22" t="s">
        <v>959</v>
      </c>
      <c r="AY514" s="22" t="s">
        <v>1081</v>
      </c>
      <c r="BE514" s="116">
        <f t="shared" si="129"/>
        <v>0</v>
      </c>
      <c r="BF514" s="116">
        <f t="shared" si="130"/>
        <v>0</v>
      </c>
      <c r="BG514" s="116">
        <f t="shared" si="131"/>
        <v>0</v>
      </c>
      <c r="BH514" s="116">
        <f t="shared" si="132"/>
        <v>0</v>
      </c>
      <c r="BI514" s="116">
        <f t="shared" si="133"/>
        <v>0</v>
      </c>
      <c r="BJ514" s="22" t="s">
        <v>959</v>
      </c>
      <c r="BK514" s="171">
        <f t="shared" si="134"/>
        <v>0</v>
      </c>
      <c r="BL514" s="22" t="s">
        <v>954</v>
      </c>
      <c r="BM514" s="22" t="s">
        <v>2783</v>
      </c>
    </row>
    <row r="515" spans="2:65" s="1" customFormat="1" ht="16.5" customHeight="1">
      <c r="B515" s="136"/>
      <c r="C515" s="164" t="s">
        <v>3873</v>
      </c>
      <c r="D515" s="164" t="s">
        <v>1082</v>
      </c>
      <c r="E515" s="165" t="s">
        <v>78</v>
      </c>
      <c r="F515" s="270" t="s">
        <v>79</v>
      </c>
      <c r="G515" s="270"/>
      <c r="H515" s="270"/>
      <c r="I515" s="270"/>
      <c r="J515" s="166" t="s">
        <v>1346</v>
      </c>
      <c r="K515" s="167">
        <v>0</v>
      </c>
      <c r="L515" s="265">
        <v>0</v>
      </c>
      <c r="M515" s="265"/>
      <c r="N515" s="258">
        <f t="shared" si="125"/>
        <v>0</v>
      </c>
      <c r="O515" s="258"/>
      <c r="P515" s="258"/>
      <c r="Q515" s="258"/>
      <c r="R515" s="138"/>
      <c r="T515" s="168" t="s">
        <v>875</v>
      </c>
      <c r="U515" s="47" t="s">
        <v>914</v>
      </c>
      <c r="V515" s="39"/>
      <c r="W515" s="169">
        <f t="shared" si="126"/>
        <v>0</v>
      </c>
      <c r="X515" s="169">
        <v>0</v>
      </c>
      <c r="Y515" s="169">
        <f t="shared" si="127"/>
        <v>0</v>
      </c>
      <c r="Z515" s="169">
        <v>0</v>
      </c>
      <c r="AA515" s="170">
        <f t="shared" si="128"/>
        <v>0</v>
      </c>
      <c r="AR515" s="22" t="s">
        <v>954</v>
      </c>
      <c r="AT515" s="22" t="s">
        <v>1082</v>
      </c>
      <c r="AU515" s="22" t="s">
        <v>959</v>
      </c>
      <c r="AY515" s="22" t="s">
        <v>1081</v>
      </c>
      <c r="BE515" s="116">
        <f t="shared" si="129"/>
        <v>0</v>
      </c>
      <c r="BF515" s="116">
        <f t="shared" si="130"/>
        <v>0</v>
      </c>
      <c r="BG515" s="116">
        <f t="shared" si="131"/>
        <v>0</v>
      </c>
      <c r="BH515" s="116">
        <f t="shared" si="132"/>
        <v>0</v>
      </c>
      <c r="BI515" s="116">
        <f t="shared" si="133"/>
        <v>0</v>
      </c>
      <c r="BJ515" s="22" t="s">
        <v>959</v>
      </c>
      <c r="BK515" s="171">
        <f t="shared" si="134"/>
        <v>0</v>
      </c>
      <c r="BL515" s="22" t="s">
        <v>954</v>
      </c>
      <c r="BM515" s="22" t="s">
        <v>2784</v>
      </c>
    </row>
    <row r="516" spans="2:65" s="1" customFormat="1" ht="16.5" customHeight="1">
      <c r="B516" s="136"/>
      <c r="C516" s="164" t="s">
        <v>3877</v>
      </c>
      <c r="D516" s="164" t="s">
        <v>1082</v>
      </c>
      <c r="E516" s="165" t="s">
        <v>82</v>
      </c>
      <c r="F516" s="270" t="s">
        <v>83</v>
      </c>
      <c r="G516" s="270"/>
      <c r="H516" s="270"/>
      <c r="I516" s="270"/>
      <c r="J516" s="166" t="s">
        <v>1346</v>
      </c>
      <c r="K516" s="167">
        <v>0</v>
      </c>
      <c r="L516" s="265">
        <v>0</v>
      </c>
      <c r="M516" s="265"/>
      <c r="N516" s="258">
        <f t="shared" si="125"/>
        <v>0</v>
      </c>
      <c r="O516" s="258"/>
      <c r="P516" s="258"/>
      <c r="Q516" s="258"/>
      <c r="R516" s="138"/>
      <c r="T516" s="168" t="s">
        <v>875</v>
      </c>
      <c r="U516" s="47" t="s">
        <v>914</v>
      </c>
      <c r="V516" s="39"/>
      <c r="W516" s="169">
        <f t="shared" si="126"/>
        <v>0</v>
      </c>
      <c r="X516" s="169">
        <v>0</v>
      </c>
      <c r="Y516" s="169">
        <f t="shared" si="127"/>
        <v>0</v>
      </c>
      <c r="Z516" s="169">
        <v>0</v>
      </c>
      <c r="AA516" s="170">
        <f t="shared" si="128"/>
        <v>0</v>
      </c>
      <c r="AR516" s="22" t="s">
        <v>954</v>
      </c>
      <c r="AT516" s="22" t="s">
        <v>1082</v>
      </c>
      <c r="AU516" s="22" t="s">
        <v>959</v>
      </c>
      <c r="AY516" s="22" t="s">
        <v>1081</v>
      </c>
      <c r="BE516" s="116">
        <f t="shared" si="129"/>
        <v>0</v>
      </c>
      <c r="BF516" s="116">
        <f t="shared" si="130"/>
        <v>0</v>
      </c>
      <c r="BG516" s="116">
        <f t="shared" si="131"/>
        <v>0</v>
      </c>
      <c r="BH516" s="116">
        <f t="shared" si="132"/>
        <v>0</v>
      </c>
      <c r="BI516" s="116">
        <f t="shared" si="133"/>
        <v>0</v>
      </c>
      <c r="BJ516" s="22" t="s">
        <v>959</v>
      </c>
      <c r="BK516" s="171">
        <f t="shared" si="134"/>
        <v>0</v>
      </c>
      <c r="BL516" s="22" t="s">
        <v>954</v>
      </c>
      <c r="BM516" s="22" t="s">
        <v>2785</v>
      </c>
    </row>
    <row r="517" spans="2:65" s="10" customFormat="1" ht="29.85" customHeight="1">
      <c r="B517" s="153"/>
      <c r="C517" s="154"/>
      <c r="D517" s="163" t="s">
        <v>551</v>
      </c>
      <c r="E517" s="163"/>
      <c r="F517" s="163"/>
      <c r="G517" s="163"/>
      <c r="H517" s="163"/>
      <c r="I517" s="163"/>
      <c r="J517" s="163"/>
      <c r="K517" s="163"/>
      <c r="L517" s="163"/>
      <c r="M517" s="163"/>
      <c r="N517" s="273">
        <f>BK517</f>
        <v>0</v>
      </c>
      <c r="O517" s="274"/>
      <c r="P517" s="274"/>
      <c r="Q517" s="274"/>
      <c r="R517" s="156"/>
      <c r="T517" s="157"/>
      <c r="U517" s="154"/>
      <c r="V517" s="154"/>
      <c r="W517" s="158">
        <f>W518</f>
        <v>0</v>
      </c>
      <c r="X517" s="154"/>
      <c r="Y517" s="158">
        <f>Y518</f>
        <v>0</v>
      </c>
      <c r="Z517" s="154"/>
      <c r="AA517" s="159">
        <f>AA518</f>
        <v>0</v>
      </c>
      <c r="AR517" s="160" t="s">
        <v>1100</v>
      </c>
      <c r="AT517" s="161" t="s">
        <v>946</v>
      </c>
      <c r="AU517" s="161" t="s">
        <v>954</v>
      </c>
      <c r="AY517" s="160" t="s">
        <v>1081</v>
      </c>
      <c r="BK517" s="162">
        <f>BK518</f>
        <v>0</v>
      </c>
    </row>
    <row r="518" spans="2:65" s="1" customFormat="1" ht="25.5" customHeight="1">
      <c r="B518" s="136"/>
      <c r="C518" s="164" t="s">
        <v>3881</v>
      </c>
      <c r="D518" s="164" t="s">
        <v>1082</v>
      </c>
      <c r="E518" s="165" t="s">
        <v>1653</v>
      </c>
      <c r="F518" s="270" t="s">
        <v>1654</v>
      </c>
      <c r="G518" s="270"/>
      <c r="H518" s="270"/>
      <c r="I518" s="270"/>
      <c r="J518" s="166" t="s">
        <v>129</v>
      </c>
      <c r="K518" s="167">
        <v>1</v>
      </c>
      <c r="L518" s="265">
        <v>0</v>
      </c>
      <c r="M518" s="265"/>
      <c r="N518" s="258">
        <f>ROUND(L518*K518,3)</f>
        <v>0</v>
      </c>
      <c r="O518" s="258"/>
      <c r="P518" s="258"/>
      <c r="Q518" s="258"/>
      <c r="R518" s="138"/>
      <c r="T518" s="168" t="s">
        <v>875</v>
      </c>
      <c r="U518" s="47" t="s">
        <v>914</v>
      </c>
      <c r="V518" s="39"/>
      <c r="W518" s="169">
        <f>V518*K518</f>
        <v>0</v>
      </c>
      <c r="X518" s="169">
        <v>0</v>
      </c>
      <c r="Y518" s="169">
        <f>X518*K518</f>
        <v>0</v>
      </c>
      <c r="Z518" s="169">
        <v>0</v>
      </c>
      <c r="AA518" s="170">
        <f>Z518*K518</f>
        <v>0</v>
      </c>
      <c r="AR518" s="22" t="s">
        <v>954</v>
      </c>
      <c r="AT518" s="22" t="s">
        <v>1082</v>
      </c>
      <c r="AU518" s="22" t="s">
        <v>959</v>
      </c>
      <c r="AY518" s="22" t="s">
        <v>1081</v>
      </c>
      <c r="BE518" s="116">
        <f>IF(U518="základná",N518,0)</f>
        <v>0</v>
      </c>
      <c r="BF518" s="116">
        <f>IF(U518="znížená",N518,0)</f>
        <v>0</v>
      </c>
      <c r="BG518" s="116">
        <f>IF(U518="zákl. prenesená",N518,0)</f>
        <v>0</v>
      </c>
      <c r="BH518" s="116">
        <f>IF(U518="zníž. prenesená",N518,0)</f>
        <v>0</v>
      </c>
      <c r="BI518" s="116">
        <f>IF(U518="nulová",N518,0)</f>
        <v>0</v>
      </c>
      <c r="BJ518" s="22" t="s">
        <v>959</v>
      </c>
      <c r="BK518" s="171">
        <f>ROUND(L518*K518,3)</f>
        <v>0</v>
      </c>
      <c r="BL518" s="22" t="s">
        <v>954</v>
      </c>
      <c r="BM518" s="22" t="s">
        <v>2786</v>
      </c>
    </row>
    <row r="519" spans="2:65" s="10" customFormat="1" ht="37.35" customHeight="1">
      <c r="B519" s="153"/>
      <c r="C519" s="154"/>
      <c r="D519" s="155" t="s">
        <v>552</v>
      </c>
      <c r="E519" s="155"/>
      <c r="F519" s="155"/>
      <c r="G519" s="155"/>
      <c r="H519" s="155"/>
      <c r="I519" s="155"/>
      <c r="J519" s="155"/>
      <c r="K519" s="155"/>
      <c r="L519" s="155"/>
      <c r="M519" s="155"/>
      <c r="N519" s="277">
        <f>BK519</f>
        <v>0</v>
      </c>
      <c r="O519" s="278"/>
      <c r="P519" s="278"/>
      <c r="Q519" s="278"/>
      <c r="R519" s="156"/>
      <c r="T519" s="157"/>
      <c r="U519" s="154"/>
      <c r="V519" s="154"/>
      <c r="W519" s="158">
        <f>W520</f>
        <v>0</v>
      </c>
      <c r="X519" s="154"/>
      <c r="Y519" s="158">
        <f>Y520</f>
        <v>0</v>
      </c>
      <c r="Z519" s="154"/>
      <c r="AA519" s="159">
        <f>AA520</f>
        <v>0</v>
      </c>
      <c r="AR519" s="160" t="s">
        <v>1086</v>
      </c>
      <c r="AT519" s="161" t="s">
        <v>946</v>
      </c>
      <c r="AU519" s="161" t="s">
        <v>947</v>
      </c>
      <c r="AY519" s="160" t="s">
        <v>1081</v>
      </c>
      <c r="BK519" s="162">
        <f>BK520</f>
        <v>0</v>
      </c>
    </row>
    <row r="520" spans="2:65" s="10" customFormat="1" ht="19.899999999999999" customHeight="1">
      <c r="B520" s="153"/>
      <c r="C520" s="154"/>
      <c r="D520" s="163" t="s">
        <v>553</v>
      </c>
      <c r="E520" s="163"/>
      <c r="F520" s="163"/>
      <c r="G520" s="163"/>
      <c r="H520" s="163"/>
      <c r="I520" s="163"/>
      <c r="J520" s="163"/>
      <c r="K520" s="163"/>
      <c r="L520" s="163"/>
      <c r="M520" s="163"/>
      <c r="N520" s="279">
        <f>BK520</f>
        <v>0</v>
      </c>
      <c r="O520" s="280"/>
      <c r="P520" s="280"/>
      <c r="Q520" s="280"/>
      <c r="R520" s="156"/>
      <c r="T520" s="157"/>
      <c r="U520" s="154"/>
      <c r="V520" s="154"/>
      <c r="W520" s="158">
        <f>SUM(W521:W523)</f>
        <v>0</v>
      </c>
      <c r="X520" s="154"/>
      <c r="Y520" s="158">
        <f>SUM(Y521:Y523)</f>
        <v>0</v>
      </c>
      <c r="Z520" s="154"/>
      <c r="AA520" s="159">
        <f>SUM(AA521:AA523)</f>
        <v>0</v>
      </c>
      <c r="AR520" s="160" t="s">
        <v>1086</v>
      </c>
      <c r="AT520" s="161" t="s">
        <v>946</v>
      </c>
      <c r="AU520" s="161" t="s">
        <v>954</v>
      </c>
      <c r="AY520" s="160" t="s">
        <v>1081</v>
      </c>
      <c r="BK520" s="162">
        <f>SUM(BK521:BK523)</f>
        <v>0</v>
      </c>
    </row>
    <row r="521" spans="2:65" s="1" customFormat="1" ht="16.5" customHeight="1">
      <c r="B521" s="136"/>
      <c r="C521" s="195" t="s">
        <v>3885</v>
      </c>
      <c r="D521" s="195" t="s">
        <v>1187</v>
      </c>
      <c r="E521" s="196" t="s">
        <v>1657</v>
      </c>
      <c r="F521" s="262" t="s">
        <v>1658</v>
      </c>
      <c r="G521" s="262"/>
      <c r="H521" s="262"/>
      <c r="I521" s="262"/>
      <c r="J521" s="197" t="s">
        <v>508</v>
      </c>
      <c r="K521" s="198">
        <v>32</v>
      </c>
      <c r="L521" s="261">
        <v>0</v>
      </c>
      <c r="M521" s="261"/>
      <c r="N521" s="257">
        <f>ROUND(L521*K521,3)</f>
        <v>0</v>
      </c>
      <c r="O521" s="258"/>
      <c r="P521" s="258"/>
      <c r="Q521" s="258"/>
      <c r="R521" s="138"/>
      <c r="T521" s="168" t="s">
        <v>875</v>
      </c>
      <c r="U521" s="47" t="s">
        <v>914</v>
      </c>
      <c r="V521" s="39"/>
      <c r="W521" s="169">
        <f>V521*K521</f>
        <v>0</v>
      </c>
      <c r="X521" s="169">
        <v>0</v>
      </c>
      <c r="Y521" s="169">
        <f>X521*K521</f>
        <v>0</v>
      </c>
      <c r="Z521" s="169">
        <v>0</v>
      </c>
      <c r="AA521" s="170">
        <f>Z521*K521</f>
        <v>0</v>
      </c>
      <c r="AR521" s="22" t="s">
        <v>959</v>
      </c>
      <c r="AT521" s="22" t="s">
        <v>1187</v>
      </c>
      <c r="AU521" s="22" t="s">
        <v>959</v>
      </c>
      <c r="AY521" s="22" t="s">
        <v>1081</v>
      </c>
      <c r="BE521" s="116">
        <f>IF(U521="základná",N521,0)</f>
        <v>0</v>
      </c>
      <c r="BF521" s="116">
        <f>IF(U521="znížená",N521,0)</f>
        <v>0</v>
      </c>
      <c r="BG521" s="116">
        <f>IF(U521="zákl. prenesená",N521,0)</f>
        <v>0</v>
      </c>
      <c r="BH521" s="116">
        <f>IF(U521="zníž. prenesená",N521,0)</f>
        <v>0</v>
      </c>
      <c r="BI521" s="116">
        <f>IF(U521="nulová",N521,0)</f>
        <v>0</v>
      </c>
      <c r="BJ521" s="22" t="s">
        <v>959</v>
      </c>
      <c r="BK521" s="171">
        <f>ROUND(L521*K521,3)</f>
        <v>0</v>
      </c>
      <c r="BL521" s="22" t="s">
        <v>954</v>
      </c>
      <c r="BM521" s="22" t="s">
        <v>2787</v>
      </c>
    </row>
    <row r="522" spans="2:65" s="1" customFormat="1" ht="16.5" customHeight="1">
      <c r="B522" s="136"/>
      <c r="C522" s="195" t="s">
        <v>3889</v>
      </c>
      <c r="D522" s="195" t="s">
        <v>1187</v>
      </c>
      <c r="E522" s="196" t="s">
        <v>1661</v>
      </c>
      <c r="F522" s="262" t="s">
        <v>1662</v>
      </c>
      <c r="G522" s="262"/>
      <c r="H522" s="262"/>
      <c r="I522" s="262"/>
      <c r="J522" s="197" t="s">
        <v>508</v>
      </c>
      <c r="K522" s="198">
        <v>24</v>
      </c>
      <c r="L522" s="261">
        <v>0</v>
      </c>
      <c r="M522" s="261"/>
      <c r="N522" s="257">
        <f>ROUND(L522*K522,3)</f>
        <v>0</v>
      </c>
      <c r="O522" s="258"/>
      <c r="P522" s="258"/>
      <c r="Q522" s="258"/>
      <c r="R522" s="138"/>
      <c r="T522" s="168" t="s">
        <v>875</v>
      </c>
      <c r="U522" s="47" t="s">
        <v>914</v>
      </c>
      <c r="V522" s="39"/>
      <c r="W522" s="169">
        <f>V522*K522</f>
        <v>0</v>
      </c>
      <c r="X522" s="169">
        <v>0</v>
      </c>
      <c r="Y522" s="169">
        <f>X522*K522</f>
        <v>0</v>
      </c>
      <c r="Z522" s="169">
        <v>0</v>
      </c>
      <c r="AA522" s="170">
        <f>Z522*K522</f>
        <v>0</v>
      </c>
      <c r="AR522" s="22" t="s">
        <v>959</v>
      </c>
      <c r="AT522" s="22" t="s">
        <v>1187</v>
      </c>
      <c r="AU522" s="22" t="s">
        <v>959</v>
      </c>
      <c r="AY522" s="22" t="s">
        <v>1081</v>
      </c>
      <c r="BE522" s="116">
        <f>IF(U522="základná",N522,0)</f>
        <v>0</v>
      </c>
      <c r="BF522" s="116">
        <f>IF(U522="znížená",N522,0)</f>
        <v>0</v>
      </c>
      <c r="BG522" s="116">
        <f>IF(U522="zákl. prenesená",N522,0)</f>
        <v>0</v>
      </c>
      <c r="BH522" s="116">
        <f>IF(U522="zníž. prenesená",N522,0)</f>
        <v>0</v>
      </c>
      <c r="BI522" s="116">
        <f>IF(U522="nulová",N522,0)</f>
        <v>0</v>
      </c>
      <c r="BJ522" s="22" t="s">
        <v>959</v>
      </c>
      <c r="BK522" s="171">
        <f>ROUND(L522*K522,3)</f>
        <v>0</v>
      </c>
      <c r="BL522" s="22" t="s">
        <v>954</v>
      </c>
      <c r="BM522" s="22" t="s">
        <v>2788</v>
      </c>
    </row>
    <row r="523" spans="2:65" s="1" customFormat="1" ht="16.5" customHeight="1">
      <c r="B523" s="136"/>
      <c r="C523" s="195" t="s">
        <v>3893</v>
      </c>
      <c r="D523" s="195" t="s">
        <v>1187</v>
      </c>
      <c r="E523" s="196" t="s">
        <v>1665</v>
      </c>
      <c r="F523" s="262" t="s">
        <v>1666</v>
      </c>
      <c r="G523" s="262"/>
      <c r="H523" s="262"/>
      <c r="I523" s="262"/>
      <c r="J523" s="197" t="s">
        <v>508</v>
      </c>
      <c r="K523" s="198">
        <v>72</v>
      </c>
      <c r="L523" s="261">
        <v>0</v>
      </c>
      <c r="M523" s="261"/>
      <c r="N523" s="257">
        <f>ROUND(L523*K523,3)</f>
        <v>0</v>
      </c>
      <c r="O523" s="258"/>
      <c r="P523" s="258"/>
      <c r="Q523" s="258"/>
      <c r="R523" s="138"/>
      <c r="T523" s="168" t="s">
        <v>875</v>
      </c>
      <c r="U523" s="47" t="s">
        <v>914</v>
      </c>
      <c r="V523" s="39"/>
      <c r="W523" s="169">
        <f>V523*K523</f>
        <v>0</v>
      </c>
      <c r="X523" s="169">
        <v>0</v>
      </c>
      <c r="Y523" s="169">
        <f>X523*K523</f>
        <v>0</v>
      </c>
      <c r="Z523" s="169">
        <v>0</v>
      </c>
      <c r="AA523" s="170">
        <f>Z523*K523</f>
        <v>0</v>
      </c>
      <c r="AR523" s="22" t="s">
        <v>959</v>
      </c>
      <c r="AT523" s="22" t="s">
        <v>1187</v>
      </c>
      <c r="AU523" s="22" t="s">
        <v>959</v>
      </c>
      <c r="AY523" s="22" t="s">
        <v>1081</v>
      </c>
      <c r="BE523" s="116">
        <f>IF(U523="základná",N523,0)</f>
        <v>0</v>
      </c>
      <c r="BF523" s="116">
        <f>IF(U523="znížená",N523,0)</f>
        <v>0</v>
      </c>
      <c r="BG523" s="116">
        <f>IF(U523="zákl. prenesená",N523,0)</f>
        <v>0</v>
      </c>
      <c r="BH523" s="116">
        <f>IF(U523="zníž. prenesená",N523,0)</f>
        <v>0</v>
      </c>
      <c r="BI523" s="116">
        <f>IF(U523="nulová",N523,0)</f>
        <v>0</v>
      </c>
      <c r="BJ523" s="22" t="s">
        <v>959</v>
      </c>
      <c r="BK523" s="171">
        <f>ROUND(L523*K523,3)</f>
        <v>0</v>
      </c>
      <c r="BL523" s="22" t="s">
        <v>954</v>
      </c>
      <c r="BM523" s="22" t="s">
        <v>2789</v>
      </c>
    </row>
    <row r="524" spans="2:65" s="1" customFormat="1" ht="49.9" customHeight="1">
      <c r="B524" s="38"/>
      <c r="C524" s="39"/>
      <c r="D524" s="155"/>
      <c r="E524" s="39"/>
      <c r="F524" s="39"/>
      <c r="G524" s="39"/>
      <c r="H524" s="39"/>
      <c r="I524" s="39"/>
      <c r="J524" s="39"/>
      <c r="K524" s="39"/>
      <c r="L524" s="39"/>
      <c r="M524" s="39"/>
      <c r="N524" s="277"/>
      <c r="O524" s="278"/>
      <c r="P524" s="278"/>
      <c r="Q524" s="278"/>
      <c r="R524" s="40"/>
      <c r="T524" s="200"/>
      <c r="U524" s="59"/>
      <c r="V524" s="59"/>
      <c r="W524" s="59"/>
      <c r="X524" s="59"/>
      <c r="Y524" s="59"/>
      <c r="Z524" s="59"/>
      <c r="AA524" s="61"/>
      <c r="AT524" s="22" t="s">
        <v>946</v>
      </c>
      <c r="AU524" s="22" t="s">
        <v>947</v>
      </c>
      <c r="AY524" s="22" t="s">
        <v>85</v>
      </c>
      <c r="BK524" s="171">
        <v>0</v>
      </c>
    </row>
    <row r="525" spans="2:65" s="1" customFormat="1" ht="6.95" customHeight="1">
      <c r="B525" s="62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4"/>
    </row>
  </sheetData>
  <mergeCells count="1047">
    <mergeCell ref="N517:Q517"/>
    <mergeCell ref="N519:Q519"/>
    <mergeCell ref="N520:Q520"/>
    <mergeCell ref="N515:Q515"/>
    <mergeCell ref="N516:Q516"/>
    <mergeCell ref="N518:Q518"/>
    <mergeCell ref="N524:Q524"/>
    <mergeCell ref="L522:M522"/>
    <mergeCell ref="L521:M521"/>
    <mergeCell ref="L523:M523"/>
    <mergeCell ref="N522:Q522"/>
    <mergeCell ref="N523:Q523"/>
    <mergeCell ref="N521:Q521"/>
    <mergeCell ref="F7:P7"/>
    <mergeCell ref="L516:M516"/>
    <mergeCell ref="L518:M518"/>
    <mergeCell ref="L511:M511"/>
    <mergeCell ref="L512:M512"/>
    <mergeCell ref="L513:M513"/>
    <mergeCell ref="L514:M514"/>
    <mergeCell ref="N513:Q513"/>
    <mergeCell ref="N511:Q511"/>
    <mergeCell ref="L515:M515"/>
    <mergeCell ref="N485:Q485"/>
    <mergeCell ref="N486:Q486"/>
    <mergeCell ref="M33:P33"/>
    <mergeCell ref="N97:Q97"/>
    <mergeCell ref="N98:Q98"/>
    <mergeCell ref="M82:P82"/>
    <mergeCell ref="M84:Q84"/>
    <mergeCell ref="M85:Q85"/>
    <mergeCell ref="H1:K1"/>
    <mergeCell ref="S2:AC2"/>
    <mergeCell ref="O21:P21"/>
    <mergeCell ref="M28:P28"/>
    <mergeCell ref="O22:P22"/>
    <mergeCell ref="E25:L25"/>
    <mergeCell ref="F8:P8"/>
    <mergeCell ref="C2:Q2"/>
    <mergeCell ref="C4:Q4"/>
    <mergeCell ref="F6:P6"/>
    <mergeCell ref="N495:Q495"/>
    <mergeCell ref="N498:Q498"/>
    <mergeCell ref="N488:Q488"/>
    <mergeCell ref="N489:Q489"/>
    <mergeCell ref="N490:Q490"/>
    <mergeCell ref="N492:Q492"/>
    <mergeCell ref="N491:Q491"/>
    <mergeCell ref="N493:Q493"/>
    <mergeCell ref="L484:M484"/>
    <mergeCell ref="L485:M485"/>
    <mergeCell ref="L486:M486"/>
    <mergeCell ref="L487:M487"/>
    <mergeCell ref="L490:M490"/>
    <mergeCell ref="L492:M492"/>
    <mergeCell ref="L493:M493"/>
    <mergeCell ref="N487:Q487"/>
    <mergeCell ref="N484:Q484"/>
    <mergeCell ref="F78:P78"/>
    <mergeCell ref="F79:P79"/>
    <mergeCell ref="H36:J36"/>
    <mergeCell ref="M36:P36"/>
    <mergeCell ref="H37:J37"/>
    <mergeCell ref="M37:P37"/>
    <mergeCell ref="L39:P39"/>
    <mergeCell ref="C76:Q76"/>
    <mergeCell ref="H35:J35"/>
    <mergeCell ref="M35:P35"/>
    <mergeCell ref="O10:P10"/>
    <mergeCell ref="O12:P12"/>
    <mergeCell ref="O13:P13"/>
    <mergeCell ref="O15:P15"/>
    <mergeCell ref="M29:P29"/>
    <mergeCell ref="M31:P31"/>
    <mergeCell ref="H33:J33"/>
    <mergeCell ref="E16:L16"/>
    <mergeCell ref="O16:P16"/>
    <mergeCell ref="O18:P18"/>
    <mergeCell ref="O19:P19"/>
    <mergeCell ref="H34:J34"/>
    <mergeCell ref="M34:P34"/>
    <mergeCell ref="F80:P80"/>
    <mergeCell ref="N105:Q105"/>
    <mergeCell ref="N106:Q106"/>
    <mergeCell ref="N108:Q108"/>
    <mergeCell ref="C87:G87"/>
    <mergeCell ref="N87:Q87"/>
    <mergeCell ref="N99:Q99"/>
    <mergeCell ref="N100:Q100"/>
    <mergeCell ref="N89:Q89"/>
    <mergeCell ref="N96:Q96"/>
    <mergeCell ref="D109:H109"/>
    <mergeCell ref="N109:Q109"/>
    <mergeCell ref="N101:Q101"/>
    <mergeCell ref="N102:Q102"/>
    <mergeCell ref="N103:Q103"/>
    <mergeCell ref="N104:Q104"/>
    <mergeCell ref="N110:Q110"/>
    <mergeCell ref="D111:H111"/>
    <mergeCell ref="N111:Q111"/>
    <mergeCell ref="D112:H112"/>
    <mergeCell ref="N112:Q112"/>
    <mergeCell ref="D113:H113"/>
    <mergeCell ref="N113:Q113"/>
    <mergeCell ref="N95:Q95"/>
    <mergeCell ref="N114:Q114"/>
    <mergeCell ref="L116:Q116"/>
    <mergeCell ref="C122:Q122"/>
    <mergeCell ref="N94:Q94"/>
    <mergeCell ref="N90:Q90"/>
    <mergeCell ref="N91:Q91"/>
    <mergeCell ref="N92:Q92"/>
    <mergeCell ref="N93:Q93"/>
    <mergeCell ref="D110:H110"/>
    <mergeCell ref="F124:P124"/>
    <mergeCell ref="N145:Q145"/>
    <mergeCell ref="F146:I146"/>
    <mergeCell ref="N141:Q141"/>
    <mergeCell ref="F142:I142"/>
    <mergeCell ref="F145:I145"/>
    <mergeCell ref="F143:I143"/>
    <mergeCell ref="M131:Q131"/>
    <mergeCell ref="F133:I133"/>
    <mergeCell ref="L133:M133"/>
    <mergeCell ref="N137:Q137"/>
    <mergeCell ref="L138:M138"/>
    <mergeCell ref="N138:Q138"/>
    <mergeCell ref="N133:Q133"/>
    <mergeCell ref="F125:P125"/>
    <mergeCell ref="F126:P126"/>
    <mergeCell ref="M128:P128"/>
    <mergeCell ref="M130:Q130"/>
    <mergeCell ref="F139:I139"/>
    <mergeCell ref="L139:M139"/>
    <mergeCell ref="N139:Q139"/>
    <mergeCell ref="N140:Q140"/>
    <mergeCell ref="N134:Q134"/>
    <mergeCell ref="N135:Q135"/>
    <mergeCell ref="N136:Q136"/>
    <mergeCell ref="F137:I137"/>
    <mergeCell ref="F138:I138"/>
    <mergeCell ref="L137:M137"/>
    <mergeCell ref="L142:M142"/>
    <mergeCell ref="N142:Q142"/>
    <mergeCell ref="L143:M143"/>
    <mergeCell ref="N143:Q143"/>
    <mergeCell ref="N157:Q157"/>
    <mergeCell ref="F158:I158"/>
    <mergeCell ref="N153:Q153"/>
    <mergeCell ref="F155:I155"/>
    <mergeCell ref="L155:M155"/>
    <mergeCell ref="N155:Q155"/>
    <mergeCell ref="N147:Q147"/>
    <mergeCell ref="F148:I148"/>
    <mergeCell ref="L149:M149"/>
    <mergeCell ref="N149:Q149"/>
    <mergeCell ref="F144:I144"/>
    <mergeCell ref="L145:M145"/>
    <mergeCell ref="F149:I149"/>
    <mergeCell ref="F147:I147"/>
    <mergeCell ref="L147:M147"/>
    <mergeCell ref="F154:I154"/>
    <mergeCell ref="F152:I152"/>
    <mergeCell ref="F153:I153"/>
    <mergeCell ref="L153:M153"/>
    <mergeCell ref="F160:I160"/>
    <mergeCell ref="L161:M161"/>
    <mergeCell ref="L169:M169"/>
    <mergeCell ref="N169:Q169"/>
    <mergeCell ref="F166:I166"/>
    <mergeCell ref="F169:I169"/>
    <mergeCell ref="F167:I167"/>
    <mergeCell ref="L167:M167"/>
    <mergeCell ref="N167:Q167"/>
    <mergeCell ref="F168:I168"/>
    <mergeCell ref="F150:I150"/>
    <mergeCell ref="L151:M151"/>
    <mergeCell ref="L159:M159"/>
    <mergeCell ref="N159:Q159"/>
    <mergeCell ref="F156:I156"/>
    <mergeCell ref="F159:I159"/>
    <mergeCell ref="F157:I157"/>
    <mergeCell ref="L157:M157"/>
    <mergeCell ref="N151:Q151"/>
    <mergeCell ref="F151:I151"/>
    <mergeCell ref="N161:Q161"/>
    <mergeCell ref="F161:I161"/>
    <mergeCell ref="N179:Q179"/>
    <mergeCell ref="N180:Q180"/>
    <mergeCell ref="F172:I172"/>
    <mergeCell ref="F176:I176"/>
    <mergeCell ref="F173:I173"/>
    <mergeCell ref="F174:I174"/>
    <mergeCell ref="N163:Q163"/>
    <mergeCell ref="F165:I165"/>
    <mergeCell ref="L165:M165"/>
    <mergeCell ref="N165:Q165"/>
    <mergeCell ref="F164:I164"/>
    <mergeCell ref="F162:I162"/>
    <mergeCell ref="F163:I163"/>
    <mergeCell ref="L163:M163"/>
    <mergeCell ref="N171:Q171"/>
    <mergeCell ref="L172:M172"/>
    <mergeCell ref="N172:Q172"/>
    <mergeCell ref="N173:Q173"/>
    <mergeCell ref="L182:M182"/>
    <mergeCell ref="L184:M184"/>
    <mergeCell ref="L173:M173"/>
    <mergeCell ref="L179:M179"/>
    <mergeCell ref="L174:M174"/>
    <mergeCell ref="L175:M175"/>
    <mergeCell ref="F170:I170"/>
    <mergeCell ref="F171:I171"/>
    <mergeCell ref="L171:M171"/>
    <mergeCell ref="F180:I180"/>
    <mergeCell ref="L180:M180"/>
    <mergeCell ref="F175:I175"/>
    <mergeCell ref="F177:I177"/>
    <mergeCell ref="F178:I178"/>
    <mergeCell ref="F179:I179"/>
    <mergeCell ref="L176:M176"/>
    <mergeCell ref="F195:I195"/>
    <mergeCell ref="F196:I196"/>
    <mergeCell ref="N174:Q174"/>
    <mergeCell ref="N175:Q175"/>
    <mergeCell ref="N176:Q176"/>
    <mergeCell ref="N177:Q177"/>
    <mergeCell ref="L187:M187"/>
    <mergeCell ref="L186:M186"/>
    <mergeCell ref="L177:M177"/>
    <mergeCell ref="F187:I187"/>
    <mergeCell ref="F197:I197"/>
    <mergeCell ref="F198:I198"/>
    <mergeCell ref="F199:I199"/>
    <mergeCell ref="F188:I188"/>
    <mergeCell ref="F189:I189"/>
    <mergeCell ref="F191:I191"/>
    <mergeCell ref="F192:I192"/>
    <mergeCell ref="F193:I193"/>
    <mergeCell ref="F194:I194"/>
    <mergeCell ref="F202:I202"/>
    <mergeCell ref="F203:I203"/>
    <mergeCell ref="F204:I204"/>
    <mergeCell ref="L211:M211"/>
    <mergeCell ref="F201:I201"/>
    <mergeCell ref="F181:I181"/>
    <mergeCell ref="F182:I182"/>
    <mergeCell ref="F183:I183"/>
    <mergeCell ref="F184:I184"/>
    <mergeCell ref="F186:I186"/>
    <mergeCell ref="N182:Q182"/>
    <mergeCell ref="N187:Q187"/>
    <mergeCell ref="N184:Q184"/>
    <mergeCell ref="N186:Q186"/>
    <mergeCell ref="N185:Q185"/>
    <mergeCell ref="L212:M212"/>
    <mergeCell ref="N190:Q190"/>
    <mergeCell ref="N193:Q193"/>
    <mergeCell ref="N194:Q194"/>
    <mergeCell ref="L216:M216"/>
    <mergeCell ref="L193:M193"/>
    <mergeCell ref="L194:M194"/>
    <mergeCell ref="L195:M195"/>
    <mergeCell ref="L196:M196"/>
    <mergeCell ref="L213:M213"/>
    <mergeCell ref="L214:M214"/>
    <mergeCell ref="L188:M188"/>
    <mergeCell ref="L189:M189"/>
    <mergeCell ref="L191:M191"/>
    <mergeCell ref="L192:M192"/>
    <mergeCell ref="N195:Q195"/>
    <mergeCell ref="N196:Q196"/>
    <mergeCell ref="N188:Q188"/>
    <mergeCell ref="N189:Q189"/>
    <mergeCell ref="N191:Q191"/>
    <mergeCell ref="N192:Q192"/>
    <mergeCell ref="F217:I217"/>
    <mergeCell ref="F200:I200"/>
    <mergeCell ref="N211:Q211"/>
    <mergeCell ref="N216:Q216"/>
    <mergeCell ref="N212:Q212"/>
    <mergeCell ref="N213:Q213"/>
    <mergeCell ref="N214:Q214"/>
    <mergeCell ref="F209:I209"/>
    <mergeCell ref="F210:I210"/>
    <mergeCell ref="F211:I211"/>
    <mergeCell ref="F205:I205"/>
    <mergeCell ref="F206:I206"/>
    <mergeCell ref="F207:I207"/>
    <mergeCell ref="F208:I208"/>
    <mergeCell ref="F214:I214"/>
    <mergeCell ref="F216:I216"/>
    <mergeCell ref="F212:I212"/>
    <mergeCell ref="F213:I213"/>
    <mergeCell ref="N224:Q224"/>
    <mergeCell ref="F218:I218"/>
    <mergeCell ref="F219:I219"/>
    <mergeCell ref="L218:M218"/>
    <mergeCell ref="L219:M219"/>
    <mergeCell ref="F223:I223"/>
    <mergeCell ref="F224:I224"/>
    <mergeCell ref="N219:Q219"/>
    <mergeCell ref="N221:Q221"/>
    <mergeCell ref="N222:Q222"/>
    <mergeCell ref="F229:I229"/>
    <mergeCell ref="F225:I225"/>
    <mergeCell ref="F226:I226"/>
    <mergeCell ref="N215:Q215"/>
    <mergeCell ref="F220:I220"/>
    <mergeCell ref="F221:I221"/>
    <mergeCell ref="F222:I222"/>
    <mergeCell ref="N218:Q218"/>
    <mergeCell ref="N225:Q225"/>
    <mergeCell ref="N223:Q223"/>
    <mergeCell ref="L221:M221"/>
    <mergeCell ref="L222:M222"/>
    <mergeCell ref="L223:M223"/>
    <mergeCell ref="L224:M224"/>
    <mergeCell ref="F227:I227"/>
    <mergeCell ref="F228:I228"/>
    <mergeCell ref="N227:Q227"/>
    <mergeCell ref="F234:I234"/>
    <mergeCell ref="L225:M225"/>
    <mergeCell ref="L227:M227"/>
    <mergeCell ref="L228:M228"/>
    <mergeCell ref="L229:M229"/>
    <mergeCell ref="L230:M230"/>
    <mergeCell ref="L231:M231"/>
    <mergeCell ref="L232:M232"/>
    <mergeCell ref="L233:M233"/>
    <mergeCell ref="N237:Q237"/>
    <mergeCell ref="L235:M235"/>
    <mergeCell ref="L236:M236"/>
    <mergeCell ref="L237:M237"/>
    <mergeCell ref="N233:Q233"/>
    <mergeCell ref="N234:Q234"/>
    <mergeCell ref="N235:Q235"/>
    <mergeCell ref="N236:Q236"/>
    <mergeCell ref="L234:M234"/>
    <mergeCell ref="N228:Q228"/>
    <mergeCell ref="N229:Q229"/>
    <mergeCell ref="N230:Q230"/>
    <mergeCell ref="N231:Q231"/>
    <mergeCell ref="N232:Q232"/>
    <mergeCell ref="F235:I235"/>
    <mergeCell ref="F236:I236"/>
    <mergeCell ref="F237:I237"/>
    <mergeCell ref="F238:I238"/>
    <mergeCell ref="F230:I230"/>
    <mergeCell ref="F239:I239"/>
    <mergeCell ref="F231:I231"/>
    <mergeCell ref="F232:I232"/>
    <mergeCell ref="F233:I233"/>
    <mergeCell ref="F245:I245"/>
    <mergeCell ref="F246:I246"/>
    <mergeCell ref="F247:I247"/>
    <mergeCell ref="F248:I248"/>
    <mergeCell ref="N245:Q245"/>
    <mergeCell ref="N247:Q247"/>
    <mergeCell ref="N246:Q246"/>
    <mergeCell ref="N248:Q248"/>
    <mergeCell ref="L246:M246"/>
    <mergeCell ref="L247:M247"/>
    <mergeCell ref="N238:Q238"/>
    <mergeCell ref="N239:Q239"/>
    <mergeCell ref="N240:Q240"/>
    <mergeCell ref="L239:M239"/>
    <mergeCell ref="L240:M240"/>
    <mergeCell ref="F243:I243"/>
    <mergeCell ref="F242:I242"/>
    <mergeCell ref="F240:I240"/>
    <mergeCell ref="F241:I241"/>
    <mergeCell ref="L252:M252"/>
    <mergeCell ref="L241:M241"/>
    <mergeCell ref="L242:M242"/>
    <mergeCell ref="L243:M243"/>
    <mergeCell ref="L245:M245"/>
    <mergeCell ref="L238:M238"/>
    <mergeCell ref="L248:M248"/>
    <mergeCell ref="N241:Q241"/>
    <mergeCell ref="N242:Q242"/>
    <mergeCell ref="N243:Q243"/>
    <mergeCell ref="N244:Q244"/>
    <mergeCell ref="L250:M250"/>
    <mergeCell ref="L251:M251"/>
    <mergeCell ref="L261:M261"/>
    <mergeCell ref="L262:M262"/>
    <mergeCell ref="L263:M263"/>
    <mergeCell ref="L264:M264"/>
    <mergeCell ref="F505:I505"/>
    <mergeCell ref="L254:M254"/>
    <mergeCell ref="L255:M255"/>
    <mergeCell ref="L256:M256"/>
    <mergeCell ref="L498:M498"/>
    <mergeCell ref="L495:M495"/>
    <mergeCell ref="L249:M249"/>
    <mergeCell ref="L268:M268"/>
    <mergeCell ref="L269:M269"/>
    <mergeCell ref="L270:M270"/>
    <mergeCell ref="L253:M253"/>
    <mergeCell ref="F516:I516"/>
    <mergeCell ref="L257:M257"/>
    <mergeCell ref="L258:M258"/>
    <mergeCell ref="L259:M259"/>
    <mergeCell ref="L260:M260"/>
    <mergeCell ref="L271:M271"/>
    <mergeCell ref="F515:I515"/>
    <mergeCell ref="F506:I506"/>
    <mergeCell ref="F507:I507"/>
    <mergeCell ref="F508:I508"/>
    <mergeCell ref="F501:I501"/>
    <mergeCell ref="L506:M506"/>
    <mergeCell ref="F494:I494"/>
    <mergeCell ref="F495:I495"/>
    <mergeCell ref="F496:I496"/>
    <mergeCell ref="N255:Q255"/>
    <mergeCell ref="N256:Q256"/>
    <mergeCell ref="F249:I249"/>
    <mergeCell ref="F250:I250"/>
    <mergeCell ref="L501:M501"/>
    <mergeCell ref="L503:M503"/>
    <mergeCell ref="L488:M488"/>
    <mergeCell ref="L489:M489"/>
    <mergeCell ref="F498:I498"/>
    <mergeCell ref="F499:I499"/>
    <mergeCell ref="N249:Q249"/>
    <mergeCell ref="N250:Q250"/>
    <mergeCell ref="N251:Q251"/>
    <mergeCell ref="N252:Q252"/>
    <mergeCell ref="N253:Q253"/>
    <mergeCell ref="N254:Q254"/>
    <mergeCell ref="N257:Q257"/>
    <mergeCell ref="N258:Q258"/>
    <mergeCell ref="N259:Q259"/>
    <mergeCell ref="F514:I514"/>
    <mergeCell ref="F511:I511"/>
    <mergeCell ref="F512:I512"/>
    <mergeCell ref="F513:I513"/>
    <mergeCell ref="L265:M265"/>
    <mergeCell ref="L266:M266"/>
    <mergeCell ref="L267:M267"/>
    <mergeCell ref="N501:Q501"/>
    <mergeCell ref="N506:Q506"/>
    <mergeCell ref="N512:Q512"/>
    <mergeCell ref="N514:Q514"/>
    <mergeCell ref="N503:Q503"/>
    <mergeCell ref="N509:Q509"/>
    <mergeCell ref="N510:Q510"/>
    <mergeCell ref="N266:Q266"/>
    <mergeCell ref="N267:Q267"/>
    <mergeCell ref="F518:I518"/>
    <mergeCell ref="F521:I521"/>
    <mergeCell ref="F486:I486"/>
    <mergeCell ref="F487:I487"/>
    <mergeCell ref="F480:I480"/>
    <mergeCell ref="F481:I481"/>
    <mergeCell ref="F482:I482"/>
    <mergeCell ref="F483:I483"/>
    <mergeCell ref="F522:I522"/>
    <mergeCell ref="F523:I523"/>
    <mergeCell ref="N272:Q272"/>
    <mergeCell ref="N273:Q273"/>
    <mergeCell ref="N274:Q274"/>
    <mergeCell ref="L272:M272"/>
    <mergeCell ref="L291:M291"/>
    <mergeCell ref="L287:M287"/>
    <mergeCell ref="F484:I484"/>
    <mergeCell ref="F485:I485"/>
    <mergeCell ref="F502:I502"/>
    <mergeCell ref="F503:I503"/>
    <mergeCell ref="F504:I504"/>
    <mergeCell ref="F497:I497"/>
    <mergeCell ref="F488:I488"/>
    <mergeCell ref="F489:I489"/>
    <mergeCell ref="F490:I490"/>
    <mergeCell ref="F492:I492"/>
    <mergeCell ref="F500:I500"/>
    <mergeCell ref="F493:I493"/>
    <mergeCell ref="F277:I277"/>
    <mergeCell ref="F278:I278"/>
    <mergeCell ref="F279:I279"/>
    <mergeCell ref="F280:I280"/>
    <mergeCell ref="F281:I281"/>
    <mergeCell ref="F282:I282"/>
    <mergeCell ref="N279:Q279"/>
    <mergeCell ref="N280:Q280"/>
    <mergeCell ref="N281:Q281"/>
    <mergeCell ref="N282:Q282"/>
    <mergeCell ref="F283:I283"/>
    <mergeCell ref="F284:I284"/>
    <mergeCell ref="N260:Q260"/>
    <mergeCell ref="N261:Q261"/>
    <mergeCell ref="N262:Q262"/>
    <mergeCell ref="N263:Q263"/>
    <mergeCell ref="F290:I290"/>
    <mergeCell ref="F291:I291"/>
    <mergeCell ref="N276:Q276"/>
    <mergeCell ref="N275:Q275"/>
    <mergeCell ref="N277:Q277"/>
    <mergeCell ref="N278:Q278"/>
    <mergeCell ref="N268:Q268"/>
    <mergeCell ref="N269:Q269"/>
    <mergeCell ref="N270:Q270"/>
    <mergeCell ref="N271:Q271"/>
    <mergeCell ref="N287:Q287"/>
    <mergeCell ref="N291:Q291"/>
    <mergeCell ref="N283:Q283"/>
    <mergeCell ref="N284:Q284"/>
    <mergeCell ref="N285:Q285"/>
    <mergeCell ref="N286:Q286"/>
    <mergeCell ref="N264:Q264"/>
    <mergeCell ref="N265:Q265"/>
    <mergeCell ref="L279:M279"/>
    <mergeCell ref="L280:M280"/>
    <mergeCell ref="L273:M273"/>
    <mergeCell ref="L274:M274"/>
    <mergeCell ref="L275:M275"/>
    <mergeCell ref="L276:M276"/>
    <mergeCell ref="L277:M277"/>
    <mergeCell ref="L278:M278"/>
    <mergeCell ref="L281:M281"/>
    <mergeCell ref="L282:M282"/>
    <mergeCell ref="L283:M283"/>
    <mergeCell ref="L284:M284"/>
    <mergeCell ref="F303:I303"/>
    <mergeCell ref="F306:I306"/>
    <mergeCell ref="F304:I304"/>
    <mergeCell ref="F305:I305"/>
    <mergeCell ref="L306:M306"/>
    <mergeCell ref="L285:M285"/>
    <mergeCell ref="L286:M286"/>
    <mergeCell ref="F296:I296"/>
    <mergeCell ref="F297:I297"/>
    <mergeCell ref="L297:M297"/>
    <mergeCell ref="F285:I285"/>
    <mergeCell ref="F286:I286"/>
    <mergeCell ref="F287:I287"/>
    <mergeCell ref="F288:I288"/>
    <mergeCell ref="F289:I289"/>
    <mergeCell ref="L322:M322"/>
    <mergeCell ref="N297:Q297"/>
    <mergeCell ref="N310:Q310"/>
    <mergeCell ref="L314:M314"/>
    <mergeCell ref="L319:M319"/>
    <mergeCell ref="L317:M317"/>
    <mergeCell ref="L315:M315"/>
    <mergeCell ref="L316:M316"/>
    <mergeCell ref="L318:M318"/>
    <mergeCell ref="N306:Q306"/>
    <mergeCell ref="N303:Q303"/>
    <mergeCell ref="L309:M309"/>
    <mergeCell ref="N309:Q309"/>
    <mergeCell ref="F298:I298"/>
    <mergeCell ref="F299:I299"/>
    <mergeCell ref="F300:I300"/>
    <mergeCell ref="F301:I301"/>
    <mergeCell ref="F307:I307"/>
    <mergeCell ref="F308:I308"/>
    <mergeCell ref="N327:Q327"/>
    <mergeCell ref="N328:Q328"/>
    <mergeCell ref="N313:Q313"/>
    <mergeCell ref="N314:Q314"/>
    <mergeCell ref="N315:Q315"/>
    <mergeCell ref="N316:Q316"/>
    <mergeCell ref="N329:Q329"/>
    <mergeCell ref="N330:Q330"/>
    <mergeCell ref="N317:Q317"/>
    <mergeCell ref="N318:Q318"/>
    <mergeCell ref="N319:Q319"/>
    <mergeCell ref="N320:Q320"/>
    <mergeCell ref="N323:Q323"/>
    <mergeCell ref="N324:Q324"/>
    <mergeCell ref="N325:Q325"/>
    <mergeCell ref="N326:Q326"/>
    <mergeCell ref="N333:Q333"/>
    <mergeCell ref="L311:M311"/>
    <mergeCell ref="N311:Q311"/>
    <mergeCell ref="L312:M312"/>
    <mergeCell ref="N312:Q312"/>
    <mergeCell ref="L313:M313"/>
    <mergeCell ref="N321:Q321"/>
    <mergeCell ref="N322:Q322"/>
    <mergeCell ref="L325:M325"/>
    <mergeCell ref="L326:M326"/>
    <mergeCell ref="N350:Q350"/>
    <mergeCell ref="N351:Q351"/>
    <mergeCell ref="N352:Q352"/>
    <mergeCell ref="L344:M344"/>
    <mergeCell ref="L345:M345"/>
    <mergeCell ref="L346:M346"/>
    <mergeCell ref="L347:M347"/>
    <mergeCell ref="L348:M348"/>
    <mergeCell ref="L349:M349"/>
    <mergeCell ref="L350:M350"/>
    <mergeCell ref="L340:M340"/>
    <mergeCell ref="L341:M341"/>
    <mergeCell ref="N334:Q334"/>
    <mergeCell ref="N335:Q335"/>
    <mergeCell ref="N336:Q336"/>
    <mergeCell ref="N337:Q337"/>
    <mergeCell ref="N338:Q338"/>
    <mergeCell ref="N339:Q339"/>
    <mergeCell ref="N340:Q340"/>
    <mergeCell ref="N341:Q341"/>
    <mergeCell ref="F269:I269"/>
    <mergeCell ref="F274:I274"/>
    <mergeCell ref="F275:I275"/>
    <mergeCell ref="F276:I276"/>
    <mergeCell ref="L323:M323"/>
    <mergeCell ref="L324:M324"/>
    <mergeCell ref="F302:I302"/>
    <mergeCell ref="L303:M303"/>
    <mergeCell ref="L320:M320"/>
    <mergeCell ref="L321:M321"/>
    <mergeCell ref="L334:M334"/>
    <mergeCell ref="L335:M335"/>
    <mergeCell ref="L336:M336"/>
    <mergeCell ref="L337:M337"/>
    <mergeCell ref="L338:M338"/>
    <mergeCell ref="L339:M339"/>
    <mergeCell ref="N344:Q344"/>
    <mergeCell ref="N345:Q345"/>
    <mergeCell ref="N346:Q346"/>
    <mergeCell ref="N347:Q347"/>
    <mergeCell ref="N348:Q348"/>
    <mergeCell ref="N349:Q349"/>
    <mergeCell ref="N331:Q331"/>
    <mergeCell ref="N332:Q332"/>
    <mergeCell ref="L327:M327"/>
    <mergeCell ref="L328:M328"/>
    <mergeCell ref="N342:Q342"/>
    <mergeCell ref="N343:Q343"/>
    <mergeCell ref="L342:M342"/>
    <mergeCell ref="L329:M329"/>
    <mergeCell ref="L330:M330"/>
    <mergeCell ref="L331:M331"/>
    <mergeCell ref="F256:I256"/>
    <mergeCell ref="F257:I257"/>
    <mergeCell ref="L353:M353"/>
    <mergeCell ref="L354:M354"/>
    <mergeCell ref="L355:M355"/>
    <mergeCell ref="L343:M343"/>
    <mergeCell ref="L351:M351"/>
    <mergeCell ref="L352:M352"/>
    <mergeCell ref="L332:M332"/>
    <mergeCell ref="L333:M333"/>
    <mergeCell ref="F264:I264"/>
    <mergeCell ref="F265:I265"/>
    <mergeCell ref="L356:M356"/>
    <mergeCell ref="L357:M357"/>
    <mergeCell ref="L358:M358"/>
    <mergeCell ref="F251:I251"/>
    <mergeCell ref="F252:I252"/>
    <mergeCell ref="F253:I253"/>
    <mergeCell ref="F254:I254"/>
    <mergeCell ref="F255:I255"/>
    <mergeCell ref="F258:I258"/>
    <mergeCell ref="F259:I259"/>
    <mergeCell ref="F260:I260"/>
    <mergeCell ref="F261:I261"/>
    <mergeCell ref="F262:I262"/>
    <mergeCell ref="F263:I263"/>
    <mergeCell ref="F266:I266"/>
    <mergeCell ref="F309:I309"/>
    <mergeCell ref="F312:I312"/>
    <mergeCell ref="F311:I311"/>
    <mergeCell ref="F270:I270"/>
    <mergeCell ref="F271:I271"/>
    <mergeCell ref="F272:I272"/>
    <mergeCell ref="F273:I273"/>
    <mergeCell ref="F267:I267"/>
    <mergeCell ref="F268:I268"/>
    <mergeCell ref="F320:I320"/>
    <mergeCell ref="F321:I321"/>
    <mergeCell ref="F313:I313"/>
    <mergeCell ref="F292:I292"/>
    <mergeCell ref="F293:I293"/>
    <mergeCell ref="F294:I294"/>
    <mergeCell ref="F295:I295"/>
    <mergeCell ref="F322:I322"/>
    <mergeCell ref="F323:I323"/>
    <mergeCell ref="F324:I324"/>
    <mergeCell ref="F325:I325"/>
    <mergeCell ref="F316:I316"/>
    <mergeCell ref="F314:I314"/>
    <mergeCell ref="F315:I315"/>
    <mergeCell ref="F317:I317"/>
    <mergeCell ref="F318:I318"/>
    <mergeCell ref="F319:I319"/>
    <mergeCell ref="F330:I330"/>
    <mergeCell ref="F331:I331"/>
    <mergeCell ref="F336:I336"/>
    <mergeCell ref="F337:I337"/>
    <mergeCell ref="F326:I326"/>
    <mergeCell ref="F327:I327"/>
    <mergeCell ref="F328:I328"/>
    <mergeCell ref="F329:I329"/>
    <mergeCell ref="F338:I338"/>
    <mergeCell ref="F339:I339"/>
    <mergeCell ref="F332:I332"/>
    <mergeCell ref="F333:I333"/>
    <mergeCell ref="F334:I334"/>
    <mergeCell ref="F335:I335"/>
    <mergeCell ref="F354:I354"/>
    <mergeCell ref="F355:I355"/>
    <mergeCell ref="F340:I340"/>
    <mergeCell ref="F341:I341"/>
    <mergeCell ref="F342:I342"/>
    <mergeCell ref="F343:I343"/>
    <mergeCell ref="F344:I344"/>
    <mergeCell ref="F345:I345"/>
    <mergeCell ref="F346:I346"/>
    <mergeCell ref="F347:I347"/>
    <mergeCell ref="F356:I356"/>
    <mergeCell ref="F357:I357"/>
    <mergeCell ref="F358:I358"/>
    <mergeCell ref="F359:I359"/>
    <mergeCell ref="F348:I348"/>
    <mergeCell ref="F349:I349"/>
    <mergeCell ref="F350:I350"/>
    <mergeCell ref="F351:I351"/>
    <mergeCell ref="F352:I352"/>
    <mergeCell ref="F353:I353"/>
    <mergeCell ref="F364:I364"/>
    <mergeCell ref="F365:I365"/>
    <mergeCell ref="F370:I370"/>
    <mergeCell ref="F371:I371"/>
    <mergeCell ref="F360:I360"/>
    <mergeCell ref="F361:I361"/>
    <mergeCell ref="F362:I362"/>
    <mergeCell ref="F363:I363"/>
    <mergeCell ref="F372:I372"/>
    <mergeCell ref="F373:I373"/>
    <mergeCell ref="F366:I366"/>
    <mergeCell ref="F367:I367"/>
    <mergeCell ref="F368:I368"/>
    <mergeCell ref="F369:I369"/>
    <mergeCell ref="F388:I388"/>
    <mergeCell ref="F389:I389"/>
    <mergeCell ref="F374:I374"/>
    <mergeCell ref="F375:I375"/>
    <mergeCell ref="F376:I376"/>
    <mergeCell ref="F377:I377"/>
    <mergeCell ref="F378:I378"/>
    <mergeCell ref="F379:I379"/>
    <mergeCell ref="F380:I380"/>
    <mergeCell ref="F381:I381"/>
    <mergeCell ref="F390:I390"/>
    <mergeCell ref="F391:I391"/>
    <mergeCell ref="F392:I392"/>
    <mergeCell ref="F393:I393"/>
    <mergeCell ref="F382:I382"/>
    <mergeCell ref="F383:I383"/>
    <mergeCell ref="F384:I384"/>
    <mergeCell ref="F385:I385"/>
    <mergeCell ref="F386:I386"/>
    <mergeCell ref="F387:I387"/>
    <mergeCell ref="F398:I398"/>
    <mergeCell ref="F399:I399"/>
    <mergeCell ref="F404:I404"/>
    <mergeCell ref="F405:I405"/>
    <mergeCell ref="F394:I394"/>
    <mergeCell ref="F395:I395"/>
    <mergeCell ref="F396:I396"/>
    <mergeCell ref="F397:I397"/>
    <mergeCell ref="F406:I406"/>
    <mergeCell ref="F407:I407"/>
    <mergeCell ref="F400:I400"/>
    <mergeCell ref="F401:I401"/>
    <mergeCell ref="F402:I402"/>
    <mergeCell ref="F403:I403"/>
    <mergeCell ref="F415:I415"/>
    <mergeCell ref="F416:I416"/>
    <mergeCell ref="F434:I434"/>
    <mergeCell ref="F435:I435"/>
    <mergeCell ref="F436:I436"/>
    <mergeCell ref="F437:I437"/>
    <mergeCell ref="F408:I408"/>
    <mergeCell ref="F409:I409"/>
    <mergeCell ref="F410:I410"/>
    <mergeCell ref="F411:I411"/>
    <mergeCell ref="F412:I412"/>
    <mergeCell ref="F414:I414"/>
    <mergeCell ref="F421:I421"/>
    <mergeCell ref="F422:I422"/>
    <mergeCell ref="F423:I423"/>
    <mergeCell ref="F425:I425"/>
    <mergeCell ref="F442:I442"/>
    <mergeCell ref="F443:I443"/>
    <mergeCell ref="F477:I477"/>
    <mergeCell ref="F426:I426"/>
    <mergeCell ref="F467:I467"/>
    <mergeCell ref="F468:I468"/>
    <mergeCell ref="F469:I469"/>
    <mergeCell ref="F462:I462"/>
    <mergeCell ref="F463:I463"/>
    <mergeCell ref="F464:I464"/>
    <mergeCell ref="F465:I465"/>
    <mergeCell ref="F454:I454"/>
    <mergeCell ref="F471:I471"/>
    <mergeCell ref="F472:I472"/>
    <mergeCell ref="F473:I473"/>
    <mergeCell ref="F474:I474"/>
    <mergeCell ref="F475:I475"/>
    <mergeCell ref="F476:I476"/>
    <mergeCell ref="L373:M373"/>
    <mergeCell ref="F456:I456"/>
    <mergeCell ref="F457:I457"/>
    <mergeCell ref="F458:I458"/>
    <mergeCell ref="F459:I459"/>
    <mergeCell ref="F470:I470"/>
    <mergeCell ref="F455:I455"/>
    <mergeCell ref="F417:I417"/>
    <mergeCell ref="F418:I418"/>
    <mergeCell ref="F419:I419"/>
    <mergeCell ref="F449:I449"/>
    <mergeCell ref="F460:I460"/>
    <mergeCell ref="L369:M369"/>
    <mergeCell ref="L370:M370"/>
    <mergeCell ref="L363:M363"/>
    <mergeCell ref="L364:M364"/>
    <mergeCell ref="L365:M365"/>
    <mergeCell ref="L366:M366"/>
    <mergeCell ref="L371:M371"/>
    <mergeCell ref="L372:M372"/>
    <mergeCell ref="F450:I450"/>
    <mergeCell ref="F451:I451"/>
    <mergeCell ref="F452:I452"/>
    <mergeCell ref="F453:I453"/>
    <mergeCell ref="F461:I461"/>
    <mergeCell ref="F444:I444"/>
    <mergeCell ref="F445:I445"/>
    <mergeCell ref="F446:I446"/>
    <mergeCell ref="F447:I447"/>
    <mergeCell ref="F448:I448"/>
    <mergeCell ref="L380:M380"/>
    <mergeCell ref="F431:I431"/>
    <mergeCell ref="F432:I432"/>
    <mergeCell ref="F433:I433"/>
    <mergeCell ref="F438:I438"/>
    <mergeCell ref="F427:I427"/>
    <mergeCell ref="F428:I428"/>
    <mergeCell ref="F429:I429"/>
    <mergeCell ref="F430:I430"/>
    <mergeCell ref="F420:I420"/>
    <mergeCell ref="L374:M374"/>
    <mergeCell ref="L375:M375"/>
    <mergeCell ref="L376:M376"/>
    <mergeCell ref="L377:M377"/>
    <mergeCell ref="L378:M378"/>
    <mergeCell ref="L379:M379"/>
    <mergeCell ref="F478:I478"/>
    <mergeCell ref="F479:I479"/>
    <mergeCell ref="L390:M390"/>
    <mergeCell ref="L391:M391"/>
    <mergeCell ref="L392:M392"/>
    <mergeCell ref="L394:M394"/>
    <mergeCell ref="F439:I439"/>
    <mergeCell ref="F440:I440"/>
    <mergeCell ref="F441:I441"/>
    <mergeCell ref="F466:I466"/>
    <mergeCell ref="N365:Q365"/>
    <mergeCell ref="N357:Q357"/>
    <mergeCell ref="N358:Q358"/>
    <mergeCell ref="N359:Q359"/>
    <mergeCell ref="N366:Q366"/>
    <mergeCell ref="N353:Q353"/>
    <mergeCell ref="N354:Q354"/>
    <mergeCell ref="N355:Q355"/>
    <mergeCell ref="N356:Q356"/>
    <mergeCell ref="L359:M359"/>
    <mergeCell ref="L360:M360"/>
    <mergeCell ref="L361:M361"/>
    <mergeCell ref="L362:M362"/>
    <mergeCell ref="N367:Q367"/>
    <mergeCell ref="N360:Q360"/>
    <mergeCell ref="N361:Q361"/>
    <mergeCell ref="N362:Q362"/>
    <mergeCell ref="N363:Q363"/>
    <mergeCell ref="N364:Q364"/>
    <mergeCell ref="N384:Q384"/>
    <mergeCell ref="N385:Q385"/>
    <mergeCell ref="L367:M367"/>
    <mergeCell ref="L368:M368"/>
    <mergeCell ref="N373:Q373"/>
    <mergeCell ref="N374:Q374"/>
    <mergeCell ref="L381:M381"/>
    <mergeCell ref="L382:M382"/>
    <mergeCell ref="L384:M384"/>
    <mergeCell ref="L385:M385"/>
    <mergeCell ref="N382:Q382"/>
    <mergeCell ref="N392:Q392"/>
    <mergeCell ref="N394:Q394"/>
    <mergeCell ref="N375:Q375"/>
    <mergeCell ref="N376:Q376"/>
    <mergeCell ref="N390:Q390"/>
    <mergeCell ref="N391:Q391"/>
    <mergeCell ref="N377:Q377"/>
    <mergeCell ref="N378:Q378"/>
    <mergeCell ref="N379:Q379"/>
    <mergeCell ref="N368:Q368"/>
    <mergeCell ref="N369:Q369"/>
    <mergeCell ref="N370:Q370"/>
    <mergeCell ref="N371:Q371"/>
    <mergeCell ref="N372:Q372"/>
    <mergeCell ref="N381:Q381"/>
    <mergeCell ref="N380:Q380"/>
    <mergeCell ref="L386:M386"/>
    <mergeCell ref="L387:M387"/>
    <mergeCell ref="L395:M395"/>
    <mergeCell ref="L396:M396"/>
    <mergeCell ref="L388:M388"/>
    <mergeCell ref="L389:M389"/>
    <mergeCell ref="N402:Q402"/>
    <mergeCell ref="N403:Q403"/>
    <mergeCell ref="N405:Q405"/>
    <mergeCell ref="N386:Q386"/>
    <mergeCell ref="N387:Q387"/>
    <mergeCell ref="N388:Q388"/>
    <mergeCell ref="N389:Q389"/>
    <mergeCell ref="N395:Q395"/>
    <mergeCell ref="L402:M402"/>
    <mergeCell ref="L403:M403"/>
    <mergeCell ref="L405:M405"/>
    <mergeCell ref="N417:Q417"/>
    <mergeCell ref="N413:Q413"/>
    <mergeCell ref="L408:M408"/>
    <mergeCell ref="L409:M409"/>
    <mergeCell ref="L410:M410"/>
    <mergeCell ref="L411:M411"/>
    <mergeCell ref="L412:M412"/>
    <mergeCell ref="N396:Q396"/>
    <mergeCell ref="N398:Q398"/>
    <mergeCell ref="N399:Q399"/>
    <mergeCell ref="N400:Q400"/>
    <mergeCell ref="L400:M400"/>
    <mergeCell ref="L401:M401"/>
    <mergeCell ref="N401:Q401"/>
    <mergeCell ref="L419:M419"/>
    <mergeCell ref="N412:Q412"/>
    <mergeCell ref="N414:Q414"/>
    <mergeCell ref="N415:Q415"/>
    <mergeCell ref="N416:Q416"/>
    <mergeCell ref="L417:M417"/>
    <mergeCell ref="L414:M414"/>
    <mergeCell ref="L415:M415"/>
    <mergeCell ref="L416:M416"/>
    <mergeCell ref="N411:Q411"/>
    <mergeCell ref="N420:Q420"/>
    <mergeCell ref="N421:Q421"/>
    <mergeCell ref="N422:Q422"/>
    <mergeCell ref="N423:Q423"/>
    <mergeCell ref="L398:M398"/>
    <mergeCell ref="L399:M399"/>
    <mergeCell ref="N418:Q418"/>
    <mergeCell ref="N419:Q419"/>
    <mergeCell ref="L418:M418"/>
    <mergeCell ref="N433:Q433"/>
    <mergeCell ref="N437:Q437"/>
    <mergeCell ref="N438:Q438"/>
    <mergeCell ref="L406:M406"/>
    <mergeCell ref="L407:M407"/>
    <mergeCell ref="N406:Q406"/>
    <mergeCell ref="N407:Q407"/>
    <mergeCell ref="N408:Q408"/>
    <mergeCell ref="N409:Q409"/>
    <mergeCell ref="N410:Q410"/>
    <mergeCell ref="L442:M442"/>
    <mergeCell ref="L444:M444"/>
    <mergeCell ref="L422:M422"/>
    <mergeCell ref="L423:M423"/>
    <mergeCell ref="N424:Q424"/>
    <mergeCell ref="L425:M425"/>
    <mergeCell ref="L429:M429"/>
    <mergeCell ref="L433:M433"/>
    <mergeCell ref="N425:Q425"/>
    <mergeCell ref="N429:Q429"/>
    <mergeCell ref="L437:M437"/>
    <mergeCell ref="L438:M438"/>
    <mergeCell ref="L439:M439"/>
    <mergeCell ref="L440:M440"/>
    <mergeCell ref="L420:M420"/>
    <mergeCell ref="L421:M421"/>
    <mergeCell ref="L453:M453"/>
    <mergeCell ref="N446:Q446"/>
    <mergeCell ref="N448:Q448"/>
    <mergeCell ref="N449:Q449"/>
    <mergeCell ref="N450:Q450"/>
    <mergeCell ref="N452:Q452"/>
    <mergeCell ref="N453:Q453"/>
    <mergeCell ref="L449:M449"/>
    <mergeCell ref="L446:M446"/>
    <mergeCell ref="L448:M448"/>
    <mergeCell ref="N466:Q466"/>
    <mergeCell ref="N467:Q467"/>
    <mergeCell ref="N454:Q454"/>
    <mergeCell ref="N455:Q455"/>
    <mergeCell ref="N456:Q456"/>
    <mergeCell ref="N460:Q460"/>
    <mergeCell ref="N464:Q464"/>
    <mergeCell ref="N465:Q465"/>
    <mergeCell ref="L454:M454"/>
    <mergeCell ref="L455:M455"/>
    <mergeCell ref="L456:M456"/>
    <mergeCell ref="L460:M460"/>
    <mergeCell ref="N439:Q439"/>
    <mergeCell ref="N440:Q440"/>
    <mergeCell ref="N442:Q442"/>
    <mergeCell ref="N444:Q444"/>
    <mergeCell ref="L450:M450"/>
    <mergeCell ref="L452:M452"/>
    <mergeCell ref="L464:M464"/>
    <mergeCell ref="L465:M465"/>
    <mergeCell ref="L466:M466"/>
    <mergeCell ref="L473:M473"/>
    <mergeCell ref="L467:M467"/>
    <mergeCell ref="L468:M468"/>
    <mergeCell ref="L472:M472"/>
    <mergeCell ref="L474:M474"/>
    <mergeCell ref="N469:Q469"/>
    <mergeCell ref="N470:Q470"/>
    <mergeCell ref="N471:Q471"/>
    <mergeCell ref="N472:Q472"/>
    <mergeCell ref="N473:Q473"/>
    <mergeCell ref="N474:Q474"/>
    <mergeCell ref="L469:M469"/>
    <mergeCell ref="L470:M470"/>
    <mergeCell ref="L471:M471"/>
    <mergeCell ref="L483:M483"/>
    <mergeCell ref="N479:Q479"/>
    <mergeCell ref="N480:Q480"/>
    <mergeCell ref="N481:Q481"/>
    <mergeCell ref="N482:Q482"/>
    <mergeCell ref="N483:Q483"/>
    <mergeCell ref="L479:M479"/>
    <mergeCell ref="L480:M480"/>
    <mergeCell ref="L481:M481"/>
    <mergeCell ref="N468:Q468"/>
    <mergeCell ref="L475:M475"/>
    <mergeCell ref="L476:M476"/>
    <mergeCell ref="L477:M477"/>
    <mergeCell ref="L478:M478"/>
    <mergeCell ref="L482:M482"/>
    <mergeCell ref="N475:Q475"/>
    <mergeCell ref="N476:Q476"/>
    <mergeCell ref="N477:Q477"/>
    <mergeCell ref="N478:Q478"/>
  </mergeCells>
  <phoneticPr fontId="0" type="noConversion"/>
  <hyperlinks>
    <hyperlink ref="F1:G1" location="C2" display="1) Krycí list rozpočtu"/>
    <hyperlink ref="H1:K1" location="C87" display="2) Rekapitulácia rozpočtu"/>
    <hyperlink ref="L1" location="C133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8"/>
  <sheetViews>
    <sheetView showGridLines="0" workbookViewId="0">
      <pane ySplit="1" topLeftCell="A92" activePane="bottomLeft" state="frozen"/>
      <selection pane="bottomLeft" activeCell="D97" sqref="D97:H9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66" ht="21.75" customHeight="1">
      <c r="A1" s="122"/>
      <c r="B1" s="15"/>
      <c r="C1" s="15"/>
      <c r="D1" s="16" t="s">
        <v>871</v>
      </c>
      <c r="E1" s="15"/>
      <c r="F1" s="17" t="s">
        <v>1030</v>
      </c>
      <c r="G1" s="17"/>
      <c r="H1" s="301" t="s">
        <v>1031</v>
      </c>
      <c r="I1" s="301"/>
      <c r="J1" s="301"/>
      <c r="K1" s="301"/>
      <c r="L1" s="17" t="s">
        <v>1032</v>
      </c>
      <c r="M1" s="15"/>
      <c r="N1" s="15"/>
      <c r="O1" s="16" t="s">
        <v>1033</v>
      </c>
      <c r="P1" s="15"/>
      <c r="Q1" s="15"/>
      <c r="R1" s="15"/>
      <c r="S1" s="17" t="s">
        <v>1034</v>
      </c>
      <c r="T1" s="17"/>
      <c r="U1" s="122"/>
      <c r="V1" s="122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44" t="s">
        <v>877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S2" s="246" t="s">
        <v>878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T2" s="22" t="s">
        <v>1008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947</v>
      </c>
    </row>
    <row r="4" spans="1:66" ht="36.950000000000003" customHeight="1">
      <c r="B4" s="26"/>
      <c r="C4" s="231" t="s">
        <v>1035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7"/>
      <c r="T4" s="21" t="s">
        <v>882</v>
      </c>
      <c r="AT4" s="22" t="s">
        <v>876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1:66" ht="25.35" customHeight="1">
      <c r="B6" s="26"/>
      <c r="C6" s="29"/>
      <c r="D6" s="33" t="s">
        <v>887</v>
      </c>
      <c r="E6" s="29"/>
      <c r="F6" s="283" t="str">
        <f ca="1">'Rekapitulácia stavby'!K6</f>
        <v>Rekonštrukcia tepelného hospodárstva Ekonomickej univerzity v Bratislave, Dolnozemská cesta č.1, 852 35 Bratislava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9"/>
      <c r="R6" s="27"/>
    </row>
    <row r="7" spans="1:66" ht="25.35" customHeight="1">
      <c r="B7" s="26"/>
      <c r="C7" s="29"/>
      <c r="D7" s="33" t="s">
        <v>1036</v>
      </c>
      <c r="E7" s="29"/>
      <c r="F7" s="283" t="s">
        <v>1802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9"/>
      <c r="R7" s="27"/>
    </row>
    <row r="8" spans="1:66" s="1" customFormat="1" ht="32.85" customHeight="1">
      <c r="B8" s="38"/>
      <c r="C8" s="39"/>
      <c r="D8" s="32" t="s">
        <v>1038</v>
      </c>
      <c r="E8" s="39"/>
      <c r="F8" s="238" t="s">
        <v>2790</v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39"/>
      <c r="R8" s="40"/>
    </row>
    <row r="9" spans="1:66" s="1" customFormat="1" ht="14.45" customHeight="1">
      <c r="B9" s="38"/>
      <c r="C9" s="39"/>
      <c r="D9" s="33" t="s">
        <v>889</v>
      </c>
      <c r="E9" s="39"/>
      <c r="F9" s="31" t="s">
        <v>875</v>
      </c>
      <c r="G9" s="39"/>
      <c r="H9" s="39"/>
      <c r="I9" s="39"/>
      <c r="J9" s="39"/>
      <c r="K9" s="39"/>
      <c r="L9" s="39"/>
      <c r="M9" s="33" t="s">
        <v>890</v>
      </c>
      <c r="N9" s="39"/>
      <c r="O9" s="31" t="s">
        <v>875</v>
      </c>
      <c r="P9" s="39"/>
      <c r="Q9" s="39"/>
      <c r="R9" s="40"/>
    </row>
    <row r="10" spans="1:66" s="1" customFormat="1" ht="14.45" customHeight="1">
      <c r="B10" s="38"/>
      <c r="C10" s="39"/>
      <c r="D10" s="33" t="s">
        <v>891</v>
      </c>
      <c r="E10" s="39"/>
      <c r="F10" s="31" t="s">
        <v>892</v>
      </c>
      <c r="G10" s="39"/>
      <c r="H10" s="39"/>
      <c r="I10" s="39"/>
      <c r="J10" s="39"/>
      <c r="K10" s="39"/>
      <c r="L10" s="39"/>
      <c r="M10" s="33" t="s">
        <v>893</v>
      </c>
      <c r="N10" s="39"/>
      <c r="O10" s="302" t="str">
        <f ca="1">'Rekapitulácia stavby'!AN8</f>
        <v>7. 7. 2017</v>
      </c>
      <c r="P10" s="281"/>
      <c r="Q10" s="39"/>
      <c r="R10" s="40"/>
    </row>
    <row r="11" spans="1:66" s="1" customFormat="1" ht="10.9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1:66" s="1" customFormat="1" ht="14.45" customHeight="1">
      <c r="B12" s="38"/>
      <c r="C12" s="39"/>
      <c r="D12" s="33" t="s">
        <v>895</v>
      </c>
      <c r="E12" s="39"/>
      <c r="F12" s="39"/>
      <c r="G12" s="39"/>
      <c r="H12" s="39"/>
      <c r="I12" s="39"/>
      <c r="J12" s="39"/>
      <c r="K12" s="39"/>
      <c r="L12" s="39"/>
      <c r="M12" s="33" t="s">
        <v>896</v>
      </c>
      <c r="N12" s="39"/>
      <c r="O12" s="248" t="s">
        <v>875</v>
      </c>
      <c r="P12" s="248"/>
      <c r="Q12" s="39"/>
      <c r="R12" s="40"/>
    </row>
    <row r="13" spans="1:66" s="1" customFormat="1" ht="18" customHeight="1">
      <c r="B13" s="38"/>
      <c r="C13" s="39"/>
      <c r="D13" s="39"/>
      <c r="E13" s="31" t="s">
        <v>897</v>
      </c>
      <c r="F13" s="39"/>
      <c r="G13" s="39"/>
      <c r="H13" s="39"/>
      <c r="I13" s="39"/>
      <c r="J13" s="39"/>
      <c r="K13" s="39"/>
      <c r="L13" s="39"/>
      <c r="M13" s="33" t="s">
        <v>898</v>
      </c>
      <c r="N13" s="39"/>
      <c r="O13" s="248" t="s">
        <v>875</v>
      </c>
      <c r="P13" s="248"/>
      <c r="Q13" s="39"/>
      <c r="R13" s="40"/>
    </row>
    <row r="14" spans="1:66" s="1" customFormat="1" ht="6.95" customHeight="1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66" s="1" customFormat="1" ht="14.45" customHeight="1">
      <c r="B15" s="38"/>
      <c r="C15" s="39"/>
      <c r="D15" s="33" t="s">
        <v>899</v>
      </c>
      <c r="E15" s="39"/>
      <c r="F15" s="39"/>
      <c r="G15" s="39"/>
      <c r="H15" s="39"/>
      <c r="I15" s="39"/>
      <c r="J15" s="39"/>
      <c r="K15" s="39"/>
      <c r="L15" s="39"/>
      <c r="M15" s="33" t="s">
        <v>896</v>
      </c>
      <c r="N15" s="39"/>
      <c r="O15" s="303" t="str">
        <f ca="1">IF('Rekapitulácia stavby'!AN13="","",'Rekapitulácia stavby'!AN13)</f>
        <v>Vyplň údaj</v>
      </c>
      <c r="P15" s="248"/>
      <c r="Q15" s="39"/>
      <c r="R15" s="40"/>
    </row>
    <row r="16" spans="1:66" s="1" customFormat="1" ht="18" customHeight="1">
      <c r="B16" s="38"/>
      <c r="C16" s="39"/>
      <c r="D16" s="39"/>
      <c r="E16" s="303" t="str">
        <f ca="1">IF('Rekapitulácia stavby'!E14="","",'Rekapitulácia stavby'!E14)</f>
        <v>Vyplň údaj</v>
      </c>
      <c r="F16" s="304"/>
      <c r="G16" s="304"/>
      <c r="H16" s="304"/>
      <c r="I16" s="304"/>
      <c r="J16" s="304"/>
      <c r="K16" s="304"/>
      <c r="L16" s="304"/>
      <c r="M16" s="33" t="s">
        <v>898</v>
      </c>
      <c r="N16" s="39"/>
      <c r="O16" s="303" t="str">
        <f ca="1">IF('Rekapitulácia stavby'!AN14="","",'Rekapitulácia stavby'!AN14)</f>
        <v>Vyplň údaj</v>
      </c>
      <c r="P16" s="248"/>
      <c r="Q16" s="39"/>
      <c r="R16" s="40"/>
    </row>
    <row r="17" spans="2:18" s="1" customFormat="1" ht="6.95" customHeight="1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2:18" s="1" customFormat="1" ht="14.45" customHeight="1">
      <c r="B18" s="38"/>
      <c r="C18" s="39"/>
      <c r="D18" s="33" t="s">
        <v>901</v>
      </c>
      <c r="E18" s="39"/>
      <c r="F18" s="39"/>
      <c r="G18" s="39"/>
      <c r="H18" s="39"/>
      <c r="I18" s="39"/>
      <c r="J18" s="39"/>
      <c r="K18" s="39"/>
      <c r="L18" s="39"/>
      <c r="M18" s="33" t="s">
        <v>896</v>
      </c>
      <c r="N18" s="39"/>
      <c r="O18" s="248" t="s">
        <v>875</v>
      </c>
      <c r="P18" s="248"/>
      <c r="Q18" s="39"/>
      <c r="R18" s="40"/>
    </row>
    <row r="19" spans="2:18" s="1" customFormat="1" ht="18" customHeight="1">
      <c r="B19" s="38"/>
      <c r="C19" s="39"/>
      <c r="D19" s="39"/>
      <c r="E19" s="31" t="s">
        <v>902</v>
      </c>
      <c r="F19" s="39"/>
      <c r="G19" s="39"/>
      <c r="H19" s="39"/>
      <c r="I19" s="39"/>
      <c r="J19" s="39"/>
      <c r="K19" s="39"/>
      <c r="L19" s="39"/>
      <c r="M19" s="33" t="s">
        <v>898</v>
      </c>
      <c r="N19" s="39"/>
      <c r="O19" s="248" t="s">
        <v>875</v>
      </c>
      <c r="P19" s="248"/>
      <c r="Q19" s="39"/>
      <c r="R19" s="40"/>
    </row>
    <row r="20" spans="2:18" s="1" customFormat="1" ht="6.95" customHeight="1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2:18" s="1" customFormat="1" ht="14.45" customHeight="1">
      <c r="B21" s="38"/>
      <c r="C21" s="39"/>
      <c r="D21" s="33" t="s">
        <v>905</v>
      </c>
      <c r="E21" s="39"/>
      <c r="F21" s="39"/>
      <c r="G21" s="39"/>
      <c r="H21" s="39"/>
      <c r="I21" s="39"/>
      <c r="J21" s="39"/>
      <c r="K21" s="39"/>
      <c r="L21" s="39"/>
      <c r="M21" s="33" t="s">
        <v>896</v>
      </c>
      <c r="N21" s="39"/>
      <c r="O21" s="248" t="s">
        <v>875</v>
      </c>
      <c r="P21" s="248"/>
      <c r="Q21" s="39"/>
      <c r="R21" s="40"/>
    </row>
    <row r="22" spans="2:18" s="1" customFormat="1" ht="18" customHeight="1">
      <c r="B22" s="38"/>
      <c r="C22" s="39"/>
      <c r="D22" s="39"/>
      <c r="E22" s="31" t="s">
        <v>1669</v>
      </c>
      <c r="F22" s="39"/>
      <c r="G22" s="39"/>
      <c r="H22" s="39"/>
      <c r="I22" s="39"/>
      <c r="J22" s="39"/>
      <c r="K22" s="39"/>
      <c r="L22" s="39"/>
      <c r="M22" s="33" t="s">
        <v>898</v>
      </c>
      <c r="N22" s="39"/>
      <c r="O22" s="248" t="s">
        <v>875</v>
      </c>
      <c r="P22" s="248"/>
      <c r="Q22" s="39"/>
      <c r="R22" s="40"/>
    </row>
    <row r="23" spans="2:18" s="1" customFormat="1" ht="6.95" customHeight="1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4.45" customHeight="1">
      <c r="B24" s="38"/>
      <c r="C24" s="39"/>
      <c r="D24" s="33" t="s">
        <v>907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16.5" customHeight="1">
      <c r="B25" s="38"/>
      <c r="C25" s="39"/>
      <c r="D25" s="39"/>
      <c r="E25" s="253" t="s">
        <v>875</v>
      </c>
      <c r="F25" s="253"/>
      <c r="G25" s="253"/>
      <c r="H25" s="253"/>
      <c r="I25" s="253"/>
      <c r="J25" s="253"/>
      <c r="K25" s="253"/>
      <c r="L25" s="253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2:18" s="1" customFormat="1" ht="6.95" customHeight="1">
      <c r="B27" s="38"/>
      <c r="C27" s="3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9"/>
      <c r="R27" s="40"/>
    </row>
    <row r="28" spans="2:18" s="1" customFormat="1" ht="14.45" customHeight="1">
      <c r="B28" s="38"/>
      <c r="C28" s="39"/>
      <c r="D28" s="123" t="s">
        <v>1040</v>
      </c>
      <c r="E28" s="39"/>
      <c r="F28" s="39"/>
      <c r="G28" s="39"/>
      <c r="H28" s="39"/>
      <c r="I28" s="39"/>
      <c r="J28" s="39"/>
      <c r="K28" s="39"/>
      <c r="L28" s="39"/>
      <c r="M28" s="254">
        <f>N89</f>
        <v>0</v>
      </c>
      <c r="N28" s="254"/>
      <c r="O28" s="254"/>
      <c r="P28" s="254"/>
      <c r="Q28" s="39"/>
      <c r="R28" s="40"/>
    </row>
    <row r="29" spans="2:18" s="1" customFormat="1" ht="14.45" customHeight="1">
      <c r="B29" s="38"/>
      <c r="C29" s="39"/>
      <c r="D29" s="37" t="s">
        <v>1026</v>
      </c>
      <c r="E29" s="39"/>
      <c r="F29" s="39"/>
      <c r="G29" s="39"/>
      <c r="H29" s="39"/>
      <c r="I29" s="39"/>
      <c r="J29" s="39"/>
      <c r="K29" s="39"/>
      <c r="L29" s="39"/>
      <c r="M29" s="254">
        <f>N93</f>
        <v>0</v>
      </c>
      <c r="N29" s="254"/>
      <c r="O29" s="254"/>
      <c r="P29" s="254"/>
      <c r="Q29" s="39"/>
      <c r="R29" s="40"/>
    </row>
    <row r="30" spans="2:18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2:18" s="1" customFormat="1" ht="25.35" customHeight="1">
      <c r="B31" s="38"/>
      <c r="C31" s="39"/>
      <c r="D31" s="124" t="s">
        <v>910</v>
      </c>
      <c r="E31" s="39"/>
      <c r="F31" s="39"/>
      <c r="G31" s="39"/>
      <c r="H31" s="39"/>
      <c r="I31" s="39"/>
      <c r="J31" s="39"/>
      <c r="K31" s="39"/>
      <c r="L31" s="39"/>
      <c r="M31" s="300">
        <f>ROUND(M28+M29,2)</f>
        <v>0</v>
      </c>
      <c r="N31" s="282"/>
      <c r="O31" s="282"/>
      <c r="P31" s="282"/>
      <c r="Q31" s="39"/>
      <c r="R31" s="40"/>
    </row>
    <row r="32" spans="2:18" s="1" customFormat="1" ht="6.95" customHeight="1">
      <c r="B32" s="38"/>
      <c r="C32" s="3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9"/>
      <c r="R32" s="40"/>
    </row>
    <row r="33" spans="2:18" s="1" customFormat="1" ht="14.45" customHeight="1">
      <c r="B33" s="38"/>
      <c r="C33" s="39"/>
      <c r="D33" s="45" t="s">
        <v>911</v>
      </c>
      <c r="E33" s="45" t="s">
        <v>912</v>
      </c>
      <c r="F33" s="46">
        <v>0.2</v>
      </c>
      <c r="G33" s="125" t="s">
        <v>913</v>
      </c>
      <c r="H33" s="298">
        <f>(SUM(BE93:BE100)+SUM(BE119:BE126))</f>
        <v>0</v>
      </c>
      <c r="I33" s="282"/>
      <c r="J33" s="282"/>
      <c r="K33" s="39"/>
      <c r="L33" s="39"/>
      <c r="M33" s="298">
        <f>ROUND((SUM(BE93:BE100)+SUM(BE119:BE126)), 2)*F33</f>
        <v>0</v>
      </c>
      <c r="N33" s="282"/>
      <c r="O33" s="282"/>
      <c r="P33" s="282"/>
      <c r="Q33" s="39"/>
      <c r="R33" s="40"/>
    </row>
    <row r="34" spans="2:18" s="1" customFormat="1" ht="14.45" customHeight="1">
      <c r="B34" s="38"/>
      <c r="C34" s="39"/>
      <c r="D34" s="39"/>
      <c r="E34" s="45" t="s">
        <v>914</v>
      </c>
      <c r="F34" s="46">
        <v>0.2</v>
      </c>
      <c r="G34" s="125" t="s">
        <v>913</v>
      </c>
      <c r="H34" s="298">
        <f>(SUM(BF93:BF100)+SUM(BF119:BF126))</f>
        <v>0</v>
      </c>
      <c r="I34" s="282"/>
      <c r="J34" s="282"/>
      <c r="K34" s="39"/>
      <c r="L34" s="39"/>
      <c r="M34" s="298">
        <f>ROUND((SUM(BF93:BF100)+SUM(BF119:BF126)), 2)*F34</f>
        <v>0</v>
      </c>
      <c r="N34" s="282"/>
      <c r="O34" s="282"/>
      <c r="P34" s="282"/>
      <c r="Q34" s="39"/>
      <c r="R34" s="40"/>
    </row>
    <row r="35" spans="2:18" s="1" customFormat="1" ht="14.45" hidden="1" customHeight="1">
      <c r="B35" s="38"/>
      <c r="C35" s="39"/>
      <c r="D35" s="39"/>
      <c r="E35" s="45" t="s">
        <v>915</v>
      </c>
      <c r="F35" s="46">
        <v>0.2</v>
      </c>
      <c r="G35" s="125" t="s">
        <v>913</v>
      </c>
      <c r="H35" s="298">
        <f>(SUM(BG93:BG100)+SUM(BG119:BG126))</f>
        <v>0</v>
      </c>
      <c r="I35" s="282"/>
      <c r="J35" s="282"/>
      <c r="K35" s="39"/>
      <c r="L35" s="39"/>
      <c r="M35" s="298">
        <v>0</v>
      </c>
      <c r="N35" s="282"/>
      <c r="O35" s="282"/>
      <c r="P35" s="282"/>
      <c r="Q35" s="39"/>
      <c r="R35" s="40"/>
    </row>
    <row r="36" spans="2:18" s="1" customFormat="1" ht="14.45" hidden="1" customHeight="1">
      <c r="B36" s="38"/>
      <c r="C36" s="39"/>
      <c r="D36" s="39"/>
      <c r="E36" s="45" t="s">
        <v>916</v>
      </c>
      <c r="F36" s="46">
        <v>0.2</v>
      </c>
      <c r="G36" s="125" t="s">
        <v>913</v>
      </c>
      <c r="H36" s="298">
        <f>(SUM(BH93:BH100)+SUM(BH119:BH126))</f>
        <v>0</v>
      </c>
      <c r="I36" s="282"/>
      <c r="J36" s="282"/>
      <c r="K36" s="39"/>
      <c r="L36" s="39"/>
      <c r="M36" s="298">
        <v>0</v>
      </c>
      <c r="N36" s="282"/>
      <c r="O36" s="282"/>
      <c r="P36" s="282"/>
      <c r="Q36" s="39"/>
      <c r="R36" s="40"/>
    </row>
    <row r="37" spans="2:18" s="1" customFormat="1" ht="14.45" hidden="1" customHeight="1">
      <c r="B37" s="38"/>
      <c r="C37" s="39"/>
      <c r="D37" s="39"/>
      <c r="E37" s="45" t="s">
        <v>917</v>
      </c>
      <c r="F37" s="46">
        <v>0</v>
      </c>
      <c r="G37" s="125" t="s">
        <v>913</v>
      </c>
      <c r="H37" s="298">
        <f>(SUM(BI93:BI100)+SUM(BI119:BI126))</f>
        <v>0</v>
      </c>
      <c r="I37" s="282"/>
      <c r="J37" s="282"/>
      <c r="K37" s="39"/>
      <c r="L37" s="39"/>
      <c r="M37" s="298">
        <v>0</v>
      </c>
      <c r="N37" s="282"/>
      <c r="O37" s="282"/>
      <c r="P37" s="282"/>
      <c r="Q37" s="39"/>
      <c r="R37" s="40"/>
    </row>
    <row r="38" spans="2:18" s="1" customFormat="1" ht="6.9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25.35" customHeight="1">
      <c r="B39" s="38"/>
      <c r="C39" s="49"/>
      <c r="D39" s="50" t="s">
        <v>918</v>
      </c>
      <c r="E39" s="51"/>
      <c r="F39" s="51"/>
      <c r="G39" s="126" t="s">
        <v>919</v>
      </c>
      <c r="H39" s="52" t="s">
        <v>920</v>
      </c>
      <c r="I39" s="51"/>
      <c r="J39" s="51"/>
      <c r="K39" s="51"/>
      <c r="L39" s="228">
        <f>SUM(M31:M37)</f>
        <v>0</v>
      </c>
      <c r="M39" s="228"/>
      <c r="N39" s="228"/>
      <c r="O39" s="228"/>
      <c r="P39" s="299"/>
      <c r="Q39" s="4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s="1" customFormat="1" ht="14.4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2:18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5">
      <c r="B50" s="38"/>
      <c r="C50" s="39"/>
      <c r="D50" s="53" t="s">
        <v>921</v>
      </c>
      <c r="E50" s="54"/>
      <c r="F50" s="54"/>
      <c r="G50" s="54"/>
      <c r="H50" s="55"/>
      <c r="I50" s="39"/>
      <c r="J50" s="53" t="s">
        <v>922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 ht="15">
      <c r="B59" s="38"/>
      <c r="C59" s="39"/>
      <c r="D59" s="58" t="s">
        <v>923</v>
      </c>
      <c r="E59" s="59"/>
      <c r="F59" s="59"/>
      <c r="G59" s="60" t="s">
        <v>924</v>
      </c>
      <c r="H59" s="61"/>
      <c r="I59" s="39"/>
      <c r="J59" s="58" t="s">
        <v>923</v>
      </c>
      <c r="K59" s="59"/>
      <c r="L59" s="59"/>
      <c r="M59" s="59"/>
      <c r="N59" s="60" t="s">
        <v>924</v>
      </c>
      <c r="O59" s="59"/>
      <c r="P59" s="61"/>
      <c r="Q59" s="39"/>
      <c r="R59" s="40"/>
    </row>
    <row r="60" spans="2:18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5">
      <c r="B61" s="38"/>
      <c r="C61" s="39"/>
      <c r="D61" s="53" t="s">
        <v>925</v>
      </c>
      <c r="E61" s="54"/>
      <c r="F61" s="54"/>
      <c r="G61" s="54"/>
      <c r="H61" s="55"/>
      <c r="I61" s="39"/>
      <c r="J61" s="53" t="s">
        <v>926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 ht="15">
      <c r="B70" s="38"/>
      <c r="C70" s="39"/>
      <c r="D70" s="58" t="s">
        <v>923</v>
      </c>
      <c r="E70" s="59"/>
      <c r="F70" s="59"/>
      <c r="G70" s="60" t="s">
        <v>924</v>
      </c>
      <c r="H70" s="61"/>
      <c r="I70" s="39"/>
      <c r="J70" s="58" t="s">
        <v>923</v>
      </c>
      <c r="K70" s="59"/>
      <c r="L70" s="59"/>
      <c r="M70" s="59"/>
      <c r="N70" s="60" t="s">
        <v>924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31" t="s">
        <v>1041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887</v>
      </c>
      <c r="D78" s="39"/>
      <c r="E78" s="39"/>
      <c r="F78" s="283" t="str">
        <f>F6</f>
        <v>Rekonštrukcia tepelného hospodárstva Ekonomickej univerzity v Bratislave, Dolnozemská cesta č.1, 852 35 Bratislava</v>
      </c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39"/>
      <c r="R78" s="40"/>
    </row>
    <row r="79" spans="2:18" ht="30" customHeight="1">
      <c r="B79" s="26"/>
      <c r="C79" s="33" t="s">
        <v>1036</v>
      </c>
      <c r="D79" s="29"/>
      <c r="E79" s="29"/>
      <c r="F79" s="283" t="s">
        <v>1802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9"/>
      <c r="R79" s="27"/>
    </row>
    <row r="80" spans="2:18" s="1" customFormat="1" ht="36.950000000000003" customHeight="1">
      <c r="B80" s="38"/>
      <c r="C80" s="72" t="s">
        <v>1038</v>
      </c>
      <c r="D80" s="39"/>
      <c r="E80" s="39"/>
      <c r="F80" s="233" t="str">
        <f>F8</f>
        <v xml:space="preserve">G2.2 - G2.2 MaR, elektroinštalácia </v>
      </c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39"/>
      <c r="R80" s="40"/>
    </row>
    <row r="81" spans="2:65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</row>
    <row r="82" spans="2:65" s="1" customFormat="1" ht="18" customHeight="1">
      <c r="B82" s="38"/>
      <c r="C82" s="33" t="s">
        <v>891</v>
      </c>
      <c r="D82" s="39"/>
      <c r="E82" s="39"/>
      <c r="F82" s="31" t="str">
        <f>F10</f>
        <v>Bratislava</v>
      </c>
      <c r="G82" s="39"/>
      <c r="H82" s="39"/>
      <c r="I82" s="39"/>
      <c r="J82" s="39"/>
      <c r="K82" s="33" t="s">
        <v>893</v>
      </c>
      <c r="L82" s="39"/>
      <c r="M82" s="281" t="str">
        <f>IF(O10="","",O10)</f>
        <v>7. 7. 2017</v>
      </c>
      <c r="N82" s="281"/>
      <c r="O82" s="281"/>
      <c r="P82" s="281"/>
      <c r="Q82" s="39"/>
      <c r="R82" s="40"/>
    </row>
    <row r="83" spans="2:65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</row>
    <row r="84" spans="2:65" s="1" customFormat="1" ht="15">
      <c r="B84" s="38"/>
      <c r="C84" s="33" t="s">
        <v>895</v>
      </c>
      <c r="D84" s="39"/>
      <c r="E84" s="39"/>
      <c r="F84" s="31" t="str">
        <f>E13</f>
        <v>Ekonomická univerzita v Bratislave</v>
      </c>
      <c r="G84" s="39"/>
      <c r="H84" s="39"/>
      <c r="I84" s="39"/>
      <c r="J84" s="39"/>
      <c r="K84" s="33" t="s">
        <v>901</v>
      </c>
      <c r="L84" s="39"/>
      <c r="M84" s="248" t="str">
        <f>E19</f>
        <v>Energoprojekt Bratislava, a.s.</v>
      </c>
      <c r="N84" s="248"/>
      <c r="O84" s="248"/>
      <c r="P84" s="248"/>
      <c r="Q84" s="248"/>
      <c r="R84" s="40"/>
    </row>
    <row r="85" spans="2:65" s="1" customFormat="1" ht="14.45" customHeight="1">
      <c r="B85" s="38"/>
      <c r="C85" s="33" t="s">
        <v>899</v>
      </c>
      <c r="D85" s="39"/>
      <c r="E85" s="39"/>
      <c r="F85" s="31" t="str">
        <f>IF(E16="","",E16)</f>
        <v>Vyplň údaj</v>
      </c>
      <c r="G85" s="39"/>
      <c r="H85" s="39"/>
      <c r="I85" s="39"/>
      <c r="J85" s="39"/>
      <c r="K85" s="33" t="s">
        <v>905</v>
      </c>
      <c r="L85" s="39"/>
      <c r="M85" s="248" t="str">
        <f>E22</f>
        <v>Ing. Hrapko Peter</v>
      </c>
      <c r="N85" s="248"/>
      <c r="O85" s="248"/>
      <c r="P85" s="248"/>
      <c r="Q85" s="248"/>
      <c r="R85" s="40"/>
    </row>
    <row r="86" spans="2:65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</row>
    <row r="87" spans="2:65" s="1" customFormat="1" ht="29.25" customHeight="1">
      <c r="B87" s="38"/>
      <c r="C87" s="295" t="s">
        <v>1042</v>
      </c>
      <c r="D87" s="296"/>
      <c r="E87" s="296"/>
      <c r="F87" s="296"/>
      <c r="G87" s="296"/>
      <c r="H87" s="49"/>
      <c r="I87" s="49"/>
      <c r="J87" s="49"/>
      <c r="K87" s="49"/>
      <c r="L87" s="49"/>
      <c r="M87" s="49"/>
      <c r="N87" s="295" t="s">
        <v>1043</v>
      </c>
      <c r="O87" s="296"/>
      <c r="P87" s="296"/>
      <c r="Q87" s="296"/>
      <c r="R87" s="40"/>
    </row>
    <row r="88" spans="2:65" s="1" customFormat="1" ht="10.3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</row>
    <row r="89" spans="2:65" s="1" customFormat="1" ht="29.25" customHeight="1">
      <c r="B89" s="38"/>
      <c r="C89" s="127" t="s">
        <v>1044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236">
        <f>N119</f>
        <v>0</v>
      </c>
      <c r="O89" s="297"/>
      <c r="P89" s="297"/>
      <c r="Q89" s="297"/>
      <c r="R89" s="40"/>
      <c r="AU89" s="22" t="s">
        <v>1045</v>
      </c>
    </row>
    <row r="90" spans="2:65" s="7" customFormat="1" ht="24.95" customHeight="1">
      <c r="B90" s="128"/>
      <c r="C90" s="129"/>
      <c r="D90" s="130" t="s">
        <v>1063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91">
        <f>N120</f>
        <v>0</v>
      </c>
      <c r="O90" s="292"/>
      <c r="P90" s="292"/>
      <c r="Q90" s="292"/>
      <c r="R90" s="131"/>
    </row>
    <row r="91" spans="2:65" s="8" customFormat="1" ht="19.899999999999999" customHeight="1">
      <c r="B91" s="132"/>
      <c r="C91" s="101"/>
      <c r="D91" s="112" t="s">
        <v>1670</v>
      </c>
      <c r="E91" s="101"/>
      <c r="F91" s="101"/>
      <c r="G91" s="101"/>
      <c r="H91" s="101"/>
      <c r="I91" s="101"/>
      <c r="J91" s="101"/>
      <c r="K91" s="101"/>
      <c r="L91" s="101"/>
      <c r="M91" s="101"/>
      <c r="N91" s="207">
        <f>N121</f>
        <v>0</v>
      </c>
      <c r="O91" s="208"/>
      <c r="P91" s="208"/>
      <c r="Q91" s="208"/>
      <c r="R91" s="133"/>
    </row>
    <row r="92" spans="2:65" s="1" customFormat="1" ht="21.75" customHeight="1"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40"/>
    </row>
    <row r="93" spans="2:65" s="1" customFormat="1" ht="29.25" customHeight="1">
      <c r="B93" s="38"/>
      <c r="C93" s="201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93"/>
      <c r="O93" s="294"/>
      <c r="P93" s="294"/>
      <c r="Q93" s="294"/>
      <c r="R93" s="40"/>
      <c r="T93" s="134"/>
      <c r="U93" s="135" t="s">
        <v>911</v>
      </c>
    </row>
    <row r="94" spans="2:65" s="1" customFormat="1" ht="18" customHeight="1">
      <c r="B94" s="136"/>
      <c r="C94" s="203"/>
      <c r="D94" s="213"/>
      <c r="E94" s="213"/>
      <c r="F94" s="213"/>
      <c r="G94" s="213"/>
      <c r="H94" s="213"/>
      <c r="I94" s="203"/>
      <c r="J94" s="203"/>
      <c r="K94" s="203"/>
      <c r="L94" s="203"/>
      <c r="M94" s="203"/>
      <c r="N94" s="216"/>
      <c r="O94" s="216"/>
      <c r="P94" s="216"/>
      <c r="Q94" s="216"/>
      <c r="R94" s="138"/>
      <c r="S94" s="139"/>
      <c r="T94" s="140"/>
      <c r="U94" s="141" t="s">
        <v>914</v>
      </c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42" t="s">
        <v>1065</v>
      </c>
      <c r="AZ94" s="139"/>
      <c r="BA94" s="139"/>
      <c r="BB94" s="139"/>
      <c r="BC94" s="139"/>
      <c r="BD94" s="139"/>
      <c r="BE94" s="143">
        <f t="shared" ref="BE94:BE99" si="0">IF(U94="základná",N94,0)</f>
        <v>0</v>
      </c>
      <c r="BF94" s="143">
        <f t="shared" ref="BF94:BF99" si="1">IF(U94="znížená",N94,0)</f>
        <v>0</v>
      </c>
      <c r="BG94" s="143">
        <f t="shared" ref="BG94:BG99" si="2">IF(U94="zákl. prenesená",N94,0)</f>
        <v>0</v>
      </c>
      <c r="BH94" s="143">
        <f t="shared" ref="BH94:BH99" si="3">IF(U94="zníž. prenesená",N94,0)</f>
        <v>0</v>
      </c>
      <c r="BI94" s="143">
        <f t="shared" ref="BI94:BI99" si="4">IF(U94="nulová",N94,0)</f>
        <v>0</v>
      </c>
      <c r="BJ94" s="142" t="s">
        <v>959</v>
      </c>
      <c r="BK94" s="139"/>
      <c r="BL94" s="139"/>
      <c r="BM94" s="139"/>
    </row>
    <row r="95" spans="2:65" s="1" customFormat="1" ht="18" customHeight="1">
      <c r="B95" s="136"/>
      <c r="C95" s="203"/>
      <c r="D95" s="213"/>
      <c r="E95" s="213"/>
      <c r="F95" s="213"/>
      <c r="G95" s="213"/>
      <c r="H95" s="213"/>
      <c r="I95" s="203"/>
      <c r="J95" s="203"/>
      <c r="K95" s="203"/>
      <c r="L95" s="203"/>
      <c r="M95" s="203"/>
      <c r="N95" s="216"/>
      <c r="O95" s="216"/>
      <c r="P95" s="216"/>
      <c r="Q95" s="216"/>
      <c r="R95" s="138"/>
      <c r="S95" s="139"/>
      <c r="T95" s="140"/>
      <c r="U95" s="141" t="s">
        <v>914</v>
      </c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42" t="s">
        <v>1065</v>
      </c>
      <c r="AZ95" s="139"/>
      <c r="BA95" s="139"/>
      <c r="BB95" s="139"/>
      <c r="BC95" s="139"/>
      <c r="BD95" s="139"/>
      <c r="BE95" s="143">
        <f t="shared" si="0"/>
        <v>0</v>
      </c>
      <c r="BF95" s="143">
        <f t="shared" si="1"/>
        <v>0</v>
      </c>
      <c r="BG95" s="143">
        <f t="shared" si="2"/>
        <v>0</v>
      </c>
      <c r="BH95" s="143">
        <f t="shared" si="3"/>
        <v>0</v>
      </c>
      <c r="BI95" s="143">
        <f t="shared" si="4"/>
        <v>0</v>
      </c>
      <c r="BJ95" s="142" t="s">
        <v>959</v>
      </c>
      <c r="BK95" s="139"/>
      <c r="BL95" s="139"/>
      <c r="BM95" s="139"/>
    </row>
    <row r="96" spans="2:65" s="1" customFormat="1" ht="18" customHeight="1">
      <c r="B96" s="136"/>
      <c r="C96" s="203"/>
      <c r="D96" s="213"/>
      <c r="E96" s="213"/>
      <c r="F96" s="213"/>
      <c r="G96" s="213"/>
      <c r="H96" s="213"/>
      <c r="I96" s="203"/>
      <c r="J96" s="203"/>
      <c r="K96" s="203"/>
      <c r="L96" s="203"/>
      <c r="M96" s="203"/>
      <c r="N96" s="216"/>
      <c r="O96" s="216"/>
      <c r="P96" s="216"/>
      <c r="Q96" s="216"/>
      <c r="R96" s="138"/>
      <c r="S96" s="139"/>
      <c r="T96" s="140"/>
      <c r="U96" s="141" t="s">
        <v>914</v>
      </c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42" t="s">
        <v>1065</v>
      </c>
      <c r="AZ96" s="139"/>
      <c r="BA96" s="139"/>
      <c r="BB96" s="139"/>
      <c r="BC96" s="139"/>
      <c r="BD96" s="139"/>
      <c r="BE96" s="143">
        <f t="shared" si="0"/>
        <v>0</v>
      </c>
      <c r="BF96" s="143">
        <f t="shared" si="1"/>
        <v>0</v>
      </c>
      <c r="BG96" s="143">
        <f t="shared" si="2"/>
        <v>0</v>
      </c>
      <c r="BH96" s="143">
        <f t="shared" si="3"/>
        <v>0</v>
      </c>
      <c r="BI96" s="143">
        <f t="shared" si="4"/>
        <v>0</v>
      </c>
      <c r="BJ96" s="142" t="s">
        <v>959</v>
      </c>
      <c r="BK96" s="139"/>
      <c r="BL96" s="139"/>
      <c r="BM96" s="139"/>
    </row>
    <row r="97" spans="2:65" s="1" customFormat="1" ht="18" customHeight="1">
      <c r="B97" s="136"/>
      <c r="C97" s="203"/>
      <c r="D97" s="213"/>
      <c r="E97" s="213"/>
      <c r="F97" s="213"/>
      <c r="G97" s="213"/>
      <c r="H97" s="213"/>
      <c r="I97" s="203"/>
      <c r="J97" s="203"/>
      <c r="K97" s="203"/>
      <c r="L97" s="203"/>
      <c r="M97" s="203"/>
      <c r="N97" s="216"/>
      <c r="O97" s="216"/>
      <c r="P97" s="216"/>
      <c r="Q97" s="216"/>
      <c r="R97" s="138"/>
      <c r="S97" s="139"/>
      <c r="T97" s="140"/>
      <c r="U97" s="141" t="s">
        <v>914</v>
      </c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42" t="s">
        <v>1065</v>
      </c>
      <c r="AZ97" s="139"/>
      <c r="BA97" s="139"/>
      <c r="BB97" s="139"/>
      <c r="BC97" s="139"/>
      <c r="BD97" s="139"/>
      <c r="BE97" s="143">
        <f t="shared" si="0"/>
        <v>0</v>
      </c>
      <c r="BF97" s="143">
        <f t="shared" si="1"/>
        <v>0</v>
      </c>
      <c r="BG97" s="143">
        <f t="shared" si="2"/>
        <v>0</v>
      </c>
      <c r="BH97" s="143">
        <f t="shared" si="3"/>
        <v>0</v>
      </c>
      <c r="BI97" s="143">
        <f t="shared" si="4"/>
        <v>0</v>
      </c>
      <c r="BJ97" s="142" t="s">
        <v>959</v>
      </c>
      <c r="BK97" s="139"/>
      <c r="BL97" s="139"/>
      <c r="BM97" s="139"/>
    </row>
    <row r="98" spans="2:65" s="1" customFormat="1" ht="18" customHeight="1">
      <c r="B98" s="136"/>
      <c r="C98" s="203"/>
      <c r="D98" s="213"/>
      <c r="E98" s="213"/>
      <c r="F98" s="213"/>
      <c r="G98" s="213"/>
      <c r="H98" s="213"/>
      <c r="I98" s="203"/>
      <c r="J98" s="203"/>
      <c r="K98" s="203"/>
      <c r="L98" s="203"/>
      <c r="M98" s="203"/>
      <c r="N98" s="216"/>
      <c r="O98" s="216"/>
      <c r="P98" s="216"/>
      <c r="Q98" s="216"/>
      <c r="R98" s="138"/>
      <c r="S98" s="139"/>
      <c r="T98" s="140"/>
      <c r="U98" s="141" t="s">
        <v>914</v>
      </c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42" t="s">
        <v>1065</v>
      </c>
      <c r="AZ98" s="139"/>
      <c r="BA98" s="139"/>
      <c r="BB98" s="139"/>
      <c r="BC98" s="139"/>
      <c r="BD98" s="139"/>
      <c r="BE98" s="143">
        <f t="shared" si="0"/>
        <v>0</v>
      </c>
      <c r="BF98" s="143">
        <f t="shared" si="1"/>
        <v>0</v>
      </c>
      <c r="BG98" s="143">
        <f t="shared" si="2"/>
        <v>0</v>
      </c>
      <c r="BH98" s="143">
        <f t="shared" si="3"/>
        <v>0</v>
      </c>
      <c r="BI98" s="143">
        <f t="shared" si="4"/>
        <v>0</v>
      </c>
      <c r="BJ98" s="142" t="s">
        <v>959</v>
      </c>
      <c r="BK98" s="139"/>
      <c r="BL98" s="139"/>
      <c r="BM98" s="139"/>
    </row>
    <row r="99" spans="2:65" s="1" customFormat="1" ht="18" customHeight="1">
      <c r="B99" s="136"/>
      <c r="C99" s="203"/>
      <c r="D99" s="204"/>
      <c r="E99" s="203"/>
      <c r="F99" s="203"/>
      <c r="G99" s="203"/>
      <c r="H99" s="203"/>
      <c r="I99" s="203"/>
      <c r="J99" s="203"/>
      <c r="K99" s="203"/>
      <c r="L99" s="203"/>
      <c r="M99" s="203"/>
      <c r="N99" s="216"/>
      <c r="O99" s="216"/>
      <c r="P99" s="216"/>
      <c r="Q99" s="216"/>
      <c r="R99" s="138"/>
      <c r="S99" s="139"/>
      <c r="T99" s="144"/>
      <c r="U99" s="145" t="s">
        <v>914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2" t="s">
        <v>1066</v>
      </c>
      <c r="AZ99" s="139"/>
      <c r="BA99" s="139"/>
      <c r="BB99" s="139"/>
      <c r="BC99" s="139"/>
      <c r="BD99" s="139"/>
      <c r="BE99" s="143">
        <f t="shared" si="0"/>
        <v>0</v>
      </c>
      <c r="BF99" s="143">
        <f t="shared" si="1"/>
        <v>0</v>
      </c>
      <c r="BG99" s="143">
        <f t="shared" si="2"/>
        <v>0</v>
      </c>
      <c r="BH99" s="143">
        <f t="shared" si="3"/>
        <v>0</v>
      </c>
      <c r="BI99" s="143">
        <f t="shared" si="4"/>
        <v>0</v>
      </c>
      <c r="BJ99" s="142" t="s">
        <v>959</v>
      </c>
      <c r="BK99" s="139"/>
      <c r="BL99" s="139"/>
      <c r="BM99" s="139"/>
    </row>
    <row r="100" spans="2:65" s="1" customFormat="1"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40"/>
    </row>
    <row r="101" spans="2:65" s="1" customFormat="1" ht="29.25" customHeight="1">
      <c r="B101" s="38"/>
      <c r="C101" s="121" t="s">
        <v>490</v>
      </c>
      <c r="D101" s="49"/>
      <c r="E101" s="49"/>
      <c r="F101" s="49"/>
      <c r="G101" s="49"/>
      <c r="H101" s="49"/>
      <c r="I101" s="49"/>
      <c r="J101" s="49"/>
      <c r="K101" s="49"/>
      <c r="L101" s="215">
        <f>ROUND(SUM(N89+N93),2)</f>
        <v>0</v>
      </c>
      <c r="M101" s="215"/>
      <c r="N101" s="215"/>
      <c r="O101" s="215"/>
      <c r="P101" s="215"/>
      <c r="Q101" s="215"/>
      <c r="R101" s="40"/>
    </row>
    <row r="102" spans="2:65" s="1" customFormat="1" ht="6.95" customHeight="1"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4"/>
    </row>
    <row r="106" spans="2:65" s="1" customFormat="1" ht="6.95" customHeight="1"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7"/>
    </row>
    <row r="107" spans="2:65" s="1" customFormat="1" ht="36.950000000000003" customHeight="1">
      <c r="B107" s="38"/>
      <c r="C107" s="231" t="s">
        <v>1067</v>
      </c>
      <c r="D107" s="282"/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  <c r="O107" s="282"/>
      <c r="P107" s="282"/>
      <c r="Q107" s="282"/>
      <c r="R107" s="40"/>
    </row>
    <row r="108" spans="2:65" s="1" customFormat="1" ht="6.95" customHeight="1"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40"/>
    </row>
    <row r="109" spans="2:65" s="1" customFormat="1" ht="30" customHeight="1">
      <c r="B109" s="38"/>
      <c r="C109" s="33" t="s">
        <v>887</v>
      </c>
      <c r="D109" s="39"/>
      <c r="E109" s="39"/>
      <c r="F109" s="283" t="str">
        <f>F6</f>
        <v>Rekonštrukcia tepelného hospodárstva Ekonomickej univerzity v Bratislave, Dolnozemská cesta č.1, 852 35 Bratislava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39"/>
      <c r="R109" s="40"/>
    </row>
    <row r="110" spans="2:65" ht="30" customHeight="1">
      <c r="B110" s="26"/>
      <c r="C110" s="33" t="s">
        <v>1036</v>
      </c>
      <c r="D110" s="29"/>
      <c r="E110" s="29"/>
      <c r="F110" s="283" t="s">
        <v>1802</v>
      </c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9"/>
      <c r="R110" s="27"/>
    </row>
    <row r="111" spans="2:65" s="1" customFormat="1" ht="36.950000000000003" customHeight="1">
      <c r="B111" s="38"/>
      <c r="C111" s="72" t="s">
        <v>1038</v>
      </c>
      <c r="D111" s="39"/>
      <c r="E111" s="39"/>
      <c r="F111" s="233" t="str">
        <f>F8</f>
        <v xml:space="preserve">G2.2 - G2.2 MaR, elektroinštalácia </v>
      </c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39"/>
      <c r="R111" s="40"/>
    </row>
    <row r="112" spans="2:65" s="1" customFormat="1" ht="6.95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spans="2:65" s="1" customFormat="1" ht="18" customHeight="1">
      <c r="B113" s="38"/>
      <c r="C113" s="33" t="s">
        <v>891</v>
      </c>
      <c r="D113" s="39"/>
      <c r="E113" s="39"/>
      <c r="F113" s="31" t="str">
        <f>F10</f>
        <v>Bratislava</v>
      </c>
      <c r="G113" s="39"/>
      <c r="H113" s="39"/>
      <c r="I113" s="39"/>
      <c r="J113" s="39"/>
      <c r="K113" s="33" t="s">
        <v>893</v>
      </c>
      <c r="L113" s="39"/>
      <c r="M113" s="281" t="str">
        <f>IF(O10="","",O10)</f>
        <v>7. 7. 2017</v>
      </c>
      <c r="N113" s="281"/>
      <c r="O113" s="281"/>
      <c r="P113" s="281"/>
      <c r="Q113" s="39"/>
      <c r="R113" s="40"/>
    </row>
    <row r="114" spans="2:65" s="1" customFormat="1" ht="6.95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spans="2:65" s="1" customFormat="1" ht="15">
      <c r="B115" s="38"/>
      <c r="C115" s="33" t="s">
        <v>895</v>
      </c>
      <c r="D115" s="39"/>
      <c r="E115" s="39"/>
      <c r="F115" s="31" t="str">
        <f>E13</f>
        <v>Ekonomická univerzita v Bratislave</v>
      </c>
      <c r="G115" s="39"/>
      <c r="H115" s="39"/>
      <c r="I115" s="39"/>
      <c r="J115" s="39"/>
      <c r="K115" s="33" t="s">
        <v>901</v>
      </c>
      <c r="L115" s="39"/>
      <c r="M115" s="248" t="str">
        <f>E19</f>
        <v>Energoprojekt Bratislava, a.s.</v>
      </c>
      <c r="N115" s="248"/>
      <c r="O115" s="248"/>
      <c r="P115" s="248"/>
      <c r="Q115" s="248"/>
      <c r="R115" s="40"/>
    </row>
    <row r="116" spans="2:65" s="1" customFormat="1" ht="14.45" customHeight="1">
      <c r="B116" s="38"/>
      <c r="C116" s="33" t="s">
        <v>899</v>
      </c>
      <c r="D116" s="39"/>
      <c r="E116" s="39"/>
      <c r="F116" s="31" t="str">
        <f>IF(E16="","",E16)</f>
        <v>Vyplň údaj</v>
      </c>
      <c r="G116" s="39"/>
      <c r="H116" s="39"/>
      <c r="I116" s="39"/>
      <c r="J116" s="39"/>
      <c r="K116" s="33" t="s">
        <v>905</v>
      </c>
      <c r="L116" s="39"/>
      <c r="M116" s="248" t="str">
        <f>E22</f>
        <v>Ing. Hrapko Peter</v>
      </c>
      <c r="N116" s="248"/>
      <c r="O116" s="248"/>
      <c r="P116" s="248"/>
      <c r="Q116" s="248"/>
      <c r="R116" s="40"/>
    </row>
    <row r="117" spans="2:65" s="1" customFormat="1" ht="10.35" customHeight="1"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0"/>
    </row>
    <row r="118" spans="2:65" s="9" customFormat="1" ht="29.25" customHeight="1">
      <c r="B118" s="146"/>
      <c r="C118" s="147" t="s">
        <v>1068</v>
      </c>
      <c r="D118" s="148" t="s">
        <v>1069</v>
      </c>
      <c r="E118" s="148" t="s">
        <v>929</v>
      </c>
      <c r="F118" s="285" t="s">
        <v>1070</v>
      </c>
      <c r="G118" s="285"/>
      <c r="H118" s="285"/>
      <c r="I118" s="285"/>
      <c r="J118" s="148" t="s">
        <v>1071</v>
      </c>
      <c r="K118" s="148" t="s">
        <v>1072</v>
      </c>
      <c r="L118" s="285" t="s">
        <v>1073</v>
      </c>
      <c r="M118" s="285"/>
      <c r="N118" s="285" t="s">
        <v>1043</v>
      </c>
      <c r="O118" s="285"/>
      <c r="P118" s="285"/>
      <c r="Q118" s="286"/>
      <c r="R118" s="149"/>
      <c r="T118" s="78" t="s">
        <v>1074</v>
      </c>
      <c r="U118" s="79" t="s">
        <v>911</v>
      </c>
      <c r="V118" s="79" t="s">
        <v>1075</v>
      </c>
      <c r="W118" s="79" t="s">
        <v>1076</v>
      </c>
      <c r="X118" s="79" t="s">
        <v>1077</v>
      </c>
      <c r="Y118" s="79" t="s">
        <v>1078</v>
      </c>
      <c r="Z118" s="79" t="s">
        <v>1079</v>
      </c>
      <c r="AA118" s="80" t="s">
        <v>1080</v>
      </c>
    </row>
    <row r="119" spans="2:65" s="1" customFormat="1" ht="29.25" customHeight="1">
      <c r="B119" s="38"/>
      <c r="C119" s="82" t="s">
        <v>1040</v>
      </c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287">
        <f>BK119</f>
        <v>0</v>
      </c>
      <c r="O119" s="288"/>
      <c r="P119" s="288"/>
      <c r="Q119" s="288"/>
      <c r="R119" s="40"/>
      <c r="T119" s="81"/>
      <c r="U119" s="54"/>
      <c r="V119" s="54"/>
      <c r="W119" s="150">
        <f>W120+W127</f>
        <v>0</v>
      </c>
      <c r="X119" s="54"/>
      <c r="Y119" s="150">
        <f>Y120+Y127</f>
        <v>0</v>
      </c>
      <c r="Z119" s="54"/>
      <c r="AA119" s="151">
        <f>AA120+AA127</f>
        <v>0</v>
      </c>
      <c r="AT119" s="22" t="s">
        <v>946</v>
      </c>
      <c r="AU119" s="22" t="s">
        <v>1045</v>
      </c>
      <c r="BK119" s="152">
        <f>BK120+BK127</f>
        <v>0</v>
      </c>
    </row>
    <row r="120" spans="2:65" s="10" customFormat="1" ht="37.35" customHeight="1">
      <c r="B120" s="153"/>
      <c r="C120" s="154"/>
      <c r="D120" s="155" t="s">
        <v>1063</v>
      </c>
      <c r="E120" s="155"/>
      <c r="F120" s="155"/>
      <c r="G120" s="155"/>
      <c r="H120" s="155"/>
      <c r="I120" s="155"/>
      <c r="J120" s="155"/>
      <c r="K120" s="155"/>
      <c r="L120" s="155"/>
      <c r="M120" s="155"/>
      <c r="N120" s="289">
        <f>BK120</f>
        <v>0</v>
      </c>
      <c r="O120" s="290"/>
      <c r="P120" s="290"/>
      <c r="Q120" s="290"/>
      <c r="R120" s="156"/>
      <c r="T120" s="157"/>
      <c r="U120" s="154"/>
      <c r="V120" s="154"/>
      <c r="W120" s="158">
        <f>W121</f>
        <v>0</v>
      </c>
      <c r="X120" s="154"/>
      <c r="Y120" s="158">
        <f>Y121</f>
        <v>0</v>
      </c>
      <c r="Z120" s="154"/>
      <c r="AA120" s="159">
        <f>AA121</f>
        <v>0</v>
      </c>
      <c r="AR120" s="160" t="s">
        <v>1100</v>
      </c>
      <c r="AT120" s="161" t="s">
        <v>946</v>
      </c>
      <c r="AU120" s="161" t="s">
        <v>947</v>
      </c>
      <c r="AY120" s="160" t="s">
        <v>1081</v>
      </c>
      <c r="BK120" s="162">
        <f>BK121</f>
        <v>0</v>
      </c>
    </row>
    <row r="121" spans="2:65" s="10" customFormat="1" ht="19.899999999999999" customHeight="1">
      <c r="B121" s="153"/>
      <c r="C121" s="154"/>
      <c r="D121" s="163" t="s">
        <v>1670</v>
      </c>
      <c r="E121" s="163"/>
      <c r="F121" s="163"/>
      <c r="G121" s="163"/>
      <c r="H121" s="163"/>
      <c r="I121" s="163"/>
      <c r="J121" s="163"/>
      <c r="K121" s="163"/>
      <c r="L121" s="163"/>
      <c r="M121" s="163"/>
      <c r="N121" s="279">
        <f>BK121</f>
        <v>0</v>
      </c>
      <c r="O121" s="280"/>
      <c r="P121" s="280"/>
      <c r="Q121" s="280"/>
      <c r="R121" s="156"/>
      <c r="T121" s="157"/>
      <c r="U121" s="154"/>
      <c r="V121" s="154"/>
      <c r="W121" s="158">
        <f>SUM(W122:W126)</f>
        <v>0</v>
      </c>
      <c r="X121" s="154"/>
      <c r="Y121" s="158">
        <f>SUM(Y122:Y126)</f>
        <v>0</v>
      </c>
      <c r="Z121" s="154"/>
      <c r="AA121" s="159">
        <f>SUM(AA122:AA126)</f>
        <v>0</v>
      </c>
      <c r="AR121" s="160" t="s">
        <v>1100</v>
      </c>
      <c r="AT121" s="161" t="s">
        <v>946</v>
      </c>
      <c r="AU121" s="161" t="s">
        <v>954</v>
      </c>
      <c r="AY121" s="160" t="s">
        <v>1081</v>
      </c>
      <c r="BK121" s="162">
        <f>SUM(BK122:BK126)</f>
        <v>0</v>
      </c>
    </row>
    <row r="122" spans="2:65" s="1" customFormat="1" ht="16.5" customHeight="1">
      <c r="B122" s="136"/>
      <c r="C122" s="195" t="s">
        <v>954</v>
      </c>
      <c r="D122" s="195" t="s">
        <v>1187</v>
      </c>
      <c r="E122" s="196" t="s">
        <v>1671</v>
      </c>
      <c r="F122" s="262" t="s">
        <v>1672</v>
      </c>
      <c r="G122" s="262"/>
      <c r="H122" s="262"/>
      <c r="I122" s="262"/>
      <c r="J122" s="197" t="s">
        <v>669</v>
      </c>
      <c r="K122" s="198">
        <v>1</v>
      </c>
      <c r="L122" s="261">
        <v>0</v>
      </c>
      <c r="M122" s="261"/>
      <c r="N122" s="257">
        <f>ROUND(L122*K122,3)</f>
        <v>0</v>
      </c>
      <c r="O122" s="258"/>
      <c r="P122" s="258"/>
      <c r="Q122" s="258"/>
      <c r="R122" s="138"/>
      <c r="T122" s="168" t="s">
        <v>875</v>
      </c>
      <c r="U122" s="47" t="s">
        <v>914</v>
      </c>
      <c r="V122" s="39"/>
      <c r="W122" s="169">
        <f>V122*K122</f>
        <v>0</v>
      </c>
      <c r="X122" s="169">
        <v>0</v>
      </c>
      <c r="Y122" s="169">
        <f>X122*K122</f>
        <v>0</v>
      </c>
      <c r="Z122" s="169">
        <v>0</v>
      </c>
      <c r="AA122" s="170">
        <f>Z122*K122</f>
        <v>0</v>
      </c>
      <c r="AR122" s="22" t="s">
        <v>959</v>
      </c>
      <c r="AT122" s="22" t="s">
        <v>1187</v>
      </c>
      <c r="AU122" s="22" t="s">
        <v>959</v>
      </c>
      <c r="AY122" s="22" t="s">
        <v>1081</v>
      </c>
      <c r="BE122" s="116">
        <f>IF(U122="základná",N122,0)</f>
        <v>0</v>
      </c>
      <c r="BF122" s="116">
        <f>IF(U122="znížená",N122,0)</f>
        <v>0</v>
      </c>
      <c r="BG122" s="116">
        <f>IF(U122="zákl. prenesená",N122,0)</f>
        <v>0</v>
      </c>
      <c r="BH122" s="116">
        <f>IF(U122="zníž. prenesená",N122,0)</f>
        <v>0</v>
      </c>
      <c r="BI122" s="116">
        <f>IF(U122="nulová",N122,0)</f>
        <v>0</v>
      </c>
      <c r="BJ122" s="22" t="s">
        <v>959</v>
      </c>
      <c r="BK122" s="171">
        <f>ROUND(L122*K122,3)</f>
        <v>0</v>
      </c>
      <c r="BL122" s="22" t="s">
        <v>954</v>
      </c>
      <c r="BM122" s="22" t="s">
        <v>2791</v>
      </c>
    </row>
    <row r="123" spans="2:65" s="1" customFormat="1" ht="16.5" customHeight="1">
      <c r="B123" s="136"/>
      <c r="C123" s="164" t="s">
        <v>959</v>
      </c>
      <c r="D123" s="164" t="s">
        <v>1082</v>
      </c>
      <c r="E123" s="165" t="s">
        <v>1674</v>
      </c>
      <c r="F123" s="270" t="s">
        <v>1675</v>
      </c>
      <c r="G123" s="270"/>
      <c r="H123" s="270"/>
      <c r="I123" s="270"/>
      <c r="J123" s="166" t="s">
        <v>669</v>
      </c>
      <c r="K123" s="167">
        <v>1</v>
      </c>
      <c r="L123" s="265">
        <v>0</v>
      </c>
      <c r="M123" s="265"/>
      <c r="N123" s="258">
        <f>ROUND(L123*K123,3)</f>
        <v>0</v>
      </c>
      <c r="O123" s="258"/>
      <c r="P123" s="258"/>
      <c r="Q123" s="258"/>
      <c r="R123" s="138"/>
      <c r="T123" s="168" t="s">
        <v>875</v>
      </c>
      <c r="U123" s="47" t="s">
        <v>914</v>
      </c>
      <c r="V123" s="39"/>
      <c r="W123" s="169">
        <f>V123*K123</f>
        <v>0</v>
      </c>
      <c r="X123" s="169">
        <v>0</v>
      </c>
      <c r="Y123" s="169">
        <f>X123*K123</f>
        <v>0</v>
      </c>
      <c r="Z123" s="169">
        <v>0</v>
      </c>
      <c r="AA123" s="170">
        <f>Z123*K123</f>
        <v>0</v>
      </c>
      <c r="AR123" s="22" t="s">
        <v>954</v>
      </c>
      <c r="AT123" s="22" t="s">
        <v>1082</v>
      </c>
      <c r="AU123" s="22" t="s">
        <v>959</v>
      </c>
      <c r="AY123" s="22" t="s">
        <v>1081</v>
      </c>
      <c r="BE123" s="116">
        <f>IF(U123="základná",N123,0)</f>
        <v>0</v>
      </c>
      <c r="BF123" s="116">
        <f>IF(U123="znížená",N123,0)</f>
        <v>0</v>
      </c>
      <c r="BG123" s="116">
        <f>IF(U123="zákl. prenesená",N123,0)</f>
        <v>0</v>
      </c>
      <c r="BH123" s="116">
        <f>IF(U123="zníž. prenesená",N123,0)</f>
        <v>0</v>
      </c>
      <c r="BI123" s="116">
        <f>IF(U123="nulová",N123,0)</f>
        <v>0</v>
      </c>
      <c r="BJ123" s="22" t="s">
        <v>959</v>
      </c>
      <c r="BK123" s="171">
        <f>ROUND(L123*K123,3)</f>
        <v>0</v>
      </c>
      <c r="BL123" s="22" t="s">
        <v>954</v>
      </c>
      <c r="BM123" s="22" t="s">
        <v>2792</v>
      </c>
    </row>
    <row r="124" spans="2:65" s="1" customFormat="1" ht="16.5" customHeight="1">
      <c r="B124" s="136"/>
      <c r="C124" s="195" t="s">
        <v>1100</v>
      </c>
      <c r="D124" s="195" t="s">
        <v>1187</v>
      </c>
      <c r="E124" s="196" t="s">
        <v>1677</v>
      </c>
      <c r="F124" s="262" t="s">
        <v>1678</v>
      </c>
      <c r="G124" s="262"/>
      <c r="H124" s="262"/>
      <c r="I124" s="262"/>
      <c r="J124" s="197" t="s">
        <v>669</v>
      </c>
      <c r="K124" s="198">
        <v>1</v>
      </c>
      <c r="L124" s="261">
        <v>0</v>
      </c>
      <c r="M124" s="261"/>
      <c r="N124" s="257">
        <f>ROUND(L124*K124,3)</f>
        <v>0</v>
      </c>
      <c r="O124" s="258"/>
      <c r="P124" s="258"/>
      <c r="Q124" s="258"/>
      <c r="R124" s="138"/>
      <c r="T124" s="168" t="s">
        <v>875</v>
      </c>
      <c r="U124" s="47" t="s">
        <v>914</v>
      </c>
      <c r="V124" s="39"/>
      <c r="W124" s="169">
        <f>V124*K124</f>
        <v>0</v>
      </c>
      <c r="X124" s="169">
        <v>0</v>
      </c>
      <c r="Y124" s="169">
        <f>X124*K124</f>
        <v>0</v>
      </c>
      <c r="Z124" s="169">
        <v>0</v>
      </c>
      <c r="AA124" s="170">
        <f>Z124*K124</f>
        <v>0</v>
      </c>
      <c r="AR124" s="22" t="s">
        <v>959</v>
      </c>
      <c r="AT124" s="22" t="s">
        <v>1187</v>
      </c>
      <c r="AU124" s="22" t="s">
        <v>959</v>
      </c>
      <c r="AY124" s="22" t="s">
        <v>1081</v>
      </c>
      <c r="BE124" s="116">
        <f>IF(U124="základná",N124,0)</f>
        <v>0</v>
      </c>
      <c r="BF124" s="116">
        <f>IF(U124="znížená",N124,0)</f>
        <v>0</v>
      </c>
      <c r="BG124" s="116">
        <f>IF(U124="zákl. prenesená",N124,0)</f>
        <v>0</v>
      </c>
      <c r="BH124" s="116">
        <f>IF(U124="zníž. prenesená",N124,0)</f>
        <v>0</v>
      </c>
      <c r="BI124" s="116">
        <f>IF(U124="nulová",N124,0)</f>
        <v>0</v>
      </c>
      <c r="BJ124" s="22" t="s">
        <v>959</v>
      </c>
      <c r="BK124" s="171">
        <f>ROUND(L124*K124,3)</f>
        <v>0</v>
      </c>
      <c r="BL124" s="22" t="s">
        <v>954</v>
      </c>
      <c r="BM124" s="22" t="s">
        <v>2793</v>
      </c>
    </row>
    <row r="125" spans="2:65" s="1" customFormat="1" ht="16.5" customHeight="1">
      <c r="B125" s="136"/>
      <c r="C125" s="164" t="s">
        <v>1086</v>
      </c>
      <c r="D125" s="164" t="s">
        <v>1082</v>
      </c>
      <c r="E125" s="165" t="s">
        <v>946</v>
      </c>
      <c r="F125" s="270" t="s">
        <v>1680</v>
      </c>
      <c r="G125" s="270"/>
      <c r="H125" s="270"/>
      <c r="I125" s="270"/>
      <c r="J125" s="166" t="s">
        <v>669</v>
      </c>
      <c r="K125" s="167">
        <v>1</v>
      </c>
      <c r="L125" s="265">
        <v>0</v>
      </c>
      <c r="M125" s="265"/>
      <c r="N125" s="258">
        <f>ROUND(L125*K125,3)</f>
        <v>0</v>
      </c>
      <c r="O125" s="258"/>
      <c r="P125" s="258"/>
      <c r="Q125" s="258"/>
      <c r="R125" s="138"/>
      <c r="T125" s="168" t="s">
        <v>875</v>
      </c>
      <c r="U125" s="47" t="s">
        <v>914</v>
      </c>
      <c r="V125" s="39"/>
      <c r="W125" s="169">
        <f>V125*K125</f>
        <v>0</v>
      </c>
      <c r="X125" s="169">
        <v>0</v>
      </c>
      <c r="Y125" s="169">
        <f>X125*K125</f>
        <v>0</v>
      </c>
      <c r="Z125" s="169">
        <v>0</v>
      </c>
      <c r="AA125" s="170">
        <f>Z125*K125</f>
        <v>0</v>
      </c>
      <c r="AR125" s="22" t="s">
        <v>954</v>
      </c>
      <c r="AT125" s="22" t="s">
        <v>1082</v>
      </c>
      <c r="AU125" s="22" t="s">
        <v>959</v>
      </c>
      <c r="AY125" s="22" t="s">
        <v>1081</v>
      </c>
      <c r="BE125" s="116">
        <f>IF(U125="základná",N125,0)</f>
        <v>0</v>
      </c>
      <c r="BF125" s="116">
        <f>IF(U125="znížená",N125,0)</f>
        <v>0</v>
      </c>
      <c r="BG125" s="116">
        <f>IF(U125="zákl. prenesená",N125,0)</f>
        <v>0</v>
      </c>
      <c r="BH125" s="116">
        <f>IF(U125="zníž. prenesená",N125,0)</f>
        <v>0</v>
      </c>
      <c r="BI125" s="116">
        <f>IF(U125="nulová",N125,0)</f>
        <v>0</v>
      </c>
      <c r="BJ125" s="22" t="s">
        <v>959</v>
      </c>
      <c r="BK125" s="171">
        <f>ROUND(L125*K125,3)</f>
        <v>0</v>
      </c>
      <c r="BL125" s="22" t="s">
        <v>954</v>
      </c>
      <c r="BM125" s="22" t="s">
        <v>2794</v>
      </c>
    </row>
    <row r="126" spans="2:65" s="1" customFormat="1" ht="16.5" customHeight="1">
      <c r="B126" s="136"/>
      <c r="C126" s="164" t="s">
        <v>1107</v>
      </c>
      <c r="D126" s="164" t="s">
        <v>1082</v>
      </c>
      <c r="E126" s="165" t="s">
        <v>1682</v>
      </c>
      <c r="F126" s="270" t="s">
        <v>2795</v>
      </c>
      <c r="G126" s="270"/>
      <c r="H126" s="270"/>
      <c r="I126" s="270"/>
      <c r="J126" s="166" t="s">
        <v>669</v>
      </c>
      <c r="K126" s="167">
        <v>1</v>
      </c>
      <c r="L126" s="265">
        <v>0</v>
      </c>
      <c r="M126" s="265"/>
      <c r="N126" s="258">
        <f>ROUND(L126*K126,3)</f>
        <v>0</v>
      </c>
      <c r="O126" s="258"/>
      <c r="P126" s="258"/>
      <c r="Q126" s="258"/>
      <c r="R126" s="138"/>
      <c r="T126" s="168" t="s">
        <v>875</v>
      </c>
      <c r="U126" s="47" t="s">
        <v>914</v>
      </c>
      <c r="V126" s="39"/>
      <c r="W126" s="169">
        <f>V126*K126</f>
        <v>0</v>
      </c>
      <c r="X126" s="169">
        <v>0</v>
      </c>
      <c r="Y126" s="169">
        <f>X126*K126</f>
        <v>0</v>
      </c>
      <c r="Z126" s="169">
        <v>0</v>
      </c>
      <c r="AA126" s="170">
        <f>Z126*K126</f>
        <v>0</v>
      </c>
      <c r="AR126" s="22" t="s">
        <v>954</v>
      </c>
      <c r="AT126" s="22" t="s">
        <v>1082</v>
      </c>
      <c r="AU126" s="22" t="s">
        <v>959</v>
      </c>
      <c r="AY126" s="22" t="s">
        <v>1081</v>
      </c>
      <c r="BE126" s="116">
        <f>IF(U126="základná",N126,0)</f>
        <v>0</v>
      </c>
      <c r="BF126" s="116">
        <f>IF(U126="znížená",N126,0)</f>
        <v>0</v>
      </c>
      <c r="BG126" s="116">
        <f>IF(U126="zákl. prenesená",N126,0)</f>
        <v>0</v>
      </c>
      <c r="BH126" s="116">
        <f>IF(U126="zníž. prenesená",N126,0)</f>
        <v>0</v>
      </c>
      <c r="BI126" s="116">
        <f>IF(U126="nulová",N126,0)</f>
        <v>0</v>
      </c>
      <c r="BJ126" s="22" t="s">
        <v>959</v>
      </c>
      <c r="BK126" s="171">
        <f>ROUND(L126*K126,3)</f>
        <v>0</v>
      </c>
      <c r="BL126" s="22" t="s">
        <v>954</v>
      </c>
      <c r="BM126" s="22" t="s">
        <v>2796</v>
      </c>
    </row>
    <row r="127" spans="2:65" s="1" customFormat="1" ht="49.9" customHeight="1">
      <c r="B127" s="38"/>
      <c r="C127" s="39"/>
      <c r="D127" s="155"/>
      <c r="E127" s="39"/>
      <c r="F127" s="39"/>
      <c r="G127" s="39"/>
      <c r="H127" s="39"/>
      <c r="I127" s="39"/>
      <c r="J127" s="39"/>
      <c r="K127" s="39"/>
      <c r="L127" s="39"/>
      <c r="M127" s="39"/>
      <c r="N127" s="277"/>
      <c r="O127" s="278"/>
      <c r="P127" s="278"/>
      <c r="Q127" s="278"/>
      <c r="R127" s="40"/>
      <c r="T127" s="200"/>
      <c r="U127" s="59"/>
      <c r="V127" s="59"/>
      <c r="W127" s="59"/>
      <c r="X127" s="59"/>
      <c r="Y127" s="59"/>
      <c r="Z127" s="59"/>
      <c r="AA127" s="61"/>
      <c r="AT127" s="22" t="s">
        <v>946</v>
      </c>
      <c r="AU127" s="22" t="s">
        <v>947</v>
      </c>
      <c r="AY127" s="22" t="s">
        <v>85</v>
      </c>
      <c r="BK127" s="171">
        <v>0</v>
      </c>
    </row>
    <row r="128" spans="2:65" s="1" customFormat="1" ht="6.95" customHeight="1">
      <c r="B128" s="62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4"/>
    </row>
  </sheetData>
  <mergeCells count="86">
    <mergeCell ref="M33:P33"/>
    <mergeCell ref="M28:P28"/>
    <mergeCell ref="O22:P22"/>
    <mergeCell ref="E25:L25"/>
    <mergeCell ref="M29:P29"/>
    <mergeCell ref="M31:P31"/>
    <mergeCell ref="S2:AC2"/>
    <mergeCell ref="E16:L16"/>
    <mergeCell ref="C2:Q2"/>
    <mergeCell ref="C4:Q4"/>
    <mergeCell ref="F6:P6"/>
    <mergeCell ref="F7:P7"/>
    <mergeCell ref="F8:P8"/>
    <mergeCell ref="O16:P16"/>
    <mergeCell ref="O10:P10"/>
    <mergeCell ref="O12:P12"/>
    <mergeCell ref="O13:P13"/>
    <mergeCell ref="O15:P15"/>
    <mergeCell ref="H34:J34"/>
    <mergeCell ref="H1:K1"/>
    <mergeCell ref="O21:P21"/>
    <mergeCell ref="O18:P18"/>
    <mergeCell ref="O19:P19"/>
    <mergeCell ref="H33:J33"/>
    <mergeCell ref="M34:P34"/>
    <mergeCell ref="L126:M126"/>
    <mergeCell ref="N126:Q126"/>
    <mergeCell ref="H36:J36"/>
    <mergeCell ref="M36:P36"/>
    <mergeCell ref="H37:J37"/>
    <mergeCell ref="M37:P37"/>
    <mergeCell ref="L39:P39"/>
    <mergeCell ref="D95:H95"/>
    <mergeCell ref="D94:H94"/>
    <mergeCell ref="H35:J35"/>
    <mergeCell ref="M35:P35"/>
    <mergeCell ref="D97:H97"/>
    <mergeCell ref="D98:H98"/>
    <mergeCell ref="N89:Q89"/>
    <mergeCell ref="N90:Q90"/>
    <mergeCell ref="N91:Q91"/>
    <mergeCell ref="N93:Q93"/>
    <mergeCell ref="N97:Q97"/>
    <mergeCell ref="N94:Q94"/>
    <mergeCell ref="L122:M122"/>
    <mergeCell ref="N122:Q122"/>
    <mergeCell ref="F123:I123"/>
    <mergeCell ref="L123:M123"/>
    <mergeCell ref="N123:Q123"/>
    <mergeCell ref="F124:I124"/>
    <mergeCell ref="N127:Q127"/>
    <mergeCell ref="L118:M118"/>
    <mergeCell ref="N118:Q118"/>
    <mergeCell ref="C107:Q107"/>
    <mergeCell ref="F109:P109"/>
    <mergeCell ref="F126:I126"/>
    <mergeCell ref="F122:I122"/>
    <mergeCell ref="F125:I125"/>
    <mergeCell ref="L125:M125"/>
    <mergeCell ref="N125:Q125"/>
    <mergeCell ref="C76:Q76"/>
    <mergeCell ref="F78:P78"/>
    <mergeCell ref="F79:P79"/>
    <mergeCell ref="F80:P80"/>
    <mergeCell ref="M82:P82"/>
    <mergeCell ref="M84:Q84"/>
    <mergeCell ref="D96:H96"/>
    <mergeCell ref="M85:Q85"/>
    <mergeCell ref="C87:G87"/>
    <mergeCell ref="N95:Q95"/>
    <mergeCell ref="N96:Q96"/>
    <mergeCell ref="L124:M124"/>
    <mergeCell ref="N124:Q124"/>
    <mergeCell ref="N99:Q99"/>
    <mergeCell ref="N87:Q87"/>
    <mergeCell ref="F110:P110"/>
    <mergeCell ref="N121:Q121"/>
    <mergeCell ref="M115:Q115"/>
    <mergeCell ref="M116:Q116"/>
    <mergeCell ref="N98:Q98"/>
    <mergeCell ref="M113:P113"/>
    <mergeCell ref="N119:Q119"/>
    <mergeCell ref="N120:Q120"/>
    <mergeCell ref="F111:P111"/>
    <mergeCell ref="L101:Q101"/>
    <mergeCell ref="F118:I118"/>
  </mergeCells>
  <phoneticPr fontId="0" type="noConversion"/>
  <hyperlinks>
    <hyperlink ref="F1:G1" location="C2" display="1) Krycí list rozpočtu"/>
    <hyperlink ref="H1:K1" location="C87" display="2) Rekapitulácia rozpočtu"/>
    <hyperlink ref="L1" location="C118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8"/>
  <sheetViews>
    <sheetView showGridLines="0" workbookViewId="0">
      <pane ySplit="1" topLeftCell="A95" activePane="bottomLeft" state="frozen"/>
      <selection pane="bottomLeft" activeCell="D104" sqref="D104:H10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66" ht="21.75" customHeight="1">
      <c r="A1" s="122"/>
      <c r="B1" s="15"/>
      <c r="C1" s="15"/>
      <c r="D1" s="16" t="s">
        <v>871</v>
      </c>
      <c r="E1" s="15"/>
      <c r="F1" s="17" t="s">
        <v>1030</v>
      </c>
      <c r="G1" s="17"/>
      <c r="H1" s="301" t="s">
        <v>1031</v>
      </c>
      <c r="I1" s="301"/>
      <c r="J1" s="301"/>
      <c r="K1" s="301"/>
      <c r="L1" s="17" t="s">
        <v>1032</v>
      </c>
      <c r="M1" s="15"/>
      <c r="N1" s="15"/>
      <c r="O1" s="16" t="s">
        <v>1033</v>
      </c>
      <c r="P1" s="15"/>
      <c r="Q1" s="15"/>
      <c r="R1" s="15"/>
      <c r="S1" s="17" t="s">
        <v>1034</v>
      </c>
      <c r="T1" s="17"/>
      <c r="U1" s="122"/>
      <c r="V1" s="122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44" t="s">
        <v>877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S2" s="246" t="s">
        <v>878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T2" s="22" t="s">
        <v>1011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947</v>
      </c>
    </row>
    <row r="4" spans="1:66" ht="36.950000000000003" customHeight="1">
      <c r="B4" s="26"/>
      <c r="C4" s="231" t="s">
        <v>1035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7"/>
      <c r="T4" s="21" t="s">
        <v>882</v>
      </c>
      <c r="AT4" s="22" t="s">
        <v>876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1:66" ht="25.35" customHeight="1">
      <c r="B6" s="26"/>
      <c r="C6" s="29"/>
      <c r="D6" s="33" t="s">
        <v>887</v>
      </c>
      <c r="E6" s="29"/>
      <c r="F6" s="283" t="str">
        <f ca="1">'Rekapitulácia stavby'!K6</f>
        <v>Rekonštrukcia tepelného hospodárstva Ekonomickej univerzity v Bratislave, Dolnozemská cesta č.1, 852 35 Bratislava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9"/>
      <c r="R6" s="27"/>
    </row>
    <row r="7" spans="1:66" ht="25.35" customHeight="1">
      <c r="B7" s="26"/>
      <c r="C7" s="29"/>
      <c r="D7" s="33" t="s">
        <v>1036</v>
      </c>
      <c r="E7" s="29"/>
      <c r="F7" s="283" t="s">
        <v>1802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9"/>
      <c r="R7" s="27"/>
    </row>
    <row r="8" spans="1:66" s="1" customFormat="1" ht="32.85" customHeight="1">
      <c r="B8" s="38"/>
      <c r="C8" s="39"/>
      <c r="D8" s="32" t="s">
        <v>1038</v>
      </c>
      <c r="E8" s="39"/>
      <c r="F8" s="238" t="s">
        <v>2797</v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39"/>
      <c r="R8" s="40"/>
    </row>
    <row r="9" spans="1:66" s="1" customFormat="1" ht="14.45" customHeight="1">
      <c r="B9" s="38"/>
      <c r="C9" s="39"/>
      <c r="D9" s="33" t="s">
        <v>889</v>
      </c>
      <c r="E9" s="39"/>
      <c r="F9" s="31" t="s">
        <v>875</v>
      </c>
      <c r="G9" s="39"/>
      <c r="H9" s="39"/>
      <c r="I9" s="39"/>
      <c r="J9" s="39"/>
      <c r="K9" s="39"/>
      <c r="L9" s="39"/>
      <c r="M9" s="33" t="s">
        <v>890</v>
      </c>
      <c r="N9" s="39"/>
      <c r="O9" s="31" t="s">
        <v>875</v>
      </c>
      <c r="P9" s="39"/>
      <c r="Q9" s="39"/>
      <c r="R9" s="40"/>
    </row>
    <row r="10" spans="1:66" s="1" customFormat="1" ht="14.45" customHeight="1">
      <c r="B10" s="38"/>
      <c r="C10" s="39"/>
      <c r="D10" s="33" t="s">
        <v>891</v>
      </c>
      <c r="E10" s="39"/>
      <c r="F10" s="31" t="s">
        <v>892</v>
      </c>
      <c r="G10" s="39"/>
      <c r="H10" s="39"/>
      <c r="I10" s="39"/>
      <c r="J10" s="39"/>
      <c r="K10" s="39"/>
      <c r="L10" s="39"/>
      <c r="M10" s="33" t="s">
        <v>893</v>
      </c>
      <c r="N10" s="39"/>
      <c r="O10" s="302" t="str">
        <f ca="1">'Rekapitulácia stavby'!AN8</f>
        <v>7. 7. 2017</v>
      </c>
      <c r="P10" s="281"/>
      <c r="Q10" s="39"/>
      <c r="R10" s="40"/>
    </row>
    <row r="11" spans="1:66" s="1" customFormat="1" ht="10.9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1:66" s="1" customFormat="1" ht="14.45" customHeight="1">
      <c r="B12" s="38"/>
      <c r="C12" s="39"/>
      <c r="D12" s="33" t="s">
        <v>895</v>
      </c>
      <c r="E12" s="39"/>
      <c r="F12" s="39"/>
      <c r="G12" s="39"/>
      <c r="H12" s="39"/>
      <c r="I12" s="39"/>
      <c r="J12" s="39"/>
      <c r="K12" s="39"/>
      <c r="L12" s="39"/>
      <c r="M12" s="33" t="s">
        <v>896</v>
      </c>
      <c r="N12" s="39"/>
      <c r="O12" s="248" t="s">
        <v>875</v>
      </c>
      <c r="P12" s="248"/>
      <c r="Q12" s="39"/>
      <c r="R12" s="40"/>
    </row>
    <row r="13" spans="1:66" s="1" customFormat="1" ht="18" customHeight="1">
      <c r="B13" s="38"/>
      <c r="C13" s="39"/>
      <c r="D13" s="39"/>
      <c r="E13" s="31" t="s">
        <v>897</v>
      </c>
      <c r="F13" s="39"/>
      <c r="G13" s="39"/>
      <c r="H13" s="39"/>
      <c r="I13" s="39"/>
      <c r="J13" s="39"/>
      <c r="K13" s="39"/>
      <c r="L13" s="39"/>
      <c r="M13" s="33" t="s">
        <v>898</v>
      </c>
      <c r="N13" s="39"/>
      <c r="O13" s="248" t="s">
        <v>875</v>
      </c>
      <c r="P13" s="248"/>
      <c r="Q13" s="39"/>
      <c r="R13" s="40"/>
    </row>
    <row r="14" spans="1:66" s="1" customFormat="1" ht="6.95" customHeight="1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66" s="1" customFormat="1" ht="14.45" customHeight="1">
      <c r="B15" s="38"/>
      <c r="C15" s="39"/>
      <c r="D15" s="33" t="s">
        <v>899</v>
      </c>
      <c r="E15" s="39"/>
      <c r="F15" s="39"/>
      <c r="G15" s="39"/>
      <c r="H15" s="39"/>
      <c r="I15" s="39"/>
      <c r="J15" s="39"/>
      <c r="K15" s="39"/>
      <c r="L15" s="39"/>
      <c r="M15" s="33" t="s">
        <v>896</v>
      </c>
      <c r="N15" s="39"/>
      <c r="O15" s="303" t="str">
        <f ca="1">IF('Rekapitulácia stavby'!AN13="","",'Rekapitulácia stavby'!AN13)</f>
        <v>Vyplň údaj</v>
      </c>
      <c r="P15" s="248"/>
      <c r="Q15" s="39"/>
      <c r="R15" s="40"/>
    </row>
    <row r="16" spans="1:66" s="1" customFormat="1" ht="18" customHeight="1">
      <c r="B16" s="38"/>
      <c r="C16" s="39"/>
      <c r="D16" s="39"/>
      <c r="E16" s="303" t="str">
        <f ca="1">IF('Rekapitulácia stavby'!E14="","",'Rekapitulácia stavby'!E14)</f>
        <v>Vyplň údaj</v>
      </c>
      <c r="F16" s="304"/>
      <c r="G16" s="304"/>
      <c r="H16" s="304"/>
      <c r="I16" s="304"/>
      <c r="J16" s="304"/>
      <c r="K16" s="304"/>
      <c r="L16" s="304"/>
      <c r="M16" s="33" t="s">
        <v>898</v>
      </c>
      <c r="N16" s="39"/>
      <c r="O16" s="303" t="str">
        <f ca="1">IF('Rekapitulácia stavby'!AN14="","",'Rekapitulácia stavby'!AN14)</f>
        <v>Vyplň údaj</v>
      </c>
      <c r="P16" s="248"/>
      <c r="Q16" s="39"/>
      <c r="R16" s="40"/>
    </row>
    <row r="17" spans="2:18" s="1" customFormat="1" ht="6.95" customHeight="1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2:18" s="1" customFormat="1" ht="14.45" customHeight="1">
      <c r="B18" s="38"/>
      <c r="C18" s="39"/>
      <c r="D18" s="33" t="s">
        <v>901</v>
      </c>
      <c r="E18" s="39"/>
      <c r="F18" s="39"/>
      <c r="G18" s="39"/>
      <c r="H18" s="39"/>
      <c r="I18" s="39"/>
      <c r="J18" s="39"/>
      <c r="K18" s="39"/>
      <c r="L18" s="39"/>
      <c r="M18" s="33" t="s">
        <v>896</v>
      </c>
      <c r="N18" s="39"/>
      <c r="O18" s="248" t="s">
        <v>875</v>
      </c>
      <c r="P18" s="248"/>
      <c r="Q18" s="39"/>
      <c r="R18" s="40"/>
    </row>
    <row r="19" spans="2:18" s="1" customFormat="1" ht="18" customHeight="1">
      <c r="B19" s="38"/>
      <c r="C19" s="39"/>
      <c r="D19" s="39"/>
      <c r="E19" s="31" t="s">
        <v>902</v>
      </c>
      <c r="F19" s="39"/>
      <c r="G19" s="39"/>
      <c r="H19" s="39"/>
      <c r="I19" s="39"/>
      <c r="J19" s="39"/>
      <c r="K19" s="39"/>
      <c r="L19" s="39"/>
      <c r="M19" s="33" t="s">
        <v>898</v>
      </c>
      <c r="N19" s="39"/>
      <c r="O19" s="248" t="s">
        <v>875</v>
      </c>
      <c r="P19" s="248"/>
      <c r="Q19" s="39"/>
      <c r="R19" s="40"/>
    </row>
    <row r="20" spans="2:18" s="1" customFormat="1" ht="6.95" customHeight="1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2:18" s="1" customFormat="1" ht="14.45" customHeight="1">
      <c r="B21" s="38"/>
      <c r="C21" s="39"/>
      <c r="D21" s="33" t="s">
        <v>905</v>
      </c>
      <c r="E21" s="39"/>
      <c r="F21" s="39"/>
      <c r="G21" s="39"/>
      <c r="H21" s="39"/>
      <c r="I21" s="39"/>
      <c r="J21" s="39"/>
      <c r="K21" s="39"/>
      <c r="L21" s="39"/>
      <c r="M21" s="33" t="s">
        <v>896</v>
      </c>
      <c r="N21" s="39"/>
      <c r="O21" s="248" t="s">
        <v>875</v>
      </c>
      <c r="P21" s="248"/>
      <c r="Q21" s="39"/>
      <c r="R21" s="40"/>
    </row>
    <row r="22" spans="2:18" s="1" customFormat="1" ht="18" customHeight="1">
      <c r="B22" s="38"/>
      <c r="C22" s="39"/>
      <c r="D22" s="39"/>
      <c r="E22" s="31" t="s">
        <v>2354</v>
      </c>
      <c r="F22" s="39"/>
      <c r="G22" s="39"/>
      <c r="H22" s="39"/>
      <c r="I22" s="39"/>
      <c r="J22" s="39"/>
      <c r="K22" s="39"/>
      <c r="L22" s="39"/>
      <c r="M22" s="33" t="s">
        <v>898</v>
      </c>
      <c r="N22" s="39"/>
      <c r="O22" s="248" t="s">
        <v>875</v>
      </c>
      <c r="P22" s="248"/>
      <c r="Q22" s="39"/>
      <c r="R22" s="40"/>
    </row>
    <row r="23" spans="2:18" s="1" customFormat="1" ht="6.95" customHeight="1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4.45" customHeight="1">
      <c r="B24" s="38"/>
      <c r="C24" s="39"/>
      <c r="D24" s="33" t="s">
        <v>907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16.5" customHeight="1">
      <c r="B25" s="38"/>
      <c r="C25" s="39"/>
      <c r="D25" s="39"/>
      <c r="E25" s="253" t="s">
        <v>875</v>
      </c>
      <c r="F25" s="253"/>
      <c r="G25" s="253"/>
      <c r="H25" s="253"/>
      <c r="I25" s="253"/>
      <c r="J25" s="253"/>
      <c r="K25" s="253"/>
      <c r="L25" s="253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2:18" s="1" customFormat="1" ht="6.95" customHeight="1">
      <c r="B27" s="38"/>
      <c r="C27" s="3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9"/>
      <c r="R27" s="40"/>
    </row>
    <row r="28" spans="2:18" s="1" customFormat="1" ht="14.45" customHeight="1">
      <c r="B28" s="38"/>
      <c r="C28" s="39"/>
      <c r="D28" s="123" t="s">
        <v>1040</v>
      </c>
      <c r="E28" s="39"/>
      <c r="F28" s="39"/>
      <c r="G28" s="39"/>
      <c r="H28" s="39"/>
      <c r="I28" s="39"/>
      <c r="J28" s="39"/>
      <c r="K28" s="39"/>
      <c r="L28" s="39"/>
      <c r="M28" s="254">
        <f>N89</f>
        <v>0</v>
      </c>
      <c r="N28" s="254"/>
      <c r="O28" s="254"/>
      <c r="P28" s="254"/>
      <c r="Q28" s="39"/>
      <c r="R28" s="40"/>
    </row>
    <row r="29" spans="2:18" s="1" customFormat="1" ht="14.45" customHeight="1">
      <c r="B29" s="38"/>
      <c r="C29" s="39"/>
      <c r="D29" s="37" t="s">
        <v>1026</v>
      </c>
      <c r="E29" s="39"/>
      <c r="F29" s="39"/>
      <c r="G29" s="39"/>
      <c r="H29" s="39"/>
      <c r="I29" s="39"/>
      <c r="J29" s="39"/>
      <c r="K29" s="39"/>
      <c r="L29" s="39"/>
      <c r="M29" s="254">
        <f>N99</f>
        <v>0</v>
      </c>
      <c r="N29" s="254"/>
      <c r="O29" s="254"/>
      <c r="P29" s="254"/>
      <c r="Q29" s="39"/>
      <c r="R29" s="40"/>
    </row>
    <row r="30" spans="2:18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2:18" s="1" customFormat="1" ht="25.35" customHeight="1">
      <c r="B31" s="38"/>
      <c r="C31" s="39"/>
      <c r="D31" s="124" t="s">
        <v>910</v>
      </c>
      <c r="E31" s="39"/>
      <c r="F31" s="39"/>
      <c r="G31" s="39"/>
      <c r="H31" s="39"/>
      <c r="I31" s="39"/>
      <c r="J31" s="39"/>
      <c r="K31" s="39"/>
      <c r="L31" s="39"/>
      <c r="M31" s="300">
        <f>ROUND(M28+M29,2)</f>
        <v>0</v>
      </c>
      <c r="N31" s="282"/>
      <c r="O31" s="282"/>
      <c r="P31" s="282"/>
      <c r="Q31" s="39"/>
      <c r="R31" s="40"/>
    </row>
    <row r="32" spans="2:18" s="1" customFormat="1" ht="6.95" customHeight="1">
      <c r="B32" s="38"/>
      <c r="C32" s="3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9"/>
      <c r="R32" s="40"/>
    </row>
    <row r="33" spans="2:18" s="1" customFormat="1" ht="14.45" customHeight="1">
      <c r="B33" s="38"/>
      <c r="C33" s="39"/>
      <c r="D33" s="45" t="s">
        <v>911</v>
      </c>
      <c r="E33" s="45" t="s">
        <v>912</v>
      </c>
      <c r="F33" s="46">
        <v>0.2</v>
      </c>
      <c r="G33" s="125" t="s">
        <v>913</v>
      </c>
      <c r="H33" s="298">
        <f>(SUM(BE99:BE106)+SUM(BE125:BE176))</f>
        <v>0</v>
      </c>
      <c r="I33" s="282"/>
      <c r="J33" s="282"/>
      <c r="K33" s="39"/>
      <c r="L33" s="39"/>
      <c r="M33" s="298">
        <f>ROUND((SUM(BE99:BE106)+SUM(BE125:BE176)), 2)*F33</f>
        <v>0</v>
      </c>
      <c r="N33" s="282"/>
      <c r="O33" s="282"/>
      <c r="P33" s="282"/>
      <c r="Q33" s="39"/>
      <c r="R33" s="40"/>
    </row>
    <row r="34" spans="2:18" s="1" customFormat="1" ht="14.45" customHeight="1">
      <c r="B34" s="38"/>
      <c r="C34" s="39"/>
      <c r="D34" s="39"/>
      <c r="E34" s="45" t="s">
        <v>914</v>
      </c>
      <c r="F34" s="46">
        <v>0.2</v>
      </c>
      <c r="G34" s="125" t="s">
        <v>913</v>
      </c>
      <c r="H34" s="298">
        <f>(SUM(BF99:BF106)+SUM(BF125:BF176))</f>
        <v>0</v>
      </c>
      <c r="I34" s="282"/>
      <c r="J34" s="282"/>
      <c r="K34" s="39"/>
      <c r="L34" s="39"/>
      <c r="M34" s="298">
        <f>ROUND((SUM(BF99:BF106)+SUM(BF125:BF176)), 2)*F34</f>
        <v>0</v>
      </c>
      <c r="N34" s="282"/>
      <c r="O34" s="282"/>
      <c r="P34" s="282"/>
      <c r="Q34" s="39"/>
      <c r="R34" s="40"/>
    </row>
    <row r="35" spans="2:18" s="1" customFormat="1" ht="14.45" hidden="1" customHeight="1">
      <c r="B35" s="38"/>
      <c r="C35" s="39"/>
      <c r="D35" s="39"/>
      <c r="E35" s="45" t="s">
        <v>915</v>
      </c>
      <c r="F35" s="46">
        <v>0.2</v>
      </c>
      <c r="G35" s="125" t="s">
        <v>913</v>
      </c>
      <c r="H35" s="298">
        <f>(SUM(BG99:BG106)+SUM(BG125:BG176))</f>
        <v>0</v>
      </c>
      <c r="I35" s="282"/>
      <c r="J35" s="282"/>
      <c r="K35" s="39"/>
      <c r="L35" s="39"/>
      <c r="M35" s="298">
        <v>0</v>
      </c>
      <c r="N35" s="282"/>
      <c r="O35" s="282"/>
      <c r="P35" s="282"/>
      <c r="Q35" s="39"/>
      <c r="R35" s="40"/>
    </row>
    <row r="36" spans="2:18" s="1" customFormat="1" ht="14.45" hidden="1" customHeight="1">
      <c r="B36" s="38"/>
      <c r="C36" s="39"/>
      <c r="D36" s="39"/>
      <c r="E36" s="45" t="s">
        <v>916</v>
      </c>
      <c r="F36" s="46">
        <v>0.2</v>
      </c>
      <c r="G36" s="125" t="s">
        <v>913</v>
      </c>
      <c r="H36" s="298">
        <f>(SUM(BH99:BH106)+SUM(BH125:BH176))</f>
        <v>0</v>
      </c>
      <c r="I36" s="282"/>
      <c r="J36" s="282"/>
      <c r="K36" s="39"/>
      <c r="L36" s="39"/>
      <c r="M36" s="298">
        <v>0</v>
      </c>
      <c r="N36" s="282"/>
      <c r="O36" s="282"/>
      <c r="P36" s="282"/>
      <c r="Q36" s="39"/>
      <c r="R36" s="40"/>
    </row>
    <row r="37" spans="2:18" s="1" customFormat="1" ht="14.45" hidden="1" customHeight="1">
      <c r="B37" s="38"/>
      <c r="C37" s="39"/>
      <c r="D37" s="39"/>
      <c r="E37" s="45" t="s">
        <v>917</v>
      </c>
      <c r="F37" s="46">
        <v>0</v>
      </c>
      <c r="G37" s="125" t="s">
        <v>913</v>
      </c>
      <c r="H37" s="298">
        <f>(SUM(BI99:BI106)+SUM(BI125:BI176))</f>
        <v>0</v>
      </c>
      <c r="I37" s="282"/>
      <c r="J37" s="282"/>
      <c r="K37" s="39"/>
      <c r="L37" s="39"/>
      <c r="M37" s="298">
        <v>0</v>
      </c>
      <c r="N37" s="282"/>
      <c r="O37" s="282"/>
      <c r="P37" s="282"/>
      <c r="Q37" s="39"/>
      <c r="R37" s="40"/>
    </row>
    <row r="38" spans="2:18" s="1" customFormat="1" ht="6.9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25.35" customHeight="1">
      <c r="B39" s="38"/>
      <c r="C39" s="49"/>
      <c r="D39" s="50" t="s">
        <v>918</v>
      </c>
      <c r="E39" s="51"/>
      <c r="F39" s="51"/>
      <c r="G39" s="126" t="s">
        <v>919</v>
      </c>
      <c r="H39" s="52" t="s">
        <v>920</v>
      </c>
      <c r="I39" s="51"/>
      <c r="J39" s="51"/>
      <c r="K39" s="51"/>
      <c r="L39" s="228">
        <f>SUM(M31:M37)</f>
        <v>0</v>
      </c>
      <c r="M39" s="228"/>
      <c r="N39" s="228"/>
      <c r="O39" s="228"/>
      <c r="P39" s="299"/>
      <c r="Q39" s="4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s="1" customFormat="1" ht="14.4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2:18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5">
      <c r="B50" s="38"/>
      <c r="C50" s="39"/>
      <c r="D50" s="53" t="s">
        <v>921</v>
      </c>
      <c r="E50" s="54"/>
      <c r="F50" s="54"/>
      <c r="G50" s="54"/>
      <c r="H50" s="55"/>
      <c r="I50" s="39"/>
      <c r="J50" s="53" t="s">
        <v>922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 ht="15">
      <c r="B59" s="38"/>
      <c r="C59" s="39"/>
      <c r="D59" s="58" t="s">
        <v>923</v>
      </c>
      <c r="E59" s="59"/>
      <c r="F59" s="59"/>
      <c r="G59" s="60" t="s">
        <v>924</v>
      </c>
      <c r="H59" s="61"/>
      <c r="I59" s="39"/>
      <c r="J59" s="58" t="s">
        <v>923</v>
      </c>
      <c r="K59" s="59"/>
      <c r="L59" s="59"/>
      <c r="M59" s="59"/>
      <c r="N59" s="60" t="s">
        <v>924</v>
      </c>
      <c r="O59" s="59"/>
      <c r="P59" s="61"/>
      <c r="Q59" s="39"/>
      <c r="R59" s="40"/>
    </row>
    <row r="60" spans="2:18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5">
      <c r="B61" s="38"/>
      <c r="C61" s="39"/>
      <c r="D61" s="53" t="s">
        <v>925</v>
      </c>
      <c r="E61" s="54"/>
      <c r="F61" s="54"/>
      <c r="G61" s="54"/>
      <c r="H61" s="55"/>
      <c r="I61" s="39"/>
      <c r="J61" s="53" t="s">
        <v>926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 ht="15">
      <c r="B70" s="38"/>
      <c r="C70" s="39"/>
      <c r="D70" s="58" t="s">
        <v>923</v>
      </c>
      <c r="E70" s="59"/>
      <c r="F70" s="59"/>
      <c r="G70" s="60" t="s">
        <v>924</v>
      </c>
      <c r="H70" s="61"/>
      <c r="I70" s="39"/>
      <c r="J70" s="58" t="s">
        <v>923</v>
      </c>
      <c r="K70" s="59"/>
      <c r="L70" s="59"/>
      <c r="M70" s="59"/>
      <c r="N70" s="60" t="s">
        <v>924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31" t="s">
        <v>1041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887</v>
      </c>
      <c r="D78" s="39"/>
      <c r="E78" s="39"/>
      <c r="F78" s="283" t="str">
        <f>F6</f>
        <v>Rekonštrukcia tepelného hospodárstva Ekonomickej univerzity v Bratislave, Dolnozemská cesta č.1, 852 35 Bratislava</v>
      </c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39"/>
      <c r="R78" s="40"/>
    </row>
    <row r="79" spans="2:18" ht="30" customHeight="1">
      <c r="B79" s="26"/>
      <c r="C79" s="33" t="s">
        <v>1036</v>
      </c>
      <c r="D79" s="29"/>
      <c r="E79" s="29"/>
      <c r="F79" s="283" t="s">
        <v>1802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9"/>
      <c r="R79" s="27"/>
    </row>
    <row r="80" spans="2:18" s="1" customFormat="1" ht="36.950000000000003" customHeight="1">
      <c r="B80" s="38"/>
      <c r="C80" s="72" t="s">
        <v>1038</v>
      </c>
      <c r="D80" s="39"/>
      <c r="E80" s="39"/>
      <c r="F80" s="233" t="str">
        <f>F8</f>
        <v xml:space="preserve">G2.3 - G2.3 Vnútorný rozvod plynu </v>
      </c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39"/>
      <c r="R80" s="40"/>
    </row>
    <row r="81" spans="2:47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</row>
    <row r="82" spans="2:47" s="1" customFormat="1" ht="18" customHeight="1">
      <c r="B82" s="38"/>
      <c r="C82" s="33" t="s">
        <v>891</v>
      </c>
      <c r="D82" s="39"/>
      <c r="E82" s="39"/>
      <c r="F82" s="31" t="str">
        <f>F10</f>
        <v>Bratislava</v>
      </c>
      <c r="G82" s="39"/>
      <c r="H82" s="39"/>
      <c r="I82" s="39"/>
      <c r="J82" s="39"/>
      <c r="K82" s="33" t="s">
        <v>893</v>
      </c>
      <c r="L82" s="39"/>
      <c r="M82" s="281" t="str">
        <f>IF(O10="","",O10)</f>
        <v>7. 7. 2017</v>
      </c>
      <c r="N82" s="281"/>
      <c r="O82" s="281"/>
      <c r="P82" s="281"/>
      <c r="Q82" s="39"/>
      <c r="R82" s="40"/>
    </row>
    <row r="83" spans="2:47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</row>
    <row r="84" spans="2:47" s="1" customFormat="1" ht="15">
      <c r="B84" s="38"/>
      <c r="C84" s="33" t="s">
        <v>895</v>
      </c>
      <c r="D84" s="39"/>
      <c r="E84" s="39"/>
      <c r="F84" s="31" t="str">
        <f>E13</f>
        <v>Ekonomická univerzita v Bratislave</v>
      </c>
      <c r="G84" s="39"/>
      <c r="H84" s="39"/>
      <c r="I84" s="39"/>
      <c r="J84" s="39"/>
      <c r="K84" s="33" t="s">
        <v>901</v>
      </c>
      <c r="L84" s="39"/>
      <c r="M84" s="248" t="str">
        <f>E19</f>
        <v>Energoprojekt Bratislava, a.s.</v>
      </c>
      <c r="N84" s="248"/>
      <c r="O84" s="248"/>
      <c r="P84" s="248"/>
      <c r="Q84" s="248"/>
      <c r="R84" s="40"/>
    </row>
    <row r="85" spans="2:47" s="1" customFormat="1" ht="14.45" customHeight="1">
      <c r="B85" s="38"/>
      <c r="C85" s="33" t="s">
        <v>899</v>
      </c>
      <c r="D85" s="39"/>
      <c r="E85" s="39"/>
      <c r="F85" s="31" t="str">
        <f>IF(E16="","",E16)</f>
        <v>Vyplň údaj</v>
      </c>
      <c r="G85" s="39"/>
      <c r="H85" s="39"/>
      <c r="I85" s="39"/>
      <c r="J85" s="39"/>
      <c r="K85" s="33" t="s">
        <v>905</v>
      </c>
      <c r="L85" s="39"/>
      <c r="M85" s="248" t="str">
        <f>E22</f>
        <v>Mgr. Michal Kovciík</v>
      </c>
      <c r="N85" s="248"/>
      <c r="O85" s="248"/>
      <c r="P85" s="248"/>
      <c r="Q85" s="248"/>
      <c r="R85" s="40"/>
    </row>
    <row r="86" spans="2:47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</row>
    <row r="87" spans="2:47" s="1" customFormat="1" ht="29.25" customHeight="1">
      <c r="B87" s="38"/>
      <c r="C87" s="295" t="s">
        <v>1042</v>
      </c>
      <c r="D87" s="296"/>
      <c r="E87" s="296"/>
      <c r="F87" s="296"/>
      <c r="G87" s="296"/>
      <c r="H87" s="49"/>
      <c r="I87" s="49"/>
      <c r="J87" s="49"/>
      <c r="K87" s="49"/>
      <c r="L87" s="49"/>
      <c r="M87" s="49"/>
      <c r="N87" s="295" t="s">
        <v>1043</v>
      </c>
      <c r="O87" s="296"/>
      <c r="P87" s="296"/>
      <c r="Q87" s="296"/>
      <c r="R87" s="40"/>
    </row>
    <row r="88" spans="2:47" s="1" customFormat="1" ht="10.3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</row>
    <row r="89" spans="2:47" s="1" customFormat="1" ht="29.25" customHeight="1">
      <c r="B89" s="38"/>
      <c r="C89" s="127" t="s">
        <v>1044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236">
        <f>N125</f>
        <v>0</v>
      </c>
      <c r="O89" s="297"/>
      <c r="P89" s="297"/>
      <c r="Q89" s="297"/>
      <c r="R89" s="40"/>
      <c r="AU89" s="22" t="s">
        <v>1045</v>
      </c>
    </row>
    <row r="90" spans="2:47" s="7" customFormat="1" ht="24.95" customHeight="1">
      <c r="B90" s="128"/>
      <c r="C90" s="129"/>
      <c r="D90" s="130" t="s">
        <v>1052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91">
        <f>N126</f>
        <v>0</v>
      </c>
      <c r="O90" s="292"/>
      <c r="P90" s="292"/>
      <c r="Q90" s="292"/>
      <c r="R90" s="131"/>
    </row>
    <row r="91" spans="2:47" s="8" customFormat="1" ht="19.899999999999999" customHeight="1">
      <c r="B91" s="132"/>
      <c r="C91" s="101"/>
      <c r="D91" s="112" t="s">
        <v>2355</v>
      </c>
      <c r="E91" s="101"/>
      <c r="F91" s="101"/>
      <c r="G91" s="101"/>
      <c r="H91" s="101"/>
      <c r="I91" s="101"/>
      <c r="J91" s="101"/>
      <c r="K91" s="101"/>
      <c r="L91" s="101"/>
      <c r="M91" s="101"/>
      <c r="N91" s="207">
        <f>N127</f>
        <v>0</v>
      </c>
      <c r="O91" s="208"/>
      <c r="P91" s="208"/>
      <c r="Q91" s="208"/>
      <c r="R91" s="133"/>
    </row>
    <row r="92" spans="2:47" s="8" customFormat="1" ht="19.899999999999999" customHeight="1">
      <c r="B92" s="132"/>
      <c r="C92" s="101"/>
      <c r="D92" s="112" t="s">
        <v>549</v>
      </c>
      <c r="E92" s="101"/>
      <c r="F92" s="101"/>
      <c r="G92" s="101"/>
      <c r="H92" s="101"/>
      <c r="I92" s="101"/>
      <c r="J92" s="101"/>
      <c r="K92" s="101"/>
      <c r="L92" s="101"/>
      <c r="M92" s="101"/>
      <c r="N92" s="207">
        <f>N149</f>
        <v>0</v>
      </c>
      <c r="O92" s="208"/>
      <c r="P92" s="208"/>
      <c r="Q92" s="208"/>
      <c r="R92" s="133"/>
    </row>
    <row r="93" spans="2:47" s="8" customFormat="1" ht="19.899999999999999" customHeight="1">
      <c r="B93" s="132"/>
      <c r="C93" s="101"/>
      <c r="D93" s="112" t="s">
        <v>1059</v>
      </c>
      <c r="E93" s="101"/>
      <c r="F93" s="101"/>
      <c r="G93" s="101"/>
      <c r="H93" s="101"/>
      <c r="I93" s="101"/>
      <c r="J93" s="101"/>
      <c r="K93" s="101"/>
      <c r="L93" s="101"/>
      <c r="M93" s="101"/>
      <c r="N93" s="207">
        <f>N154</f>
        <v>0</v>
      </c>
      <c r="O93" s="208"/>
      <c r="P93" s="208"/>
      <c r="Q93" s="208"/>
      <c r="R93" s="133"/>
    </row>
    <row r="94" spans="2:47" s="8" customFormat="1" ht="19.899999999999999" customHeight="1">
      <c r="B94" s="132"/>
      <c r="C94" s="101"/>
      <c r="D94" s="112" t="s">
        <v>1061</v>
      </c>
      <c r="E94" s="101"/>
      <c r="F94" s="101"/>
      <c r="G94" s="101"/>
      <c r="H94" s="101"/>
      <c r="I94" s="101"/>
      <c r="J94" s="101"/>
      <c r="K94" s="101"/>
      <c r="L94" s="101"/>
      <c r="M94" s="101"/>
      <c r="N94" s="207">
        <f>N161</f>
        <v>0</v>
      </c>
      <c r="O94" s="208"/>
      <c r="P94" s="208"/>
      <c r="Q94" s="208"/>
      <c r="R94" s="133"/>
    </row>
    <row r="95" spans="2:47" s="7" customFormat="1" ht="24.95" customHeight="1">
      <c r="B95" s="128"/>
      <c r="C95" s="129"/>
      <c r="D95" s="130" t="s">
        <v>1063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91">
        <f>N166</f>
        <v>0</v>
      </c>
      <c r="O95" s="292"/>
      <c r="P95" s="292"/>
      <c r="Q95" s="292"/>
      <c r="R95" s="131"/>
    </row>
    <row r="96" spans="2:47" s="8" customFormat="1" ht="19.899999999999999" customHeight="1">
      <c r="B96" s="132"/>
      <c r="C96" s="101"/>
      <c r="D96" s="112" t="s">
        <v>1064</v>
      </c>
      <c r="E96" s="101"/>
      <c r="F96" s="101"/>
      <c r="G96" s="101"/>
      <c r="H96" s="101"/>
      <c r="I96" s="101"/>
      <c r="J96" s="101"/>
      <c r="K96" s="101"/>
      <c r="L96" s="101"/>
      <c r="M96" s="101"/>
      <c r="N96" s="207">
        <f>N167</f>
        <v>0</v>
      </c>
      <c r="O96" s="208"/>
      <c r="P96" s="208"/>
      <c r="Q96" s="208"/>
      <c r="R96" s="133"/>
    </row>
    <row r="97" spans="2:65" s="8" customFormat="1" ht="19.899999999999999" customHeight="1">
      <c r="B97" s="132"/>
      <c r="C97" s="101"/>
      <c r="D97" s="112" t="s">
        <v>551</v>
      </c>
      <c r="E97" s="101"/>
      <c r="F97" s="101"/>
      <c r="G97" s="101"/>
      <c r="H97" s="101"/>
      <c r="I97" s="101"/>
      <c r="J97" s="101"/>
      <c r="K97" s="101"/>
      <c r="L97" s="101"/>
      <c r="M97" s="101"/>
      <c r="N97" s="207">
        <f>N175</f>
        <v>0</v>
      </c>
      <c r="O97" s="208"/>
      <c r="P97" s="208"/>
      <c r="Q97" s="208"/>
      <c r="R97" s="133"/>
    </row>
    <row r="98" spans="2:65" s="1" customFormat="1" ht="21.75" customHeight="1"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40"/>
    </row>
    <row r="99" spans="2:65" s="1" customFormat="1" ht="29.25" customHeight="1">
      <c r="B99" s="38"/>
      <c r="C99" s="201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93"/>
      <c r="O99" s="294"/>
      <c r="P99" s="294"/>
      <c r="Q99" s="294"/>
      <c r="R99" s="40"/>
      <c r="T99" s="134"/>
      <c r="U99" s="135" t="s">
        <v>911</v>
      </c>
    </row>
    <row r="100" spans="2:65" s="1" customFormat="1" ht="18" customHeight="1">
      <c r="B100" s="136"/>
      <c r="C100" s="203"/>
      <c r="D100" s="213"/>
      <c r="E100" s="213"/>
      <c r="F100" s="213"/>
      <c r="G100" s="213"/>
      <c r="H100" s="213"/>
      <c r="I100" s="203"/>
      <c r="J100" s="203"/>
      <c r="K100" s="203"/>
      <c r="L100" s="203"/>
      <c r="M100" s="203"/>
      <c r="N100" s="216"/>
      <c r="O100" s="216"/>
      <c r="P100" s="216"/>
      <c r="Q100" s="216"/>
      <c r="R100" s="138"/>
      <c r="S100" s="139"/>
      <c r="T100" s="140"/>
      <c r="U100" s="141" t="s">
        <v>914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2" t="s">
        <v>1065</v>
      </c>
      <c r="AZ100" s="139"/>
      <c r="BA100" s="139"/>
      <c r="BB100" s="139"/>
      <c r="BC100" s="139"/>
      <c r="BD100" s="139"/>
      <c r="BE100" s="143">
        <f t="shared" ref="BE100:BE105" si="0">IF(U100="základná",N100,0)</f>
        <v>0</v>
      </c>
      <c r="BF100" s="143">
        <f t="shared" ref="BF100:BF105" si="1">IF(U100="znížená",N100,0)</f>
        <v>0</v>
      </c>
      <c r="BG100" s="143">
        <f t="shared" ref="BG100:BG105" si="2">IF(U100="zákl. prenesená",N100,0)</f>
        <v>0</v>
      </c>
      <c r="BH100" s="143">
        <f t="shared" ref="BH100:BH105" si="3">IF(U100="zníž. prenesená",N100,0)</f>
        <v>0</v>
      </c>
      <c r="BI100" s="143">
        <f t="shared" ref="BI100:BI105" si="4">IF(U100="nulová",N100,0)</f>
        <v>0</v>
      </c>
      <c r="BJ100" s="142" t="s">
        <v>959</v>
      </c>
      <c r="BK100" s="139"/>
      <c r="BL100" s="139"/>
      <c r="BM100" s="139"/>
    </row>
    <row r="101" spans="2:65" s="1" customFormat="1" ht="18" customHeight="1">
      <c r="B101" s="136"/>
      <c r="C101" s="203"/>
      <c r="D101" s="213"/>
      <c r="E101" s="213"/>
      <c r="F101" s="213"/>
      <c r="G101" s="213"/>
      <c r="H101" s="213"/>
      <c r="I101" s="203"/>
      <c r="J101" s="203"/>
      <c r="K101" s="203"/>
      <c r="L101" s="203"/>
      <c r="M101" s="203"/>
      <c r="N101" s="216"/>
      <c r="O101" s="216"/>
      <c r="P101" s="216"/>
      <c r="Q101" s="216"/>
      <c r="R101" s="138"/>
      <c r="S101" s="139"/>
      <c r="T101" s="140"/>
      <c r="U101" s="141" t="s">
        <v>914</v>
      </c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42" t="s">
        <v>1065</v>
      </c>
      <c r="AZ101" s="139"/>
      <c r="BA101" s="139"/>
      <c r="BB101" s="139"/>
      <c r="BC101" s="139"/>
      <c r="BD101" s="139"/>
      <c r="BE101" s="143">
        <f t="shared" si="0"/>
        <v>0</v>
      </c>
      <c r="BF101" s="143">
        <f t="shared" si="1"/>
        <v>0</v>
      </c>
      <c r="BG101" s="143">
        <f t="shared" si="2"/>
        <v>0</v>
      </c>
      <c r="BH101" s="143">
        <f t="shared" si="3"/>
        <v>0</v>
      </c>
      <c r="BI101" s="143">
        <f t="shared" si="4"/>
        <v>0</v>
      </c>
      <c r="BJ101" s="142" t="s">
        <v>959</v>
      </c>
      <c r="BK101" s="139"/>
      <c r="BL101" s="139"/>
      <c r="BM101" s="139"/>
    </row>
    <row r="102" spans="2:65" s="1" customFormat="1" ht="18" customHeight="1">
      <c r="B102" s="136"/>
      <c r="C102" s="203"/>
      <c r="D102" s="213"/>
      <c r="E102" s="213"/>
      <c r="F102" s="213"/>
      <c r="G102" s="213"/>
      <c r="H102" s="213"/>
      <c r="I102" s="203"/>
      <c r="J102" s="203"/>
      <c r="K102" s="203"/>
      <c r="L102" s="203"/>
      <c r="M102" s="203"/>
      <c r="N102" s="216"/>
      <c r="O102" s="216"/>
      <c r="P102" s="216"/>
      <c r="Q102" s="216"/>
      <c r="R102" s="138"/>
      <c r="S102" s="139"/>
      <c r="T102" s="140"/>
      <c r="U102" s="141" t="s">
        <v>914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42" t="s">
        <v>1065</v>
      </c>
      <c r="AZ102" s="139"/>
      <c r="BA102" s="139"/>
      <c r="BB102" s="139"/>
      <c r="BC102" s="139"/>
      <c r="BD102" s="139"/>
      <c r="BE102" s="143">
        <f t="shared" si="0"/>
        <v>0</v>
      </c>
      <c r="BF102" s="143">
        <f t="shared" si="1"/>
        <v>0</v>
      </c>
      <c r="BG102" s="143">
        <f t="shared" si="2"/>
        <v>0</v>
      </c>
      <c r="BH102" s="143">
        <f t="shared" si="3"/>
        <v>0</v>
      </c>
      <c r="BI102" s="143">
        <f t="shared" si="4"/>
        <v>0</v>
      </c>
      <c r="BJ102" s="142" t="s">
        <v>959</v>
      </c>
      <c r="BK102" s="139"/>
      <c r="BL102" s="139"/>
      <c r="BM102" s="139"/>
    </row>
    <row r="103" spans="2:65" s="1" customFormat="1" ht="18" customHeight="1">
      <c r="B103" s="136"/>
      <c r="C103" s="203"/>
      <c r="D103" s="213"/>
      <c r="E103" s="213"/>
      <c r="F103" s="213"/>
      <c r="G103" s="213"/>
      <c r="H103" s="213"/>
      <c r="I103" s="203"/>
      <c r="J103" s="203"/>
      <c r="K103" s="203"/>
      <c r="L103" s="203"/>
      <c r="M103" s="203"/>
      <c r="N103" s="216"/>
      <c r="O103" s="216"/>
      <c r="P103" s="216"/>
      <c r="Q103" s="216"/>
      <c r="R103" s="138"/>
      <c r="S103" s="139"/>
      <c r="T103" s="140"/>
      <c r="U103" s="141" t="s">
        <v>914</v>
      </c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42" t="s">
        <v>1065</v>
      </c>
      <c r="AZ103" s="139"/>
      <c r="BA103" s="139"/>
      <c r="BB103" s="139"/>
      <c r="BC103" s="139"/>
      <c r="BD103" s="139"/>
      <c r="BE103" s="143">
        <f t="shared" si="0"/>
        <v>0</v>
      </c>
      <c r="BF103" s="143">
        <f t="shared" si="1"/>
        <v>0</v>
      </c>
      <c r="BG103" s="143">
        <f t="shared" si="2"/>
        <v>0</v>
      </c>
      <c r="BH103" s="143">
        <f t="shared" si="3"/>
        <v>0</v>
      </c>
      <c r="BI103" s="143">
        <f t="shared" si="4"/>
        <v>0</v>
      </c>
      <c r="BJ103" s="142" t="s">
        <v>959</v>
      </c>
      <c r="BK103" s="139"/>
      <c r="BL103" s="139"/>
      <c r="BM103" s="139"/>
    </row>
    <row r="104" spans="2:65" s="1" customFormat="1" ht="18" customHeight="1">
      <c r="B104" s="136"/>
      <c r="C104" s="203"/>
      <c r="D104" s="213"/>
      <c r="E104" s="213"/>
      <c r="F104" s="213"/>
      <c r="G104" s="213"/>
      <c r="H104" s="213"/>
      <c r="I104" s="203"/>
      <c r="J104" s="203"/>
      <c r="K104" s="203"/>
      <c r="L104" s="203"/>
      <c r="M104" s="203"/>
      <c r="N104" s="216"/>
      <c r="O104" s="216"/>
      <c r="P104" s="216"/>
      <c r="Q104" s="216"/>
      <c r="R104" s="138"/>
      <c r="S104" s="139"/>
      <c r="T104" s="140"/>
      <c r="U104" s="141" t="s">
        <v>914</v>
      </c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42" t="s">
        <v>1065</v>
      </c>
      <c r="AZ104" s="139"/>
      <c r="BA104" s="139"/>
      <c r="BB104" s="139"/>
      <c r="BC104" s="139"/>
      <c r="BD104" s="139"/>
      <c r="BE104" s="143">
        <f t="shared" si="0"/>
        <v>0</v>
      </c>
      <c r="BF104" s="143">
        <f t="shared" si="1"/>
        <v>0</v>
      </c>
      <c r="BG104" s="143">
        <f t="shared" si="2"/>
        <v>0</v>
      </c>
      <c r="BH104" s="143">
        <f t="shared" si="3"/>
        <v>0</v>
      </c>
      <c r="BI104" s="143">
        <f t="shared" si="4"/>
        <v>0</v>
      </c>
      <c r="BJ104" s="142" t="s">
        <v>959</v>
      </c>
      <c r="BK104" s="139"/>
      <c r="BL104" s="139"/>
      <c r="BM104" s="139"/>
    </row>
    <row r="105" spans="2:65" s="1" customFormat="1" ht="18" customHeight="1">
      <c r="B105" s="136"/>
      <c r="C105" s="203"/>
      <c r="D105" s="204"/>
      <c r="E105" s="203"/>
      <c r="F105" s="203"/>
      <c r="G105" s="203"/>
      <c r="H105" s="203"/>
      <c r="I105" s="203"/>
      <c r="J105" s="203"/>
      <c r="K105" s="203"/>
      <c r="L105" s="203"/>
      <c r="M105" s="203"/>
      <c r="N105" s="216"/>
      <c r="O105" s="216"/>
      <c r="P105" s="216"/>
      <c r="Q105" s="216"/>
      <c r="R105" s="138"/>
      <c r="S105" s="139"/>
      <c r="T105" s="144"/>
      <c r="U105" s="145" t="s">
        <v>914</v>
      </c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42" t="s">
        <v>1066</v>
      </c>
      <c r="AZ105" s="139"/>
      <c r="BA105" s="139"/>
      <c r="BB105" s="139"/>
      <c r="BC105" s="139"/>
      <c r="BD105" s="139"/>
      <c r="BE105" s="143">
        <f t="shared" si="0"/>
        <v>0</v>
      </c>
      <c r="BF105" s="143">
        <f t="shared" si="1"/>
        <v>0</v>
      </c>
      <c r="BG105" s="143">
        <f t="shared" si="2"/>
        <v>0</v>
      </c>
      <c r="BH105" s="143">
        <f t="shared" si="3"/>
        <v>0</v>
      </c>
      <c r="BI105" s="143">
        <f t="shared" si="4"/>
        <v>0</v>
      </c>
      <c r="BJ105" s="142" t="s">
        <v>959</v>
      </c>
      <c r="BK105" s="139"/>
      <c r="BL105" s="139"/>
      <c r="BM105" s="139"/>
    </row>
    <row r="106" spans="2:65" s="1" customFormat="1"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40"/>
    </row>
    <row r="107" spans="2:65" s="1" customFormat="1" ht="29.25" customHeight="1">
      <c r="B107" s="38"/>
      <c r="C107" s="121" t="s">
        <v>490</v>
      </c>
      <c r="D107" s="49"/>
      <c r="E107" s="49"/>
      <c r="F107" s="49"/>
      <c r="G107" s="49"/>
      <c r="H107" s="49"/>
      <c r="I107" s="49"/>
      <c r="J107" s="49"/>
      <c r="K107" s="49"/>
      <c r="L107" s="215">
        <f>ROUND(SUM(N89+N99),2)</f>
        <v>0</v>
      </c>
      <c r="M107" s="215"/>
      <c r="N107" s="215"/>
      <c r="O107" s="215"/>
      <c r="P107" s="215"/>
      <c r="Q107" s="215"/>
      <c r="R107" s="40"/>
    </row>
    <row r="108" spans="2:65" s="1" customFormat="1" ht="6.95" customHeight="1"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</row>
    <row r="112" spans="2:65" s="1" customFormat="1" ht="6.95" customHeight="1"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7"/>
    </row>
    <row r="113" spans="2:65" s="1" customFormat="1" ht="36.950000000000003" customHeight="1">
      <c r="B113" s="38"/>
      <c r="C113" s="231" t="s">
        <v>1067</v>
      </c>
      <c r="D113" s="282"/>
      <c r="E113" s="282"/>
      <c r="F113" s="282"/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82"/>
      <c r="R113" s="40"/>
    </row>
    <row r="114" spans="2:65" s="1" customFormat="1" ht="6.95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spans="2:65" s="1" customFormat="1" ht="30" customHeight="1">
      <c r="B115" s="38"/>
      <c r="C115" s="33" t="s">
        <v>887</v>
      </c>
      <c r="D115" s="39"/>
      <c r="E115" s="39"/>
      <c r="F115" s="283" t="str">
        <f>F6</f>
        <v>Rekonštrukcia tepelného hospodárstva Ekonomickej univerzity v Bratislave, Dolnozemská cesta č.1, 852 35 Bratislava</v>
      </c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39"/>
      <c r="R115" s="40"/>
    </row>
    <row r="116" spans="2:65" ht="30" customHeight="1">
      <c r="B116" s="26"/>
      <c r="C116" s="33" t="s">
        <v>1036</v>
      </c>
      <c r="D116" s="29"/>
      <c r="E116" s="29"/>
      <c r="F116" s="283" t="s">
        <v>1802</v>
      </c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9"/>
      <c r="R116" s="27"/>
    </row>
    <row r="117" spans="2:65" s="1" customFormat="1" ht="36.950000000000003" customHeight="1">
      <c r="B117" s="38"/>
      <c r="C117" s="72" t="s">
        <v>1038</v>
      </c>
      <c r="D117" s="39"/>
      <c r="E117" s="39"/>
      <c r="F117" s="233" t="str">
        <f>F8</f>
        <v xml:space="preserve">G2.3 - G2.3 Vnútorný rozvod plynu </v>
      </c>
      <c r="G117" s="282"/>
      <c r="H117" s="282"/>
      <c r="I117" s="282"/>
      <c r="J117" s="282"/>
      <c r="K117" s="282"/>
      <c r="L117" s="282"/>
      <c r="M117" s="282"/>
      <c r="N117" s="282"/>
      <c r="O117" s="282"/>
      <c r="P117" s="282"/>
      <c r="Q117" s="39"/>
      <c r="R117" s="40"/>
    </row>
    <row r="118" spans="2:65" s="1" customFormat="1" ht="6.95" customHeight="1"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40"/>
    </row>
    <row r="119" spans="2:65" s="1" customFormat="1" ht="18" customHeight="1">
      <c r="B119" s="38"/>
      <c r="C119" s="33" t="s">
        <v>891</v>
      </c>
      <c r="D119" s="39"/>
      <c r="E119" s="39"/>
      <c r="F119" s="31" t="str">
        <f>F10</f>
        <v>Bratislava</v>
      </c>
      <c r="G119" s="39"/>
      <c r="H119" s="39"/>
      <c r="I119" s="39"/>
      <c r="J119" s="39"/>
      <c r="K119" s="33" t="s">
        <v>893</v>
      </c>
      <c r="L119" s="39"/>
      <c r="M119" s="281" t="str">
        <f>IF(O10="","",O10)</f>
        <v>7. 7. 2017</v>
      </c>
      <c r="N119" s="281"/>
      <c r="O119" s="281"/>
      <c r="P119" s="281"/>
      <c r="Q119" s="39"/>
      <c r="R119" s="40"/>
    </row>
    <row r="120" spans="2:65" s="1" customFormat="1" ht="6.95" customHeight="1"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40"/>
    </row>
    <row r="121" spans="2:65" s="1" customFormat="1" ht="15">
      <c r="B121" s="38"/>
      <c r="C121" s="33" t="s">
        <v>895</v>
      </c>
      <c r="D121" s="39"/>
      <c r="E121" s="39"/>
      <c r="F121" s="31" t="str">
        <f>E13</f>
        <v>Ekonomická univerzita v Bratislave</v>
      </c>
      <c r="G121" s="39"/>
      <c r="H121" s="39"/>
      <c r="I121" s="39"/>
      <c r="J121" s="39"/>
      <c r="K121" s="33" t="s">
        <v>901</v>
      </c>
      <c r="L121" s="39"/>
      <c r="M121" s="248" t="str">
        <f>E19</f>
        <v>Energoprojekt Bratislava, a.s.</v>
      </c>
      <c r="N121" s="248"/>
      <c r="O121" s="248"/>
      <c r="P121" s="248"/>
      <c r="Q121" s="248"/>
      <c r="R121" s="40"/>
    </row>
    <row r="122" spans="2:65" s="1" customFormat="1" ht="14.45" customHeight="1">
      <c r="B122" s="38"/>
      <c r="C122" s="33" t="s">
        <v>899</v>
      </c>
      <c r="D122" s="39"/>
      <c r="E122" s="39"/>
      <c r="F122" s="31" t="str">
        <f>IF(E16="","",E16)</f>
        <v>Vyplň údaj</v>
      </c>
      <c r="G122" s="39"/>
      <c r="H122" s="39"/>
      <c r="I122" s="39"/>
      <c r="J122" s="39"/>
      <c r="K122" s="33" t="s">
        <v>905</v>
      </c>
      <c r="L122" s="39"/>
      <c r="M122" s="248" t="str">
        <f>E22</f>
        <v>Mgr. Michal Kovciík</v>
      </c>
      <c r="N122" s="248"/>
      <c r="O122" s="248"/>
      <c r="P122" s="248"/>
      <c r="Q122" s="248"/>
      <c r="R122" s="40"/>
    </row>
    <row r="123" spans="2:65" s="1" customFormat="1" ht="10.35" customHeight="1"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40"/>
    </row>
    <row r="124" spans="2:65" s="9" customFormat="1" ht="29.25" customHeight="1">
      <c r="B124" s="146"/>
      <c r="C124" s="147" t="s">
        <v>1068</v>
      </c>
      <c r="D124" s="148" t="s">
        <v>1069</v>
      </c>
      <c r="E124" s="148" t="s">
        <v>929</v>
      </c>
      <c r="F124" s="285" t="s">
        <v>1070</v>
      </c>
      <c r="G124" s="285"/>
      <c r="H124" s="285"/>
      <c r="I124" s="285"/>
      <c r="J124" s="148" t="s">
        <v>1071</v>
      </c>
      <c r="K124" s="148" t="s">
        <v>1072</v>
      </c>
      <c r="L124" s="285" t="s">
        <v>1073</v>
      </c>
      <c r="M124" s="285"/>
      <c r="N124" s="285" t="s">
        <v>1043</v>
      </c>
      <c r="O124" s="285"/>
      <c r="P124" s="285"/>
      <c r="Q124" s="286"/>
      <c r="R124" s="149"/>
      <c r="T124" s="78" t="s">
        <v>1074</v>
      </c>
      <c r="U124" s="79" t="s">
        <v>911</v>
      </c>
      <c r="V124" s="79" t="s">
        <v>1075</v>
      </c>
      <c r="W124" s="79" t="s">
        <v>1076</v>
      </c>
      <c r="X124" s="79" t="s">
        <v>1077</v>
      </c>
      <c r="Y124" s="79" t="s">
        <v>1078</v>
      </c>
      <c r="Z124" s="79" t="s">
        <v>1079</v>
      </c>
      <c r="AA124" s="80" t="s">
        <v>1080</v>
      </c>
    </row>
    <row r="125" spans="2:65" s="1" customFormat="1" ht="29.25" customHeight="1">
      <c r="B125" s="38"/>
      <c r="C125" s="82" t="s">
        <v>1040</v>
      </c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287">
        <f>BK125</f>
        <v>0</v>
      </c>
      <c r="O125" s="288"/>
      <c r="P125" s="288"/>
      <c r="Q125" s="288"/>
      <c r="R125" s="40"/>
      <c r="T125" s="81"/>
      <c r="U125" s="54"/>
      <c r="V125" s="54"/>
      <c r="W125" s="150">
        <f>W126+W166+W177</f>
        <v>0</v>
      </c>
      <c r="X125" s="54"/>
      <c r="Y125" s="150">
        <f>Y126+Y166+Y177</f>
        <v>0</v>
      </c>
      <c r="Z125" s="54"/>
      <c r="AA125" s="151">
        <f>AA126+AA166+AA177</f>
        <v>0</v>
      </c>
      <c r="AT125" s="22" t="s">
        <v>946</v>
      </c>
      <c r="AU125" s="22" t="s">
        <v>1045</v>
      </c>
      <c r="BK125" s="152">
        <f>BK126+BK166+BK177</f>
        <v>0</v>
      </c>
    </row>
    <row r="126" spans="2:65" s="10" customFormat="1" ht="37.35" customHeight="1">
      <c r="B126" s="153"/>
      <c r="C126" s="154"/>
      <c r="D126" s="155" t="s">
        <v>1052</v>
      </c>
      <c r="E126" s="155"/>
      <c r="F126" s="155"/>
      <c r="G126" s="155"/>
      <c r="H126" s="155"/>
      <c r="I126" s="155"/>
      <c r="J126" s="155"/>
      <c r="K126" s="155"/>
      <c r="L126" s="155"/>
      <c r="M126" s="155"/>
      <c r="N126" s="289">
        <f>BK126</f>
        <v>0</v>
      </c>
      <c r="O126" s="290"/>
      <c r="P126" s="290"/>
      <c r="Q126" s="290"/>
      <c r="R126" s="156"/>
      <c r="T126" s="157"/>
      <c r="U126" s="154"/>
      <c r="V126" s="154"/>
      <c r="W126" s="158">
        <f>W127+W149+W154+W161</f>
        <v>0</v>
      </c>
      <c r="X126" s="154"/>
      <c r="Y126" s="158">
        <f>Y127+Y149+Y154+Y161</f>
        <v>0</v>
      </c>
      <c r="Z126" s="154"/>
      <c r="AA126" s="159">
        <f>AA127+AA149+AA154+AA161</f>
        <v>0</v>
      </c>
      <c r="AR126" s="160" t="s">
        <v>959</v>
      </c>
      <c r="AT126" s="161" t="s">
        <v>946</v>
      </c>
      <c r="AU126" s="161" t="s">
        <v>947</v>
      </c>
      <c r="AY126" s="160" t="s">
        <v>1081</v>
      </c>
      <c r="BK126" s="162">
        <f>BK127+BK149+BK154+BK161</f>
        <v>0</v>
      </c>
    </row>
    <row r="127" spans="2:65" s="10" customFormat="1" ht="19.899999999999999" customHeight="1">
      <c r="B127" s="153"/>
      <c r="C127" s="154"/>
      <c r="D127" s="163" t="s">
        <v>2355</v>
      </c>
      <c r="E127" s="163"/>
      <c r="F127" s="163"/>
      <c r="G127" s="163"/>
      <c r="H127" s="163"/>
      <c r="I127" s="163"/>
      <c r="J127" s="163"/>
      <c r="K127" s="163"/>
      <c r="L127" s="163"/>
      <c r="M127" s="163"/>
      <c r="N127" s="279">
        <f>BK127</f>
        <v>0</v>
      </c>
      <c r="O127" s="280"/>
      <c r="P127" s="280"/>
      <c r="Q127" s="280"/>
      <c r="R127" s="156"/>
      <c r="T127" s="157"/>
      <c r="U127" s="154"/>
      <c r="V127" s="154"/>
      <c r="W127" s="158">
        <f>SUM(W128:W148)</f>
        <v>0</v>
      </c>
      <c r="X127" s="154"/>
      <c r="Y127" s="158">
        <f>SUM(Y128:Y148)</f>
        <v>0</v>
      </c>
      <c r="Z127" s="154"/>
      <c r="AA127" s="159">
        <f>SUM(AA128:AA148)</f>
        <v>0</v>
      </c>
      <c r="AR127" s="160" t="s">
        <v>959</v>
      </c>
      <c r="AT127" s="161" t="s">
        <v>946</v>
      </c>
      <c r="AU127" s="161" t="s">
        <v>954</v>
      </c>
      <c r="AY127" s="160" t="s">
        <v>1081</v>
      </c>
      <c r="BK127" s="162">
        <f>SUM(BK128:BK148)</f>
        <v>0</v>
      </c>
    </row>
    <row r="128" spans="2:65" s="1" customFormat="1" ht="38.25" customHeight="1">
      <c r="B128" s="136"/>
      <c r="C128" s="164" t="s">
        <v>954</v>
      </c>
      <c r="D128" s="164" t="s">
        <v>1082</v>
      </c>
      <c r="E128" s="165" t="s">
        <v>1686</v>
      </c>
      <c r="F128" s="270" t="s">
        <v>2798</v>
      </c>
      <c r="G128" s="270"/>
      <c r="H128" s="270"/>
      <c r="I128" s="270"/>
      <c r="J128" s="166" t="s">
        <v>1194</v>
      </c>
      <c r="K128" s="167">
        <v>66.5</v>
      </c>
      <c r="L128" s="265">
        <v>0</v>
      </c>
      <c r="M128" s="265"/>
      <c r="N128" s="258">
        <f t="shared" ref="N128:N148" si="5">ROUND(L128*K128,3)</f>
        <v>0</v>
      </c>
      <c r="O128" s="258"/>
      <c r="P128" s="258"/>
      <c r="Q128" s="258"/>
      <c r="R128" s="138"/>
      <c r="T128" s="168" t="s">
        <v>875</v>
      </c>
      <c r="U128" s="47" t="s">
        <v>914</v>
      </c>
      <c r="V128" s="39"/>
      <c r="W128" s="169">
        <f t="shared" ref="W128:W148" si="6">V128*K128</f>
        <v>0</v>
      </c>
      <c r="X128" s="169">
        <v>0</v>
      </c>
      <c r="Y128" s="169">
        <f t="shared" ref="Y128:Y148" si="7">X128*K128</f>
        <v>0</v>
      </c>
      <c r="Z128" s="169">
        <v>0</v>
      </c>
      <c r="AA128" s="170">
        <f t="shared" ref="AA128:AA148" si="8">Z128*K128</f>
        <v>0</v>
      </c>
      <c r="AR128" s="22" t="s">
        <v>954</v>
      </c>
      <c r="AT128" s="22" t="s">
        <v>1082</v>
      </c>
      <c r="AU128" s="22" t="s">
        <v>959</v>
      </c>
      <c r="AY128" s="22" t="s">
        <v>1081</v>
      </c>
      <c r="BE128" s="116">
        <f t="shared" ref="BE128:BE148" si="9">IF(U128="základná",N128,0)</f>
        <v>0</v>
      </c>
      <c r="BF128" s="116">
        <f t="shared" ref="BF128:BF148" si="10">IF(U128="znížená",N128,0)</f>
        <v>0</v>
      </c>
      <c r="BG128" s="116">
        <f t="shared" ref="BG128:BG148" si="11">IF(U128="zákl. prenesená",N128,0)</f>
        <v>0</v>
      </c>
      <c r="BH128" s="116">
        <f t="shared" ref="BH128:BH148" si="12">IF(U128="zníž. prenesená",N128,0)</f>
        <v>0</v>
      </c>
      <c r="BI128" s="116">
        <f t="shared" ref="BI128:BI148" si="13">IF(U128="nulová",N128,0)</f>
        <v>0</v>
      </c>
      <c r="BJ128" s="22" t="s">
        <v>959</v>
      </c>
      <c r="BK128" s="171">
        <f t="shared" ref="BK128:BK148" si="14">ROUND(L128*K128,3)</f>
        <v>0</v>
      </c>
      <c r="BL128" s="22" t="s">
        <v>954</v>
      </c>
      <c r="BM128" s="22" t="s">
        <v>2799</v>
      </c>
    </row>
    <row r="129" spans="2:65" s="1" customFormat="1" ht="38.25" customHeight="1">
      <c r="B129" s="136"/>
      <c r="C129" s="164" t="s">
        <v>959</v>
      </c>
      <c r="D129" s="164" t="s">
        <v>1082</v>
      </c>
      <c r="E129" s="165" t="s">
        <v>1689</v>
      </c>
      <c r="F129" s="270" t="s">
        <v>2800</v>
      </c>
      <c r="G129" s="270"/>
      <c r="H129" s="270"/>
      <c r="I129" s="270"/>
      <c r="J129" s="166" t="s">
        <v>1194</v>
      </c>
      <c r="K129" s="167">
        <v>19.5</v>
      </c>
      <c r="L129" s="265">
        <v>0</v>
      </c>
      <c r="M129" s="265"/>
      <c r="N129" s="258">
        <f t="shared" si="5"/>
        <v>0</v>
      </c>
      <c r="O129" s="258"/>
      <c r="P129" s="258"/>
      <c r="Q129" s="258"/>
      <c r="R129" s="138"/>
      <c r="T129" s="168" t="s">
        <v>875</v>
      </c>
      <c r="U129" s="47" t="s">
        <v>914</v>
      </c>
      <c r="V129" s="39"/>
      <c r="W129" s="169">
        <f t="shared" si="6"/>
        <v>0</v>
      </c>
      <c r="X129" s="169">
        <v>0</v>
      </c>
      <c r="Y129" s="169">
        <f t="shared" si="7"/>
        <v>0</v>
      </c>
      <c r="Z129" s="169">
        <v>0</v>
      </c>
      <c r="AA129" s="170">
        <f t="shared" si="8"/>
        <v>0</v>
      </c>
      <c r="AR129" s="22" t="s">
        <v>954</v>
      </c>
      <c r="AT129" s="22" t="s">
        <v>1082</v>
      </c>
      <c r="AU129" s="22" t="s">
        <v>959</v>
      </c>
      <c r="AY129" s="22" t="s">
        <v>1081</v>
      </c>
      <c r="BE129" s="116">
        <f t="shared" si="9"/>
        <v>0</v>
      </c>
      <c r="BF129" s="116">
        <f t="shared" si="10"/>
        <v>0</v>
      </c>
      <c r="BG129" s="116">
        <f t="shared" si="11"/>
        <v>0</v>
      </c>
      <c r="BH129" s="116">
        <f t="shared" si="12"/>
        <v>0</v>
      </c>
      <c r="BI129" s="116">
        <f t="shared" si="13"/>
        <v>0</v>
      </c>
      <c r="BJ129" s="22" t="s">
        <v>959</v>
      </c>
      <c r="BK129" s="171">
        <f t="shared" si="14"/>
        <v>0</v>
      </c>
      <c r="BL129" s="22" t="s">
        <v>954</v>
      </c>
      <c r="BM129" s="22" t="s">
        <v>2801</v>
      </c>
    </row>
    <row r="130" spans="2:65" s="1" customFormat="1" ht="38.25" customHeight="1">
      <c r="B130" s="136"/>
      <c r="C130" s="164" t="s">
        <v>1100</v>
      </c>
      <c r="D130" s="164" t="s">
        <v>1082</v>
      </c>
      <c r="E130" s="165" t="s">
        <v>2802</v>
      </c>
      <c r="F130" s="270" t="s">
        <v>2803</v>
      </c>
      <c r="G130" s="270"/>
      <c r="H130" s="270"/>
      <c r="I130" s="270"/>
      <c r="J130" s="166" t="s">
        <v>1194</v>
      </c>
      <c r="K130" s="167">
        <v>5.5</v>
      </c>
      <c r="L130" s="265">
        <v>0</v>
      </c>
      <c r="M130" s="265"/>
      <c r="N130" s="258">
        <f t="shared" si="5"/>
        <v>0</v>
      </c>
      <c r="O130" s="258"/>
      <c r="P130" s="258"/>
      <c r="Q130" s="258"/>
      <c r="R130" s="138"/>
      <c r="T130" s="168" t="s">
        <v>875</v>
      </c>
      <c r="U130" s="47" t="s">
        <v>914</v>
      </c>
      <c r="V130" s="39"/>
      <c r="W130" s="169">
        <f t="shared" si="6"/>
        <v>0</v>
      </c>
      <c r="X130" s="169">
        <v>0</v>
      </c>
      <c r="Y130" s="169">
        <f t="shared" si="7"/>
        <v>0</v>
      </c>
      <c r="Z130" s="169">
        <v>0</v>
      </c>
      <c r="AA130" s="170">
        <f t="shared" si="8"/>
        <v>0</v>
      </c>
      <c r="AR130" s="22" t="s">
        <v>954</v>
      </c>
      <c r="AT130" s="22" t="s">
        <v>1082</v>
      </c>
      <c r="AU130" s="22" t="s">
        <v>959</v>
      </c>
      <c r="AY130" s="22" t="s">
        <v>1081</v>
      </c>
      <c r="BE130" s="116">
        <f t="shared" si="9"/>
        <v>0</v>
      </c>
      <c r="BF130" s="116">
        <f t="shared" si="10"/>
        <v>0</v>
      </c>
      <c r="BG130" s="116">
        <f t="shared" si="11"/>
        <v>0</v>
      </c>
      <c r="BH130" s="116">
        <f t="shared" si="12"/>
        <v>0</v>
      </c>
      <c r="BI130" s="116">
        <f t="shared" si="13"/>
        <v>0</v>
      </c>
      <c r="BJ130" s="22" t="s">
        <v>959</v>
      </c>
      <c r="BK130" s="171">
        <f t="shared" si="14"/>
        <v>0</v>
      </c>
      <c r="BL130" s="22" t="s">
        <v>954</v>
      </c>
      <c r="BM130" s="22" t="s">
        <v>2804</v>
      </c>
    </row>
    <row r="131" spans="2:65" s="1" customFormat="1" ht="51" customHeight="1">
      <c r="B131" s="136"/>
      <c r="C131" s="164" t="s">
        <v>1086</v>
      </c>
      <c r="D131" s="164" t="s">
        <v>1082</v>
      </c>
      <c r="E131" s="165" t="s">
        <v>2805</v>
      </c>
      <c r="F131" s="270" t="s">
        <v>2806</v>
      </c>
      <c r="G131" s="270"/>
      <c r="H131" s="270"/>
      <c r="I131" s="270"/>
      <c r="J131" s="166" t="s">
        <v>1194</v>
      </c>
      <c r="K131" s="167">
        <v>7.5</v>
      </c>
      <c r="L131" s="265">
        <v>0</v>
      </c>
      <c r="M131" s="265"/>
      <c r="N131" s="258">
        <f t="shared" si="5"/>
        <v>0</v>
      </c>
      <c r="O131" s="258"/>
      <c r="P131" s="258"/>
      <c r="Q131" s="258"/>
      <c r="R131" s="138"/>
      <c r="T131" s="168" t="s">
        <v>875</v>
      </c>
      <c r="U131" s="47" t="s">
        <v>914</v>
      </c>
      <c r="V131" s="39"/>
      <c r="W131" s="169">
        <f t="shared" si="6"/>
        <v>0</v>
      </c>
      <c r="X131" s="169">
        <v>0</v>
      </c>
      <c r="Y131" s="169">
        <f t="shared" si="7"/>
        <v>0</v>
      </c>
      <c r="Z131" s="169">
        <v>0</v>
      </c>
      <c r="AA131" s="170">
        <f t="shared" si="8"/>
        <v>0</v>
      </c>
      <c r="AR131" s="22" t="s">
        <v>954</v>
      </c>
      <c r="AT131" s="22" t="s">
        <v>1082</v>
      </c>
      <c r="AU131" s="22" t="s">
        <v>959</v>
      </c>
      <c r="AY131" s="22" t="s">
        <v>1081</v>
      </c>
      <c r="BE131" s="116">
        <f t="shared" si="9"/>
        <v>0</v>
      </c>
      <c r="BF131" s="116">
        <f t="shared" si="10"/>
        <v>0</v>
      </c>
      <c r="BG131" s="116">
        <f t="shared" si="11"/>
        <v>0</v>
      </c>
      <c r="BH131" s="116">
        <f t="shared" si="12"/>
        <v>0</v>
      </c>
      <c r="BI131" s="116">
        <f t="shared" si="13"/>
        <v>0</v>
      </c>
      <c r="BJ131" s="22" t="s">
        <v>959</v>
      </c>
      <c r="BK131" s="171">
        <f t="shared" si="14"/>
        <v>0</v>
      </c>
      <c r="BL131" s="22" t="s">
        <v>954</v>
      </c>
      <c r="BM131" s="22" t="s">
        <v>2807</v>
      </c>
    </row>
    <row r="132" spans="2:65" s="1" customFormat="1" ht="38.25" customHeight="1">
      <c r="B132" s="136"/>
      <c r="C132" s="164" t="s">
        <v>1107</v>
      </c>
      <c r="D132" s="164" t="s">
        <v>1082</v>
      </c>
      <c r="E132" s="165" t="s">
        <v>1692</v>
      </c>
      <c r="F132" s="270" t="s">
        <v>2808</v>
      </c>
      <c r="G132" s="270"/>
      <c r="H132" s="270"/>
      <c r="I132" s="270"/>
      <c r="J132" s="166" t="s">
        <v>1194</v>
      </c>
      <c r="K132" s="167">
        <v>9</v>
      </c>
      <c r="L132" s="265">
        <v>0</v>
      </c>
      <c r="M132" s="265"/>
      <c r="N132" s="258">
        <f t="shared" si="5"/>
        <v>0</v>
      </c>
      <c r="O132" s="258"/>
      <c r="P132" s="258"/>
      <c r="Q132" s="258"/>
      <c r="R132" s="138"/>
      <c r="T132" s="168" t="s">
        <v>875</v>
      </c>
      <c r="U132" s="47" t="s">
        <v>914</v>
      </c>
      <c r="V132" s="39"/>
      <c r="W132" s="169">
        <f t="shared" si="6"/>
        <v>0</v>
      </c>
      <c r="X132" s="169">
        <v>0</v>
      </c>
      <c r="Y132" s="169">
        <f t="shared" si="7"/>
        <v>0</v>
      </c>
      <c r="Z132" s="169">
        <v>0</v>
      </c>
      <c r="AA132" s="170">
        <f t="shared" si="8"/>
        <v>0</v>
      </c>
      <c r="AR132" s="22" t="s">
        <v>954</v>
      </c>
      <c r="AT132" s="22" t="s">
        <v>1082</v>
      </c>
      <c r="AU132" s="22" t="s">
        <v>959</v>
      </c>
      <c r="AY132" s="22" t="s">
        <v>1081</v>
      </c>
      <c r="BE132" s="116">
        <f t="shared" si="9"/>
        <v>0</v>
      </c>
      <c r="BF132" s="116">
        <f t="shared" si="10"/>
        <v>0</v>
      </c>
      <c r="BG132" s="116">
        <f t="shared" si="11"/>
        <v>0</v>
      </c>
      <c r="BH132" s="116">
        <f t="shared" si="12"/>
        <v>0</v>
      </c>
      <c r="BI132" s="116">
        <f t="shared" si="13"/>
        <v>0</v>
      </c>
      <c r="BJ132" s="22" t="s">
        <v>959</v>
      </c>
      <c r="BK132" s="171">
        <f t="shared" si="14"/>
        <v>0</v>
      </c>
      <c r="BL132" s="22" t="s">
        <v>954</v>
      </c>
      <c r="BM132" s="22" t="s">
        <v>2809</v>
      </c>
    </row>
    <row r="133" spans="2:65" s="1" customFormat="1" ht="25.5" customHeight="1">
      <c r="B133" s="136"/>
      <c r="C133" s="164" t="s">
        <v>1113</v>
      </c>
      <c r="D133" s="164" t="s">
        <v>1082</v>
      </c>
      <c r="E133" s="165" t="s">
        <v>1697</v>
      </c>
      <c r="F133" s="270" t="s">
        <v>1698</v>
      </c>
      <c r="G133" s="270"/>
      <c r="H133" s="270"/>
      <c r="I133" s="270"/>
      <c r="J133" s="166" t="s">
        <v>1182</v>
      </c>
      <c r="K133" s="167">
        <v>1</v>
      </c>
      <c r="L133" s="265">
        <v>0</v>
      </c>
      <c r="M133" s="265"/>
      <c r="N133" s="258">
        <f t="shared" si="5"/>
        <v>0</v>
      </c>
      <c r="O133" s="258"/>
      <c r="P133" s="258"/>
      <c r="Q133" s="258"/>
      <c r="R133" s="138"/>
      <c r="T133" s="168" t="s">
        <v>875</v>
      </c>
      <c r="U133" s="47" t="s">
        <v>914</v>
      </c>
      <c r="V133" s="39"/>
      <c r="W133" s="169">
        <f t="shared" si="6"/>
        <v>0</v>
      </c>
      <c r="X133" s="169">
        <v>0</v>
      </c>
      <c r="Y133" s="169">
        <f t="shared" si="7"/>
        <v>0</v>
      </c>
      <c r="Z133" s="169">
        <v>0</v>
      </c>
      <c r="AA133" s="170">
        <f t="shared" si="8"/>
        <v>0</v>
      </c>
      <c r="AR133" s="22" t="s">
        <v>954</v>
      </c>
      <c r="AT133" s="22" t="s">
        <v>1082</v>
      </c>
      <c r="AU133" s="22" t="s">
        <v>959</v>
      </c>
      <c r="AY133" s="22" t="s">
        <v>1081</v>
      </c>
      <c r="BE133" s="116">
        <f t="shared" si="9"/>
        <v>0</v>
      </c>
      <c r="BF133" s="116">
        <f t="shared" si="10"/>
        <v>0</v>
      </c>
      <c r="BG133" s="116">
        <f t="shared" si="11"/>
        <v>0</v>
      </c>
      <c r="BH133" s="116">
        <f t="shared" si="12"/>
        <v>0</v>
      </c>
      <c r="BI133" s="116">
        <f t="shared" si="13"/>
        <v>0</v>
      </c>
      <c r="BJ133" s="22" t="s">
        <v>959</v>
      </c>
      <c r="BK133" s="171">
        <f t="shared" si="14"/>
        <v>0</v>
      </c>
      <c r="BL133" s="22" t="s">
        <v>954</v>
      </c>
      <c r="BM133" s="22" t="s">
        <v>2810</v>
      </c>
    </row>
    <row r="134" spans="2:65" s="1" customFormat="1" ht="38.25" customHeight="1">
      <c r="B134" s="136"/>
      <c r="C134" s="164" t="s">
        <v>1119</v>
      </c>
      <c r="D134" s="164" t="s">
        <v>1082</v>
      </c>
      <c r="E134" s="165" t="s">
        <v>2811</v>
      </c>
      <c r="F134" s="270" t="s">
        <v>2812</v>
      </c>
      <c r="G134" s="270"/>
      <c r="H134" s="270"/>
      <c r="I134" s="270"/>
      <c r="J134" s="166" t="s">
        <v>1194</v>
      </c>
      <c r="K134" s="167">
        <v>22.5</v>
      </c>
      <c r="L134" s="265">
        <v>0</v>
      </c>
      <c r="M134" s="265"/>
      <c r="N134" s="258">
        <f t="shared" si="5"/>
        <v>0</v>
      </c>
      <c r="O134" s="258"/>
      <c r="P134" s="258"/>
      <c r="Q134" s="258"/>
      <c r="R134" s="138"/>
      <c r="T134" s="168" t="s">
        <v>875</v>
      </c>
      <c r="U134" s="47" t="s">
        <v>914</v>
      </c>
      <c r="V134" s="39"/>
      <c r="W134" s="169">
        <f t="shared" si="6"/>
        <v>0</v>
      </c>
      <c r="X134" s="169">
        <v>0</v>
      </c>
      <c r="Y134" s="169">
        <f t="shared" si="7"/>
        <v>0</v>
      </c>
      <c r="Z134" s="169">
        <v>0</v>
      </c>
      <c r="AA134" s="170">
        <f t="shared" si="8"/>
        <v>0</v>
      </c>
      <c r="AR134" s="22" t="s">
        <v>954</v>
      </c>
      <c r="AT134" s="22" t="s">
        <v>1082</v>
      </c>
      <c r="AU134" s="22" t="s">
        <v>959</v>
      </c>
      <c r="AY134" s="22" t="s">
        <v>1081</v>
      </c>
      <c r="BE134" s="116">
        <f t="shared" si="9"/>
        <v>0</v>
      </c>
      <c r="BF134" s="116">
        <f t="shared" si="10"/>
        <v>0</v>
      </c>
      <c r="BG134" s="116">
        <f t="shared" si="11"/>
        <v>0</v>
      </c>
      <c r="BH134" s="116">
        <f t="shared" si="12"/>
        <v>0</v>
      </c>
      <c r="BI134" s="116">
        <f t="shared" si="13"/>
        <v>0</v>
      </c>
      <c r="BJ134" s="22" t="s">
        <v>959</v>
      </c>
      <c r="BK134" s="171">
        <f t="shared" si="14"/>
        <v>0</v>
      </c>
      <c r="BL134" s="22" t="s">
        <v>954</v>
      </c>
      <c r="BM134" s="22" t="s">
        <v>2813</v>
      </c>
    </row>
    <row r="135" spans="2:65" s="1" customFormat="1" ht="25.5" customHeight="1">
      <c r="B135" s="136"/>
      <c r="C135" s="164" t="s">
        <v>1126</v>
      </c>
      <c r="D135" s="164" t="s">
        <v>1082</v>
      </c>
      <c r="E135" s="165" t="s">
        <v>1700</v>
      </c>
      <c r="F135" s="270" t="s">
        <v>1701</v>
      </c>
      <c r="G135" s="270"/>
      <c r="H135" s="270"/>
      <c r="I135" s="270"/>
      <c r="J135" s="166" t="s">
        <v>1182</v>
      </c>
      <c r="K135" s="167">
        <v>1</v>
      </c>
      <c r="L135" s="265">
        <v>0</v>
      </c>
      <c r="M135" s="265"/>
      <c r="N135" s="258">
        <f t="shared" si="5"/>
        <v>0</v>
      </c>
      <c r="O135" s="258"/>
      <c r="P135" s="258"/>
      <c r="Q135" s="258"/>
      <c r="R135" s="138"/>
      <c r="T135" s="168" t="s">
        <v>875</v>
      </c>
      <c r="U135" s="47" t="s">
        <v>914</v>
      </c>
      <c r="V135" s="39"/>
      <c r="W135" s="169">
        <f t="shared" si="6"/>
        <v>0</v>
      </c>
      <c r="X135" s="169">
        <v>0</v>
      </c>
      <c r="Y135" s="169">
        <f t="shared" si="7"/>
        <v>0</v>
      </c>
      <c r="Z135" s="169">
        <v>0</v>
      </c>
      <c r="AA135" s="170">
        <f t="shared" si="8"/>
        <v>0</v>
      </c>
      <c r="AR135" s="22" t="s">
        <v>954</v>
      </c>
      <c r="AT135" s="22" t="s">
        <v>1082</v>
      </c>
      <c r="AU135" s="22" t="s">
        <v>959</v>
      </c>
      <c r="AY135" s="22" t="s">
        <v>1081</v>
      </c>
      <c r="BE135" s="116">
        <f t="shared" si="9"/>
        <v>0</v>
      </c>
      <c r="BF135" s="116">
        <f t="shared" si="10"/>
        <v>0</v>
      </c>
      <c r="BG135" s="116">
        <f t="shared" si="11"/>
        <v>0</v>
      </c>
      <c r="BH135" s="116">
        <f t="shared" si="12"/>
        <v>0</v>
      </c>
      <c r="BI135" s="116">
        <f t="shared" si="13"/>
        <v>0</v>
      </c>
      <c r="BJ135" s="22" t="s">
        <v>959</v>
      </c>
      <c r="BK135" s="171">
        <f t="shared" si="14"/>
        <v>0</v>
      </c>
      <c r="BL135" s="22" t="s">
        <v>954</v>
      </c>
      <c r="BM135" s="22" t="s">
        <v>2814</v>
      </c>
    </row>
    <row r="136" spans="2:65" s="1" customFormat="1" ht="25.5" customHeight="1">
      <c r="B136" s="136"/>
      <c r="C136" s="195" t="s">
        <v>1132</v>
      </c>
      <c r="D136" s="195" t="s">
        <v>1187</v>
      </c>
      <c r="E136" s="196" t="s">
        <v>1703</v>
      </c>
      <c r="F136" s="262" t="s">
        <v>1704</v>
      </c>
      <c r="G136" s="262"/>
      <c r="H136" s="262"/>
      <c r="I136" s="262"/>
      <c r="J136" s="197" t="s">
        <v>1182</v>
      </c>
      <c r="K136" s="198">
        <v>1</v>
      </c>
      <c r="L136" s="261">
        <v>0</v>
      </c>
      <c r="M136" s="261"/>
      <c r="N136" s="257">
        <f t="shared" si="5"/>
        <v>0</v>
      </c>
      <c r="O136" s="258"/>
      <c r="P136" s="258"/>
      <c r="Q136" s="258"/>
      <c r="R136" s="138"/>
      <c r="T136" s="168" t="s">
        <v>875</v>
      </c>
      <c r="U136" s="47" t="s">
        <v>914</v>
      </c>
      <c r="V136" s="39"/>
      <c r="W136" s="169">
        <f t="shared" si="6"/>
        <v>0</v>
      </c>
      <c r="X136" s="169">
        <v>0</v>
      </c>
      <c r="Y136" s="169">
        <f t="shared" si="7"/>
        <v>0</v>
      </c>
      <c r="Z136" s="169">
        <v>0</v>
      </c>
      <c r="AA136" s="170">
        <f t="shared" si="8"/>
        <v>0</v>
      </c>
      <c r="AR136" s="22" t="s">
        <v>959</v>
      </c>
      <c r="AT136" s="22" t="s">
        <v>1187</v>
      </c>
      <c r="AU136" s="22" t="s">
        <v>959</v>
      </c>
      <c r="AY136" s="22" t="s">
        <v>1081</v>
      </c>
      <c r="BE136" s="116">
        <f t="shared" si="9"/>
        <v>0</v>
      </c>
      <c r="BF136" s="116">
        <f t="shared" si="10"/>
        <v>0</v>
      </c>
      <c r="BG136" s="116">
        <f t="shared" si="11"/>
        <v>0</v>
      </c>
      <c r="BH136" s="116">
        <f t="shared" si="12"/>
        <v>0</v>
      </c>
      <c r="BI136" s="116">
        <f t="shared" si="13"/>
        <v>0</v>
      </c>
      <c r="BJ136" s="22" t="s">
        <v>959</v>
      </c>
      <c r="BK136" s="171">
        <f t="shared" si="14"/>
        <v>0</v>
      </c>
      <c r="BL136" s="22" t="s">
        <v>954</v>
      </c>
      <c r="BM136" s="22" t="s">
        <v>2815</v>
      </c>
    </row>
    <row r="137" spans="2:65" s="1" customFormat="1" ht="38.25" customHeight="1">
      <c r="B137" s="136"/>
      <c r="C137" s="164" t="s">
        <v>1139</v>
      </c>
      <c r="D137" s="164" t="s">
        <v>1082</v>
      </c>
      <c r="E137" s="165" t="s">
        <v>1706</v>
      </c>
      <c r="F137" s="270" t="s">
        <v>1707</v>
      </c>
      <c r="G137" s="270"/>
      <c r="H137" s="270"/>
      <c r="I137" s="270"/>
      <c r="J137" s="166" t="s">
        <v>669</v>
      </c>
      <c r="K137" s="167">
        <v>5</v>
      </c>
      <c r="L137" s="265">
        <v>0</v>
      </c>
      <c r="M137" s="265"/>
      <c r="N137" s="258">
        <f t="shared" si="5"/>
        <v>0</v>
      </c>
      <c r="O137" s="258"/>
      <c r="P137" s="258"/>
      <c r="Q137" s="258"/>
      <c r="R137" s="138"/>
      <c r="T137" s="168" t="s">
        <v>875</v>
      </c>
      <c r="U137" s="47" t="s">
        <v>914</v>
      </c>
      <c r="V137" s="39"/>
      <c r="W137" s="169">
        <f t="shared" si="6"/>
        <v>0</v>
      </c>
      <c r="X137" s="169">
        <v>0</v>
      </c>
      <c r="Y137" s="169">
        <f t="shared" si="7"/>
        <v>0</v>
      </c>
      <c r="Z137" s="169">
        <v>0</v>
      </c>
      <c r="AA137" s="170">
        <f t="shared" si="8"/>
        <v>0</v>
      </c>
      <c r="AR137" s="22" t="s">
        <v>954</v>
      </c>
      <c r="AT137" s="22" t="s">
        <v>1082</v>
      </c>
      <c r="AU137" s="22" t="s">
        <v>959</v>
      </c>
      <c r="AY137" s="22" t="s">
        <v>1081</v>
      </c>
      <c r="BE137" s="116">
        <f t="shared" si="9"/>
        <v>0</v>
      </c>
      <c r="BF137" s="116">
        <f t="shared" si="10"/>
        <v>0</v>
      </c>
      <c r="BG137" s="116">
        <f t="shared" si="11"/>
        <v>0</v>
      </c>
      <c r="BH137" s="116">
        <f t="shared" si="12"/>
        <v>0</v>
      </c>
      <c r="BI137" s="116">
        <f t="shared" si="13"/>
        <v>0</v>
      </c>
      <c r="BJ137" s="22" t="s">
        <v>959</v>
      </c>
      <c r="BK137" s="171">
        <f t="shared" si="14"/>
        <v>0</v>
      </c>
      <c r="BL137" s="22" t="s">
        <v>954</v>
      </c>
      <c r="BM137" s="22" t="s">
        <v>2816</v>
      </c>
    </row>
    <row r="138" spans="2:65" s="1" customFormat="1" ht="25.5" customHeight="1">
      <c r="B138" s="136"/>
      <c r="C138" s="195" t="s">
        <v>1143</v>
      </c>
      <c r="D138" s="195" t="s">
        <v>1187</v>
      </c>
      <c r="E138" s="196" t="s">
        <v>1709</v>
      </c>
      <c r="F138" s="262" t="s">
        <v>1710</v>
      </c>
      <c r="G138" s="262"/>
      <c r="H138" s="262"/>
      <c r="I138" s="262"/>
      <c r="J138" s="197" t="s">
        <v>1182</v>
      </c>
      <c r="K138" s="198">
        <v>5</v>
      </c>
      <c r="L138" s="261">
        <v>0</v>
      </c>
      <c r="M138" s="261"/>
      <c r="N138" s="257">
        <f t="shared" si="5"/>
        <v>0</v>
      </c>
      <c r="O138" s="258"/>
      <c r="P138" s="258"/>
      <c r="Q138" s="258"/>
      <c r="R138" s="138"/>
      <c r="T138" s="168" t="s">
        <v>875</v>
      </c>
      <c r="U138" s="47" t="s">
        <v>914</v>
      </c>
      <c r="V138" s="39"/>
      <c r="W138" s="169">
        <f t="shared" si="6"/>
        <v>0</v>
      </c>
      <c r="X138" s="169">
        <v>0</v>
      </c>
      <c r="Y138" s="169">
        <f t="shared" si="7"/>
        <v>0</v>
      </c>
      <c r="Z138" s="169">
        <v>0</v>
      </c>
      <c r="AA138" s="170">
        <f t="shared" si="8"/>
        <v>0</v>
      </c>
      <c r="AR138" s="22" t="s">
        <v>959</v>
      </c>
      <c r="AT138" s="22" t="s">
        <v>1187</v>
      </c>
      <c r="AU138" s="22" t="s">
        <v>959</v>
      </c>
      <c r="AY138" s="22" t="s">
        <v>1081</v>
      </c>
      <c r="BE138" s="116">
        <f t="shared" si="9"/>
        <v>0</v>
      </c>
      <c r="BF138" s="116">
        <f t="shared" si="10"/>
        <v>0</v>
      </c>
      <c r="BG138" s="116">
        <f t="shared" si="11"/>
        <v>0</v>
      </c>
      <c r="BH138" s="116">
        <f t="shared" si="12"/>
        <v>0</v>
      </c>
      <c r="BI138" s="116">
        <f t="shared" si="13"/>
        <v>0</v>
      </c>
      <c r="BJ138" s="22" t="s">
        <v>959</v>
      </c>
      <c r="BK138" s="171">
        <f t="shared" si="14"/>
        <v>0</v>
      </c>
      <c r="BL138" s="22" t="s">
        <v>954</v>
      </c>
      <c r="BM138" s="22" t="s">
        <v>2817</v>
      </c>
    </row>
    <row r="139" spans="2:65" s="1" customFormat="1" ht="38.25" customHeight="1">
      <c r="B139" s="136"/>
      <c r="C139" s="164" t="s">
        <v>1149</v>
      </c>
      <c r="D139" s="164" t="s">
        <v>1082</v>
      </c>
      <c r="E139" s="165" t="s">
        <v>1712</v>
      </c>
      <c r="F139" s="270" t="s">
        <v>1713</v>
      </c>
      <c r="G139" s="270"/>
      <c r="H139" s="270"/>
      <c r="I139" s="270"/>
      <c r="J139" s="166" t="s">
        <v>1182</v>
      </c>
      <c r="K139" s="167">
        <v>5</v>
      </c>
      <c r="L139" s="265">
        <v>0</v>
      </c>
      <c r="M139" s="265"/>
      <c r="N139" s="258">
        <f t="shared" si="5"/>
        <v>0</v>
      </c>
      <c r="O139" s="258"/>
      <c r="P139" s="258"/>
      <c r="Q139" s="258"/>
      <c r="R139" s="138"/>
      <c r="T139" s="168" t="s">
        <v>875</v>
      </c>
      <c r="U139" s="47" t="s">
        <v>914</v>
      </c>
      <c r="V139" s="39"/>
      <c r="W139" s="169">
        <f t="shared" si="6"/>
        <v>0</v>
      </c>
      <c r="X139" s="169">
        <v>0</v>
      </c>
      <c r="Y139" s="169">
        <f t="shared" si="7"/>
        <v>0</v>
      </c>
      <c r="Z139" s="169">
        <v>0</v>
      </c>
      <c r="AA139" s="170">
        <f t="shared" si="8"/>
        <v>0</v>
      </c>
      <c r="AR139" s="22" t="s">
        <v>954</v>
      </c>
      <c r="AT139" s="22" t="s">
        <v>1082</v>
      </c>
      <c r="AU139" s="22" t="s">
        <v>959</v>
      </c>
      <c r="AY139" s="22" t="s">
        <v>1081</v>
      </c>
      <c r="BE139" s="116">
        <f t="shared" si="9"/>
        <v>0</v>
      </c>
      <c r="BF139" s="116">
        <f t="shared" si="10"/>
        <v>0</v>
      </c>
      <c r="BG139" s="116">
        <f t="shared" si="11"/>
        <v>0</v>
      </c>
      <c r="BH139" s="116">
        <f t="shared" si="12"/>
        <v>0</v>
      </c>
      <c r="BI139" s="116">
        <f t="shared" si="13"/>
        <v>0</v>
      </c>
      <c r="BJ139" s="22" t="s">
        <v>959</v>
      </c>
      <c r="BK139" s="171">
        <f t="shared" si="14"/>
        <v>0</v>
      </c>
      <c r="BL139" s="22" t="s">
        <v>954</v>
      </c>
      <c r="BM139" s="22" t="s">
        <v>2818</v>
      </c>
    </row>
    <row r="140" spans="2:65" s="1" customFormat="1" ht="16.5" customHeight="1">
      <c r="B140" s="136"/>
      <c r="C140" s="195" t="s">
        <v>1167</v>
      </c>
      <c r="D140" s="195" t="s">
        <v>1187</v>
      </c>
      <c r="E140" s="196" t="s">
        <v>1715</v>
      </c>
      <c r="F140" s="262" t="s">
        <v>1716</v>
      </c>
      <c r="G140" s="262"/>
      <c r="H140" s="262"/>
      <c r="I140" s="262"/>
      <c r="J140" s="197" t="s">
        <v>1182</v>
      </c>
      <c r="K140" s="198">
        <v>5</v>
      </c>
      <c r="L140" s="261">
        <v>0</v>
      </c>
      <c r="M140" s="261"/>
      <c r="N140" s="257">
        <f t="shared" si="5"/>
        <v>0</v>
      </c>
      <c r="O140" s="258"/>
      <c r="P140" s="258"/>
      <c r="Q140" s="258"/>
      <c r="R140" s="138"/>
      <c r="T140" s="168" t="s">
        <v>875</v>
      </c>
      <c r="U140" s="47" t="s">
        <v>914</v>
      </c>
      <c r="V140" s="39"/>
      <c r="W140" s="169">
        <f t="shared" si="6"/>
        <v>0</v>
      </c>
      <c r="X140" s="169">
        <v>0</v>
      </c>
      <c r="Y140" s="169">
        <f t="shared" si="7"/>
        <v>0</v>
      </c>
      <c r="Z140" s="169">
        <v>0</v>
      </c>
      <c r="AA140" s="170">
        <f t="shared" si="8"/>
        <v>0</v>
      </c>
      <c r="AR140" s="22" t="s">
        <v>959</v>
      </c>
      <c r="AT140" s="22" t="s">
        <v>1187</v>
      </c>
      <c r="AU140" s="22" t="s">
        <v>959</v>
      </c>
      <c r="AY140" s="22" t="s">
        <v>1081</v>
      </c>
      <c r="BE140" s="116">
        <f t="shared" si="9"/>
        <v>0</v>
      </c>
      <c r="BF140" s="116">
        <f t="shared" si="10"/>
        <v>0</v>
      </c>
      <c r="BG140" s="116">
        <f t="shared" si="11"/>
        <v>0</v>
      </c>
      <c r="BH140" s="116">
        <f t="shared" si="12"/>
        <v>0</v>
      </c>
      <c r="BI140" s="116">
        <f t="shared" si="13"/>
        <v>0</v>
      </c>
      <c r="BJ140" s="22" t="s">
        <v>959</v>
      </c>
      <c r="BK140" s="171">
        <f t="shared" si="14"/>
        <v>0</v>
      </c>
      <c r="BL140" s="22" t="s">
        <v>954</v>
      </c>
      <c r="BM140" s="22" t="s">
        <v>2819</v>
      </c>
    </row>
    <row r="141" spans="2:65" s="1" customFormat="1" ht="38.25" customHeight="1">
      <c r="B141" s="136"/>
      <c r="C141" s="164" t="s">
        <v>1179</v>
      </c>
      <c r="D141" s="164" t="s">
        <v>1082</v>
      </c>
      <c r="E141" s="165" t="s">
        <v>1718</v>
      </c>
      <c r="F141" s="270" t="s">
        <v>1719</v>
      </c>
      <c r="G141" s="270"/>
      <c r="H141" s="270"/>
      <c r="I141" s="270"/>
      <c r="J141" s="166" t="s">
        <v>1182</v>
      </c>
      <c r="K141" s="167">
        <v>5</v>
      </c>
      <c r="L141" s="265">
        <v>0</v>
      </c>
      <c r="M141" s="265"/>
      <c r="N141" s="258">
        <f t="shared" si="5"/>
        <v>0</v>
      </c>
      <c r="O141" s="258"/>
      <c r="P141" s="258"/>
      <c r="Q141" s="258"/>
      <c r="R141" s="138"/>
      <c r="T141" s="168" t="s">
        <v>875</v>
      </c>
      <c r="U141" s="47" t="s">
        <v>914</v>
      </c>
      <c r="V141" s="39"/>
      <c r="W141" s="169">
        <f t="shared" si="6"/>
        <v>0</v>
      </c>
      <c r="X141" s="169">
        <v>0</v>
      </c>
      <c r="Y141" s="169">
        <f t="shared" si="7"/>
        <v>0</v>
      </c>
      <c r="Z141" s="169">
        <v>0</v>
      </c>
      <c r="AA141" s="170">
        <f t="shared" si="8"/>
        <v>0</v>
      </c>
      <c r="AR141" s="22" t="s">
        <v>954</v>
      </c>
      <c r="AT141" s="22" t="s">
        <v>1082</v>
      </c>
      <c r="AU141" s="22" t="s">
        <v>959</v>
      </c>
      <c r="AY141" s="22" t="s">
        <v>1081</v>
      </c>
      <c r="BE141" s="116">
        <f t="shared" si="9"/>
        <v>0</v>
      </c>
      <c r="BF141" s="116">
        <f t="shared" si="10"/>
        <v>0</v>
      </c>
      <c r="BG141" s="116">
        <f t="shared" si="11"/>
        <v>0</v>
      </c>
      <c r="BH141" s="116">
        <f t="shared" si="12"/>
        <v>0</v>
      </c>
      <c r="BI141" s="116">
        <f t="shared" si="13"/>
        <v>0</v>
      </c>
      <c r="BJ141" s="22" t="s">
        <v>959</v>
      </c>
      <c r="BK141" s="171">
        <f t="shared" si="14"/>
        <v>0</v>
      </c>
      <c r="BL141" s="22" t="s">
        <v>954</v>
      </c>
      <c r="BM141" s="22" t="s">
        <v>2820</v>
      </c>
    </row>
    <row r="142" spans="2:65" s="1" customFormat="1" ht="25.5" customHeight="1">
      <c r="B142" s="136"/>
      <c r="C142" s="195" t="s">
        <v>1186</v>
      </c>
      <c r="D142" s="195" t="s">
        <v>1187</v>
      </c>
      <c r="E142" s="196" t="s">
        <v>1721</v>
      </c>
      <c r="F142" s="262" t="s">
        <v>1722</v>
      </c>
      <c r="G142" s="262"/>
      <c r="H142" s="262"/>
      <c r="I142" s="262"/>
      <c r="J142" s="197" t="s">
        <v>1182</v>
      </c>
      <c r="K142" s="198">
        <v>5</v>
      </c>
      <c r="L142" s="261">
        <v>0</v>
      </c>
      <c r="M142" s="261"/>
      <c r="N142" s="257">
        <f t="shared" si="5"/>
        <v>0</v>
      </c>
      <c r="O142" s="258"/>
      <c r="P142" s="258"/>
      <c r="Q142" s="258"/>
      <c r="R142" s="138"/>
      <c r="T142" s="168" t="s">
        <v>875</v>
      </c>
      <c r="U142" s="47" t="s">
        <v>914</v>
      </c>
      <c r="V142" s="39"/>
      <c r="W142" s="169">
        <f t="shared" si="6"/>
        <v>0</v>
      </c>
      <c r="X142" s="169">
        <v>0</v>
      </c>
      <c r="Y142" s="169">
        <f t="shared" si="7"/>
        <v>0</v>
      </c>
      <c r="Z142" s="169">
        <v>0</v>
      </c>
      <c r="AA142" s="170">
        <f t="shared" si="8"/>
        <v>0</v>
      </c>
      <c r="AR142" s="22" t="s">
        <v>959</v>
      </c>
      <c r="AT142" s="22" t="s">
        <v>1187</v>
      </c>
      <c r="AU142" s="22" t="s">
        <v>959</v>
      </c>
      <c r="AY142" s="22" t="s">
        <v>1081</v>
      </c>
      <c r="BE142" s="116">
        <f t="shared" si="9"/>
        <v>0</v>
      </c>
      <c r="BF142" s="116">
        <f t="shared" si="10"/>
        <v>0</v>
      </c>
      <c r="BG142" s="116">
        <f t="shared" si="11"/>
        <v>0</v>
      </c>
      <c r="BH142" s="116">
        <f t="shared" si="12"/>
        <v>0</v>
      </c>
      <c r="BI142" s="116">
        <f t="shared" si="13"/>
        <v>0</v>
      </c>
      <c r="BJ142" s="22" t="s">
        <v>959</v>
      </c>
      <c r="BK142" s="171">
        <f t="shared" si="14"/>
        <v>0</v>
      </c>
      <c r="BL142" s="22" t="s">
        <v>954</v>
      </c>
      <c r="BM142" s="22" t="s">
        <v>2821</v>
      </c>
    </row>
    <row r="143" spans="2:65" s="1" customFormat="1" ht="38.25" customHeight="1">
      <c r="B143" s="136"/>
      <c r="C143" s="164" t="s">
        <v>1183</v>
      </c>
      <c r="D143" s="164" t="s">
        <v>1082</v>
      </c>
      <c r="E143" s="165" t="s">
        <v>1724</v>
      </c>
      <c r="F143" s="270" t="s">
        <v>1725</v>
      </c>
      <c r="G143" s="270"/>
      <c r="H143" s="270"/>
      <c r="I143" s="270"/>
      <c r="J143" s="166" t="s">
        <v>1182</v>
      </c>
      <c r="K143" s="167">
        <v>12</v>
      </c>
      <c r="L143" s="265">
        <v>0</v>
      </c>
      <c r="M143" s="265"/>
      <c r="N143" s="258">
        <f t="shared" si="5"/>
        <v>0</v>
      </c>
      <c r="O143" s="258"/>
      <c r="P143" s="258"/>
      <c r="Q143" s="258"/>
      <c r="R143" s="138"/>
      <c r="T143" s="168" t="s">
        <v>875</v>
      </c>
      <c r="U143" s="47" t="s">
        <v>914</v>
      </c>
      <c r="V143" s="39"/>
      <c r="W143" s="169">
        <f t="shared" si="6"/>
        <v>0</v>
      </c>
      <c r="X143" s="169">
        <v>0</v>
      </c>
      <c r="Y143" s="169">
        <f t="shared" si="7"/>
        <v>0</v>
      </c>
      <c r="Z143" s="169">
        <v>0</v>
      </c>
      <c r="AA143" s="170">
        <f t="shared" si="8"/>
        <v>0</v>
      </c>
      <c r="AR143" s="22" t="s">
        <v>954</v>
      </c>
      <c r="AT143" s="22" t="s">
        <v>1082</v>
      </c>
      <c r="AU143" s="22" t="s">
        <v>959</v>
      </c>
      <c r="AY143" s="22" t="s">
        <v>1081</v>
      </c>
      <c r="BE143" s="116">
        <f t="shared" si="9"/>
        <v>0</v>
      </c>
      <c r="BF143" s="116">
        <f t="shared" si="10"/>
        <v>0</v>
      </c>
      <c r="BG143" s="116">
        <f t="shared" si="11"/>
        <v>0</v>
      </c>
      <c r="BH143" s="116">
        <f t="shared" si="12"/>
        <v>0</v>
      </c>
      <c r="BI143" s="116">
        <f t="shared" si="13"/>
        <v>0</v>
      </c>
      <c r="BJ143" s="22" t="s">
        <v>959</v>
      </c>
      <c r="BK143" s="171">
        <f t="shared" si="14"/>
        <v>0</v>
      </c>
      <c r="BL143" s="22" t="s">
        <v>954</v>
      </c>
      <c r="BM143" s="22" t="s">
        <v>2822</v>
      </c>
    </row>
    <row r="144" spans="2:65" s="1" customFormat="1" ht="16.5" customHeight="1">
      <c r="B144" s="136"/>
      <c r="C144" s="195" t="s">
        <v>1197</v>
      </c>
      <c r="D144" s="195" t="s">
        <v>1187</v>
      </c>
      <c r="E144" s="196" t="s">
        <v>1727</v>
      </c>
      <c r="F144" s="262" t="s">
        <v>1728</v>
      </c>
      <c r="G144" s="262"/>
      <c r="H144" s="262"/>
      <c r="I144" s="262"/>
      <c r="J144" s="197" t="s">
        <v>1182</v>
      </c>
      <c r="K144" s="198">
        <v>8</v>
      </c>
      <c r="L144" s="261">
        <v>0</v>
      </c>
      <c r="M144" s="261"/>
      <c r="N144" s="257">
        <f t="shared" si="5"/>
        <v>0</v>
      </c>
      <c r="O144" s="258"/>
      <c r="P144" s="258"/>
      <c r="Q144" s="258"/>
      <c r="R144" s="138"/>
      <c r="T144" s="168" t="s">
        <v>875</v>
      </c>
      <c r="U144" s="47" t="s">
        <v>914</v>
      </c>
      <c r="V144" s="39"/>
      <c r="W144" s="169">
        <f t="shared" si="6"/>
        <v>0</v>
      </c>
      <c r="X144" s="169">
        <v>0</v>
      </c>
      <c r="Y144" s="169">
        <f t="shared" si="7"/>
        <v>0</v>
      </c>
      <c r="Z144" s="169">
        <v>0</v>
      </c>
      <c r="AA144" s="170">
        <f t="shared" si="8"/>
        <v>0</v>
      </c>
      <c r="AR144" s="22" t="s">
        <v>959</v>
      </c>
      <c r="AT144" s="22" t="s">
        <v>1187</v>
      </c>
      <c r="AU144" s="22" t="s">
        <v>959</v>
      </c>
      <c r="AY144" s="22" t="s">
        <v>1081</v>
      </c>
      <c r="BE144" s="116">
        <f t="shared" si="9"/>
        <v>0</v>
      </c>
      <c r="BF144" s="116">
        <f t="shared" si="10"/>
        <v>0</v>
      </c>
      <c r="BG144" s="116">
        <f t="shared" si="11"/>
        <v>0</v>
      </c>
      <c r="BH144" s="116">
        <f t="shared" si="12"/>
        <v>0</v>
      </c>
      <c r="BI144" s="116">
        <f t="shared" si="13"/>
        <v>0</v>
      </c>
      <c r="BJ144" s="22" t="s">
        <v>959</v>
      </c>
      <c r="BK144" s="171">
        <f t="shared" si="14"/>
        <v>0</v>
      </c>
      <c r="BL144" s="22" t="s">
        <v>954</v>
      </c>
      <c r="BM144" s="22" t="s">
        <v>2823</v>
      </c>
    </row>
    <row r="145" spans="2:65" s="1" customFormat="1" ht="16.5" customHeight="1">
      <c r="B145" s="136"/>
      <c r="C145" s="195" t="s">
        <v>1203</v>
      </c>
      <c r="D145" s="195" t="s">
        <v>1187</v>
      </c>
      <c r="E145" s="196" t="s">
        <v>3551</v>
      </c>
      <c r="F145" s="262" t="s">
        <v>1730</v>
      </c>
      <c r="G145" s="262"/>
      <c r="H145" s="262"/>
      <c r="I145" s="262"/>
      <c r="J145" s="197" t="s">
        <v>1182</v>
      </c>
      <c r="K145" s="198">
        <v>4</v>
      </c>
      <c r="L145" s="261">
        <v>0</v>
      </c>
      <c r="M145" s="261"/>
      <c r="N145" s="257">
        <f t="shared" si="5"/>
        <v>0</v>
      </c>
      <c r="O145" s="258"/>
      <c r="P145" s="258"/>
      <c r="Q145" s="258"/>
      <c r="R145" s="138"/>
      <c r="T145" s="168" t="s">
        <v>875</v>
      </c>
      <c r="U145" s="47" t="s">
        <v>914</v>
      </c>
      <c r="V145" s="39"/>
      <c r="W145" s="169">
        <f t="shared" si="6"/>
        <v>0</v>
      </c>
      <c r="X145" s="169">
        <v>0</v>
      </c>
      <c r="Y145" s="169">
        <f t="shared" si="7"/>
        <v>0</v>
      </c>
      <c r="Z145" s="169">
        <v>0</v>
      </c>
      <c r="AA145" s="170">
        <f t="shared" si="8"/>
        <v>0</v>
      </c>
      <c r="AR145" s="22" t="s">
        <v>959</v>
      </c>
      <c r="AT145" s="22" t="s">
        <v>1187</v>
      </c>
      <c r="AU145" s="22" t="s">
        <v>959</v>
      </c>
      <c r="AY145" s="22" t="s">
        <v>1081</v>
      </c>
      <c r="BE145" s="116">
        <f t="shared" si="9"/>
        <v>0</v>
      </c>
      <c r="BF145" s="116">
        <f t="shared" si="10"/>
        <v>0</v>
      </c>
      <c r="BG145" s="116">
        <f t="shared" si="11"/>
        <v>0</v>
      </c>
      <c r="BH145" s="116">
        <f t="shared" si="12"/>
        <v>0</v>
      </c>
      <c r="BI145" s="116">
        <f t="shared" si="13"/>
        <v>0</v>
      </c>
      <c r="BJ145" s="22" t="s">
        <v>959</v>
      </c>
      <c r="BK145" s="171">
        <f t="shared" si="14"/>
        <v>0</v>
      </c>
      <c r="BL145" s="22" t="s">
        <v>954</v>
      </c>
      <c r="BM145" s="22" t="s">
        <v>2824</v>
      </c>
    </row>
    <row r="146" spans="2:65" s="1" customFormat="1" ht="25.5" customHeight="1">
      <c r="B146" s="136"/>
      <c r="C146" s="164" t="s">
        <v>1207</v>
      </c>
      <c r="D146" s="164" t="s">
        <v>1082</v>
      </c>
      <c r="E146" s="165" t="s">
        <v>1732</v>
      </c>
      <c r="F146" s="270" t="s">
        <v>1733</v>
      </c>
      <c r="G146" s="270"/>
      <c r="H146" s="270"/>
      <c r="I146" s="270"/>
      <c r="J146" s="166" t="s">
        <v>1182</v>
      </c>
      <c r="K146" s="167">
        <v>4</v>
      </c>
      <c r="L146" s="265">
        <v>0</v>
      </c>
      <c r="M146" s="265"/>
      <c r="N146" s="258">
        <f t="shared" si="5"/>
        <v>0</v>
      </c>
      <c r="O146" s="258"/>
      <c r="P146" s="258"/>
      <c r="Q146" s="258"/>
      <c r="R146" s="138"/>
      <c r="T146" s="168" t="s">
        <v>875</v>
      </c>
      <c r="U146" s="47" t="s">
        <v>914</v>
      </c>
      <c r="V146" s="39"/>
      <c r="W146" s="169">
        <f t="shared" si="6"/>
        <v>0</v>
      </c>
      <c r="X146" s="169">
        <v>0</v>
      </c>
      <c r="Y146" s="169">
        <f t="shared" si="7"/>
        <v>0</v>
      </c>
      <c r="Z146" s="169">
        <v>0</v>
      </c>
      <c r="AA146" s="170">
        <f t="shared" si="8"/>
        <v>0</v>
      </c>
      <c r="AR146" s="22" t="s">
        <v>954</v>
      </c>
      <c r="AT146" s="22" t="s">
        <v>1082</v>
      </c>
      <c r="AU146" s="22" t="s">
        <v>959</v>
      </c>
      <c r="AY146" s="22" t="s">
        <v>1081</v>
      </c>
      <c r="BE146" s="116">
        <f t="shared" si="9"/>
        <v>0</v>
      </c>
      <c r="BF146" s="116">
        <f t="shared" si="10"/>
        <v>0</v>
      </c>
      <c r="BG146" s="116">
        <f t="shared" si="11"/>
        <v>0</v>
      </c>
      <c r="BH146" s="116">
        <f t="shared" si="12"/>
        <v>0</v>
      </c>
      <c r="BI146" s="116">
        <f t="shared" si="13"/>
        <v>0</v>
      </c>
      <c r="BJ146" s="22" t="s">
        <v>959</v>
      </c>
      <c r="BK146" s="171">
        <f t="shared" si="14"/>
        <v>0</v>
      </c>
      <c r="BL146" s="22" t="s">
        <v>954</v>
      </c>
      <c r="BM146" s="22" t="s">
        <v>2825</v>
      </c>
    </row>
    <row r="147" spans="2:65" s="1" customFormat="1" ht="25.5" customHeight="1">
      <c r="B147" s="136"/>
      <c r="C147" s="195" t="s">
        <v>880</v>
      </c>
      <c r="D147" s="195" t="s">
        <v>1187</v>
      </c>
      <c r="E147" s="196" t="s">
        <v>1735</v>
      </c>
      <c r="F147" s="262" t="s">
        <v>1736</v>
      </c>
      <c r="G147" s="262"/>
      <c r="H147" s="262"/>
      <c r="I147" s="262"/>
      <c r="J147" s="197" t="s">
        <v>1182</v>
      </c>
      <c r="K147" s="198">
        <v>4</v>
      </c>
      <c r="L147" s="261">
        <v>0</v>
      </c>
      <c r="M147" s="261"/>
      <c r="N147" s="257">
        <f t="shared" si="5"/>
        <v>0</v>
      </c>
      <c r="O147" s="258"/>
      <c r="P147" s="258"/>
      <c r="Q147" s="258"/>
      <c r="R147" s="138"/>
      <c r="T147" s="168" t="s">
        <v>875</v>
      </c>
      <c r="U147" s="47" t="s">
        <v>914</v>
      </c>
      <c r="V147" s="39"/>
      <c r="W147" s="169">
        <f t="shared" si="6"/>
        <v>0</v>
      </c>
      <c r="X147" s="169">
        <v>0</v>
      </c>
      <c r="Y147" s="169">
        <f t="shared" si="7"/>
        <v>0</v>
      </c>
      <c r="Z147" s="169">
        <v>0</v>
      </c>
      <c r="AA147" s="170">
        <f t="shared" si="8"/>
        <v>0</v>
      </c>
      <c r="AR147" s="22" t="s">
        <v>959</v>
      </c>
      <c r="AT147" s="22" t="s">
        <v>1187</v>
      </c>
      <c r="AU147" s="22" t="s">
        <v>959</v>
      </c>
      <c r="AY147" s="22" t="s">
        <v>1081</v>
      </c>
      <c r="BE147" s="116">
        <f t="shared" si="9"/>
        <v>0</v>
      </c>
      <c r="BF147" s="116">
        <f t="shared" si="10"/>
        <v>0</v>
      </c>
      <c r="BG147" s="116">
        <f t="shared" si="11"/>
        <v>0</v>
      </c>
      <c r="BH147" s="116">
        <f t="shared" si="12"/>
        <v>0</v>
      </c>
      <c r="BI147" s="116">
        <f t="shared" si="13"/>
        <v>0</v>
      </c>
      <c r="BJ147" s="22" t="s">
        <v>959</v>
      </c>
      <c r="BK147" s="171">
        <f t="shared" si="14"/>
        <v>0</v>
      </c>
      <c r="BL147" s="22" t="s">
        <v>954</v>
      </c>
      <c r="BM147" s="22" t="s">
        <v>2826</v>
      </c>
    </row>
    <row r="148" spans="2:65" s="1" customFormat="1" ht="25.5" customHeight="1">
      <c r="B148" s="136"/>
      <c r="C148" s="164" t="s">
        <v>1218</v>
      </c>
      <c r="D148" s="164" t="s">
        <v>1082</v>
      </c>
      <c r="E148" s="165" t="s">
        <v>1738</v>
      </c>
      <c r="F148" s="270" t="s">
        <v>1739</v>
      </c>
      <c r="G148" s="270"/>
      <c r="H148" s="270"/>
      <c r="I148" s="270"/>
      <c r="J148" s="166" t="s">
        <v>1346</v>
      </c>
      <c r="K148" s="167">
        <v>0</v>
      </c>
      <c r="L148" s="265">
        <v>0</v>
      </c>
      <c r="M148" s="265"/>
      <c r="N148" s="258">
        <f t="shared" si="5"/>
        <v>0</v>
      </c>
      <c r="O148" s="258"/>
      <c r="P148" s="258"/>
      <c r="Q148" s="258"/>
      <c r="R148" s="138"/>
      <c r="T148" s="168" t="s">
        <v>875</v>
      </c>
      <c r="U148" s="47" t="s">
        <v>914</v>
      </c>
      <c r="V148" s="39"/>
      <c r="W148" s="169">
        <f t="shared" si="6"/>
        <v>0</v>
      </c>
      <c r="X148" s="169">
        <v>0</v>
      </c>
      <c r="Y148" s="169">
        <f t="shared" si="7"/>
        <v>0</v>
      </c>
      <c r="Z148" s="169">
        <v>0</v>
      </c>
      <c r="AA148" s="170">
        <f t="shared" si="8"/>
        <v>0</v>
      </c>
      <c r="AR148" s="22" t="s">
        <v>954</v>
      </c>
      <c r="AT148" s="22" t="s">
        <v>1082</v>
      </c>
      <c r="AU148" s="22" t="s">
        <v>959</v>
      </c>
      <c r="AY148" s="22" t="s">
        <v>1081</v>
      </c>
      <c r="BE148" s="116">
        <f t="shared" si="9"/>
        <v>0</v>
      </c>
      <c r="BF148" s="116">
        <f t="shared" si="10"/>
        <v>0</v>
      </c>
      <c r="BG148" s="116">
        <f t="shared" si="11"/>
        <v>0</v>
      </c>
      <c r="BH148" s="116">
        <f t="shared" si="12"/>
        <v>0</v>
      </c>
      <c r="BI148" s="116">
        <f t="shared" si="13"/>
        <v>0</v>
      </c>
      <c r="BJ148" s="22" t="s">
        <v>959</v>
      </c>
      <c r="BK148" s="171">
        <f t="shared" si="14"/>
        <v>0</v>
      </c>
      <c r="BL148" s="22" t="s">
        <v>954</v>
      </c>
      <c r="BM148" s="22" t="s">
        <v>2827</v>
      </c>
    </row>
    <row r="149" spans="2:65" s="10" customFormat="1" ht="29.85" customHeight="1">
      <c r="B149" s="153"/>
      <c r="C149" s="154"/>
      <c r="D149" s="163" t="s">
        <v>549</v>
      </c>
      <c r="E149" s="163"/>
      <c r="F149" s="163"/>
      <c r="G149" s="163"/>
      <c r="H149" s="163"/>
      <c r="I149" s="163"/>
      <c r="J149" s="163"/>
      <c r="K149" s="163"/>
      <c r="L149" s="163"/>
      <c r="M149" s="163"/>
      <c r="N149" s="273">
        <f>BK149</f>
        <v>0</v>
      </c>
      <c r="O149" s="274"/>
      <c r="P149" s="274"/>
      <c r="Q149" s="274"/>
      <c r="R149" s="156"/>
      <c r="T149" s="157"/>
      <c r="U149" s="154"/>
      <c r="V149" s="154"/>
      <c r="W149" s="158">
        <f>SUM(W150:W153)</f>
        <v>0</v>
      </c>
      <c r="X149" s="154"/>
      <c r="Y149" s="158">
        <f>SUM(Y150:Y153)</f>
        <v>0</v>
      </c>
      <c r="Z149" s="154"/>
      <c r="AA149" s="159">
        <f>SUM(AA150:AA153)</f>
        <v>0</v>
      </c>
      <c r="AR149" s="160" t="s">
        <v>959</v>
      </c>
      <c r="AT149" s="161" t="s">
        <v>946</v>
      </c>
      <c r="AU149" s="161" t="s">
        <v>954</v>
      </c>
      <c r="AY149" s="160" t="s">
        <v>1081</v>
      </c>
      <c r="BK149" s="162">
        <f>SUM(BK150:BK153)</f>
        <v>0</v>
      </c>
    </row>
    <row r="150" spans="2:65" s="1" customFormat="1" ht="25.5" customHeight="1">
      <c r="B150" s="136"/>
      <c r="C150" s="164" t="s">
        <v>1223</v>
      </c>
      <c r="D150" s="164" t="s">
        <v>1082</v>
      </c>
      <c r="E150" s="165" t="s">
        <v>1741</v>
      </c>
      <c r="F150" s="270" t="s">
        <v>1742</v>
      </c>
      <c r="G150" s="270"/>
      <c r="H150" s="270"/>
      <c r="I150" s="270"/>
      <c r="J150" s="166" t="s">
        <v>1182</v>
      </c>
      <c r="K150" s="167">
        <v>13</v>
      </c>
      <c r="L150" s="265">
        <v>0</v>
      </c>
      <c r="M150" s="265"/>
      <c r="N150" s="258">
        <f>ROUND(L150*K150,3)</f>
        <v>0</v>
      </c>
      <c r="O150" s="258"/>
      <c r="P150" s="258"/>
      <c r="Q150" s="258"/>
      <c r="R150" s="138"/>
      <c r="T150" s="168" t="s">
        <v>875</v>
      </c>
      <c r="U150" s="47" t="s">
        <v>914</v>
      </c>
      <c r="V150" s="39"/>
      <c r="W150" s="169">
        <f>V150*K150</f>
        <v>0</v>
      </c>
      <c r="X150" s="169">
        <v>0</v>
      </c>
      <c r="Y150" s="169">
        <f>X150*K150</f>
        <v>0</v>
      </c>
      <c r="Z150" s="169">
        <v>0</v>
      </c>
      <c r="AA150" s="170">
        <f>Z150*K150</f>
        <v>0</v>
      </c>
      <c r="AR150" s="22" t="s">
        <v>954</v>
      </c>
      <c r="AT150" s="22" t="s">
        <v>1082</v>
      </c>
      <c r="AU150" s="22" t="s">
        <v>959</v>
      </c>
      <c r="AY150" s="22" t="s">
        <v>1081</v>
      </c>
      <c r="BE150" s="116">
        <f>IF(U150="základná",N150,0)</f>
        <v>0</v>
      </c>
      <c r="BF150" s="116">
        <f>IF(U150="znížená",N150,0)</f>
        <v>0</v>
      </c>
      <c r="BG150" s="116">
        <f>IF(U150="zákl. prenesená",N150,0)</f>
        <v>0</v>
      </c>
      <c r="BH150" s="116">
        <f>IF(U150="zníž. prenesená",N150,0)</f>
        <v>0</v>
      </c>
      <c r="BI150" s="116">
        <f>IF(U150="nulová",N150,0)</f>
        <v>0</v>
      </c>
      <c r="BJ150" s="22" t="s">
        <v>959</v>
      </c>
      <c r="BK150" s="171">
        <f>ROUND(L150*K150,3)</f>
        <v>0</v>
      </c>
      <c r="BL150" s="22" t="s">
        <v>954</v>
      </c>
      <c r="BM150" s="22" t="s">
        <v>2828</v>
      </c>
    </row>
    <row r="151" spans="2:65" s="1" customFormat="1" ht="25.5" customHeight="1">
      <c r="B151" s="136"/>
      <c r="C151" s="164" t="s">
        <v>1227</v>
      </c>
      <c r="D151" s="164" t="s">
        <v>1082</v>
      </c>
      <c r="E151" s="165" t="s">
        <v>1744</v>
      </c>
      <c r="F151" s="270" t="s">
        <v>1745</v>
      </c>
      <c r="G151" s="270"/>
      <c r="H151" s="270"/>
      <c r="I151" s="270"/>
      <c r="J151" s="166" t="s">
        <v>1182</v>
      </c>
      <c r="K151" s="167">
        <v>13</v>
      </c>
      <c r="L151" s="265">
        <v>0</v>
      </c>
      <c r="M151" s="265"/>
      <c r="N151" s="258">
        <f>ROUND(L151*K151,3)</f>
        <v>0</v>
      </c>
      <c r="O151" s="258"/>
      <c r="P151" s="258"/>
      <c r="Q151" s="258"/>
      <c r="R151" s="138"/>
      <c r="T151" s="168" t="s">
        <v>875</v>
      </c>
      <c r="U151" s="47" t="s">
        <v>914</v>
      </c>
      <c r="V151" s="39"/>
      <c r="W151" s="169">
        <f>V151*K151</f>
        <v>0</v>
      </c>
      <c r="X151" s="169">
        <v>0</v>
      </c>
      <c r="Y151" s="169">
        <f>X151*K151</f>
        <v>0</v>
      </c>
      <c r="Z151" s="169">
        <v>0</v>
      </c>
      <c r="AA151" s="170">
        <f>Z151*K151</f>
        <v>0</v>
      </c>
      <c r="AR151" s="22" t="s">
        <v>954</v>
      </c>
      <c r="AT151" s="22" t="s">
        <v>1082</v>
      </c>
      <c r="AU151" s="22" t="s">
        <v>959</v>
      </c>
      <c r="AY151" s="22" t="s">
        <v>1081</v>
      </c>
      <c r="BE151" s="116">
        <f>IF(U151="základná",N151,0)</f>
        <v>0</v>
      </c>
      <c r="BF151" s="116">
        <f>IF(U151="znížená",N151,0)</f>
        <v>0</v>
      </c>
      <c r="BG151" s="116">
        <f>IF(U151="zákl. prenesená",N151,0)</f>
        <v>0</v>
      </c>
      <c r="BH151" s="116">
        <f>IF(U151="zníž. prenesená",N151,0)</f>
        <v>0</v>
      </c>
      <c r="BI151" s="116">
        <f>IF(U151="nulová",N151,0)</f>
        <v>0</v>
      </c>
      <c r="BJ151" s="22" t="s">
        <v>959</v>
      </c>
      <c r="BK151" s="171">
        <f>ROUND(L151*K151,3)</f>
        <v>0</v>
      </c>
      <c r="BL151" s="22" t="s">
        <v>954</v>
      </c>
      <c r="BM151" s="22" t="s">
        <v>2829</v>
      </c>
    </row>
    <row r="152" spans="2:65" s="1" customFormat="1" ht="25.5" customHeight="1">
      <c r="B152" s="136"/>
      <c r="C152" s="164" t="s">
        <v>1233</v>
      </c>
      <c r="D152" s="164" t="s">
        <v>1082</v>
      </c>
      <c r="E152" s="165" t="s">
        <v>1747</v>
      </c>
      <c r="F152" s="270" t="s">
        <v>1748</v>
      </c>
      <c r="G152" s="270"/>
      <c r="H152" s="270"/>
      <c r="I152" s="270"/>
      <c r="J152" s="166" t="s">
        <v>1182</v>
      </c>
      <c r="K152" s="167">
        <v>13</v>
      </c>
      <c r="L152" s="265">
        <v>0</v>
      </c>
      <c r="M152" s="265"/>
      <c r="N152" s="258">
        <f>ROUND(L152*K152,3)</f>
        <v>0</v>
      </c>
      <c r="O152" s="258"/>
      <c r="P152" s="258"/>
      <c r="Q152" s="258"/>
      <c r="R152" s="138"/>
      <c r="T152" s="168" t="s">
        <v>875</v>
      </c>
      <c r="U152" s="47" t="s">
        <v>914</v>
      </c>
      <c r="V152" s="39"/>
      <c r="W152" s="169">
        <f>V152*K152</f>
        <v>0</v>
      </c>
      <c r="X152" s="169">
        <v>0</v>
      </c>
      <c r="Y152" s="169">
        <f>X152*K152</f>
        <v>0</v>
      </c>
      <c r="Z152" s="169">
        <v>0</v>
      </c>
      <c r="AA152" s="170">
        <f>Z152*K152</f>
        <v>0</v>
      </c>
      <c r="AR152" s="22" t="s">
        <v>954</v>
      </c>
      <c r="AT152" s="22" t="s">
        <v>1082</v>
      </c>
      <c r="AU152" s="22" t="s">
        <v>959</v>
      </c>
      <c r="AY152" s="22" t="s">
        <v>1081</v>
      </c>
      <c r="BE152" s="116">
        <f>IF(U152="základná",N152,0)</f>
        <v>0</v>
      </c>
      <c r="BF152" s="116">
        <f>IF(U152="znížená",N152,0)</f>
        <v>0</v>
      </c>
      <c r="BG152" s="116">
        <f>IF(U152="zákl. prenesená",N152,0)</f>
        <v>0</v>
      </c>
      <c r="BH152" s="116">
        <f>IF(U152="zníž. prenesená",N152,0)</f>
        <v>0</v>
      </c>
      <c r="BI152" s="116">
        <f>IF(U152="nulová",N152,0)</f>
        <v>0</v>
      </c>
      <c r="BJ152" s="22" t="s">
        <v>959</v>
      </c>
      <c r="BK152" s="171">
        <f>ROUND(L152*K152,3)</f>
        <v>0</v>
      </c>
      <c r="BL152" s="22" t="s">
        <v>954</v>
      </c>
      <c r="BM152" s="22" t="s">
        <v>2830</v>
      </c>
    </row>
    <row r="153" spans="2:65" s="1" customFormat="1" ht="25.5" customHeight="1">
      <c r="B153" s="136"/>
      <c r="C153" s="164" t="s">
        <v>1239</v>
      </c>
      <c r="D153" s="164" t="s">
        <v>1082</v>
      </c>
      <c r="E153" s="165" t="s">
        <v>1750</v>
      </c>
      <c r="F153" s="270" t="s">
        <v>1751</v>
      </c>
      <c r="G153" s="270"/>
      <c r="H153" s="270"/>
      <c r="I153" s="270"/>
      <c r="J153" s="166" t="s">
        <v>1346</v>
      </c>
      <c r="K153" s="167">
        <v>0</v>
      </c>
      <c r="L153" s="265">
        <v>0</v>
      </c>
      <c r="M153" s="265"/>
      <c r="N153" s="258">
        <f>ROUND(L153*K153,3)</f>
        <v>0</v>
      </c>
      <c r="O153" s="258"/>
      <c r="P153" s="258"/>
      <c r="Q153" s="258"/>
      <c r="R153" s="138"/>
      <c r="T153" s="168" t="s">
        <v>875</v>
      </c>
      <c r="U153" s="47" t="s">
        <v>914</v>
      </c>
      <c r="V153" s="39"/>
      <c r="W153" s="169">
        <f>V153*K153</f>
        <v>0</v>
      </c>
      <c r="X153" s="169">
        <v>0</v>
      </c>
      <c r="Y153" s="169">
        <f>X153*K153</f>
        <v>0</v>
      </c>
      <c r="Z153" s="169">
        <v>0</v>
      </c>
      <c r="AA153" s="170">
        <f>Z153*K153</f>
        <v>0</v>
      </c>
      <c r="AR153" s="22" t="s">
        <v>954</v>
      </c>
      <c r="AT153" s="22" t="s">
        <v>1082</v>
      </c>
      <c r="AU153" s="22" t="s">
        <v>959</v>
      </c>
      <c r="AY153" s="22" t="s">
        <v>1081</v>
      </c>
      <c r="BE153" s="116">
        <f>IF(U153="základná",N153,0)</f>
        <v>0</v>
      </c>
      <c r="BF153" s="116">
        <f>IF(U153="znížená",N153,0)</f>
        <v>0</v>
      </c>
      <c r="BG153" s="116">
        <f>IF(U153="zákl. prenesená",N153,0)</f>
        <v>0</v>
      </c>
      <c r="BH153" s="116">
        <f>IF(U153="zníž. prenesená",N153,0)</f>
        <v>0</v>
      </c>
      <c r="BI153" s="116">
        <f>IF(U153="nulová",N153,0)</f>
        <v>0</v>
      </c>
      <c r="BJ153" s="22" t="s">
        <v>959</v>
      </c>
      <c r="BK153" s="171">
        <f>ROUND(L153*K153,3)</f>
        <v>0</v>
      </c>
      <c r="BL153" s="22" t="s">
        <v>954</v>
      </c>
      <c r="BM153" s="22" t="s">
        <v>2831</v>
      </c>
    </row>
    <row r="154" spans="2:65" s="10" customFormat="1" ht="29.85" customHeight="1">
      <c r="B154" s="153"/>
      <c r="C154" s="154"/>
      <c r="D154" s="163" t="s">
        <v>1059</v>
      </c>
      <c r="E154" s="163"/>
      <c r="F154" s="163"/>
      <c r="G154" s="163"/>
      <c r="H154" s="163"/>
      <c r="I154" s="163"/>
      <c r="J154" s="163"/>
      <c r="K154" s="163"/>
      <c r="L154" s="163"/>
      <c r="M154" s="163"/>
      <c r="N154" s="273">
        <f>BK154</f>
        <v>0</v>
      </c>
      <c r="O154" s="274"/>
      <c r="P154" s="274"/>
      <c r="Q154" s="274"/>
      <c r="R154" s="156"/>
      <c r="T154" s="157"/>
      <c r="U154" s="154"/>
      <c r="V154" s="154"/>
      <c r="W154" s="158">
        <f>SUM(W155:W160)</f>
        <v>0</v>
      </c>
      <c r="X154" s="154"/>
      <c r="Y154" s="158">
        <f>SUM(Y155:Y160)</f>
        <v>0</v>
      </c>
      <c r="Z154" s="154"/>
      <c r="AA154" s="159">
        <f>SUM(AA155:AA160)</f>
        <v>0</v>
      </c>
      <c r="AR154" s="160" t="s">
        <v>959</v>
      </c>
      <c r="AT154" s="161" t="s">
        <v>946</v>
      </c>
      <c r="AU154" s="161" t="s">
        <v>954</v>
      </c>
      <c r="AY154" s="160" t="s">
        <v>1081</v>
      </c>
      <c r="BK154" s="162">
        <f>SUM(BK155:BK160)</f>
        <v>0</v>
      </c>
    </row>
    <row r="155" spans="2:65" s="1" customFormat="1" ht="38.25" customHeight="1">
      <c r="B155" s="136"/>
      <c r="C155" s="164" t="s">
        <v>1248</v>
      </c>
      <c r="D155" s="164" t="s">
        <v>1082</v>
      </c>
      <c r="E155" s="165" t="s">
        <v>1468</v>
      </c>
      <c r="F155" s="270" t="s">
        <v>3771</v>
      </c>
      <c r="G155" s="270"/>
      <c r="H155" s="270"/>
      <c r="I155" s="270"/>
      <c r="J155" s="166" t="s">
        <v>1470</v>
      </c>
      <c r="K155" s="167">
        <v>149.46</v>
      </c>
      <c r="L155" s="265">
        <v>0</v>
      </c>
      <c r="M155" s="265"/>
      <c r="N155" s="258">
        <f t="shared" ref="N155:N160" si="15">ROUND(L155*K155,3)</f>
        <v>0</v>
      </c>
      <c r="O155" s="258"/>
      <c r="P155" s="258"/>
      <c r="Q155" s="258"/>
      <c r="R155" s="138"/>
      <c r="T155" s="168" t="s">
        <v>875</v>
      </c>
      <c r="U155" s="47" t="s">
        <v>914</v>
      </c>
      <c r="V155" s="39"/>
      <c r="W155" s="169">
        <f t="shared" ref="W155:W160" si="16">V155*K155</f>
        <v>0</v>
      </c>
      <c r="X155" s="169">
        <v>0</v>
      </c>
      <c r="Y155" s="169">
        <f t="shared" ref="Y155:Y160" si="17">X155*K155</f>
        <v>0</v>
      </c>
      <c r="Z155" s="169">
        <v>0</v>
      </c>
      <c r="AA155" s="170">
        <f t="shared" ref="AA155:AA160" si="18">Z155*K155</f>
        <v>0</v>
      </c>
      <c r="AR155" s="22" t="s">
        <v>954</v>
      </c>
      <c r="AT155" s="22" t="s">
        <v>1082</v>
      </c>
      <c r="AU155" s="22" t="s">
        <v>959</v>
      </c>
      <c r="AY155" s="22" t="s">
        <v>1081</v>
      </c>
      <c r="BE155" s="116">
        <f t="shared" ref="BE155:BE160" si="19">IF(U155="základná",N155,0)</f>
        <v>0</v>
      </c>
      <c r="BF155" s="116">
        <f t="shared" ref="BF155:BF160" si="20">IF(U155="znížená",N155,0)</f>
        <v>0</v>
      </c>
      <c r="BG155" s="116">
        <f t="shared" ref="BG155:BG160" si="21">IF(U155="zákl. prenesená",N155,0)</f>
        <v>0</v>
      </c>
      <c r="BH155" s="116">
        <f t="shared" ref="BH155:BH160" si="22">IF(U155="zníž. prenesená",N155,0)</f>
        <v>0</v>
      </c>
      <c r="BI155" s="116">
        <f t="shared" ref="BI155:BI160" si="23">IF(U155="nulová",N155,0)</f>
        <v>0</v>
      </c>
      <c r="BJ155" s="22" t="s">
        <v>959</v>
      </c>
      <c r="BK155" s="171">
        <f t="shared" ref="BK155:BK160" si="24">ROUND(L155*K155,3)</f>
        <v>0</v>
      </c>
      <c r="BL155" s="22" t="s">
        <v>954</v>
      </c>
      <c r="BM155" s="22" t="s">
        <v>2832</v>
      </c>
    </row>
    <row r="156" spans="2:65" s="1" customFormat="1" ht="16.5" customHeight="1">
      <c r="B156" s="136"/>
      <c r="C156" s="195" t="s">
        <v>1253</v>
      </c>
      <c r="D156" s="195" t="s">
        <v>1187</v>
      </c>
      <c r="E156" s="196" t="s">
        <v>1754</v>
      </c>
      <c r="F156" s="262" t="s">
        <v>1755</v>
      </c>
      <c r="G156" s="262"/>
      <c r="H156" s="262"/>
      <c r="I156" s="262"/>
      <c r="J156" s="197" t="s">
        <v>1182</v>
      </c>
      <c r="K156" s="198">
        <v>3</v>
      </c>
      <c r="L156" s="261">
        <v>0</v>
      </c>
      <c r="M156" s="261"/>
      <c r="N156" s="257">
        <f t="shared" si="15"/>
        <v>0</v>
      </c>
      <c r="O156" s="258"/>
      <c r="P156" s="258"/>
      <c r="Q156" s="258"/>
      <c r="R156" s="138"/>
      <c r="T156" s="168" t="s">
        <v>875</v>
      </c>
      <c r="U156" s="47" t="s">
        <v>914</v>
      </c>
      <c r="V156" s="39"/>
      <c r="W156" s="169">
        <f t="shared" si="16"/>
        <v>0</v>
      </c>
      <c r="X156" s="169">
        <v>0</v>
      </c>
      <c r="Y156" s="169">
        <f t="shared" si="17"/>
        <v>0</v>
      </c>
      <c r="Z156" s="169">
        <v>0</v>
      </c>
      <c r="AA156" s="170">
        <f t="shared" si="18"/>
        <v>0</v>
      </c>
      <c r="AR156" s="22" t="s">
        <v>959</v>
      </c>
      <c r="AT156" s="22" t="s">
        <v>1187</v>
      </c>
      <c r="AU156" s="22" t="s">
        <v>959</v>
      </c>
      <c r="AY156" s="22" t="s">
        <v>1081</v>
      </c>
      <c r="BE156" s="116">
        <f t="shared" si="19"/>
        <v>0</v>
      </c>
      <c r="BF156" s="116">
        <f t="shared" si="20"/>
        <v>0</v>
      </c>
      <c r="BG156" s="116">
        <f t="shared" si="21"/>
        <v>0</v>
      </c>
      <c r="BH156" s="116">
        <f t="shared" si="22"/>
        <v>0</v>
      </c>
      <c r="BI156" s="116">
        <f t="shared" si="23"/>
        <v>0</v>
      </c>
      <c r="BJ156" s="22" t="s">
        <v>959</v>
      </c>
      <c r="BK156" s="171">
        <f t="shared" si="24"/>
        <v>0</v>
      </c>
      <c r="BL156" s="22" t="s">
        <v>954</v>
      </c>
      <c r="BM156" s="22" t="s">
        <v>2833</v>
      </c>
    </row>
    <row r="157" spans="2:65" s="1" customFormat="1" ht="16.5" customHeight="1">
      <c r="B157" s="136"/>
      <c r="C157" s="195" t="s">
        <v>1258</v>
      </c>
      <c r="D157" s="195" t="s">
        <v>1187</v>
      </c>
      <c r="E157" s="196" t="s">
        <v>1760</v>
      </c>
      <c r="F157" s="262" t="s">
        <v>2834</v>
      </c>
      <c r="G157" s="262"/>
      <c r="H157" s="262"/>
      <c r="I157" s="262"/>
      <c r="J157" s="197" t="s">
        <v>1182</v>
      </c>
      <c r="K157" s="198">
        <v>3</v>
      </c>
      <c r="L157" s="261">
        <v>0</v>
      </c>
      <c r="M157" s="261"/>
      <c r="N157" s="257">
        <f t="shared" si="15"/>
        <v>0</v>
      </c>
      <c r="O157" s="258"/>
      <c r="P157" s="258"/>
      <c r="Q157" s="258"/>
      <c r="R157" s="138"/>
      <c r="T157" s="168" t="s">
        <v>875</v>
      </c>
      <c r="U157" s="47" t="s">
        <v>914</v>
      </c>
      <c r="V157" s="39"/>
      <c r="W157" s="169">
        <f t="shared" si="16"/>
        <v>0</v>
      </c>
      <c r="X157" s="169">
        <v>0</v>
      </c>
      <c r="Y157" s="169">
        <f t="shared" si="17"/>
        <v>0</v>
      </c>
      <c r="Z157" s="169">
        <v>0</v>
      </c>
      <c r="AA157" s="170">
        <f t="shared" si="18"/>
        <v>0</v>
      </c>
      <c r="AR157" s="22" t="s">
        <v>959</v>
      </c>
      <c r="AT157" s="22" t="s">
        <v>1187</v>
      </c>
      <c r="AU157" s="22" t="s">
        <v>959</v>
      </c>
      <c r="AY157" s="22" t="s">
        <v>1081</v>
      </c>
      <c r="BE157" s="116">
        <f t="shared" si="19"/>
        <v>0</v>
      </c>
      <c r="BF157" s="116">
        <f t="shared" si="20"/>
        <v>0</v>
      </c>
      <c r="BG157" s="116">
        <f t="shared" si="21"/>
        <v>0</v>
      </c>
      <c r="BH157" s="116">
        <f t="shared" si="22"/>
        <v>0</v>
      </c>
      <c r="BI157" s="116">
        <f t="shared" si="23"/>
        <v>0</v>
      </c>
      <c r="BJ157" s="22" t="s">
        <v>959</v>
      </c>
      <c r="BK157" s="171">
        <f t="shared" si="24"/>
        <v>0</v>
      </c>
      <c r="BL157" s="22" t="s">
        <v>954</v>
      </c>
      <c r="BM157" s="22" t="s">
        <v>2835</v>
      </c>
    </row>
    <row r="158" spans="2:65" s="1" customFormat="1" ht="25.5" customHeight="1">
      <c r="B158" s="136"/>
      <c r="C158" s="195" t="s">
        <v>1263</v>
      </c>
      <c r="D158" s="195" t="s">
        <v>1187</v>
      </c>
      <c r="E158" s="196" t="s">
        <v>1763</v>
      </c>
      <c r="F158" s="262" t="s">
        <v>1764</v>
      </c>
      <c r="G158" s="262"/>
      <c r="H158" s="262"/>
      <c r="I158" s="262"/>
      <c r="J158" s="197" t="s">
        <v>129</v>
      </c>
      <c r="K158" s="198">
        <v>8</v>
      </c>
      <c r="L158" s="261">
        <v>0</v>
      </c>
      <c r="M158" s="261"/>
      <c r="N158" s="257">
        <f t="shared" si="15"/>
        <v>0</v>
      </c>
      <c r="O158" s="258"/>
      <c r="P158" s="258"/>
      <c r="Q158" s="258"/>
      <c r="R158" s="138"/>
      <c r="T158" s="168" t="s">
        <v>875</v>
      </c>
      <c r="U158" s="47" t="s">
        <v>914</v>
      </c>
      <c r="V158" s="39"/>
      <c r="W158" s="169">
        <f t="shared" si="16"/>
        <v>0</v>
      </c>
      <c r="X158" s="169">
        <v>0</v>
      </c>
      <c r="Y158" s="169">
        <f t="shared" si="17"/>
        <v>0</v>
      </c>
      <c r="Z158" s="169">
        <v>0</v>
      </c>
      <c r="AA158" s="170">
        <f t="shared" si="18"/>
        <v>0</v>
      </c>
      <c r="AR158" s="22" t="s">
        <v>959</v>
      </c>
      <c r="AT158" s="22" t="s">
        <v>1187</v>
      </c>
      <c r="AU158" s="22" t="s">
        <v>959</v>
      </c>
      <c r="AY158" s="22" t="s">
        <v>1081</v>
      </c>
      <c r="BE158" s="116">
        <f t="shared" si="19"/>
        <v>0</v>
      </c>
      <c r="BF158" s="116">
        <f t="shared" si="20"/>
        <v>0</v>
      </c>
      <c r="BG158" s="116">
        <f t="shared" si="21"/>
        <v>0</v>
      </c>
      <c r="BH158" s="116">
        <f t="shared" si="22"/>
        <v>0</v>
      </c>
      <c r="BI158" s="116">
        <f t="shared" si="23"/>
        <v>0</v>
      </c>
      <c r="BJ158" s="22" t="s">
        <v>959</v>
      </c>
      <c r="BK158" s="171">
        <f t="shared" si="24"/>
        <v>0</v>
      </c>
      <c r="BL158" s="22" t="s">
        <v>954</v>
      </c>
      <c r="BM158" s="22" t="s">
        <v>2836</v>
      </c>
    </row>
    <row r="159" spans="2:65" s="1" customFormat="1" ht="25.5" customHeight="1">
      <c r="B159" s="136"/>
      <c r="C159" s="195" t="s">
        <v>1269</v>
      </c>
      <c r="D159" s="195" t="s">
        <v>1187</v>
      </c>
      <c r="E159" s="196" t="s">
        <v>1766</v>
      </c>
      <c r="F159" s="262" t="s">
        <v>2837</v>
      </c>
      <c r="G159" s="262"/>
      <c r="H159" s="262"/>
      <c r="I159" s="262"/>
      <c r="J159" s="197" t="s">
        <v>129</v>
      </c>
      <c r="K159" s="198">
        <v>1</v>
      </c>
      <c r="L159" s="261">
        <v>0</v>
      </c>
      <c r="M159" s="261"/>
      <c r="N159" s="257">
        <f t="shared" si="15"/>
        <v>0</v>
      </c>
      <c r="O159" s="258"/>
      <c r="P159" s="258"/>
      <c r="Q159" s="258"/>
      <c r="R159" s="138"/>
      <c r="T159" s="168" t="s">
        <v>875</v>
      </c>
      <c r="U159" s="47" t="s">
        <v>914</v>
      </c>
      <c r="V159" s="39"/>
      <c r="W159" s="169">
        <f t="shared" si="16"/>
        <v>0</v>
      </c>
      <c r="X159" s="169">
        <v>0</v>
      </c>
      <c r="Y159" s="169">
        <f t="shared" si="17"/>
        <v>0</v>
      </c>
      <c r="Z159" s="169">
        <v>0</v>
      </c>
      <c r="AA159" s="170">
        <f t="shared" si="18"/>
        <v>0</v>
      </c>
      <c r="AR159" s="22" t="s">
        <v>959</v>
      </c>
      <c r="AT159" s="22" t="s">
        <v>1187</v>
      </c>
      <c r="AU159" s="22" t="s">
        <v>959</v>
      </c>
      <c r="AY159" s="22" t="s">
        <v>1081</v>
      </c>
      <c r="BE159" s="116">
        <f t="shared" si="19"/>
        <v>0</v>
      </c>
      <c r="BF159" s="116">
        <f t="shared" si="20"/>
        <v>0</v>
      </c>
      <c r="BG159" s="116">
        <f t="shared" si="21"/>
        <v>0</v>
      </c>
      <c r="BH159" s="116">
        <f t="shared" si="22"/>
        <v>0</v>
      </c>
      <c r="BI159" s="116">
        <f t="shared" si="23"/>
        <v>0</v>
      </c>
      <c r="BJ159" s="22" t="s">
        <v>959</v>
      </c>
      <c r="BK159" s="171">
        <f t="shared" si="24"/>
        <v>0</v>
      </c>
      <c r="BL159" s="22" t="s">
        <v>954</v>
      </c>
      <c r="BM159" s="22" t="s">
        <v>2838</v>
      </c>
    </row>
    <row r="160" spans="2:65" s="1" customFormat="1" ht="38.25" customHeight="1">
      <c r="B160" s="136"/>
      <c r="C160" s="164" t="s">
        <v>1275</v>
      </c>
      <c r="D160" s="164" t="s">
        <v>1082</v>
      </c>
      <c r="E160" s="165" t="s">
        <v>7</v>
      </c>
      <c r="F160" s="270" t="s">
        <v>8</v>
      </c>
      <c r="G160" s="270"/>
      <c r="H160" s="270"/>
      <c r="I160" s="270"/>
      <c r="J160" s="166" t="s">
        <v>1346</v>
      </c>
      <c r="K160" s="167">
        <v>0</v>
      </c>
      <c r="L160" s="265">
        <v>0</v>
      </c>
      <c r="M160" s="265"/>
      <c r="N160" s="258">
        <f t="shared" si="15"/>
        <v>0</v>
      </c>
      <c r="O160" s="258"/>
      <c r="P160" s="258"/>
      <c r="Q160" s="258"/>
      <c r="R160" s="138"/>
      <c r="T160" s="168" t="s">
        <v>875</v>
      </c>
      <c r="U160" s="47" t="s">
        <v>914</v>
      </c>
      <c r="V160" s="39"/>
      <c r="W160" s="169">
        <f t="shared" si="16"/>
        <v>0</v>
      </c>
      <c r="X160" s="169">
        <v>0</v>
      </c>
      <c r="Y160" s="169">
        <f t="shared" si="17"/>
        <v>0</v>
      </c>
      <c r="Z160" s="169">
        <v>0</v>
      </c>
      <c r="AA160" s="170">
        <f t="shared" si="18"/>
        <v>0</v>
      </c>
      <c r="AR160" s="22" t="s">
        <v>954</v>
      </c>
      <c r="AT160" s="22" t="s">
        <v>1082</v>
      </c>
      <c r="AU160" s="22" t="s">
        <v>959</v>
      </c>
      <c r="AY160" s="22" t="s">
        <v>1081</v>
      </c>
      <c r="BE160" s="116">
        <f t="shared" si="19"/>
        <v>0</v>
      </c>
      <c r="BF160" s="116">
        <f t="shared" si="20"/>
        <v>0</v>
      </c>
      <c r="BG160" s="116">
        <f t="shared" si="21"/>
        <v>0</v>
      </c>
      <c r="BH160" s="116">
        <f t="shared" si="22"/>
        <v>0</v>
      </c>
      <c r="BI160" s="116">
        <f t="shared" si="23"/>
        <v>0</v>
      </c>
      <c r="BJ160" s="22" t="s">
        <v>959</v>
      </c>
      <c r="BK160" s="171">
        <f t="shared" si="24"/>
        <v>0</v>
      </c>
      <c r="BL160" s="22" t="s">
        <v>954</v>
      </c>
      <c r="BM160" s="22" t="s">
        <v>2839</v>
      </c>
    </row>
    <row r="161" spans="2:65" s="10" customFormat="1" ht="29.85" customHeight="1">
      <c r="B161" s="153"/>
      <c r="C161" s="154"/>
      <c r="D161" s="163" t="s">
        <v>1061</v>
      </c>
      <c r="E161" s="163"/>
      <c r="F161" s="163"/>
      <c r="G161" s="163"/>
      <c r="H161" s="163"/>
      <c r="I161" s="163"/>
      <c r="J161" s="163"/>
      <c r="K161" s="163"/>
      <c r="L161" s="163"/>
      <c r="M161" s="163"/>
      <c r="N161" s="273">
        <f>BK161</f>
        <v>0</v>
      </c>
      <c r="O161" s="274"/>
      <c r="P161" s="274"/>
      <c r="Q161" s="274"/>
      <c r="R161" s="156"/>
      <c r="T161" s="157"/>
      <c r="U161" s="154"/>
      <c r="V161" s="154"/>
      <c r="W161" s="158">
        <f>SUM(W162:W165)</f>
        <v>0</v>
      </c>
      <c r="X161" s="154"/>
      <c r="Y161" s="158">
        <f>SUM(Y162:Y165)</f>
        <v>0</v>
      </c>
      <c r="Z161" s="154"/>
      <c r="AA161" s="159">
        <f>SUM(AA162:AA165)</f>
        <v>0</v>
      </c>
      <c r="AR161" s="160" t="s">
        <v>959</v>
      </c>
      <c r="AT161" s="161" t="s">
        <v>946</v>
      </c>
      <c r="AU161" s="161" t="s">
        <v>954</v>
      </c>
      <c r="AY161" s="160" t="s">
        <v>1081</v>
      </c>
      <c r="BK161" s="162">
        <f>SUM(BK162:BK165)</f>
        <v>0</v>
      </c>
    </row>
    <row r="162" spans="2:65" s="1" customFormat="1" ht="38.25" customHeight="1">
      <c r="B162" s="136"/>
      <c r="C162" s="164" t="s">
        <v>1190</v>
      </c>
      <c r="D162" s="164" t="s">
        <v>1082</v>
      </c>
      <c r="E162" s="165" t="s">
        <v>1770</v>
      </c>
      <c r="F162" s="270" t="s">
        <v>1771</v>
      </c>
      <c r="G162" s="270"/>
      <c r="H162" s="270"/>
      <c r="I162" s="270"/>
      <c r="J162" s="166" t="s">
        <v>1135</v>
      </c>
      <c r="K162" s="167">
        <v>25.187999999999999</v>
      </c>
      <c r="L162" s="265">
        <v>0</v>
      </c>
      <c r="M162" s="265"/>
      <c r="N162" s="258">
        <f>ROUND(L162*K162,3)</f>
        <v>0</v>
      </c>
      <c r="O162" s="258"/>
      <c r="P162" s="258"/>
      <c r="Q162" s="258"/>
      <c r="R162" s="138"/>
      <c r="T162" s="168" t="s">
        <v>875</v>
      </c>
      <c r="U162" s="47" t="s">
        <v>914</v>
      </c>
      <c r="V162" s="39"/>
      <c r="W162" s="169">
        <f>V162*K162</f>
        <v>0</v>
      </c>
      <c r="X162" s="169">
        <v>0</v>
      </c>
      <c r="Y162" s="169">
        <f>X162*K162</f>
        <v>0</v>
      </c>
      <c r="Z162" s="169">
        <v>0</v>
      </c>
      <c r="AA162" s="170">
        <f>Z162*K162</f>
        <v>0</v>
      </c>
      <c r="AR162" s="22" t="s">
        <v>954</v>
      </c>
      <c r="AT162" s="22" t="s">
        <v>1082</v>
      </c>
      <c r="AU162" s="22" t="s">
        <v>959</v>
      </c>
      <c r="AY162" s="22" t="s">
        <v>1081</v>
      </c>
      <c r="BE162" s="116">
        <f>IF(U162="základná",N162,0)</f>
        <v>0</v>
      </c>
      <c r="BF162" s="116">
        <f>IF(U162="znížená",N162,0)</f>
        <v>0</v>
      </c>
      <c r="BG162" s="116">
        <f>IF(U162="zákl. prenesená",N162,0)</f>
        <v>0</v>
      </c>
      <c r="BH162" s="116">
        <f>IF(U162="zníž. prenesená",N162,0)</f>
        <v>0</v>
      </c>
      <c r="BI162" s="116">
        <f>IF(U162="nulová",N162,0)</f>
        <v>0</v>
      </c>
      <c r="BJ162" s="22" t="s">
        <v>959</v>
      </c>
      <c r="BK162" s="171">
        <f>ROUND(L162*K162,3)</f>
        <v>0</v>
      </c>
      <c r="BL162" s="22" t="s">
        <v>954</v>
      </c>
      <c r="BM162" s="22" t="s">
        <v>2840</v>
      </c>
    </row>
    <row r="163" spans="2:65" s="1" customFormat="1" ht="25.5" customHeight="1">
      <c r="B163" s="136"/>
      <c r="C163" s="164" t="s">
        <v>1286</v>
      </c>
      <c r="D163" s="164" t="s">
        <v>1082</v>
      </c>
      <c r="E163" s="165" t="s">
        <v>27</v>
      </c>
      <c r="F163" s="270" t="s">
        <v>1595</v>
      </c>
      <c r="G163" s="270"/>
      <c r="H163" s="270"/>
      <c r="I163" s="270"/>
      <c r="J163" s="166" t="s">
        <v>1135</v>
      </c>
      <c r="K163" s="167">
        <v>25.187999999999999</v>
      </c>
      <c r="L163" s="265">
        <v>0</v>
      </c>
      <c r="M163" s="265"/>
      <c r="N163" s="258">
        <f>ROUND(L163*K163,3)</f>
        <v>0</v>
      </c>
      <c r="O163" s="258"/>
      <c r="P163" s="258"/>
      <c r="Q163" s="258"/>
      <c r="R163" s="138"/>
      <c r="T163" s="168" t="s">
        <v>875</v>
      </c>
      <c r="U163" s="47" t="s">
        <v>914</v>
      </c>
      <c r="V163" s="39"/>
      <c r="W163" s="169">
        <f>V163*K163</f>
        <v>0</v>
      </c>
      <c r="X163" s="169">
        <v>0</v>
      </c>
      <c r="Y163" s="169">
        <f>X163*K163</f>
        <v>0</v>
      </c>
      <c r="Z163" s="169">
        <v>0</v>
      </c>
      <c r="AA163" s="170">
        <f>Z163*K163</f>
        <v>0</v>
      </c>
      <c r="AR163" s="22" t="s">
        <v>954</v>
      </c>
      <c r="AT163" s="22" t="s">
        <v>1082</v>
      </c>
      <c r="AU163" s="22" t="s">
        <v>959</v>
      </c>
      <c r="AY163" s="22" t="s">
        <v>1081</v>
      </c>
      <c r="BE163" s="116">
        <f>IF(U163="základná",N163,0)</f>
        <v>0</v>
      </c>
      <c r="BF163" s="116">
        <f>IF(U163="znížená",N163,0)</f>
        <v>0</v>
      </c>
      <c r="BG163" s="116">
        <f>IF(U163="zákl. prenesená",N163,0)</f>
        <v>0</v>
      </c>
      <c r="BH163" s="116">
        <f>IF(U163="zníž. prenesená",N163,0)</f>
        <v>0</v>
      </c>
      <c r="BI163" s="116">
        <f>IF(U163="nulová",N163,0)</f>
        <v>0</v>
      </c>
      <c r="BJ163" s="22" t="s">
        <v>959</v>
      </c>
      <c r="BK163" s="171">
        <f>ROUND(L163*K163,3)</f>
        <v>0</v>
      </c>
      <c r="BL163" s="22" t="s">
        <v>954</v>
      </c>
      <c r="BM163" s="22" t="s">
        <v>2841</v>
      </c>
    </row>
    <row r="164" spans="2:65" s="1" customFormat="1" ht="25.5" customHeight="1">
      <c r="B164" s="136"/>
      <c r="C164" s="164" t="s">
        <v>1290</v>
      </c>
      <c r="D164" s="164" t="s">
        <v>1082</v>
      </c>
      <c r="E164" s="165" t="s">
        <v>1774</v>
      </c>
      <c r="F164" s="270" t="s">
        <v>1775</v>
      </c>
      <c r="G164" s="270"/>
      <c r="H164" s="270"/>
      <c r="I164" s="270"/>
      <c r="J164" s="166" t="s">
        <v>1194</v>
      </c>
      <c r="K164" s="167">
        <v>108.5</v>
      </c>
      <c r="L164" s="265">
        <v>0</v>
      </c>
      <c r="M164" s="265"/>
      <c r="N164" s="258">
        <f>ROUND(L164*K164,3)</f>
        <v>0</v>
      </c>
      <c r="O164" s="258"/>
      <c r="P164" s="258"/>
      <c r="Q164" s="258"/>
      <c r="R164" s="138"/>
      <c r="T164" s="168" t="s">
        <v>875</v>
      </c>
      <c r="U164" s="47" t="s">
        <v>914</v>
      </c>
      <c r="V164" s="39"/>
      <c r="W164" s="169">
        <f>V164*K164</f>
        <v>0</v>
      </c>
      <c r="X164" s="169">
        <v>0</v>
      </c>
      <c r="Y164" s="169">
        <f>X164*K164</f>
        <v>0</v>
      </c>
      <c r="Z164" s="169">
        <v>0</v>
      </c>
      <c r="AA164" s="170">
        <f>Z164*K164</f>
        <v>0</v>
      </c>
      <c r="AR164" s="22" t="s">
        <v>954</v>
      </c>
      <c r="AT164" s="22" t="s">
        <v>1082</v>
      </c>
      <c r="AU164" s="22" t="s">
        <v>959</v>
      </c>
      <c r="AY164" s="22" t="s">
        <v>1081</v>
      </c>
      <c r="BE164" s="116">
        <f>IF(U164="základná",N164,0)</f>
        <v>0</v>
      </c>
      <c r="BF164" s="116">
        <f>IF(U164="znížená",N164,0)</f>
        <v>0</v>
      </c>
      <c r="BG164" s="116">
        <f>IF(U164="zákl. prenesená",N164,0)</f>
        <v>0</v>
      </c>
      <c r="BH164" s="116">
        <f>IF(U164="zníž. prenesená",N164,0)</f>
        <v>0</v>
      </c>
      <c r="BI164" s="116">
        <f>IF(U164="nulová",N164,0)</f>
        <v>0</v>
      </c>
      <c r="BJ164" s="22" t="s">
        <v>959</v>
      </c>
      <c r="BK164" s="171">
        <f>ROUND(L164*K164,3)</f>
        <v>0</v>
      </c>
      <c r="BL164" s="22" t="s">
        <v>954</v>
      </c>
      <c r="BM164" s="22" t="s">
        <v>2842</v>
      </c>
    </row>
    <row r="165" spans="2:65" s="1" customFormat="1" ht="25.5" customHeight="1">
      <c r="B165" s="136"/>
      <c r="C165" s="164" t="s">
        <v>1294</v>
      </c>
      <c r="D165" s="164" t="s">
        <v>1082</v>
      </c>
      <c r="E165" s="165" t="s">
        <v>1777</v>
      </c>
      <c r="F165" s="270" t="s">
        <v>1778</v>
      </c>
      <c r="G165" s="270"/>
      <c r="H165" s="270"/>
      <c r="I165" s="270"/>
      <c r="J165" s="166" t="s">
        <v>1194</v>
      </c>
      <c r="K165" s="167">
        <v>22</v>
      </c>
      <c r="L165" s="265">
        <v>0</v>
      </c>
      <c r="M165" s="265"/>
      <c r="N165" s="258">
        <f>ROUND(L165*K165,3)</f>
        <v>0</v>
      </c>
      <c r="O165" s="258"/>
      <c r="P165" s="258"/>
      <c r="Q165" s="258"/>
      <c r="R165" s="138"/>
      <c r="T165" s="168" t="s">
        <v>875</v>
      </c>
      <c r="U165" s="47" t="s">
        <v>914</v>
      </c>
      <c r="V165" s="39"/>
      <c r="W165" s="169">
        <f>V165*K165</f>
        <v>0</v>
      </c>
      <c r="X165" s="169">
        <v>0</v>
      </c>
      <c r="Y165" s="169">
        <f>X165*K165</f>
        <v>0</v>
      </c>
      <c r="Z165" s="169">
        <v>0</v>
      </c>
      <c r="AA165" s="170">
        <f>Z165*K165</f>
        <v>0</v>
      </c>
      <c r="AR165" s="22" t="s">
        <v>954</v>
      </c>
      <c r="AT165" s="22" t="s">
        <v>1082</v>
      </c>
      <c r="AU165" s="22" t="s">
        <v>959</v>
      </c>
      <c r="AY165" s="22" t="s">
        <v>1081</v>
      </c>
      <c r="BE165" s="116">
        <f>IF(U165="základná",N165,0)</f>
        <v>0</v>
      </c>
      <c r="BF165" s="116">
        <f>IF(U165="znížená",N165,0)</f>
        <v>0</v>
      </c>
      <c r="BG165" s="116">
        <f>IF(U165="zákl. prenesená",N165,0)</f>
        <v>0</v>
      </c>
      <c r="BH165" s="116">
        <f>IF(U165="zníž. prenesená",N165,0)</f>
        <v>0</v>
      </c>
      <c r="BI165" s="116">
        <f>IF(U165="nulová",N165,0)</f>
        <v>0</v>
      </c>
      <c r="BJ165" s="22" t="s">
        <v>959</v>
      </c>
      <c r="BK165" s="171">
        <f>ROUND(L165*K165,3)</f>
        <v>0</v>
      </c>
      <c r="BL165" s="22" t="s">
        <v>954</v>
      </c>
      <c r="BM165" s="22" t="s">
        <v>2843</v>
      </c>
    </row>
    <row r="166" spans="2:65" s="10" customFormat="1" ht="37.35" customHeight="1">
      <c r="B166" s="153"/>
      <c r="C166" s="154"/>
      <c r="D166" s="155" t="s">
        <v>1063</v>
      </c>
      <c r="E166" s="155"/>
      <c r="F166" s="155"/>
      <c r="G166" s="155"/>
      <c r="H166" s="155"/>
      <c r="I166" s="155"/>
      <c r="J166" s="155"/>
      <c r="K166" s="155"/>
      <c r="L166" s="155"/>
      <c r="M166" s="155"/>
      <c r="N166" s="277">
        <f>BK166</f>
        <v>0</v>
      </c>
      <c r="O166" s="278"/>
      <c r="P166" s="278"/>
      <c r="Q166" s="278"/>
      <c r="R166" s="156"/>
      <c r="T166" s="157"/>
      <c r="U166" s="154"/>
      <c r="V166" s="154"/>
      <c r="W166" s="158">
        <f>W167+W175</f>
        <v>0</v>
      </c>
      <c r="X166" s="154"/>
      <c r="Y166" s="158">
        <f>Y167+Y175</f>
        <v>0</v>
      </c>
      <c r="Z166" s="154"/>
      <c r="AA166" s="159">
        <f>AA167+AA175</f>
        <v>0</v>
      </c>
      <c r="AR166" s="160" t="s">
        <v>1100</v>
      </c>
      <c r="AT166" s="161" t="s">
        <v>946</v>
      </c>
      <c r="AU166" s="161" t="s">
        <v>947</v>
      </c>
      <c r="AY166" s="160" t="s">
        <v>1081</v>
      </c>
      <c r="BK166" s="162">
        <f>BK167+BK175</f>
        <v>0</v>
      </c>
    </row>
    <row r="167" spans="2:65" s="10" customFormat="1" ht="19.899999999999999" customHeight="1">
      <c r="B167" s="153"/>
      <c r="C167" s="154"/>
      <c r="D167" s="163" t="s">
        <v>1064</v>
      </c>
      <c r="E167" s="163"/>
      <c r="F167" s="163"/>
      <c r="G167" s="163"/>
      <c r="H167" s="163"/>
      <c r="I167" s="163"/>
      <c r="J167" s="163"/>
      <c r="K167" s="163"/>
      <c r="L167" s="163"/>
      <c r="M167" s="163"/>
      <c r="N167" s="279">
        <f>BK167</f>
        <v>0</v>
      </c>
      <c r="O167" s="280"/>
      <c r="P167" s="280"/>
      <c r="Q167" s="280"/>
      <c r="R167" s="156"/>
      <c r="T167" s="157"/>
      <c r="U167" s="154"/>
      <c r="V167" s="154"/>
      <c r="W167" s="158">
        <f>SUM(W168:W174)</f>
        <v>0</v>
      </c>
      <c r="X167" s="154"/>
      <c r="Y167" s="158">
        <f>SUM(Y168:Y174)</f>
        <v>0</v>
      </c>
      <c r="Z167" s="154"/>
      <c r="AA167" s="159">
        <f>SUM(AA168:AA174)</f>
        <v>0</v>
      </c>
      <c r="AR167" s="160" t="s">
        <v>1100</v>
      </c>
      <c r="AT167" s="161" t="s">
        <v>946</v>
      </c>
      <c r="AU167" s="161" t="s">
        <v>954</v>
      </c>
      <c r="AY167" s="160" t="s">
        <v>1081</v>
      </c>
      <c r="BK167" s="162">
        <f>SUM(BK168:BK174)</f>
        <v>0</v>
      </c>
    </row>
    <row r="168" spans="2:65" s="1" customFormat="1" ht="25.5" customHeight="1">
      <c r="B168" s="136"/>
      <c r="C168" s="164" t="s">
        <v>1298</v>
      </c>
      <c r="D168" s="164" t="s">
        <v>1082</v>
      </c>
      <c r="E168" s="165" t="s">
        <v>1780</v>
      </c>
      <c r="F168" s="270" t="s">
        <v>1781</v>
      </c>
      <c r="G168" s="270"/>
      <c r="H168" s="270"/>
      <c r="I168" s="270"/>
      <c r="J168" s="166" t="s">
        <v>1782</v>
      </c>
      <c r="K168" s="167">
        <v>4</v>
      </c>
      <c r="L168" s="265">
        <v>0</v>
      </c>
      <c r="M168" s="265"/>
      <c r="N168" s="258">
        <f t="shared" ref="N168:N174" si="25">ROUND(L168*K168,3)</f>
        <v>0</v>
      </c>
      <c r="O168" s="258"/>
      <c r="P168" s="258"/>
      <c r="Q168" s="258"/>
      <c r="R168" s="138"/>
      <c r="T168" s="168" t="s">
        <v>875</v>
      </c>
      <c r="U168" s="47" t="s">
        <v>914</v>
      </c>
      <c r="V168" s="39"/>
      <c r="W168" s="169">
        <f t="shared" ref="W168:W174" si="26">V168*K168</f>
        <v>0</v>
      </c>
      <c r="X168" s="169">
        <v>0</v>
      </c>
      <c r="Y168" s="169">
        <f t="shared" ref="Y168:Y174" si="27">X168*K168</f>
        <v>0</v>
      </c>
      <c r="Z168" s="169">
        <v>0</v>
      </c>
      <c r="AA168" s="170">
        <f t="shared" ref="AA168:AA174" si="28">Z168*K168</f>
        <v>0</v>
      </c>
      <c r="AR168" s="22" t="s">
        <v>954</v>
      </c>
      <c r="AT168" s="22" t="s">
        <v>1082</v>
      </c>
      <c r="AU168" s="22" t="s">
        <v>959</v>
      </c>
      <c r="AY168" s="22" t="s">
        <v>1081</v>
      </c>
      <c r="BE168" s="116">
        <f t="shared" ref="BE168:BE174" si="29">IF(U168="základná",N168,0)</f>
        <v>0</v>
      </c>
      <c r="BF168" s="116">
        <f t="shared" ref="BF168:BF174" si="30">IF(U168="znížená",N168,0)</f>
        <v>0</v>
      </c>
      <c r="BG168" s="116">
        <f t="shared" ref="BG168:BG174" si="31">IF(U168="zákl. prenesená",N168,0)</f>
        <v>0</v>
      </c>
      <c r="BH168" s="116">
        <f t="shared" ref="BH168:BH174" si="32">IF(U168="zníž. prenesená",N168,0)</f>
        <v>0</v>
      </c>
      <c r="BI168" s="116">
        <f t="shared" ref="BI168:BI174" si="33">IF(U168="nulová",N168,0)</f>
        <v>0</v>
      </c>
      <c r="BJ168" s="22" t="s">
        <v>959</v>
      </c>
      <c r="BK168" s="171">
        <f t="shared" ref="BK168:BK174" si="34">ROUND(L168*K168,3)</f>
        <v>0</v>
      </c>
      <c r="BL168" s="22" t="s">
        <v>954</v>
      </c>
      <c r="BM168" s="22" t="s">
        <v>2844</v>
      </c>
    </row>
    <row r="169" spans="2:65" s="1" customFormat="1" ht="16.5" customHeight="1">
      <c r="B169" s="136"/>
      <c r="C169" s="195" t="s">
        <v>1302</v>
      </c>
      <c r="D169" s="195" t="s">
        <v>1187</v>
      </c>
      <c r="E169" s="196" t="s">
        <v>1784</v>
      </c>
      <c r="F169" s="262" t="s">
        <v>1785</v>
      </c>
      <c r="G169" s="262"/>
      <c r="H169" s="262"/>
      <c r="I169" s="262"/>
      <c r="J169" s="197" t="s">
        <v>1182</v>
      </c>
      <c r="K169" s="198">
        <v>4</v>
      </c>
      <c r="L169" s="261">
        <v>0</v>
      </c>
      <c r="M169" s="261"/>
      <c r="N169" s="257">
        <f t="shared" si="25"/>
        <v>0</v>
      </c>
      <c r="O169" s="258"/>
      <c r="P169" s="258"/>
      <c r="Q169" s="258"/>
      <c r="R169" s="138"/>
      <c r="T169" s="168" t="s">
        <v>875</v>
      </c>
      <c r="U169" s="47" t="s">
        <v>914</v>
      </c>
      <c r="V169" s="39"/>
      <c r="W169" s="169">
        <f t="shared" si="26"/>
        <v>0</v>
      </c>
      <c r="X169" s="169">
        <v>0</v>
      </c>
      <c r="Y169" s="169">
        <f t="shared" si="27"/>
        <v>0</v>
      </c>
      <c r="Z169" s="169">
        <v>0</v>
      </c>
      <c r="AA169" s="170">
        <f t="shared" si="28"/>
        <v>0</v>
      </c>
      <c r="AR169" s="22" t="s">
        <v>959</v>
      </c>
      <c r="AT169" s="22" t="s">
        <v>1187</v>
      </c>
      <c r="AU169" s="22" t="s">
        <v>959</v>
      </c>
      <c r="AY169" s="22" t="s">
        <v>1081</v>
      </c>
      <c r="BE169" s="116">
        <f t="shared" si="29"/>
        <v>0</v>
      </c>
      <c r="BF169" s="116">
        <f t="shared" si="30"/>
        <v>0</v>
      </c>
      <c r="BG169" s="116">
        <f t="shared" si="31"/>
        <v>0</v>
      </c>
      <c r="BH169" s="116">
        <f t="shared" si="32"/>
        <v>0</v>
      </c>
      <c r="BI169" s="116">
        <f t="shared" si="33"/>
        <v>0</v>
      </c>
      <c r="BJ169" s="22" t="s">
        <v>959</v>
      </c>
      <c r="BK169" s="171">
        <f t="shared" si="34"/>
        <v>0</v>
      </c>
      <c r="BL169" s="22" t="s">
        <v>954</v>
      </c>
      <c r="BM169" s="22" t="s">
        <v>2845</v>
      </c>
    </row>
    <row r="170" spans="2:65" s="1" customFormat="1" ht="25.5" customHeight="1">
      <c r="B170" s="136"/>
      <c r="C170" s="195" t="s">
        <v>1306</v>
      </c>
      <c r="D170" s="195" t="s">
        <v>1187</v>
      </c>
      <c r="E170" s="196" t="s">
        <v>1787</v>
      </c>
      <c r="F170" s="262" t="s">
        <v>1788</v>
      </c>
      <c r="G170" s="262"/>
      <c r="H170" s="262"/>
      <c r="I170" s="262"/>
      <c r="J170" s="197" t="s">
        <v>1182</v>
      </c>
      <c r="K170" s="198">
        <v>4</v>
      </c>
      <c r="L170" s="261">
        <v>0</v>
      </c>
      <c r="M170" s="261"/>
      <c r="N170" s="257">
        <f t="shared" si="25"/>
        <v>0</v>
      </c>
      <c r="O170" s="258"/>
      <c r="P170" s="258"/>
      <c r="Q170" s="258"/>
      <c r="R170" s="138"/>
      <c r="T170" s="168" t="s">
        <v>875</v>
      </c>
      <c r="U170" s="47" t="s">
        <v>914</v>
      </c>
      <c r="V170" s="39"/>
      <c r="W170" s="169">
        <f t="shared" si="26"/>
        <v>0</v>
      </c>
      <c r="X170" s="169">
        <v>0</v>
      </c>
      <c r="Y170" s="169">
        <f t="shared" si="27"/>
        <v>0</v>
      </c>
      <c r="Z170" s="169">
        <v>0</v>
      </c>
      <c r="AA170" s="170">
        <f t="shared" si="28"/>
        <v>0</v>
      </c>
      <c r="AR170" s="22" t="s">
        <v>959</v>
      </c>
      <c r="AT170" s="22" t="s">
        <v>1187</v>
      </c>
      <c r="AU170" s="22" t="s">
        <v>959</v>
      </c>
      <c r="AY170" s="22" t="s">
        <v>1081</v>
      </c>
      <c r="BE170" s="116">
        <f t="shared" si="29"/>
        <v>0</v>
      </c>
      <c r="BF170" s="116">
        <f t="shared" si="30"/>
        <v>0</v>
      </c>
      <c r="BG170" s="116">
        <f t="shared" si="31"/>
        <v>0</v>
      </c>
      <c r="BH170" s="116">
        <f t="shared" si="32"/>
        <v>0</v>
      </c>
      <c r="BI170" s="116">
        <f t="shared" si="33"/>
        <v>0</v>
      </c>
      <c r="BJ170" s="22" t="s">
        <v>959</v>
      </c>
      <c r="BK170" s="171">
        <f t="shared" si="34"/>
        <v>0</v>
      </c>
      <c r="BL170" s="22" t="s">
        <v>954</v>
      </c>
      <c r="BM170" s="22" t="s">
        <v>2846</v>
      </c>
    </row>
    <row r="171" spans="2:65" s="1" customFormat="1" ht="38.25" customHeight="1">
      <c r="B171" s="136"/>
      <c r="C171" s="164" t="s">
        <v>1310</v>
      </c>
      <c r="D171" s="164" t="s">
        <v>1082</v>
      </c>
      <c r="E171" s="165" t="s">
        <v>2541</v>
      </c>
      <c r="F171" s="270" t="s">
        <v>1790</v>
      </c>
      <c r="G171" s="270"/>
      <c r="H171" s="270"/>
      <c r="I171" s="270"/>
      <c r="J171" s="166" t="s">
        <v>1194</v>
      </c>
      <c r="K171" s="167">
        <v>19.5</v>
      </c>
      <c r="L171" s="265">
        <v>0</v>
      </c>
      <c r="M171" s="265"/>
      <c r="N171" s="258">
        <f t="shared" si="25"/>
        <v>0</v>
      </c>
      <c r="O171" s="258"/>
      <c r="P171" s="258"/>
      <c r="Q171" s="258"/>
      <c r="R171" s="138"/>
      <c r="T171" s="168" t="s">
        <v>875</v>
      </c>
      <c r="U171" s="47" t="s">
        <v>914</v>
      </c>
      <c r="V171" s="39"/>
      <c r="W171" s="169">
        <f t="shared" si="26"/>
        <v>0</v>
      </c>
      <c r="X171" s="169">
        <v>0</v>
      </c>
      <c r="Y171" s="169">
        <f t="shared" si="27"/>
        <v>0</v>
      </c>
      <c r="Z171" s="169">
        <v>0</v>
      </c>
      <c r="AA171" s="170">
        <f t="shared" si="28"/>
        <v>0</v>
      </c>
      <c r="AR171" s="22" t="s">
        <v>954</v>
      </c>
      <c r="AT171" s="22" t="s">
        <v>1082</v>
      </c>
      <c r="AU171" s="22" t="s">
        <v>959</v>
      </c>
      <c r="AY171" s="22" t="s">
        <v>1081</v>
      </c>
      <c r="BE171" s="116">
        <f t="shared" si="29"/>
        <v>0</v>
      </c>
      <c r="BF171" s="116">
        <f t="shared" si="30"/>
        <v>0</v>
      </c>
      <c r="BG171" s="116">
        <f t="shared" si="31"/>
        <v>0</v>
      </c>
      <c r="BH171" s="116">
        <f t="shared" si="32"/>
        <v>0</v>
      </c>
      <c r="BI171" s="116">
        <f t="shared" si="33"/>
        <v>0</v>
      </c>
      <c r="BJ171" s="22" t="s">
        <v>959</v>
      </c>
      <c r="BK171" s="171">
        <f t="shared" si="34"/>
        <v>0</v>
      </c>
      <c r="BL171" s="22" t="s">
        <v>954</v>
      </c>
      <c r="BM171" s="22" t="s">
        <v>2847</v>
      </c>
    </row>
    <row r="172" spans="2:65" s="1" customFormat="1" ht="38.25" customHeight="1">
      <c r="B172" s="136"/>
      <c r="C172" s="164" t="s">
        <v>1314</v>
      </c>
      <c r="D172" s="164" t="s">
        <v>1082</v>
      </c>
      <c r="E172" s="165" t="s">
        <v>1792</v>
      </c>
      <c r="F172" s="270" t="s">
        <v>1793</v>
      </c>
      <c r="G172" s="270"/>
      <c r="H172" s="270"/>
      <c r="I172" s="270"/>
      <c r="J172" s="166" t="s">
        <v>1194</v>
      </c>
      <c r="K172" s="167">
        <v>22</v>
      </c>
      <c r="L172" s="265">
        <v>0</v>
      </c>
      <c r="M172" s="265"/>
      <c r="N172" s="258">
        <f t="shared" si="25"/>
        <v>0</v>
      </c>
      <c r="O172" s="258"/>
      <c r="P172" s="258"/>
      <c r="Q172" s="258"/>
      <c r="R172" s="138"/>
      <c r="T172" s="168" t="s">
        <v>875</v>
      </c>
      <c r="U172" s="47" t="s">
        <v>914</v>
      </c>
      <c r="V172" s="39"/>
      <c r="W172" s="169">
        <f t="shared" si="26"/>
        <v>0</v>
      </c>
      <c r="X172" s="169">
        <v>0</v>
      </c>
      <c r="Y172" s="169">
        <f t="shared" si="27"/>
        <v>0</v>
      </c>
      <c r="Z172" s="169">
        <v>0</v>
      </c>
      <c r="AA172" s="170">
        <f t="shared" si="28"/>
        <v>0</v>
      </c>
      <c r="AR172" s="22" t="s">
        <v>954</v>
      </c>
      <c r="AT172" s="22" t="s">
        <v>1082</v>
      </c>
      <c r="AU172" s="22" t="s">
        <v>959</v>
      </c>
      <c r="AY172" s="22" t="s">
        <v>1081</v>
      </c>
      <c r="BE172" s="116">
        <f t="shared" si="29"/>
        <v>0</v>
      </c>
      <c r="BF172" s="116">
        <f t="shared" si="30"/>
        <v>0</v>
      </c>
      <c r="BG172" s="116">
        <f t="shared" si="31"/>
        <v>0</v>
      </c>
      <c r="BH172" s="116">
        <f t="shared" si="32"/>
        <v>0</v>
      </c>
      <c r="BI172" s="116">
        <f t="shared" si="33"/>
        <v>0</v>
      </c>
      <c r="BJ172" s="22" t="s">
        <v>959</v>
      </c>
      <c r="BK172" s="171">
        <f t="shared" si="34"/>
        <v>0</v>
      </c>
      <c r="BL172" s="22" t="s">
        <v>954</v>
      </c>
      <c r="BM172" s="22" t="s">
        <v>2848</v>
      </c>
    </row>
    <row r="173" spans="2:65" s="1" customFormat="1" ht="25.5" customHeight="1">
      <c r="B173" s="136"/>
      <c r="C173" s="164" t="s">
        <v>1319</v>
      </c>
      <c r="D173" s="164" t="s">
        <v>1082</v>
      </c>
      <c r="E173" s="165" t="s">
        <v>1795</v>
      </c>
      <c r="F173" s="270" t="s">
        <v>1796</v>
      </c>
      <c r="G173" s="270"/>
      <c r="H173" s="270"/>
      <c r="I173" s="270"/>
      <c r="J173" s="166" t="s">
        <v>1182</v>
      </c>
      <c r="K173" s="167">
        <v>4</v>
      </c>
      <c r="L173" s="265">
        <v>0</v>
      </c>
      <c r="M173" s="265"/>
      <c r="N173" s="258">
        <f t="shared" si="25"/>
        <v>0</v>
      </c>
      <c r="O173" s="258"/>
      <c r="P173" s="258"/>
      <c r="Q173" s="258"/>
      <c r="R173" s="138"/>
      <c r="T173" s="168" t="s">
        <v>875</v>
      </c>
      <c r="U173" s="47" t="s">
        <v>914</v>
      </c>
      <c r="V173" s="39"/>
      <c r="W173" s="169">
        <f t="shared" si="26"/>
        <v>0</v>
      </c>
      <c r="X173" s="169">
        <v>0</v>
      </c>
      <c r="Y173" s="169">
        <f t="shared" si="27"/>
        <v>0</v>
      </c>
      <c r="Z173" s="169">
        <v>0</v>
      </c>
      <c r="AA173" s="170">
        <f t="shared" si="28"/>
        <v>0</v>
      </c>
      <c r="AR173" s="22" t="s">
        <v>954</v>
      </c>
      <c r="AT173" s="22" t="s">
        <v>1082</v>
      </c>
      <c r="AU173" s="22" t="s">
        <v>959</v>
      </c>
      <c r="AY173" s="22" t="s">
        <v>1081</v>
      </c>
      <c r="BE173" s="116">
        <f t="shared" si="29"/>
        <v>0</v>
      </c>
      <c r="BF173" s="116">
        <f t="shared" si="30"/>
        <v>0</v>
      </c>
      <c r="BG173" s="116">
        <f t="shared" si="31"/>
        <v>0</v>
      </c>
      <c r="BH173" s="116">
        <f t="shared" si="32"/>
        <v>0</v>
      </c>
      <c r="BI173" s="116">
        <f t="shared" si="33"/>
        <v>0</v>
      </c>
      <c r="BJ173" s="22" t="s">
        <v>959</v>
      </c>
      <c r="BK173" s="171">
        <f t="shared" si="34"/>
        <v>0</v>
      </c>
      <c r="BL173" s="22" t="s">
        <v>954</v>
      </c>
      <c r="BM173" s="22" t="s">
        <v>2849</v>
      </c>
    </row>
    <row r="174" spans="2:65" s="1" customFormat="1" ht="25.5" customHeight="1">
      <c r="B174" s="136"/>
      <c r="C174" s="164" t="s">
        <v>1323</v>
      </c>
      <c r="D174" s="164" t="s">
        <v>1082</v>
      </c>
      <c r="E174" s="165" t="s">
        <v>1798</v>
      </c>
      <c r="F174" s="270" t="s">
        <v>1799</v>
      </c>
      <c r="G174" s="270"/>
      <c r="H174" s="270"/>
      <c r="I174" s="270"/>
      <c r="J174" s="166" t="s">
        <v>1182</v>
      </c>
      <c r="K174" s="167">
        <v>1</v>
      </c>
      <c r="L174" s="265">
        <v>0</v>
      </c>
      <c r="M174" s="265"/>
      <c r="N174" s="258">
        <f t="shared" si="25"/>
        <v>0</v>
      </c>
      <c r="O174" s="258"/>
      <c r="P174" s="258"/>
      <c r="Q174" s="258"/>
      <c r="R174" s="138"/>
      <c r="T174" s="168" t="s">
        <v>875</v>
      </c>
      <c r="U174" s="47" t="s">
        <v>914</v>
      </c>
      <c r="V174" s="39"/>
      <c r="W174" s="169">
        <f t="shared" si="26"/>
        <v>0</v>
      </c>
      <c r="X174" s="169">
        <v>0</v>
      </c>
      <c r="Y174" s="169">
        <f t="shared" si="27"/>
        <v>0</v>
      </c>
      <c r="Z174" s="169">
        <v>0</v>
      </c>
      <c r="AA174" s="170">
        <f t="shared" si="28"/>
        <v>0</v>
      </c>
      <c r="AR174" s="22" t="s">
        <v>954</v>
      </c>
      <c r="AT174" s="22" t="s">
        <v>1082</v>
      </c>
      <c r="AU174" s="22" t="s">
        <v>959</v>
      </c>
      <c r="AY174" s="22" t="s">
        <v>1081</v>
      </c>
      <c r="BE174" s="116">
        <f t="shared" si="29"/>
        <v>0</v>
      </c>
      <c r="BF174" s="116">
        <f t="shared" si="30"/>
        <v>0</v>
      </c>
      <c r="BG174" s="116">
        <f t="shared" si="31"/>
        <v>0</v>
      </c>
      <c r="BH174" s="116">
        <f t="shared" si="32"/>
        <v>0</v>
      </c>
      <c r="BI174" s="116">
        <f t="shared" si="33"/>
        <v>0</v>
      </c>
      <c r="BJ174" s="22" t="s">
        <v>959</v>
      </c>
      <c r="BK174" s="171">
        <f t="shared" si="34"/>
        <v>0</v>
      </c>
      <c r="BL174" s="22" t="s">
        <v>954</v>
      </c>
      <c r="BM174" s="22" t="s">
        <v>2850</v>
      </c>
    </row>
    <row r="175" spans="2:65" s="10" customFormat="1" ht="29.85" customHeight="1">
      <c r="B175" s="153"/>
      <c r="C175" s="154"/>
      <c r="D175" s="163" t="s">
        <v>551</v>
      </c>
      <c r="E175" s="163"/>
      <c r="F175" s="163"/>
      <c r="G175" s="163"/>
      <c r="H175" s="163"/>
      <c r="I175" s="163"/>
      <c r="J175" s="163"/>
      <c r="K175" s="163"/>
      <c r="L175" s="163"/>
      <c r="M175" s="163"/>
      <c r="N175" s="273">
        <f>BK175</f>
        <v>0</v>
      </c>
      <c r="O175" s="274"/>
      <c r="P175" s="274"/>
      <c r="Q175" s="274"/>
      <c r="R175" s="156"/>
      <c r="T175" s="157"/>
      <c r="U175" s="154"/>
      <c r="V175" s="154"/>
      <c r="W175" s="158">
        <f>W176</f>
        <v>0</v>
      </c>
      <c r="X175" s="154"/>
      <c r="Y175" s="158">
        <f>Y176</f>
        <v>0</v>
      </c>
      <c r="Z175" s="154"/>
      <c r="AA175" s="159">
        <f>AA176</f>
        <v>0</v>
      </c>
      <c r="AR175" s="160" t="s">
        <v>1100</v>
      </c>
      <c r="AT175" s="161" t="s">
        <v>946</v>
      </c>
      <c r="AU175" s="161" t="s">
        <v>954</v>
      </c>
      <c r="AY175" s="160" t="s">
        <v>1081</v>
      </c>
      <c r="BK175" s="162">
        <f>BK176</f>
        <v>0</v>
      </c>
    </row>
    <row r="176" spans="2:65" s="1" customFormat="1" ht="16.5" customHeight="1">
      <c r="B176" s="136"/>
      <c r="C176" s="164" t="s">
        <v>1327</v>
      </c>
      <c r="D176" s="164" t="s">
        <v>1082</v>
      </c>
      <c r="E176" s="165" t="s">
        <v>1653</v>
      </c>
      <c r="F176" s="270" t="s">
        <v>2440</v>
      </c>
      <c r="G176" s="270"/>
      <c r="H176" s="270"/>
      <c r="I176" s="270"/>
      <c r="J176" s="166" t="s">
        <v>129</v>
      </c>
      <c r="K176" s="167">
        <v>1</v>
      </c>
      <c r="L176" s="265">
        <v>0</v>
      </c>
      <c r="M176" s="265"/>
      <c r="N176" s="258">
        <f>ROUND(L176*K176,3)</f>
        <v>0</v>
      </c>
      <c r="O176" s="258"/>
      <c r="P176" s="258"/>
      <c r="Q176" s="258"/>
      <c r="R176" s="138"/>
      <c r="T176" s="168" t="s">
        <v>875</v>
      </c>
      <c r="U176" s="47" t="s">
        <v>914</v>
      </c>
      <c r="V176" s="39"/>
      <c r="W176" s="169">
        <f>V176*K176</f>
        <v>0</v>
      </c>
      <c r="X176" s="169">
        <v>0</v>
      </c>
      <c r="Y176" s="169">
        <f>X176*K176</f>
        <v>0</v>
      </c>
      <c r="Z176" s="169">
        <v>0</v>
      </c>
      <c r="AA176" s="170">
        <f>Z176*K176</f>
        <v>0</v>
      </c>
      <c r="AR176" s="22" t="s">
        <v>954</v>
      </c>
      <c r="AT176" s="22" t="s">
        <v>1082</v>
      </c>
      <c r="AU176" s="22" t="s">
        <v>959</v>
      </c>
      <c r="AY176" s="22" t="s">
        <v>1081</v>
      </c>
      <c r="BE176" s="116">
        <f>IF(U176="základná",N176,0)</f>
        <v>0</v>
      </c>
      <c r="BF176" s="116">
        <f>IF(U176="znížená",N176,0)</f>
        <v>0</v>
      </c>
      <c r="BG176" s="116">
        <f>IF(U176="zákl. prenesená",N176,0)</f>
        <v>0</v>
      </c>
      <c r="BH176" s="116">
        <f>IF(U176="zníž. prenesená",N176,0)</f>
        <v>0</v>
      </c>
      <c r="BI176" s="116">
        <f>IF(U176="nulová",N176,0)</f>
        <v>0</v>
      </c>
      <c r="BJ176" s="22" t="s">
        <v>959</v>
      </c>
      <c r="BK176" s="171">
        <f>ROUND(L176*K176,3)</f>
        <v>0</v>
      </c>
      <c r="BL176" s="22" t="s">
        <v>954</v>
      </c>
      <c r="BM176" s="22" t="s">
        <v>2851</v>
      </c>
    </row>
    <row r="177" spans="2:63" s="1" customFormat="1" ht="49.9" customHeight="1">
      <c r="B177" s="38"/>
      <c r="C177" s="39"/>
      <c r="D177" s="155"/>
      <c r="E177" s="39"/>
      <c r="F177" s="39"/>
      <c r="G177" s="39"/>
      <c r="H177" s="39"/>
      <c r="I177" s="39"/>
      <c r="J177" s="39"/>
      <c r="K177" s="39"/>
      <c r="L177" s="39"/>
      <c r="M177" s="39"/>
      <c r="N177" s="277"/>
      <c r="O177" s="278"/>
      <c r="P177" s="278"/>
      <c r="Q177" s="278"/>
      <c r="R177" s="40"/>
      <c r="T177" s="200"/>
      <c r="U177" s="59"/>
      <c r="V177" s="59"/>
      <c r="W177" s="59"/>
      <c r="X177" s="59"/>
      <c r="Y177" s="59"/>
      <c r="Z177" s="59"/>
      <c r="AA177" s="61"/>
      <c r="AT177" s="22" t="s">
        <v>946</v>
      </c>
      <c r="AU177" s="22" t="s">
        <v>947</v>
      </c>
      <c r="AY177" s="22" t="s">
        <v>85</v>
      </c>
      <c r="BK177" s="171">
        <v>0</v>
      </c>
    </row>
    <row r="178" spans="2:63" s="1" customFormat="1" ht="6.95" customHeight="1">
      <c r="B178" s="62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4"/>
    </row>
  </sheetData>
  <mergeCells count="212">
    <mergeCell ref="D103:H103"/>
    <mergeCell ref="D100:H100"/>
    <mergeCell ref="D101:H101"/>
    <mergeCell ref="D102:H102"/>
    <mergeCell ref="D104:H104"/>
    <mergeCell ref="L164:M164"/>
    <mergeCell ref="L162:M162"/>
    <mergeCell ref="L163:M163"/>
    <mergeCell ref="F140:I140"/>
    <mergeCell ref="F136:I136"/>
    <mergeCell ref="N177:Q177"/>
    <mergeCell ref="F173:I173"/>
    <mergeCell ref="F174:I174"/>
    <mergeCell ref="F176:I176"/>
    <mergeCell ref="F169:I169"/>
    <mergeCell ref="N173:Q173"/>
    <mergeCell ref="N172:Q172"/>
    <mergeCell ref="N128:Q128"/>
    <mergeCell ref="L129:M129"/>
    <mergeCell ref="N129:Q129"/>
    <mergeCell ref="F164:I164"/>
    <mergeCell ref="F162:I162"/>
    <mergeCell ref="F163:I163"/>
    <mergeCell ref="F141:I141"/>
    <mergeCell ref="F142:I142"/>
    <mergeCell ref="F143:I143"/>
    <mergeCell ref="F144:I144"/>
    <mergeCell ref="F137:I137"/>
    <mergeCell ref="F131:I131"/>
    <mergeCell ref="L131:M131"/>
    <mergeCell ref="F128:I128"/>
    <mergeCell ref="F129:I129"/>
    <mergeCell ref="L128:M128"/>
    <mergeCell ref="F171:I171"/>
    <mergeCell ref="F138:I138"/>
    <mergeCell ref="F139:I139"/>
    <mergeCell ref="N133:Q133"/>
    <mergeCell ref="N134:Q134"/>
    <mergeCell ref="N135:Q135"/>
    <mergeCell ref="N136:Q136"/>
    <mergeCell ref="F133:I133"/>
    <mergeCell ref="L139:M139"/>
    <mergeCell ref="N137:Q137"/>
    <mergeCell ref="L173:M173"/>
    <mergeCell ref="N174:Q174"/>
    <mergeCell ref="N176:Q176"/>
    <mergeCell ref="N175:Q175"/>
    <mergeCell ref="F135:I135"/>
    <mergeCell ref="N145:Q145"/>
    <mergeCell ref="L136:M136"/>
    <mergeCell ref="L137:M137"/>
    <mergeCell ref="L138:M138"/>
    <mergeCell ref="F170:I170"/>
    <mergeCell ref="L134:M134"/>
    <mergeCell ref="F152:I152"/>
    <mergeCell ref="L174:M174"/>
    <mergeCell ref="L165:M165"/>
    <mergeCell ref="L168:M168"/>
    <mergeCell ref="L169:M169"/>
    <mergeCell ref="L170:M170"/>
    <mergeCell ref="F172:I172"/>
    <mergeCell ref="L171:M171"/>
    <mergeCell ref="L172:M172"/>
    <mergeCell ref="F130:I130"/>
    <mergeCell ref="L130:M130"/>
    <mergeCell ref="L176:M176"/>
    <mergeCell ref="F165:I165"/>
    <mergeCell ref="F168:I168"/>
    <mergeCell ref="F132:I132"/>
    <mergeCell ref="F134:I134"/>
    <mergeCell ref="L135:M135"/>
    <mergeCell ref="L132:M132"/>
    <mergeCell ref="L133:M133"/>
    <mergeCell ref="N147:Q147"/>
    <mergeCell ref="N148:Q148"/>
    <mergeCell ref="N150:Q150"/>
    <mergeCell ref="N125:Q125"/>
    <mergeCell ref="N126:Q126"/>
    <mergeCell ref="N127:Q127"/>
    <mergeCell ref="N138:Q138"/>
    <mergeCell ref="N130:Q130"/>
    <mergeCell ref="N131:Q131"/>
    <mergeCell ref="N132:Q132"/>
    <mergeCell ref="F148:I148"/>
    <mergeCell ref="N139:Q139"/>
    <mergeCell ref="N151:Q151"/>
    <mergeCell ref="N152:Q152"/>
    <mergeCell ref="N149:Q149"/>
    <mergeCell ref="N141:Q141"/>
    <mergeCell ref="N142:Q142"/>
    <mergeCell ref="N143:Q143"/>
    <mergeCell ref="N144:Q144"/>
    <mergeCell ref="N146:Q146"/>
    <mergeCell ref="F150:I150"/>
    <mergeCell ref="L140:M140"/>
    <mergeCell ref="L141:M141"/>
    <mergeCell ref="L142:M142"/>
    <mergeCell ref="L143:M143"/>
    <mergeCell ref="L144:M144"/>
    <mergeCell ref="L150:M150"/>
    <mergeCell ref="F145:I145"/>
    <mergeCell ref="F146:I146"/>
    <mergeCell ref="F147:I147"/>
    <mergeCell ref="L160:M160"/>
    <mergeCell ref="F159:I159"/>
    <mergeCell ref="F160:I160"/>
    <mergeCell ref="L155:M155"/>
    <mergeCell ref="L156:M156"/>
    <mergeCell ref="F158:I158"/>
    <mergeCell ref="F157:I157"/>
    <mergeCell ref="N163:Q163"/>
    <mergeCell ref="N164:Q164"/>
    <mergeCell ref="L145:M145"/>
    <mergeCell ref="L146:M146"/>
    <mergeCell ref="L147:M147"/>
    <mergeCell ref="L148:M148"/>
    <mergeCell ref="L157:M157"/>
    <mergeCell ref="L158:M158"/>
    <mergeCell ref="L159:M159"/>
    <mergeCell ref="N155:Q155"/>
    <mergeCell ref="N156:Q156"/>
    <mergeCell ref="L151:M151"/>
    <mergeCell ref="L152:M152"/>
    <mergeCell ref="L153:M153"/>
    <mergeCell ref="F151:I151"/>
    <mergeCell ref="F153:I153"/>
    <mergeCell ref="F155:I155"/>
    <mergeCell ref="F156:I156"/>
    <mergeCell ref="N160:Q160"/>
    <mergeCell ref="N162:Q162"/>
    <mergeCell ref="S2:AC2"/>
    <mergeCell ref="O15:P15"/>
    <mergeCell ref="N171:Q171"/>
    <mergeCell ref="N168:Q168"/>
    <mergeCell ref="N169:Q169"/>
    <mergeCell ref="N170:Q170"/>
    <mergeCell ref="N167:Q167"/>
    <mergeCell ref="N153:Q153"/>
    <mergeCell ref="F8:P8"/>
    <mergeCell ref="O10:P10"/>
    <mergeCell ref="O12:P12"/>
    <mergeCell ref="O13:P13"/>
    <mergeCell ref="N157:Q157"/>
    <mergeCell ref="N165:Q165"/>
    <mergeCell ref="N154:Q154"/>
    <mergeCell ref="N161:Q161"/>
    <mergeCell ref="N158:Q158"/>
    <mergeCell ref="N159:Q159"/>
    <mergeCell ref="H1:K1"/>
    <mergeCell ref="E16:L16"/>
    <mergeCell ref="O16:P16"/>
    <mergeCell ref="O18:P18"/>
    <mergeCell ref="N166:Q166"/>
    <mergeCell ref="N140:Q140"/>
    <mergeCell ref="C2:Q2"/>
    <mergeCell ref="C4:Q4"/>
    <mergeCell ref="F6:P6"/>
    <mergeCell ref="F7:P7"/>
    <mergeCell ref="O19:P19"/>
    <mergeCell ref="M84:Q84"/>
    <mergeCell ref="M29:P29"/>
    <mergeCell ref="M31:P31"/>
    <mergeCell ref="F78:P78"/>
    <mergeCell ref="F79:P79"/>
    <mergeCell ref="F80:P80"/>
    <mergeCell ref="M82:P82"/>
    <mergeCell ref="H34:J34"/>
    <mergeCell ref="M34:P34"/>
    <mergeCell ref="L39:P39"/>
    <mergeCell ref="C76:Q76"/>
    <mergeCell ref="H33:J33"/>
    <mergeCell ref="M33:P33"/>
    <mergeCell ref="O21:P21"/>
    <mergeCell ref="M28:P28"/>
    <mergeCell ref="O22:P22"/>
    <mergeCell ref="E25:L25"/>
    <mergeCell ref="M85:Q85"/>
    <mergeCell ref="C87:G87"/>
    <mergeCell ref="N87:Q87"/>
    <mergeCell ref="N89:Q89"/>
    <mergeCell ref="H35:J35"/>
    <mergeCell ref="M35:P35"/>
    <mergeCell ref="H36:J36"/>
    <mergeCell ref="M36:P36"/>
    <mergeCell ref="H37:J37"/>
    <mergeCell ref="M37:P37"/>
    <mergeCell ref="N104:Q104"/>
    <mergeCell ref="N105:Q105"/>
    <mergeCell ref="N96:Q96"/>
    <mergeCell ref="N94:Q94"/>
    <mergeCell ref="N90:Q90"/>
    <mergeCell ref="N91:Q91"/>
    <mergeCell ref="N92:Q92"/>
    <mergeCell ref="N95:Q95"/>
    <mergeCell ref="N93:Q93"/>
    <mergeCell ref="L107:Q107"/>
    <mergeCell ref="C113:Q113"/>
    <mergeCell ref="F115:P115"/>
    <mergeCell ref="F116:P116"/>
    <mergeCell ref="N97:Q97"/>
    <mergeCell ref="N99:Q99"/>
    <mergeCell ref="N100:Q100"/>
    <mergeCell ref="N101:Q101"/>
    <mergeCell ref="N102:Q102"/>
    <mergeCell ref="N103:Q103"/>
    <mergeCell ref="F124:I124"/>
    <mergeCell ref="L124:M124"/>
    <mergeCell ref="N124:Q124"/>
    <mergeCell ref="F117:P117"/>
    <mergeCell ref="M119:P119"/>
    <mergeCell ref="M121:Q121"/>
    <mergeCell ref="M122:Q122"/>
  </mergeCells>
  <phoneticPr fontId="0" type="noConversion"/>
  <hyperlinks>
    <hyperlink ref="F1:G1" location="C2" display="1) Krycí list rozpočtu"/>
    <hyperlink ref="H1:K1" location="C87" display="2) Rekapitulácia rozpočtu"/>
    <hyperlink ref="L1" location="C124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90"/>
  <sheetViews>
    <sheetView showGridLines="0" workbookViewId="0">
      <pane ySplit="1" topLeftCell="A101" activePane="bottomLeft" state="frozen"/>
      <selection pane="bottomLeft" activeCell="D114" sqref="D114:H11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66" ht="21.75" customHeight="1">
      <c r="A1" s="122"/>
      <c r="B1" s="15"/>
      <c r="C1" s="15"/>
      <c r="D1" s="16" t="s">
        <v>871</v>
      </c>
      <c r="E1" s="15"/>
      <c r="F1" s="17" t="s">
        <v>1030</v>
      </c>
      <c r="G1" s="17"/>
      <c r="H1" s="301" t="s">
        <v>1031</v>
      </c>
      <c r="I1" s="301"/>
      <c r="J1" s="301"/>
      <c r="K1" s="301"/>
      <c r="L1" s="17" t="s">
        <v>1032</v>
      </c>
      <c r="M1" s="15"/>
      <c r="N1" s="15"/>
      <c r="O1" s="16" t="s">
        <v>1033</v>
      </c>
      <c r="P1" s="15"/>
      <c r="Q1" s="15"/>
      <c r="R1" s="15"/>
      <c r="S1" s="17" t="s">
        <v>1034</v>
      </c>
      <c r="T1" s="17"/>
      <c r="U1" s="122"/>
      <c r="V1" s="122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44" t="s">
        <v>877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S2" s="246" t="s">
        <v>878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T2" s="22" t="s">
        <v>1017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947</v>
      </c>
    </row>
    <row r="4" spans="1:66" ht="36.950000000000003" customHeight="1">
      <c r="B4" s="26"/>
      <c r="C4" s="231" t="s">
        <v>1035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7"/>
      <c r="T4" s="21" t="s">
        <v>882</v>
      </c>
      <c r="AT4" s="22" t="s">
        <v>876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1:66" ht="25.35" customHeight="1">
      <c r="B6" s="26"/>
      <c r="C6" s="29"/>
      <c r="D6" s="33" t="s">
        <v>887</v>
      </c>
      <c r="E6" s="29"/>
      <c r="F6" s="283" t="str">
        <f ca="1">'Rekapitulácia stavby'!K6</f>
        <v>Rekonštrukcia tepelného hospodárstva Ekonomickej univerzity v Bratislave, Dolnozemská cesta č.1, 852 35 Bratislava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9"/>
      <c r="R6" s="27"/>
    </row>
    <row r="7" spans="1:66" ht="25.35" customHeight="1">
      <c r="B7" s="26"/>
      <c r="C7" s="29"/>
      <c r="D7" s="33" t="s">
        <v>1036</v>
      </c>
      <c r="E7" s="29"/>
      <c r="F7" s="283" t="s">
        <v>2852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9"/>
      <c r="R7" s="27"/>
    </row>
    <row r="8" spans="1:66" s="1" customFormat="1" ht="32.85" customHeight="1">
      <c r="B8" s="38"/>
      <c r="C8" s="39"/>
      <c r="D8" s="32" t="s">
        <v>1038</v>
      </c>
      <c r="E8" s="39"/>
      <c r="F8" s="238" t="s">
        <v>2853</v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39"/>
      <c r="R8" s="40"/>
    </row>
    <row r="9" spans="1:66" s="1" customFormat="1" ht="14.45" customHeight="1">
      <c r="B9" s="38"/>
      <c r="C9" s="39"/>
      <c r="D9" s="33" t="s">
        <v>889</v>
      </c>
      <c r="E9" s="39"/>
      <c r="F9" s="31" t="s">
        <v>875</v>
      </c>
      <c r="G9" s="39"/>
      <c r="H9" s="39"/>
      <c r="I9" s="39"/>
      <c r="J9" s="39"/>
      <c r="K9" s="39"/>
      <c r="L9" s="39"/>
      <c r="M9" s="33" t="s">
        <v>890</v>
      </c>
      <c r="N9" s="39"/>
      <c r="O9" s="31" t="s">
        <v>875</v>
      </c>
      <c r="P9" s="39"/>
      <c r="Q9" s="39"/>
      <c r="R9" s="40"/>
    </row>
    <row r="10" spans="1:66" s="1" customFormat="1" ht="14.45" customHeight="1">
      <c r="B10" s="38"/>
      <c r="C10" s="39"/>
      <c r="D10" s="33" t="s">
        <v>891</v>
      </c>
      <c r="E10" s="39"/>
      <c r="F10" s="31" t="s">
        <v>892</v>
      </c>
      <c r="G10" s="39"/>
      <c r="H10" s="39"/>
      <c r="I10" s="39"/>
      <c r="J10" s="39"/>
      <c r="K10" s="39"/>
      <c r="L10" s="39"/>
      <c r="M10" s="33" t="s">
        <v>893</v>
      </c>
      <c r="N10" s="39"/>
      <c r="O10" s="302" t="str">
        <f ca="1">'Rekapitulácia stavby'!AN8</f>
        <v>7. 7. 2017</v>
      </c>
      <c r="P10" s="281"/>
      <c r="Q10" s="39"/>
      <c r="R10" s="40"/>
    </row>
    <row r="11" spans="1:66" s="1" customFormat="1" ht="10.9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1:66" s="1" customFormat="1" ht="14.45" customHeight="1">
      <c r="B12" s="38"/>
      <c r="C12" s="39"/>
      <c r="D12" s="33" t="s">
        <v>895</v>
      </c>
      <c r="E12" s="39"/>
      <c r="F12" s="39"/>
      <c r="G12" s="39"/>
      <c r="H12" s="39"/>
      <c r="I12" s="39"/>
      <c r="J12" s="39"/>
      <c r="K12" s="39"/>
      <c r="L12" s="39"/>
      <c r="M12" s="33" t="s">
        <v>896</v>
      </c>
      <c r="N12" s="39"/>
      <c r="O12" s="248" t="s">
        <v>875</v>
      </c>
      <c r="P12" s="248"/>
      <c r="Q12" s="39"/>
      <c r="R12" s="40"/>
    </row>
    <row r="13" spans="1:66" s="1" customFormat="1" ht="18" customHeight="1">
      <c r="B13" s="38"/>
      <c r="C13" s="39"/>
      <c r="D13" s="39"/>
      <c r="E13" s="31" t="s">
        <v>897</v>
      </c>
      <c r="F13" s="39"/>
      <c r="G13" s="39"/>
      <c r="H13" s="39"/>
      <c r="I13" s="39"/>
      <c r="J13" s="39"/>
      <c r="K13" s="39"/>
      <c r="L13" s="39"/>
      <c r="M13" s="33" t="s">
        <v>898</v>
      </c>
      <c r="N13" s="39"/>
      <c r="O13" s="248" t="s">
        <v>875</v>
      </c>
      <c r="P13" s="248"/>
      <c r="Q13" s="39"/>
      <c r="R13" s="40"/>
    </row>
    <row r="14" spans="1:66" s="1" customFormat="1" ht="6.95" customHeight="1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66" s="1" customFormat="1" ht="14.45" customHeight="1">
      <c r="B15" s="38"/>
      <c r="C15" s="39"/>
      <c r="D15" s="33" t="s">
        <v>899</v>
      </c>
      <c r="E15" s="39"/>
      <c r="F15" s="39"/>
      <c r="G15" s="39"/>
      <c r="H15" s="39"/>
      <c r="I15" s="39"/>
      <c r="J15" s="39"/>
      <c r="K15" s="39"/>
      <c r="L15" s="39"/>
      <c r="M15" s="33" t="s">
        <v>896</v>
      </c>
      <c r="N15" s="39"/>
      <c r="O15" s="303" t="str">
        <f ca="1">IF('Rekapitulácia stavby'!AN13="","",'Rekapitulácia stavby'!AN13)</f>
        <v>Vyplň údaj</v>
      </c>
      <c r="P15" s="248"/>
      <c r="Q15" s="39"/>
      <c r="R15" s="40"/>
    </row>
    <row r="16" spans="1:66" s="1" customFormat="1" ht="18" customHeight="1">
      <c r="B16" s="38"/>
      <c r="C16" s="39"/>
      <c r="D16" s="39"/>
      <c r="E16" s="303" t="str">
        <f ca="1">IF('Rekapitulácia stavby'!E14="","",'Rekapitulácia stavby'!E14)</f>
        <v>Vyplň údaj</v>
      </c>
      <c r="F16" s="304"/>
      <c r="G16" s="304"/>
      <c r="H16" s="304"/>
      <c r="I16" s="304"/>
      <c r="J16" s="304"/>
      <c r="K16" s="304"/>
      <c r="L16" s="304"/>
      <c r="M16" s="33" t="s">
        <v>898</v>
      </c>
      <c r="N16" s="39"/>
      <c r="O16" s="303" t="str">
        <f ca="1">IF('Rekapitulácia stavby'!AN14="","",'Rekapitulácia stavby'!AN14)</f>
        <v>Vyplň údaj</v>
      </c>
      <c r="P16" s="248"/>
      <c r="Q16" s="39"/>
      <c r="R16" s="40"/>
    </row>
    <row r="17" spans="2:18" s="1" customFormat="1" ht="6.95" customHeight="1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2:18" s="1" customFormat="1" ht="14.45" customHeight="1">
      <c r="B18" s="38"/>
      <c r="C18" s="39"/>
      <c r="D18" s="33" t="s">
        <v>901</v>
      </c>
      <c r="E18" s="39"/>
      <c r="F18" s="39"/>
      <c r="G18" s="39"/>
      <c r="H18" s="39"/>
      <c r="I18" s="39"/>
      <c r="J18" s="39"/>
      <c r="K18" s="39"/>
      <c r="L18" s="39"/>
      <c r="M18" s="33" t="s">
        <v>896</v>
      </c>
      <c r="N18" s="39"/>
      <c r="O18" s="248" t="s">
        <v>875</v>
      </c>
      <c r="P18" s="248"/>
      <c r="Q18" s="39"/>
      <c r="R18" s="40"/>
    </row>
    <row r="19" spans="2:18" s="1" customFormat="1" ht="18" customHeight="1">
      <c r="B19" s="38"/>
      <c r="C19" s="39"/>
      <c r="D19" s="39"/>
      <c r="E19" s="31" t="s">
        <v>902</v>
      </c>
      <c r="F19" s="39"/>
      <c r="G19" s="39"/>
      <c r="H19" s="39"/>
      <c r="I19" s="39"/>
      <c r="J19" s="39"/>
      <c r="K19" s="39"/>
      <c r="L19" s="39"/>
      <c r="M19" s="33" t="s">
        <v>898</v>
      </c>
      <c r="N19" s="39"/>
      <c r="O19" s="248" t="s">
        <v>875</v>
      </c>
      <c r="P19" s="248"/>
      <c r="Q19" s="39"/>
      <c r="R19" s="40"/>
    </row>
    <row r="20" spans="2:18" s="1" customFormat="1" ht="6.95" customHeight="1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2:18" s="1" customFormat="1" ht="14.45" customHeight="1">
      <c r="B21" s="38"/>
      <c r="C21" s="39"/>
      <c r="D21" s="33" t="s">
        <v>905</v>
      </c>
      <c r="E21" s="39"/>
      <c r="F21" s="39"/>
      <c r="G21" s="39"/>
      <c r="H21" s="39"/>
      <c r="I21" s="39"/>
      <c r="J21" s="39"/>
      <c r="K21" s="39"/>
      <c r="L21" s="39"/>
      <c r="M21" s="33" t="s">
        <v>896</v>
      </c>
      <c r="N21" s="39"/>
      <c r="O21" s="248" t="s">
        <v>875</v>
      </c>
      <c r="P21" s="248"/>
      <c r="Q21" s="39"/>
      <c r="R21" s="40"/>
    </row>
    <row r="22" spans="2:18" s="1" customFormat="1" ht="18" customHeight="1">
      <c r="B22" s="38"/>
      <c r="C22" s="39"/>
      <c r="D22" s="39"/>
      <c r="E22" s="31" t="s">
        <v>906</v>
      </c>
      <c r="F22" s="39"/>
      <c r="G22" s="39"/>
      <c r="H22" s="39"/>
      <c r="I22" s="39"/>
      <c r="J22" s="39"/>
      <c r="K22" s="39"/>
      <c r="L22" s="39"/>
      <c r="M22" s="33" t="s">
        <v>898</v>
      </c>
      <c r="N22" s="39"/>
      <c r="O22" s="248" t="s">
        <v>875</v>
      </c>
      <c r="P22" s="248"/>
      <c r="Q22" s="39"/>
      <c r="R22" s="40"/>
    </row>
    <row r="23" spans="2:18" s="1" customFormat="1" ht="6.95" customHeight="1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4.45" customHeight="1">
      <c r="B24" s="38"/>
      <c r="C24" s="39"/>
      <c r="D24" s="33" t="s">
        <v>907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16.5" customHeight="1">
      <c r="B25" s="38"/>
      <c r="C25" s="39"/>
      <c r="D25" s="39"/>
      <c r="E25" s="253" t="s">
        <v>875</v>
      </c>
      <c r="F25" s="253"/>
      <c r="G25" s="253"/>
      <c r="H25" s="253"/>
      <c r="I25" s="253"/>
      <c r="J25" s="253"/>
      <c r="K25" s="253"/>
      <c r="L25" s="253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2:18" s="1" customFormat="1" ht="6.95" customHeight="1">
      <c r="B27" s="38"/>
      <c r="C27" s="3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9"/>
      <c r="R27" s="40"/>
    </row>
    <row r="28" spans="2:18" s="1" customFormat="1" ht="14.45" customHeight="1">
      <c r="B28" s="38"/>
      <c r="C28" s="39"/>
      <c r="D28" s="123" t="s">
        <v>1040</v>
      </c>
      <c r="E28" s="39"/>
      <c r="F28" s="39"/>
      <c r="G28" s="39"/>
      <c r="H28" s="39"/>
      <c r="I28" s="39"/>
      <c r="J28" s="39"/>
      <c r="K28" s="39"/>
      <c r="L28" s="39"/>
      <c r="M28" s="254">
        <f>N89</f>
        <v>0</v>
      </c>
      <c r="N28" s="254"/>
      <c r="O28" s="254"/>
      <c r="P28" s="254"/>
      <c r="Q28" s="39"/>
      <c r="R28" s="40"/>
    </row>
    <row r="29" spans="2:18" s="1" customFormat="1" ht="14.45" customHeight="1">
      <c r="B29" s="38"/>
      <c r="C29" s="39"/>
      <c r="D29" s="37" t="s">
        <v>1026</v>
      </c>
      <c r="E29" s="39"/>
      <c r="F29" s="39"/>
      <c r="G29" s="39"/>
      <c r="H29" s="39"/>
      <c r="I29" s="39"/>
      <c r="J29" s="39"/>
      <c r="K29" s="39"/>
      <c r="L29" s="39"/>
      <c r="M29" s="254">
        <f>N113</f>
        <v>0</v>
      </c>
      <c r="N29" s="254"/>
      <c r="O29" s="254"/>
      <c r="P29" s="254"/>
      <c r="Q29" s="39"/>
      <c r="R29" s="40"/>
    </row>
    <row r="30" spans="2:18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2:18" s="1" customFormat="1" ht="25.35" customHeight="1">
      <c r="B31" s="38"/>
      <c r="C31" s="39"/>
      <c r="D31" s="124" t="s">
        <v>910</v>
      </c>
      <c r="E31" s="39"/>
      <c r="F31" s="39"/>
      <c r="G31" s="39"/>
      <c r="H31" s="39"/>
      <c r="I31" s="39"/>
      <c r="J31" s="39"/>
      <c r="K31" s="39"/>
      <c r="L31" s="39"/>
      <c r="M31" s="300">
        <f>ROUND(M28+M29,2)</f>
        <v>0</v>
      </c>
      <c r="N31" s="282"/>
      <c r="O31" s="282"/>
      <c r="P31" s="282"/>
      <c r="Q31" s="39"/>
      <c r="R31" s="40"/>
    </row>
    <row r="32" spans="2:18" s="1" customFormat="1" ht="6.95" customHeight="1">
      <c r="B32" s="38"/>
      <c r="C32" s="3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9"/>
      <c r="R32" s="40"/>
    </row>
    <row r="33" spans="2:18" s="1" customFormat="1" ht="14.45" customHeight="1">
      <c r="B33" s="38"/>
      <c r="C33" s="39"/>
      <c r="D33" s="45" t="s">
        <v>911</v>
      </c>
      <c r="E33" s="45" t="s">
        <v>912</v>
      </c>
      <c r="F33" s="46">
        <v>0.2</v>
      </c>
      <c r="G33" s="125" t="s">
        <v>913</v>
      </c>
      <c r="H33" s="298">
        <f>(SUM(BE113:BE120)+SUM(BE139:BE288))</f>
        <v>0</v>
      </c>
      <c r="I33" s="282"/>
      <c r="J33" s="282"/>
      <c r="K33" s="39"/>
      <c r="L33" s="39"/>
      <c r="M33" s="298">
        <f>ROUND((SUM(BE113:BE120)+SUM(BE139:BE288)), 2)*F33</f>
        <v>0</v>
      </c>
      <c r="N33" s="282"/>
      <c r="O33" s="282"/>
      <c r="P33" s="282"/>
      <c r="Q33" s="39"/>
      <c r="R33" s="40"/>
    </row>
    <row r="34" spans="2:18" s="1" customFormat="1" ht="14.45" customHeight="1">
      <c r="B34" s="38"/>
      <c r="C34" s="39"/>
      <c r="D34" s="39"/>
      <c r="E34" s="45" t="s">
        <v>914</v>
      </c>
      <c r="F34" s="46">
        <v>0.2</v>
      </c>
      <c r="G34" s="125" t="s">
        <v>913</v>
      </c>
      <c r="H34" s="298">
        <f>(SUM(BF113:BF120)+SUM(BF139:BF288))</f>
        <v>0</v>
      </c>
      <c r="I34" s="282"/>
      <c r="J34" s="282"/>
      <c r="K34" s="39"/>
      <c r="L34" s="39"/>
      <c r="M34" s="298">
        <f>ROUND((SUM(BF113:BF120)+SUM(BF139:BF288)), 2)*F34</f>
        <v>0</v>
      </c>
      <c r="N34" s="282"/>
      <c r="O34" s="282"/>
      <c r="P34" s="282"/>
      <c r="Q34" s="39"/>
      <c r="R34" s="40"/>
    </row>
    <row r="35" spans="2:18" s="1" customFormat="1" ht="14.45" hidden="1" customHeight="1">
      <c r="B35" s="38"/>
      <c r="C35" s="39"/>
      <c r="D35" s="39"/>
      <c r="E35" s="45" t="s">
        <v>915</v>
      </c>
      <c r="F35" s="46">
        <v>0.2</v>
      </c>
      <c r="G35" s="125" t="s">
        <v>913</v>
      </c>
      <c r="H35" s="298">
        <f>(SUM(BG113:BG120)+SUM(BG139:BG288))</f>
        <v>0</v>
      </c>
      <c r="I35" s="282"/>
      <c r="J35" s="282"/>
      <c r="K35" s="39"/>
      <c r="L35" s="39"/>
      <c r="M35" s="298">
        <v>0</v>
      </c>
      <c r="N35" s="282"/>
      <c r="O35" s="282"/>
      <c r="P35" s="282"/>
      <c r="Q35" s="39"/>
      <c r="R35" s="40"/>
    </row>
    <row r="36" spans="2:18" s="1" customFormat="1" ht="14.45" hidden="1" customHeight="1">
      <c r="B36" s="38"/>
      <c r="C36" s="39"/>
      <c r="D36" s="39"/>
      <c r="E36" s="45" t="s">
        <v>916</v>
      </c>
      <c r="F36" s="46">
        <v>0.2</v>
      </c>
      <c r="G36" s="125" t="s">
        <v>913</v>
      </c>
      <c r="H36" s="298">
        <f>(SUM(BH113:BH120)+SUM(BH139:BH288))</f>
        <v>0</v>
      </c>
      <c r="I36" s="282"/>
      <c r="J36" s="282"/>
      <c r="K36" s="39"/>
      <c r="L36" s="39"/>
      <c r="M36" s="298">
        <v>0</v>
      </c>
      <c r="N36" s="282"/>
      <c r="O36" s="282"/>
      <c r="P36" s="282"/>
      <c r="Q36" s="39"/>
      <c r="R36" s="40"/>
    </row>
    <row r="37" spans="2:18" s="1" customFormat="1" ht="14.45" hidden="1" customHeight="1">
      <c r="B37" s="38"/>
      <c r="C37" s="39"/>
      <c r="D37" s="39"/>
      <c r="E37" s="45" t="s">
        <v>917</v>
      </c>
      <c r="F37" s="46">
        <v>0</v>
      </c>
      <c r="G37" s="125" t="s">
        <v>913</v>
      </c>
      <c r="H37" s="298">
        <f>(SUM(BI113:BI120)+SUM(BI139:BI288))</f>
        <v>0</v>
      </c>
      <c r="I37" s="282"/>
      <c r="J37" s="282"/>
      <c r="K37" s="39"/>
      <c r="L37" s="39"/>
      <c r="M37" s="298">
        <v>0</v>
      </c>
      <c r="N37" s="282"/>
      <c r="O37" s="282"/>
      <c r="P37" s="282"/>
      <c r="Q37" s="39"/>
      <c r="R37" s="40"/>
    </row>
    <row r="38" spans="2:18" s="1" customFormat="1" ht="6.9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25.35" customHeight="1">
      <c r="B39" s="38"/>
      <c r="C39" s="49"/>
      <c r="D39" s="50" t="s">
        <v>918</v>
      </c>
      <c r="E39" s="51"/>
      <c r="F39" s="51"/>
      <c r="G39" s="126" t="s">
        <v>919</v>
      </c>
      <c r="H39" s="52" t="s">
        <v>920</v>
      </c>
      <c r="I39" s="51"/>
      <c r="J39" s="51"/>
      <c r="K39" s="51"/>
      <c r="L39" s="228">
        <f>SUM(M31:M37)</f>
        <v>0</v>
      </c>
      <c r="M39" s="228"/>
      <c r="N39" s="228"/>
      <c r="O39" s="228"/>
      <c r="P39" s="299"/>
      <c r="Q39" s="4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s="1" customFormat="1" ht="14.4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2:18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5">
      <c r="B50" s="38"/>
      <c r="C50" s="39"/>
      <c r="D50" s="53" t="s">
        <v>921</v>
      </c>
      <c r="E50" s="54"/>
      <c r="F50" s="54"/>
      <c r="G50" s="54"/>
      <c r="H50" s="55"/>
      <c r="I50" s="39"/>
      <c r="J50" s="53" t="s">
        <v>922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 ht="15">
      <c r="B59" s="38"/>
      <c r="C59" s="39"/>
      <c r="D59" s="58" t="s">
        <v>923</v>
      </c>
      <c r="E59" s="59"/>
      <c r="F59" s="59"/>
      <c r="G59" s="60" t="s">
        <v>924</v>
      </c>
      <c r="H59" s="61"/>
      <c r="I59" s="39"/>
      <c r="J59" s="58" t="s">
        <v>923</v>
      </c>
      <c r="K59" s="59"/>
      <c r="L59" s="59"/>
      <c r="M59" s="59"/>
      <c r="N59" s="60" t="s">
        <v>924</v>
      </c>
      <c r="O59" s="59"/>
      <c r="P59" s="61"/>
      <c r="Q59" s="39"/>
      <c r="R59" s="40"/>
    </row>
    <row r="60" spans="2:18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5">
      <c r="B61" s="38"/>
      <c r="C61" s="39"/>
      <c r="D61" s="53" t="s">
        <v>925</v>
      </c>
      <c r="E61" s="54"/>
      <c r="F61" s="54"/>
      <c r="G61" s="54"/>
      <c r="H61" s="55"/>
      <c r="I61" s="39"/>
      <c r="J61" s="53" t="s">
        <v>926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 ht="15">
      <c r="B70" s="38"/>
      <c r="C70" s="39"/>
      <c r="D70" s="58" t="s">
        <v>923</v>
      </c>
      <c r="E70" s="59"/>
      <c r="F70" s="59"/>
      <c r="G70" s="60" t="s">
        <v>924</v>
      </c>
      <c r="H70" s="61"/>
      <c r="I70" s="39"/>
      <c r="J70" s="58" t="s">
        <v>923</v>
      </c>
      <c r="K70" s="59"/>
      <c r="L70" s="59"/>
      <c r="M70" s="59"/>
      <c r="N70" s="60" t="s">
        <v>924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31" t="s">
        <v>1041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887</v>
      </c>
      <c r="D78" s="39"/>
      <c r="E78" s="39"/>
      <c r="F78" s="283" t="str">
        <f>F6</f>
        <v>Rekonštrukcia tepelného hospodárstva Ekonomickej univerzity v Bratislave, Dolnozemská cesta č.1, 852 35 Bratislava</v>
      </c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39"/>
      <c r="R78" s="40"/>
    </row>
    <row r="79" spans="2:18" ht="30" customHeight="1">
      <c r="B79" s="26"/>
      <c r="C79" s="33" t="s">
        <v>1036</v>
      </c>
      <c r="D79" s="29"/>
      <c r="E79" s="29"/>
      <c r="F79" s="283" t="s">
        <v>2852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9"/>
      <c r="R79" s="27"/>
    </row>
    <row r="80" spans="2:18" s="1" customFormat="1" ht="36.950000000000003" customHeight="1">
      <c r="B80" s="38"/>
      <c r="C80" s="72" t="s">
        <v>1038</v>
      </c>
      <c r="D80" s="39"/>
      <c r="E80" s="39"/>
      <c r="F80" s="233" t="str">
        <f>F8</f>
        <v xml:space="preserve">G3.1 - G3.1 Strojné zariadenie kotolne </v>
      </c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39"/>
      <c r="R80" s="40"/>
    </row>
    <row r="81" spans="2:47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</row>
    <row r="82" spans="2:47" s="1" customFormat="1" ht="18" customHeight="1">
      <c r="B82" s="38"/>
      <c r="C82" s="33" t="s">
        <v>891</v>
      </c>
      <c r="D82" s="39"/>
      <c r="E82" s="39"/>
      <c r="F82" s="31" t="str">
        <f>F10</f>
        <v>Bratislava</v>
      </c>
      <c r="G82" s="39"/>
      <c r="H82" s="39"/>
      <c r="I82" s="39"/>
      <c r="J82" s="39"/>
      <c r="K82" s="33" t="s">
        <v>893</v>
      </c>
      <c r="L82" s="39"/>
      <c r="M82" s="281" t="str">
        <f>IF(O10="","",O10)</f>
        <v>7. 7. 2017</v>
      </c>
      <c r="N82" s="281"/>
      <c r="O82" s="281"/>
      <c r="P82" s="281"/>
      <c r="Q82" s="39"/>
      <c r="R82" s="40"/>
    </row>
    <row r="83" spans="2:47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</row>
    <row r="84" spans="2:47" s="1" customFormat="1" ht="15">
      <c r="B84" s="38"/>
      <c r="C84" s="33" t="s">
        <v>895</v>
      </c>
      <c r="D84" s="39"/>
      <c r="E84" s="39"/>
      <c r="F84" s="31" t="str">
        <f>E13</f>
        <v>Ekonomická univerzita v Bratislave</v>
      </c>
      <c r="G84" s="39"/>
      <c r="H84" s="39"/>
      <c r="I84" s="39"/>
      <c r="J84" s="39"/>
      <c r="K84" s="33" t="s">
        <v>901</v>
      </c>
      <c r="L84" s="39"/>
      <c r="M84" s="248" t="str">
        <f>E19</f>
        <v>Energoprojekt Bratislava, a.s.</v>
      </c>
      <c r="N84" s="248"/>
      <c r="O84" s="248"/>
      <c r="P84" s="248"/>
      <c r="Q84" s="248"/>
      <c r="R84" s="40"/>
    </row>
    <row r="85" spans="2:47" s="1" customFormat="1" ht="14.45" customHeight="1">
      <c r="B85" s="38"/>
      <c r="C85" s="33" t="s">
        <v>899</v>
      </c>
      <c r="D85" s="39"/>
      <c r="E85" s="39"/>
      <c r="F85" s="31" t="str">
        <f>IF(E16="","",E16)</f>
        <v>Vyplň údaj</v>
      </c>
      <c r="G85" s="39"/>
      <c r="H85" s="39"/>
      <c r="I85" s="39"/>
      <c r="J85" s="39"/>
      <c r="K85" s="33" t="s">
        <v>905</v>
      </c>
      <c r="L85" s="39"/>
      <c r="M85" s="248" t="str">
        <f>E22</f>
        <v>Jozef Viderňan</v>
      </c>
      <c r="N85" s="248"/>
      <c r="O85" s="248"/>
      <c r="P85" s="248"/>
      <c r="Q85" s="248"/>
      <c r="R85" s="40"/>
    </row>
    <row r="86" spans="2:47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</row>
    <row r="87" spans="2:47" s="1" customFormat="1" ht="29.25" customHeight="1">
      <c r="B87" s="38"/>
      <c r="C87" s="295" t="s">
        <v>1042</v>
      </c>
      <c r="D87" s="296"/>
      <c r="E87" s="296"/>
      <c r="F87" s="296"/>
      <c r="G87" s="296"/>
      <c r="H87" s="49"/>
      <c r="I87" s="49"/>
      <c r="J87" s="49"/>
      <c r="K87" s="49"/>
      <c r="L87" s="49"/>
      <c r="M87" s="49"/>
      <c r="N87" s="295" t="s">
        <v>1043</v>
      </c>
      <c r="O87" s="296"/>
      <c r="P87" s="296"/>
      <c r="Q87" s="296"/>
      <c r="R87" s="40"/>
    </row>
    <row r="88" spans="2:47" s="1" customFormat="1" ht="10.3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</row>
    <row r="89" spans="2:47" s="1" customFormat="1" ht="29.25" customHeight="1">
      <c r="B89" s="38"/>
      <c r="C89" s="127" t="s">
        <v>1044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236">
        <f>N139</f>
        <v>0</v>
      </c>
      <c r="O89" s="297"/>
      <c r="P89" s="297"/>
      <c r="Q89" s="297"/>
      <c r="R89" s="40"/>
      <c r="AU89" s="22" t="s">
        <v>1045</v>
      </c>
    </row>
    <row r="90" spans="2:47" s="7" customFormat="1" ht="24.95" customHeight="1">
      <c r="B90" s="128"/>
      <c r="C90" s="129"/>
      <c r="D90" s="130" t="s">
        <v>1046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91">
        <f>N140</f>
        <v>0</v>
      </c>
      <c r="O90" s="292"/>
      <c r="P90" s="292"/>
      <c r="Q90" s="292"/>
      <c r="R90" s="131"/>
    </row>
    <row r="91" spans="2:47" s="8" customFormat="1" ht="19.899999999999999" customHeight="1">
      <c r="B91" s="132"/>
      <c r="C91" s="101"/>
      <c r="D91" s="112" t="s">
        <v>1047</v>
      </c>
      <c r="E91" s="101"/>
      <c r="F91" s="101"/>
      <c r="G91" s="101"/>
      <c r="H91" s="101"/>
      <c r="I91" s="101"/>
      <c r="J91" s="101"/>
      <c r="K91" s="101"/>
      <c r="L91" s="101"/>
      <c r="M91" s="101"/>
      <c r="N91" s="207">
        <f>N141</f>
        <v>0</v>
      </c>
      <c r="O91" s="208"/>
      <c r="P91" s="208"/>
      <c r="Q91" s="208"/>
      <c r="R91" s="133"/>
    </row>
    <row r="92" spans="2:47" s="8" customFormat="1" ht="19.899999999999999" customHeight="1">
      <c r="B92" s="132"/>
      <c r="C92" s="101"/>
      <c r="D92" s="112" t="s">
        <v>88</v>
      </c>
      <c r="E92" s="101"/>
      <c r="F92" s="101"/>
      <c r="G92" s="101"/>
      <c r="H92" s="101"/>
      <c r="I92" s="101"/>
      <c r="J92" s="101"/>
      <c r="K92" s="101"/>
      <c r="L92" s="101"/>
      <c r="M92" s="101"/>
      <c r="N92" s="207">
        <f>N155</f>
        <v>0</v>
      </c>
      <c r="O92" s="208"/>
      <c r="P92" s="208"/>
      <c r="Q92" s="208"/>
      <c r="R92" s="133"/>
    </row>
    <row r="93" spans="2:47" s="8" customFormat="1" ht="19.899999999999999" customHeight="1">
      <c r="B93" s="132"/>
      <c r="C93" s="101"/>
      <c r="D93" s="112" t="s">
        <v>89</v>
      </c>
      <c r="E93" s="101"/>
      <c r="F93" s="101"/>
      <c r="G93" s="101"/>
      <c r="H93" s="101"/>
      <c r="I93" s="101"/>
      <c r="J93" s="101"/>
      <c r="K93" s="101"/>
      <c r="L93" s="101"/>
      <c r="M93" s="101"/>
      <c r="N93" s="207">
        <f>N157</f>
        <v>0</v>
      </c>
      <c r="O93" s="208"/>
      <c r="P93" s="208"/>
      <c r="Q93" s="208"/>
      <c r="R93" s="133"/>
    </row>
    <row r="94" spans="2:47" s="8" customFormat="1" ht="19.899999999999999" customHeight="1">
      <c r="B94" s="132"/>
      <c r="C94" s="101"/>
      <c r="D94" s="112" t="s">
        <v>1051</v>
      </c>
      <c r="E94" s="101"/>
      <c r="F94" s="101"/>
      <c r="G94" s="101"/>
      <c r="H94" s="101"/>
      <c r="I94" s="101"/>
      <c r="J94" s="101"/>
      <c r="K94" s="101"/>
      <c r="L94" s="101"/>
      <c r="M94" s="101"/>
      <c r="N94" s="207">
        <f>N161</f>
        <v>0</v>
      </c>
      <c r="O94" s="208"/>
      <c r="P94" s="208"/>
      <c r="Q94" s="208"/>
      <c r="R94" s="133"/>
    </row>
    <row r="95" spans="2:47" s="7" customFormat="1" ht="24.95" customHeight="1">
      <c r="B95" s="128"/>
      <c r="C95" s="129"/>
      <c r="D95" s="130" t="s">
        <v>1052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91">
        <f>N163</f>
        <v>0</v>
      </c>
      <c r="O95" s="292"/>
      <c r="P95" s="292"/>
      <c r="Q95" s="292"/>
      <c r="R95" s="131"/>
    </row>
    <row r="96" spans="2:47" s="8" customFormat="1" ht="19.899999999999999" customHeight="1">
      <c r="B96" s="132"/>
      <c r="C96" s="101"/>
      <c r="D96" s="112" t="s">
        <v>1055</v>
      </c>
      <c r="E96" s="101"/>
      <c r="F96" s="101"/>
      <c r="G96" s="101"/>
      <c r="H96" s="101"/>
      <c r="I96" s="101"/>
      <c r="J96" s="101"/>
      <c r="K96" s="101"/>
      <c r="L96" s="101"/>
      <c r="M96" s="101"/>
      <c r="N96" s="207">
        <f>N164</f>
        <v>0</v>
      </c>
      <c r="O96" s="208"/>
      <c r="P96" s="208"/>
      <c r="Q96" s="208"/>
      <c r="R96" s="133"/>
    </row>
    <row r="97" spans="2:18" s="8" customFormat="1" ht="19.899999999999999" customHeight="1">
      <c r="B97" s="132"/>
      <c r="C97" s="101"/>
      <c r="D97" s="112" t="s">
        <v>545</v>
      </c>
      <c r="E97" s="101"/>
      <c r="F97" s="101"/>
      <c r="G97" s="101"/>
      <c r="H97" s="101"/>
      <c r="I97" s="101"/>
      <c r="J97" s="101"/>
      <c r="K97" s="101"/>
      <c r="L97" s="101"/>
      <c r="M97" s="101"/>
      <c r="N97" s="207">
        <f>N175</f>
        <v>0</v>
      </c>
      <c r="O97" s="208"/>
      <c r="P97" s="208"/>
      <c r="Q97" s="208"/>
      <c r="R97" s="133"/>
    </row>
    <row r="98" spans="2:18" s="8" customFormat="1" ht="19.899999999999999" customHeight="1">
      <c r="B98" s="132"/>
      <c r="C98" s="101"/>
      <c r="D98" s="112" t="s">
        <v>546</v>
      </c>
      <c r="E98" s="101"/>
      <c r="F98" s="101"/>
      <c r="G98" s="101"/>
      <c r="H98" s="101"/>
      <c r="I98" s="101"/>
      <c r="J98" s="101"/>
      <c r="K98" s="101"/>
      <c r="L98" s="101"/>
      <c r="M98" s="101"/>
      <c r="N98" s="207">
        <f>N180</f>
        <v>0</v>
      </c>
      <c r="O98" s="208"/>
      <c r="P98" s="208"/>
      <c r="Q98" s="208"/>
      <c r="R98" s="133"/>
    </row>
    <row r="99" spans="2:18" s="8" customFormat="1" ht="19.899999999999999" customHeight="1">
      <c r="B99" s="132"/>
      <c r="C99" s="101"/>
      <c r="D99" s="112" t="s">
        <v>547</v>
      </c>
      <c r="E99" s="101"/>
      <c r="F99" s="101"/>
      <c r="G99" s="101"/>
      <c r="H99" s="101"/>
      <c r="I99" s="101"/>
      <c r="J99" s="101"/>
      <c r="K99" s="101"/>
      <c r="L99" s="101"/>
      <c r="M99" s="101"/>
      <c r="N99" s="207">
        <f>N193</f>
        <v>0</v>
      </c>
      <c r="O99" s="208"/>
      <c r="P99" s="208"/>
      <c r="Q99" s="208"/>
      <c r="R99" s="133"/>
    </row>
    <row r="100" spans="2:18" s="8" customFormat="1" ht="19.899999999999999" customHeight="1">
      <c r="B100" s="132"/>
      <c r="C100" s="101"/>
      <c r="D100" s="112" t="s">
        <v>548</v>
      </c>
      <c r="E100" s="101"/>
      <c r="F100" s="101"/>
      <c r="G100" s="101"/>
      <c r="H100" s="101"/>
      <c r="I100" s="101"/>
      <c r="J100" s="101"/>
      <c r="K100" s="101"/>
      <c r="L100" s="101"/>
      <c r="M100" s="101"/>
      <c r="N100" s="207">
        <f>N202</f>
        <v>0</v>
      </c>
      <c r="O100" s="208"/>
      <c r="P100" s="208"/>
      <c r="Q100" s="208"/>
      <c r="R100" s="133"/>
    </row>
    <row r="101" spans="2:18" s="8" customFormat="1" ht="19.899999999999999" customHeight="1">
      <c r="B101" s="132"/>
      <c r="C101" s="101"/>
      <c r="D101" s="112" t="s">
        <v>549</v>
      </c>
      <c r="E101" s="101"/>
      <c r="F101" s="101"/>
      <c r="G101" s="101"/>
      <c r="H101" s="101"/>
      <c r="I101" s="101"/>
      <c r="J101" s="101"/>
      <c r="K101" s="101"/>
      <c r="L101" s="101"/>
      <c r="M101" s="101"/>
      <c r="N101" s="207">
        <f>N222</f>
        <v>0</v>
      </c>
      <c r="O101" s="208"/>
      <c r="P101" s="208"/>
      <c r="Q101" s="208"/>
      <c r="R101" s="133"/>
    </row>
    <row r="102" spans="2:18" s="8" customFormat="1" ht="19.899999999999999" customHeight="1">
      <c r="B102" s="132"/>
      <c r="C102" s="101"/>
      <c r="D102" s="112" t="s">
        <v>2854</v>
      </c>
      <c r="E102" s="101"/>
      <c r="F102" s="101"/>
      <c r="G102" s="101"/>
      <c r="H102" s="101"/>
      <c r="I102" s="101"/>
      <c r="J102" s="101"/>
      <c r="K102" s="101"/>
      <c r="L102" s="101"/>
      <c r="M102" s="101"/>
      <c r="N102" s="207">
        <f>N243</f>
        <v>0</v>
      </c>
      <c r="O102" s="208"/>
      <c r="P102" s="208"/>
      <c r="Q102" s="208"/>
      <c r="R102" s="133"/>
    </row>
    <row r="103" spans="2:18" s="8" customFormat="1" ht="19.899999999999999" customHeight="1">
      <c r="B103" s="132"/>
      <c r="C103" s="101"/>
      <c r="D103" s="112" t="s">
        <v>1059</v>
      </c>
      <c r="E103" s="101"/>
      <c r="F103" s="101"/>
      <c r="G103" s="101"/>
      <c r="H103" s="101"/>
      <c r="I103" s="101"/>
      <c r="J103" s="101"/>
      <c r="K103" s="101"/>
      <c r="L103" s="101"/>
      <c r="M103" s="101"/>
      <c r="N103" s="207">
        <f>N247</f>
        <v>0</v>
      </c>
      <c r="O103" s="208"/>
      <c r="P103" s="208"/>
      <c r="Q103" s="208"/>
      <c r="R103" s="133"/>
    </row>
    <row r="104" spans="2:18" s="8" customFormat="1" ht="19.899999999999999" customHeight="1">
      <c r="B104" s="132"/>
      <c r="C104" s="101"/>
      <c r="D104" s="112" t="s">
        <v>550</v>
      </c>
      <c r="E104" s="101"/>
      <c r="F104" s="101"/>
      <c r="G104" s="101"/>
      <c r="H104" s="101"/>
      <c r="I104" s="101"/>
      <c r="J104" s="101"/>
      <c r="K104" s="101"/>
      <c r="L104" s="101"/>
      <c r="M104" s="101"/>
      <c r="N104" s="207">
        <f>N254</f>
        <v>0</v>
      </c>
      <c r="O104" s="208"/>
      <c r="P104" s="208"/>
      <c r="Q104" s="208"/>
      <c r="R104" s="133"/>
    </row>
    <row r="105" spans="2:18" s="8" customFormat="1" ht="19.899999999999999" customHeight="1">
      <c r="B105" s="132"/>
      <c r="C105" s="101"/>
      <c r="D105" s="112" t="s">
        <v>1061</v>
      </c>
      <c r="E105" s="101"/>
      <c r="F105" s="101"/>
      <c r="G105" s="101"/>
      <c r="H105" s="101"/>
      <c r="I105" s="101"/>
      <c r="J105" s="101"/>
      <c r="K105" s="101"/>
      <c r="L105" s="101"/>
      <c r="M105" s="101"/>
      <c r="N105" s="207">
        <f>N259</f>
        <v>0</v>
      </c>
      <c r="O105" s="208"/>
      <c r="P105" s="208"/>
      <c r="Q105" s="208"/>
      <c r="R105" s="133"/>
    </row>
    <row r="106" spans="2:18" s="7" customFormat="1" ht="24.95" customHeight="1">
      <c r="B106" s="128"/>
      <c r="C106" s="129"/>
      <c r="D106" s="130" t="s">
        <v>1063</v>
      </c>
      <c r="E106" s="129"/>
      <c r="F106" s="129"/>
      <c r="G106" s="129"/>
      <c r="H106" s="129"/>
      <c r="I106" s="129"/>
      <c r="J106" s="129"/>
      <c r="K106" s="129"/>
      <c r="L106" s="129"/>
      <c r="M106" s="129"/>
      <c r="N106" s="291">
        <f>N269</f>
        <v>0</v>
      </c>
      <c r="O106" s="292"/>
      <c r="P106" s="292"/>
      <c r="Q106" s="292"/>
      <c r="R106" s="131"/>
    </row>
    <row r="107" spans="2:18" s="8" customFormat="1" ht="19.899999999999999" customHeight="1">
      <c r="B107" s="132"/>
      <c r="C107" s="101"/>
      <c r="D107" s="112" t="s">
        <v>1064</v>
      </c>
      <c r="E107" s="101"/>
      <c r="F107" s="101"/>
      <c r="G107" s="101"/>
      <c r="H107" s="101"/>
      <c r="I107" s="101"/>
      <c r="J107" s="101"/>
      <c r="K107" s="101"/>
      <c r="L107" s="101"/>
      <c r="M107" s="101"/>
      <c r="N107" s="207">
        <f>N270</f>
        <v>0</v>
      </c>
      <c r="O107" s="208"/>
      <c r="P107" s="208"/>
      <c r="Q107" s="208"/>
      <c r="R107" s="133"/>
    </row>
    <row r="108" spans="2:18" s="8" customFormat="1" ht="19.899999999999999" customHeight="1">
      <c r="B108" s="132"/>
      <c r="C108" s="101"/>
      <c r="D108" s="112" t="s">
        <v>2855</v>
      </c>
      <c r="E108" s="101"/>
      <c r="F108" s="101"/>
      <c r="G108" s="101"/>
      <c r="H108" s="101"/>
      <c r="I108" s="101"/>
      <c r="J108" s="101"/>
      <c r="K108" s="101"/>
      <c r="L108" s="101"/>
      <c r="M108" s="101"/>
      <c r="N108" s="207">
        <f>N278</f>
        <v>0</v>
      </c>
      <c r="O108" s="208"/>
      <c r="P108" s="208"/>
      <c r="Q108" s="208"/>
      <c r="R108" s="133"/>
    </row>
    <row r="109" spans="2:18" s="8" customFormat="1" ht="19.899999999999999" customHeight="1">
      <c r="B109" s="132"/>
      <c r="C109" s="101"/>
      <c r="D109" s="112" t="s">
        <v>551</v>
      </c>
      <c r="E109" s="101"/>
      <c r="F109" s="101"/>
      <c r="G109" s="101"/>
      <c r="H109" s="101"/>
      <c r="I109" s="101"/>
      <c r="J109" s="101"/>
      <c r="K109" s="101"/>
      <c r="L109" s="101"/>
      <c r="M109" s="101"/>
      <c r="N109" s="207">
        <f>N282</f>
        <v>0</v>
      </c>
      <c r="O109" s="208"/>
      <c r="P109" s="208"/>
      <c r="Q109" s="208"/>
      <c r="R109" s="133"/>
    </row>
    <row r="110" spans="2:18" s="7" customFormat="1" ht="24.95" customHeight="1">
      <c r="B110" s="128"/>
      <c r="C110" s="129"/>
      <c r="D110" s="130" t="s">
        <v>552</v>
      </c>
      <c r="E110" s="129"/>
      <c r="F110" s="129"/>
      <c r="G110" s="129"/>
      <c r="H110" s="129"/>
      <c r="I110" s="129"/>
      <c r="J110" s="129"/>
      <c r="K110" s="129"/>
      <c r="L110" s="129"/>
      <c r="M110" s="129"/>
      <c r="N110" s="291">
        <f>N284</f>
        <v>0</v>
      </c>
      <c r="O110" s="292"/>
      <c r="P110" s="292"/>
      <c r="Q110" s="292"/>
      <c r="R110" s="131"/>
    </row>
    <row r="111" spans="2:18" s="8" customFormat="1" ht="19.899999999999999" customHeight="1">
      <c r="B111" s="132"/>
      <c r="C111" s="101"/>
      <c r="D111" s="112" t="s">
        <v>553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207">
        <f>N285</f>
        <v>0</v>
      </c>
      <c r="O111" s="208"/>
      <c r="P111" s="208"/>
      <c r="Q111" s="208"/>
      <c r="R111" s="133"/>
    </row>
    <row r="112" spans="2:18" s="1" customFormat="1" ht="21.75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spans="2:65" s="1" customFormat="1" ht="29.25" customHeight="1">
      <c r="B113" s="38"/>
      <c r="C113" s="201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93"/>
      <c r="O113" s="294"/>
      <c r="P113" s="294"/>
      <c r="Q113" s="294"/>
      <c r="R113" s="40"/>
      <c r="T113" s="134"/>
      <c r="U113" s="135" t="s">
        <v>911</v>
      </c>
    </row>
    <row r="114" spans="2:65" s="1" customFormat="1" ht="18" customHeight="1">
      <c r="B114" s="136"/>
      <c r="C114" s="203"/>
      <c r="D114" s="213"/>
      <c r="E114" s="213"/>
      <c r="F114" s="213"/>
      <c r="G114" s="213"/>
      <c r="H114" s="213"/>
      <c r="I114" s="203"/>
      <c r="J114" s="203"/>
      <c r="K114" s="203"/>
      <c r="L114" s="203"/>
      <c r="M114" s="203"/>
      <c r="N114" s="216"/>
      <c r="O114" s="216"/>
      <c r="P114" s="216"/>
      <c r="Q114" s="216"/>
      <c r="R114" s="138"/>
      <c r="S114" s="139"/>
      <c r="T114" s="140"/>
      <c r="U114" s="141" t="s">
        <v>914</v>
      </c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42" t="s">
        <v>1065</v>
      </c>
      <c r="AZ114" s="139"/>
      <c r="BA114" s="139"/>
      <c r="BB114" s="139"/>
      <c r="BC114" s="139"/>
      <c r="BD114" s="139"/>
      <c r="BE114" s="143">
        <f t="shared" ref="BE114:BE119" si="0">IF(U114="základná",N114,0)</f>
        <v>0</v>
      </c>
      <c r="BF114" s="143">
        <f t="shared" ref="BF114:BF119" si="1">IF(U114="znížená",N114,0)</f>
        <v>0</v>
      </c>
      <c r="BG114" s="143">
        <f t="shared" ref="BG114:BG119" si="2">IF(U114="zákl. prenesená",N114,0)</f>
        <v>0</v>
      </c>
      <c r="BH114" s="143">
        <f t="shared" ref="BH114:BH119" si="3">IF(U114="zníž. prenesená",N114,0)</f>
        <v>0</v>
      </c>
      <c r="BI114" s="143">
        <f t="shared" ref="BI114:BI119" si="4">IF(U114="nulová",N114,0)</f>
        <v>0</v>
      </c>
      <c r="BJ114" s="142" t="s">
        <v>959</v>
      </c>
      <c r="BK114" s="139"/>
      <c r="BL114" s="139"/>
      <c r="BM114" s="139"/>
    </row>
    <row r="115" spans="2:65" s="1" customFormat="1" ht="18" customHeight="1">
      <c r="B115" s="136"/>
      <c r="C115" s="203"/>
      <c r="D115" s="213"/>
      <c r="E115" s="213"/>
      <c r="F115" s="213"/>
      <c r="G115" s="213"/>
      <c r="H115" s="213"/>
      <c r="I115" s="203"/>
      <c r="J115" s="203"/>
      <c r="K115" s="203"/>
      <c r="L115" s="203"/>
      <c r="M115" s="203"/>
      <c r="N115" s="216"/>
      <c r="O115" s="216"/>
      <c r="P115" s="216"/>
      <c r="Q115" s="216"/>
      <c r="R115" s="138"/>
      <c r="S115" s="139"/>
      <c r="T115" s="140"/>
      <c r="U115" s="141" t="s">
        <v>914</v>
      </c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42" t="s">
        <v>1065</v>
      </c>
      <c r="AZ115" s="139"/>
      <c r="BA115" s="139"/>
      <c r="BB115" s="139"/>
      <c r="BC115" s="139"/>
      <c r="BD115" s="139"/>
      <c r="BE115" s="143">
        <f t="shared" si="0"/>
        <v>0</v>
      </c>
      <c r="BF115" s="143">
        <f t="shared" si="1"/>
        <v>0</v>
      </c>
      <c r="BG115" s="143">
        <f t="shared" si="2"/>
        <v>0</v>
      </c>
      <c r="BH115" s="143">
        <f t="shared" si="3"/>
        <v>0</v>
      </c>
      <c r="BI115" s="143">
        <f t="shared" si="4"/>
        <v>0</v>
      </c>
      <c r="BJ115" s="142" t="s">
        <v>959</v>
      </c>
      <c r="BK115" s="139"/>
      <c r="BL115" s="139"/>
      <c r="BM115" s="139"/>
    </row>
    <row r="116" spans="2:65" s="1" customFormat="1" ht="18" customHeight="1">
      <c r="B116" s="136"/>
      <c r="C116" s="203"/>
      <c r="D116" s="213"/>
      <c r="E116" s="213"/>
      <c r="F116" s="213"/>
      <c r="G116" s="213"/>
      <c r="H116" s="213"/>
      <c r="I116" s="203"/>
      <c r="J116" s="203"/>
      <c r="K116" s="203"/>
      <c r="L116" s="203"/>
      <c r="M116" s="203"/>
      <c r="N116" s="216"/>
      <c r="O116" s="216"/>
      <c r="P116" s="216"/>
      <c r="Q116" s="216"/>
      <c r="R116" s="138"/>
      <c r="S116" s="139"/>
      <c r="T116" s="140"/>
      <c r="U116" s="141" t="s">
        <v>914</v>
      </c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42" t="s">
        <v>1065</v>
      </c>
      <c r="AZ116" s="139"/>
      <c r="BA116" s="139"/>
      <c r="BB116" s="139"/>
      <c r="BC116" s="139"/>
      <c r="BD116" s="139"/>
      <c r="BE116" s="143">
        <f t="shared" si="0"/>
        <v>0</v>
      </c>
      <c r="BF116" s="143">
        <f t="shared" si="1"/>
        <v>0</v>
      </c>
      <c r="BG116" s="143">
        <f t="shared" si="2"/>
        <v>0</v>
      </c>
      <c r="BH116" s="143">
        <f t="shared" si="3"/>
        <v>0</v>
      </c>
      <c r="BI116" s="143">
        <f t="shared" si="4"/>
        <v>0</v>
      </c>
      <c r="BJ116" s="142" t="s">
        <v>959</v>
      </c>
      <c r="BK116" s="139"/>
      <c r="BL116" s="139"/>
      <c r="BM116" s="139"/>
    </row>
    <row r="117" spans="2:65" s="1" customFormat="1" ht="18" customHeight="1">
      <c r="B117" s="136"/>
      <c r="C117" s="203"/>
      <c r="D117" s="213"/>
      <c r="E117" s="213"/>
      <c r="F117" s="213"/>
      <c r="G117" s="213"/>
      <c r="H117" s="213"/>
      <c r="I117" s="203"/>
      <c r="J117" s="203"/>
      <c r="K117" s="203"/>
      <c r="L117" s="203"/>
      <c r="M117" s="203"/>
      <c r="N117" s="216"/>
      <c r="O117" s="216"/>
      <c r="P117" s="216"/>
      <c r="Q117" s="216"/>
      <c r="R117" s="138"/>
      <c r="S117" s="139"/>
      <c r="T117" s="140"/>
      <c r="U117" s="141" t="s">
        <v>914</v>
      </c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42" t="s">
        <v>1065</v>
      </c>
      <c r="AZ117" s="139"/>
      <c r="BA117" s="139"/>
      <c r="BB117" s="139"/>
      <c r="BC117" s="139"/>
      <c r="BD117" s="139"/>
      <c r="BE117" s="143">
        <f t="shared" si="0"/>
        <v>0</v>
      </c>
      <c r="BF117" s="143">
        <f t="shared" si="1"/>
        <v>0</v>
      </c>
      <c r="BG117" s="143">
        <f t="shared" si="2"/>
        <v>0</v>
      </c>
      <c r="BH117" s="143">
        <f t="shared" si="3"/>
        <v>0</v>
      </c>
      <c r="BI117" s="143">
        <f t="shared" si="4"/>
        <v>0</v>
      </c>
      <c r="BJ117" s="142" t="s">
        <v>959</v>
      </c>
      <c r="BK117" s="139"/>
      <c r="BL117" s="139"/>
      <c r="BM117" s="139"/>
    </row>
    <row r="118" spans="2:65" s="1" customFormat="1" ht="18" customHeight="1">
      <c r="B118" s="136"/>
      <c r="C118" s="203"/>
      <c r="D118" s="213"/>
      <c r="E118" s="213"/>
      <c r="F118" s="213"/>
      <c r="G118" s="213"/>
      <c r="H118" s="213"/>
      <c r="I118" s="203"/>
      <c r="J118" s="203"/>
      <c r="K118" s="203"/>
      <c r="L118" s="203"/>
      <c r="M118" s="203"/>
      <c r="N118" s="216"/>
      <c r="O118" s="216"/>
      <c r="P118" s="216"/>
      <c r="Q118" s="216"/>
      <c r="R118" s="138"/>
      <c r="S118" s="139"/>
      <c r="T118" s="140"/>
      <c r="U118" s="141" t="s">
        <v>914</v>
      </c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42" t="s">
        <v>1065</v>
      </c>
      <c r="AZ118" s="139"/>
      <c r="BA118" s="139"/>
      <c r="BB118" s="139"/>
      <c r="BC118" s="139"/>
      <c r="BD118" s="139"/>
      <c r="BE118" s="143">
        <f t="shared" si="0"/>
        <v>0</v>
      </c>
      <c r="BF118" s="143">
        <f t="shared" si="1"/>
        <v>0</v>
      </c>
      <c r="BG118" s="143">
        <f t="shared" si="2"/>
        <v>0</v>
      </c>
      <c r="BH118" s="143">
        <f t="shared" si="3"/>
        <v>0</v>
      </c>
      <c r="BI118" s="143">
        <f t="shared" si="4"/>
        <v>0</v>
      </c>
      <c r="BJ118" s="142" t="s">
        <v>959</v>
      </c>
      <c r="BK118" s="139"/>
      <c r="BL118" s="139"/>
      <c r="BM118" s="139"/>
    </row>
    <row r="119" spans="2:65" s="1" customFormat="1" ht="18" customHeight="1">
      <c r="B119" s="136"/>
      <c r="C119" s="203"/>
      <c r="D119" s="204"/>
      <c r="E119" s="203"/>
      <c r="F119" s="203"/>
      <c r="G119" s="203"/>
      <c r="H119" s="203"/>
      <c r="I119" s="203"/>
      <c r="J119" s="203"/>
      <c r="K119" s="203"/>
      <c r="L119" s="203"/>
      <c r="M119" s="203"/>
      <c r="N119" s="216"/>
      <c r="O119" s="216"/>
      <c r="P119" s="216"/>
      <c r="Q119" s="216"/>
      <c r="R119" s="138"/>
      <c r="S119" s="139"/>
      <c r="T119" s="144"/>
      <c r="U119" s="145" t="s">
        <v>914</v>
      </c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42" t="s">
        <v>1066</v>
      </c>
      <c r="AZ119" s="139"/>
      <c r="BA119" s="139"/>
      <c r="BB119" s="139"/>
      <c r="BC119" s="139"/>
      <c r="BD119" s="139"/>
      <c r="BE119" s="143">
        <f t="shared" si="0"/>
        <v>0</v>
      </c>
      <c r="BF119" s="143">
        <f t="shared" si="1"/>
        <v>0</v>
      </c>
      <c r="BG119" s="143">
        <f t="shared" si="2"/>
        <v>0</v>
      </c>
      <c r="BH119" s="143">
        <f t="shared" si="3"/>
        <v>0</v>
      </c>
      <c r="BI119" s="143">
        <f t="shared" si="4"/>
        <v>0</v>
      </c>
      <c r="BJ119" s="142" t="s">
        <v>959</v>
      </c>
      <c r="BK119" s="139"/>
      <c r="BL119" s="139"/>
      <c r="BM119" s="139"/>
    </row>
    <row r="120" spans="2:65" s="1" customFormat="1"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40"/>
    </row>
    <row r="121" spans="2:65" s="1" customFormat="1" ht="29.25" customHeight="1">
      <c r="B121" s="38"/>
      <c r="C121" s="121" t="s">
        <v>490</v>
      </c>
      <c r="D121" s="49"/>
      <c r="E121" s="49"/>
      <c r="F121" s="49"/>
      <c r="G121" s="49"/>
      <c r="H121" s="49"/>
      <c r="I121" s="49"/>
      <c r="J121" s="49"/>
      <c r="K121" s="49"/>
      <c r="L121" s="215">
        <f>ROUND(SUM(N89+N113),2)</f>
        <v>0</v>
      </c>
      <c r="M121" s="215"/>
      <c r="N121" s="215"/>
      <c r="O121" s="215"/>
      <c r="P121" s="215"/>
      <c r="Q121" s="215"/>
      <c r="R121" s="40"/>
    </row>
    <row r="122" spans="2:65" s="1" customFormat="1" ht="6.95" customHeight="1">
      <c r="B122" s="62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4"/>
    </row>
    <row r="126" spans="2:65" s="1" customFormat="1" ht="6.95" customHeight="1">
      <c r="B126" s="65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7"/>
    </row>
    <row r="127" spans="2:65" s="1" customFormat="1" ht="36.950000000000003" customHeight="1">
      <c r="B127" s="38"/>
      <c r="C127" s="231" t="s">
        <v>1067</v>
      </c>
      <c r="D127" s="282"/>
      <c r="E127" s="282"/>
      <c r="F127" s="282"/>
      <c r="G127" s="282"/>
      <c r="H127" s="282"/>
      <c r="I127" s="282"/>
      <c r="J127" s="282"/>
      <c r="K127" s="282"/>
      <c r="L127" s="282"/>
      <c r="M127" s="282"/>
      <c r="N127" s="282"/>
      <c r="O127" s="282"/>
      <c r="P127" s="282"/>
      <c r="Q127" s="282"/>
      <c r="R127" s="40"/>
    </row>
    <row r="128" spans="2:65" s="1" customFormat="1" ht="6.95" customHeight="1"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40"/>
    </row>
    <row r="129" spans="2:65" s="1" customFormat="1" ht="30" customHeight="1">
      <c r="B129" s="38"/>
      <c r="C129" s="33" t="s">
        <v>887</v>
      </c>
      <c r="D129" s="39"/>
      <c r="E129" s="39"/>
      <c r="F129" s="283" t="str">
        <f>F6</f>
        <v>Rekonštrukcia tepelného hospodárstva Ekonomickej univerzity v Bratislave, Dolnozemská cesta č.1, 852 35 Bratislava</v>
      </c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39"/>
      <c r="R129" s="40"/>
    </row>
    <row r="130" spans="2:65" ht="30" customHeight="1">
      <c r="B130" s="26"/>
      <c r="C130" s="33" t="s">
        <v>1036</v>
      </c>
      <c r="D130" s="29"/>
      <c r="E130" s="29"/>
      <c r="F130" s="283" t="s">
        <v>2852</v>
      </c>
      <c r="G130" s="239"/>
      <c r="H130" s="239"/>
      <c r="I130" s="239"/>
      <c r="J130" s="239"/>
      <c r="K130" s="239"/>
      <c r="L130" s="239"/>
      <c r="M130" s="239"/>
      <c r="N130" s="239"/>
      <c r="O130" s="239"/>
      <c r="P130" s="239"/>
      <c r="Q130" s="29"/>
      <c r="R130" s="27"/>
    </row>
    <row r="131" spans="2:65" s="1" customFormat="1" ht="36.950000000000003" customHeight="1">
      <c r="B131" s="38"/>
      <c r="C131" s="72" t="s">
        <v>1038</v>
      </c>
      <c r="D131" s="39"/>
      <c r="E131" s="39"/>
      <c r="F131" s="233" t="str">
        <f>F8</f>
        <v xml:space="preserve">G3.1 - G3.1 Strojné zariadenie kotolne </v>
      </c>
      <c r="G131" s="282"/>
      <c r="H131" s="282"/>
      <c r="I131" s="282"/>
      <c r="J131" s="282"/>
      <c r="K131" s="282"/>
      <c r="L131" s="282"/>
      <c r="M131" s="282"/>
      <c r="N131" s="282"/>
      <c r="O131" s="282"/>
      <c r="P131" s="282"/>
      <c r="Q131" s="39"/>
      <c r="R131" s="40"/>
    </row>
    <row r="132" spans="2:65" s="1" customFormat="1" ht="6.95" customHeight="1"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40"/>
    </row>
    <row r="133" spans="2:65" s="1" customFormat="1" ht="18" customHeight="1">
      <c r="B133" s="38"/>
      <c r="C133" s="33" t="s">
        <v>891</v>
      </c>
      <c r="D133" s="39"/>
      <c r="E133" s="39"/>
      <c r="F133" s="31" t="str">
        <f>F10</f>
        <v>Bratislava</v>
      </c>
      <c r="G133" s="39"/>
      <c r="H133" s="39"/>
      <c r="I133" s="39"/>
      <c r="J133" s="39"/>
      <c r="K133" s="33" t="s">
        <v>893</v>
      </c>
      <c r="L133" s="39"/>
      <c r="M133" s="281" t="str">
        <f>IF(O10="","",O10)</f>
        <v>7. 7. 2017</v>
      </c>
      <c r="N133" s="281"/>
      <c r="O133" s="281"/>
      <c r="P133" s="281"/>
      <c r="Q133" s="39"/>
      <c r="R133" s="40"/>
    </row>
    <row r="134" spans="2:65" s="1" customFormat="1" ht="6.95" customHeight="1">
      <c r="B134" s="38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40"/>
    </row>
    <row r="135" spans="2:65" s="1" customFormat="1" ht="15">
      <c r="B135" s="38"/>
      <c r="C135" s="33" t="s">
        <v>895</v>
      </c>
      <c r="D135" s="39"/>
      <c r="E135" s="39"/>
      <c r="F135" s="31" t="str">
        <f>E13</f>
        <v>Ekonomická univerzita v Bratislave</v>
      </c>
      <c r="G135" s="39"/>
      <c r="H135" s="39"/>
      <c r="I135" s="39"/>
      <c r="J135" s="39"/>
      <c r="K135" s="33" t="s">
        <v>901</v>
      </c>
      <c r="L135" s="39"/>
      <c r="M135" s="248" t="str">
        <f>E19</f>
        <v>Energoprojekt Bratislava, a.s.</v>
      </c>
      <c r="N135" s="248"/>
      <c r="O135" s="248"/>
      <c r="P135" s="248"/>
      <c r="Q135" s="248"/>
      <c r="R135" s="40"/>
    </row>
    <row r="136" spans="2:65" s="1" customFormat="1" ht="14.45" customHeight="1">
      <c r="B136" s="38"/>
      <c r="C136" s="33" t="s">
        <v>899</v>
      </c>
      <c r="D136" s="39"/>
      <c r="E136" s="39"/>
      <c r="F136" s="31" t="str">
        <f>IF(E16="","",E16)</f>
        <v>Vyplň údaj</v>
      </c>
      <c r="G136" s="39"/>
      <c r="H136" s="39"/>
      <c r="I136" s="39"/>
      <c r="J136" s="39"/>
      <c r="K136" s="33" t="s">
        <v>905</v>
      </c>
      <c r="L136" s="39"/>
      <c r="M136" s="248" t="str">
        <f>E22</f>
        <v>Jozef Viderňan</v>
      </c>
      <c r="N136" s="248"/>
      <c r="O136" s="248"/>
      <c r="P136" s="248"/>
      <c r="Q136" s="248"/>
      <c r="R136" s="40"/>
    </row>
    <row r="137" spans="2:65" s="1" customFormat="1" ht="10.35" customHeight="1">
      <c r="B137" s="38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40"/>
    </row>
    <row r="138" spans="2:65" s="9" customFormat="1" ht="29.25" customHeight="1">
      <c r="B138" s="146"/>
      <c r="C138" s="147" t="s">
        <v>1068</v>
      </c>
      <c r="D138" s="148" t="s">
        <v>1069</v>
      </c>
      <c r="E138" s="148" t="s">
        <v>929</v>
      </c>
      <c r="F138" s="285" t="s">
        <v>1070</v>
      </c>
      <c r="G138" s="285"/>
      <c r="H138" s="285"/>
      <c r="I138" s="285"/>
      <c r="J138" s="148" t="s">
        <v>1071</v>
      </c>
      <c r="K138" s="148" t="s">
        <v>1072</v>
      </c>
      <c r="L138" s="285" t="s">
        <v>1073</v>
      </c>
      <c r="M138" s="285"/>
      <c r="N138" s="285" t="s">
        <v>1043</v>
      </c>
      <c r="O138" s="285"/>
      <c r="P138" s="285"/>
      <c r="Q138" s="286"/>
      <c r="R138" s="149"/>
      <c r="T138" s="78" t="s">
        <v>1074</v>
      </c>
      <c r="U138" s="79" t="s">
        <v>911</v>
      </c>
      <c r="V138" s="79" t="s">
        <v>1075</v>
      </c>
      <c r="W138" s="79" t="s">
        <v>1076</v>
      </c>
      <c r="X138" s="79" t="s">
        <v>1077</v>
      </c>
      <c r="Y138" s="79" t="s">
        <v>1078</v>
      </c>
      <c r="Z138" s="79" t="s">
        <v>1079</v>
      </c>
      <c r="AA138" s="80" t="s">
        <v>1080</v>
      </c>
    </row>
    <row r="139" spans="2:65" s="1" customFormat="1" ht="29.25" customHeight="1">
      <c r="B139" s="38"/>
      <c r="C139" s="82" t="s">
        <v>1040</v>
      </c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287">
        <f>BK139</f>
        <v>0</v>
      </c>
      <c r="O139" s="288"/>
      <c r="P139" s="288"/>
      <c r="Q139" s="288"/>
      <c r="R139" s="40"/>
      <c r="T139" s="81"/>
      <c r="U139" s="54"/>
      <c r="V139" s="54"/>
      <c r="W139" s="150">
        <f>W140+W163+W269+W284+W289</f>
        <v>0</v>
      </c>
      <c r="X139" s="54"/>
      <c r="Y139" s="150">
        <f>Y140+Y163+Y269+Y284+Y289</f>
        <v>12.047432504520001</v>
      </c>
      <c r="Z139" s="54"/>
      <c r="AA139" s="151">
        <f>AA140+AA163+AA269+AA284+AA289</f>
        <v>0</v>
      </c>
      <c r="AT139" s="22" t="s">
        <v>946</v>
      </c>
      <c r="AU139" s="22" t="s">
        <v>1045</v>
      </c>
      <c r="BK139" s="152">
        <f>BK140+BK163+BK269+BK284+BK289</f>
        <v>0</v>
      </c>
    </row>
    <row r="140" spans="2:65" s="10" customFormat="1" ht="37.35" customHeight="1">
      <c r="B140" s="153"/>
      <c r="C140" s="154"/>
      <c r="D140" s="155" t="s">
        <v>1046</v>
      </c>
      <c r="E140" s="155"/>
      <c r="F140" s="155"/>
      <c r="G140" s="155"/>
      <c r="H140" s="155"/>
      <c r="I140" s="155"/>
      <c r="J140" s="155"/>
      <c r="K140" s="155"/>
      <c r="L140" s="155"/>
      <c r="M140" s="155"/>
      <c r="N140" s="289">
        <f>BK140</f>
        <v>0</v>
      </c>
      <c r="O140" s="290"/>
      <c r="P140" s="290"/>
      <c r="Q140" s="290"/>
      <c r="R140" s="156"/>
      <c r="T140" s="157"/>
      <c r="U140" s="154"/>
      <c r="V140" s="154"/>
      <c r="W140" s="158">
        <f>W141+W155+W157+W161</f>
        <v>0</v>
      </c>
      <c r="X140" s="154"/>
      <c r="Y140" s="158">
        <f>Y141+Y155+Y157+Y161</f>
        <v>11.499733200000001</v>
      </c>
      <c r="Z140" s="154"/>
      <c r="AA140" s="159">
        <f>AA141+AA155+AA157+AA161</f>
        <v>0</v>
      </c>
      <c r="AR140" s="160" t="s">
        <v>954</v>
      </c>
      <c r="AT140" s="161" t="s">
        <v>946</v>
      </c>
      <c r="AU140" s="161" t="s">
        <v>947</v>
      </c>
      <c r="AY140" s="160" t="s">
        <v>1081</v>
      </c>
      <c r="BK140" s="162">
        <f>BK141+BK155+BK157+BK161</f>
        <v>0</v>
      </c>
    </row>
    <row r="141" spans="2:65" s="10" customFormat="1" ht="19.899999999999999" customHeight="1">
      <c r="B141" s="153"/>
      <c r="C141" s="154"/>
      <c r="D141" s="163" t="s">
        <v>1047</v>
      </c>
      <c r="E141" s="163"/>
      <c r="F141" s="163"/>
      <c r="G141" s="163"/>
      <c r="H141" s="163"/>
      <c r="I141" s="163"/>
      <c r="J141" s="163"/>
      <c r="K141" s="163"/>
      <c r="L141" s="163"/>
      <c r="M141" s="163"/>
      <c r="N141" s="279">
        <f>BK141</f>
        <v>0</v>
      </c>
      <c r="O141" s="280"/>
      <c r="P141" s="280"/>
      <c r="Q141" s="280"/>
      <c r="R141" s="156"/>
      <c r="T141" s="157"/>
      <c r="U141" s="154"/>
      <c r="V141" s="154"/>
      <c r="W141" s="158">
        <f>SUM(W142:W154)</f>
        <v>0</v>
      </c>
      <c r="X141" s="154"/>
      <c r="Y141" s="158">
        <f>SUM(Y142:Y154)</f>
        <v>0.42032399999999998</v>
      </c>
      <c r="Z141" s="154"/>
      <c r="AA141" s="159">
        <f>SUM(AA142:AA154)</f>
        <v>0</v>
      </c>
      <c r="AR141" s="160" t="s">
        <v>954</v>
      </c>
      <c r="AT141" s="161" t="s">
        <v>946</v>
      </c>
      <c r="AU141" s="161" t="s">
        <v>954</v>
      </c>
      <c r="AY141" s="160" t="s">
        <v>1081</v>
      </c>
      <c r="BK141" s="162">
        <f>SUM(BK142:BK154)</f>
        <v>0</v>
      </c>
    </row>
    <row r="142" spans="2:65" s="1" customFormat="1" ht="38.25" customHeight="1">
      <c r="B142" s="136"/>
      <c r="C142" s="164" t="s">
        <v>954</v>
      </c>
      <c r="D142" s="164" t="s">
        <v>1082</v>
      </c>
      <c r="E142" s="165" t="s">
        <v>2366</v>
      </c>
      <c r="F142" s="270" t="s">
        <v>2856</v>
      </c>
      <c r="G142" s="270"/>
      <c r="H142" s="270"/>
      <c r="I142" s="270"/>
      <c r="J142" s="166" t="s">
        <v>1085</v>
      </c>
      <c r="K142" s="167">
        <v>11.34</v>
      </c>
      <c r="L142" s="265">
        <v>0</v>
      </c>
      <c r="M142" s="265"/>
      <c r="N142" s="258">
        <f>ROUND(L142*K142,3)</f>
        <v>0</v>
      </c>
      <c r="O142" s="258"/>
      <c r="P142" s="258"/>
      <c r="Q142" s="258"/>
      <c r="R142" s="138"/>
      <c r="T142" s="168" t="s">
        <v>875</v>
      </c>
      <c r="U142" s="47" t="s">
        <v>914</v>
      </c>
      <c r="V142" s="39"/>
      <c r="W142" s="169">
        <f>V142*K142</f>
        <v>0</v>
      </c>
      <c r="X142" s="169">
        <v>0</v>
      </c>
      <c r="Y142" s="169">
        <f>X142*K142</f>
        <v>0</v>
      </c>
      <c r="Z142" s="169">
        <v>0</v>
      </c>
      <c r="AA142" s="170">
        <f>Z142*K142</f>
        <v>0</v>
      </c>
      <c r="AR142" s="22" t="s">
        <v>954</v>
      </c>
      <c r="AT142" s="22" t="s">
        <v>1082</v>
      </c>
      <c r="AU142" s="22" t="s">
        <v>959</v>
      </c>
      <c r="AY142" s="22" t="s">
        <v>1081</v>
      </c>
      <c r="BE142" s="116">
        <f>IF(U142="základná",N142,0)</f>
        <v>0</v>
      </c>
      <c r="BF142" s="116">
        <f>IF(U142="znížená",N142,0)</f>
        <v>0</v>
      </c>
      <c r="BG142" s="116">
        <f>IF(U142="zákl. prenesená",N142,0)</f>
        <v>0</v>
      </c>
      <c r="BH142" s="116">
        <f>IF(U142="zníž. prenesená",N142,0)</f>
        <v>0</v>
      </c>
      <c r="BI142" s="116">
        <f>IF(U142="nulová",N142,0)</f>
        <v>0</v>
      </c>
      <c r="BJ142" s="22" t="s">
        <v>959</v>
      </c>
      <c r="BK142" s="171">
        <f>ROUND(L142*K142,3)</f>
        <v>0</v>
      </c>
      <c r="BL142" s="22" t="s">
        <v>954</v>
      </c>
      <c r="BM142" s="22" t="s">
        <v>2857</v>
      </c>
    </row>
    <row r="143" spans="2:65" s="1" customFormat="1" ht="25.5" customHeight="1">
      <c r="B143" s="136"/>
      <c r="C143" s="164" t="s">
        <v>959</v>
      </c>
      <c r="D143" s="164" t="s">
        <v>1082</v>
      </c>
      <c r="E143" s="165" t="s">
        <v>2369</v>
      </c>
      <c r="F143" s="270" t="s">
        <v>2858</v>
      </c>
      <c r="G143" s="270"/>
      <c r="H143" s="270"/>
      <c r="I143" s="270"/>
      <c r="J143" s="166" t="s">
        <v>1085</v>
      </c>
      <c r="K143" s="167">
        <v>11.34</v>
      </c>
      <c r="L143" s="265">
        <v>0</v>
      </c>
      <c r="M143" s="265"/>
      <c r="N143" s="258">
        <f>ROUND(L143*K143,3)</f>
        <v>0</v>
      </c>
      <c r="O143" s="258"/>
      <c r="P143" s="258"/>
      <c r="Q143" s="258"/>
      <c r="R143" s="138"/>
      <c r="T143" s="168" t="s">
        <v>875</v>
      </c>
      <c r="U143" s="47" t="s">
        <v>914</v>
      </c>
      <c r="V143" s="39"/>
      <c r="W143" s="169">
        <f>V143*K143</f>
        <v>0</v>
      </c>
      <c r="X143" s="169">
        <v>0</v>
      </c>
      <c r="Y143" s="169">
        <f>X143*K143</f>
        <v>0</v>
      </c>
      <c r="Z143" s="169">
        <v>0</v>
      </c>
      <c r="AA143" s="170">
        <f>Z143*K143</f>
        <v>0</v>
      </c>
      <c r="AR143" s="22" t="s">
        <v>954</v>
      </c>
      <c r="AT143" s="22" t="s">
        <v>1082</v>
      </c>
      <c r="AU143" s="22" t="s">
        <v>959</v>
      </c>
      <c r="AY143" s="22" t="s">
        <v>1081</v>
      </c>
      <c r="BE143" s="116">
        <f>IF(U143="základná",N143,0)</f>
        <v>0</v>
      </c>
      <c r="BF143" s="116">
        <f>IF(U143="znížená",N143,0)</f>
        <v>0</v>
      </c>
      <c r="BG143" s="116">
        <f>IF(U143="zákl. prenesená",N143,0)</f>
        <v>0</v>
      </c>
      <c r="BH143" s="116">
        <f>IF(U143="zníž. prenesená",N143,0)</f>
        <v>0</v>
      </c>
      <c r="BI143" s="116">
        <f>IF(U143="nulová",N143,0)</f>
        <v>0</v>
      </c>
      <c r="BJ143" s="22" t="s">
        <v>959</v>
      </c>
      <c r="BK143" s="171">
        <f>ROUND(L143*K143,3)</f>
        <v>0</v>
      </c>
      <c r="BL143" s="22" t="s">
        <v>954</v>
      </c>
      <c r="BM143" s="22" t="s">
        <v>2859</v>
      </c>
    </row>
    <row r="144" spans="2:65" s="12" customFormat="1" ht="16.5" customHeight="1">
      <c r="B144" s="179"/>
      <c r="C144" s="180"/>
      <c r="D144" s="180"/>
      <c r="E144" s="181" t="s">
        <v>875</v>
      </c>
      <c r="F144" s="275" t="s">
        <v>2860</v>
      </c>
      <c r="G144" s="276"/>
      <c r="H144" s="276"/>
      <c r="I144" s="276"/>
      <c r="J144" s="180"/>
      <c r="K144" s="182">
        <v>11.34</v>
      </c>
      <c r="L144" s="180"/>
      <c r="M144" s="180"/>
      <c r="N144" s="180"/>
      <c r="O144" s="180"/>
      <c r="P144" s="180"/>
      <c r="Q144" s="180"/>
      <c r="R144" s="183"/>
      <c r="T144" s="184"/>
      <c r="U144" s="180"/>
      <c r="V144" s="180"/>
      <c r="W144" s="180"/>
      <c r="X144" s="180"/>
      <c r="Y144" s="180"/>
      <c r="Z144" s="180"/>
      <c r="AA144" s="185"/>
      <c r="AT144" s="186" t="s">
        <v>1089</v>
      </c>
      <c r="AU144" s="186" t="s">
        <v>959</v>
      </c>
      <c r="AV144" s="12" t="s">
        <v>959</v>
      </c>
      <c r="AW144" s="12" t="s">
        <v>903</v>
      </c>
      <c r="AX144" s="12" t="s">
        <v>954</v>
      </c>
      <c r="AY144" s="186" t="s">
        <v>1081</v>
      </c>
    </row>
    <row r="145" spans="2:65" s="1" customFormat="1" ht="38.25" customHeight="1">
      <c r="B145" s="136"/>
      <c r="C145" s="164" t="s">
        <v>1100</v>
      </c>
      <c r="D145" s="164" t="s">
        <v>1082</v>
      </c>
      <c r="E145" s="165" t="s">
        <v>1097</v>
      </c>
      <c r="F145" s="270" t="s">
        <v>1098</v>
      </c>
      <c r="G145" s="270"/>
      <c r="H145" s="270"/>
      <c r="I145" s="270"/>
      <c r="J145" s="166" t="s">
        <v>1085</v>
      </c>
      <c r="K145" s="167">
        <v>5.67</v>
      </c>
      <c r="L145" s="265">
        <v>0</v>
      </c>
      <c r="M145" s="265"/>
      <c r="N145" s="258">
        <f>ROUND(L145*K145,3)</f>
        <v>0</v>
      </c>
      <c r="O145" s="258"/>
      <c r="P145" s="258"/>
      <c r="Q145" s="258"/>
      <c r="R145" s="138"/>
      <c r="T145" s="168" t="s">
        <v>875</v>
      </c>
      <c r="U145" s="47" t="s">
        <v>914</v>
      </c>
      <c r="V145" s="39"/>
      <c r="W145" s="169">
        <f>V145*K145</f>
        <v>0</v>
      </c>
      <c r="X145" s="169">
        <v>0</v>
      </c>
      <c r="Y145" s="169">
        <f>X145*K145</f>
        <v>0</v>
      </c>
      <c r="Z145" s="169">
        <v>0</v>
      </c>
      <c r="AA145" s="170">
        <f>Z145*K145</f>
        <v>0</v>
      </c>
      <c r="AR145" s="22" t="s">
        <v>954</v>
      </c>
      <c r="AT145" s="22" t="s">
        <v>1082</v>
      </c>
      <c r="AU145" s="22" t="s">
        <v>959</v>
      </c>
      <c r="AY145" s="22" t="s">
        <v>1081</v>
      </c>
      <c r="BE145" s="116">
        <f>IF(U145="základná",N145,0)</f>
        <v>0</v>
      </c>
      <c r="BF145" s="116">
        <f>IF(U145="znížená",N145,0)</f>
        <v>0</v>
      </c>
      <c r="BG145" s="116">
        <f>IF(U145="zákl. prenesená",N145,0)</f>
        <v>0</v>
      </c>
      <c r="BH145" s="116">
        <f>IF(U145="zníž. prenesená",N145,0)</f>
        <v>0</v>
      </c>
      <c r="BI145" s="116">
        <f>IF(U145="nulová",N145,0)</f>
        <v>0</v>
      </c>
      <c r="BJ145" s="22" t="s">
        <v>959</v>
      </c>
      <c r="BK145" s="171">
        <f>ROUND(L145*K145,3)</f>
        <v>0</v>
      </c>
      <c r="BL145" s="22" t="s">
        <v>954</v>
      </c>
      <c r="BM145" s="22" t="s">
        <v>2861</v>
      </c>
    </row>
    <row r="146" spans="2:65" s="1" customFormat="1" ht="51" customHeight="1">
      <c r="B146" s="136"/>
      <c r="C146" s="164" t="s">
        <v>1086</v>
      </c>
      <c r="D146" s="164" t="s">
        <v>1082</v>
      </c>
      <c r="E146" s="165" t="s">
        <v>1101</v>
      </c>
      <c r="F146" s="270" t="s">
        <v>1102</v>
      </c>
      <c r="G146" s="270"/>
      <c r="H146" s="270"/>
      <c r="I146" s="270"/>
      <c r="J146" s="166" t="s">
        <v>1085</v>
      </c>
      <c r="K146" s="167">
        <v>73.709999999999994</v>
      </c>
      <c r="L146" s="265">
        <v>0</v>
      </c>
      <c r="M146" s="265"/>
      <c r="N146" s="258">
        <f>ROUND(L146*K146,3)</f>
        <v>0</v>
      </c>
      <c r="O146" s="258"/>
      <c r="P146" s="258"/>
      <c r="Q146" s="258"/>
      <c r="R146" s="138"/>
      <c r="T146" s="168" t="s">
        <v>875</v>
      </c>
      <c r="U146" s="47" t="s">
        <v>914</v>
      </c>
      <c r="V146" s="39"/>
      <c r="W146" s="169">
        <f>V146*K146</f>
        <v>0</v>
      </c>
      <c r="X146" s="169">
        <v>0</v>
      </c>
      <c r="Y146" s="169">
        <f>X146*K146</f>
        <v>0</v>
      </c>
      <c r="Z146" s="169">
        <v>0</v>
      </c>
      <c r="AA146" s="170">
        <f>Z146*K146</f>
        <v>0</v>
      </c>
      <c r="AR146" s="22" t="s">
        <v>954</v>
      </c>
      <c r="AT146" s="22" t="s">
        <v>1082</v>
      </c>
      <c r="AU146" s="22" t="s">
        <v>959</v>
      </c>
      <c r="AY146" s="22" t="s">
        <v>1081</v>
      </c>
      <c r="BE146" s="116">
        <f>IF(U146="základná",N146,0)</f>
        <v>0</v>
      </c>
      <c r="BF146" s="116">
        <f>IF(U146="znížená",N146,0)</f>
        <v>0</v>
      </c>
      <c r="BG146" s="116">
        <f>IF(U146="zákl. prenesená",N146,0)</f>
        <v>0</v>
      </c>
      <c r="BH146" s="116">
        <f>IF(U146="zníž. prenesená",N146,0)</f>
        <v>0</v>
      </c>
      <c r="BI146" s="116">
        <f>IF(U146="nulová",N146,0)</f>
        <v>0</v>
      </c>
      <c r="BJ146" s="22" t="s">
        <v>959</v>
      </c>
      <c r="BK146" s="171">
        <f>ROUND(L146*K146,3)</f>
        <v>0</v>
      </c>
      <c r="BL146" s="22" t="s">
        <v>954</v>
      </c>
      <c r="BM146" s="22" t="s">
        <v>2862</v>
      </c>
    </row>
    <row r="147" spans="2:65" s="1" customFormat="1" ht="38.25" customHeight="1">
      <c r="B147" s="136"/>
      <c r="C147" s="164" t="s">
        <v>1107</v>
      </c>
      <c r="D147" s="164" t="s">
        <v>1082</v>
      </c>
      <c r="E147" s="165" t="s">
        <v>2863</v>
      </c>
      <c r="F147" s="270" t="s">
        <v>2864</v>
      </c>
      <c r="G147" s="270"/>
      <c r="H147" s="270"/>
      <c r="I147" s="270"/>
      <c r="J147" s="166" t="s">
        <v>1085</v>
      </c>
      <c r="K147" s="167">
        <v>11.34</v>
      </c>
      <c r="L147" s="265">
        <v>0</v>
      </c>
      <c r="M147" s="265"/>
      <c r="N147" s="258">
        <f>ROUND(L147*K147,3)</f>
        <v>0</v>
      </c>
      <c r="O147" s="258"/>
      <c r="P147" s="258"/>
      <c r="Q147" s="258"/>
      <c r="R147" s="138"/>
      <c r="T147" s="168" t="s">
        <v>875</v>
      </c>
      <c r="U147" s="47" t="s">
        <v>914</v>
      </c>
      <c r="V147" s="39"/>
      <c r="W147" s="169">
        <f>V147*K147</f>
        <v>0</v>
      </c>
      <c r="X147" s="169">
        <v>0</v>
      </c>
      <c r="Y147" s="169">
        <f>X147*K147</f>
        <v>0</v>
      </c>
      <c r="Z147" s="169">
        <v>0</v>
      </c>
      <c r="AA147" s="170">
        <f>Z147*K147</f>
        <v>0</v>
      </c>
      <c r="AR147" s="22" t="s">
        <v>954</v>
      </c>
      <c r="AT147" s="22" t="s">
        <v>1082</v>
      </c>
      <c r="AU147" s="22" t="s">
        <v>959</v>
      </c>
      <c r="AY147" s="22" t="s">
        <v>1081</v>
      </c>
      <c r="BE147" s="116">
        <f>IF(U147="základná",N147,0)</f>
        <v>0</v>
      </c>
      <c r="BF147" s="116">
        <f>IF(U147="znížená",N147,0)</f>
        <v>0</v>
      </c>
      <c r="BG147" s="116">
        <f>IF(U147="zákl. prenesená",N147,0)</f>
        <v>0</v>
      </c>
      <c r="BH147" s="116">
        <f>IF(U147="zníž. prenesená",N147,0)</f>
        <v>0</v>
      </c>
      <c r="BI147" s="116">
        <f>IF(U147="nulová",N147,0)</f>
        <v>0</v>
      </c>
      <c r="BJ147" s="22" t="s">
        <v>959</v>
      </c>
      <c r="BK147" s="171">
        <f>ROUND(L147*K147,3)</f>
        <v>0</v>
      </c>
      <c r="BL147" s="22" t="s">
        <v>954</v>
      </c>
      <c r="BM147" s="22" t="s">
        <v>2865</v>
      </c>
    </row>
    <row r="148" spans="2:65" s="1" customFormat="1" ht="16.5" customHeight="1">
      <c r="B148" s="136"/>
      <c r="C148" s="164" t="s">
        <v>1113</v>
      </c>
      <c r="D148" s="164" t="s">
        <v>1082</v>
      </c>
      <c r="E148" s="165" t="s">
        <v>1104</v>
      </c>
      <c r="F148" s="270" t="s">
        <v>1105</v>
      </c>
      <c r="G148" s="270"/>
      <c r="H148" s="270"/>
      <c r="I148" s="270"/>
      <c r="J148" s="166" t="s">
        <v>1085</v>
      </c>
      <c r="K148" s="167">
        <v>5.67</v>
      </c>
      <c r="L148" s="265">
        <v>0</v>
      </c>
      <c r="M148" s="265"/>
      <c r="N148" s="258">
        <f>ROUND(L148*K148,3)</f>
        <v>0</v>
      </c>
      <c r="O148" s="258"/>
      <c r="P148" s="258"/>
      <c r="Q148" s="258"/>
      <c r="R148" s="138"/>
      <c r="T148" s="168" t="s">
        <v>875</v>
      </c>
      <c r="U148" s="47" t="s">
        <v>914</v>
      </c>
      <c r="V148" s="39"/>
      <c r="W148" s="169">
        <f>V148*K148</f>
        <v>0</v>
      </c>
      <c r="X148" s="169">
        <v>0</v>
      </c>
      <c r="Y148" s="169">
        <f>X148*K148</f>
        <v>0</v>
      </c>
      <c r="Z148" s="169">
        <v>0</v>
      </c>
      <c r="AA148" s="170">
        <f>Z148*K148</f>
        <v>0</v>
      </c>
      <c r="AR148" s="22" t="s">
        <v>954</v>
      </c>
      <c r="AT148" s="22" t="s">
        <v>1082</v>
      </c>
      <c r="AU148" s="22" t="s">
        <v>959</v>
      </c>
      <c r="AY148" s="22" t="s">
        <v>1081</v>
      </c>
      <c r="BE148" s="116">
        <f>IF(U148="základná",N148,0)</f>
        <v>0</v>
      </c>
      <c r="BF148" s="116">
        <f>IF(U148="znížená",N148,0)</f>
        <v>0</v>
      </c>
      <c r="BG148" s="116">
        <f>IF(U148="zákl. prenesená",N148,0)</f>
        <v>0</v>
      </c>
      <c r="BH148" s="116">
        <f>IF(U148="zníž. prenesená",N148,0)</f>
        <v>0</v>
      </c>
      <c r="BI148" s="116">
        <f>IF(U148="nulová",N148,0)</f>
        <v>0</v>
      </c>
      <c r="BJ148" s="22" t="s">
        <v>959</v>
      </c>
      <c r="BK148" s="171">
        <f>ROUND(L148*K148,3)</f>
        <v>0</v>
      </c>
      <c r="BL148" s="22" t="s">
        <v>954</v>
      </c>
      <c r="BM148" s="22" t="s">
        <v>2866</v>
      </c>
    </row>
    <row r="149" spans="2:65" s="12" customFormat="1" ht="16.5" customHeight="1">
      <c r="B149" s="179"/>
      <c r="C149" s="180"/>
      <c r="D149" s="180"/>
      <c r="E149" s="181" t="s">
        <v>875</v>
      </c>
      <c r="F149" s="275" t="s">
        <v>2867</v>
      </c>
      <c r="G149" s="276"/>
      <c r="H149" s="276"/>
      <c r="I149" s="276"/>
      <c r="J149" s="180"/>
      <c r="K149" s="182">
        <v>5.67</v>
      </c>
      <c r="L149" s="180"/>
      <c r="M149" s="180"/>
      <c r="N149" s="180"/>
      <c r="O149" s="180"/>
      <c r="P149" s="180"/>
      <c r="Q149" s="180"/>
      <c r="R149" s="183"/>
      <c r="T149" s="184"/>
      <c r="U149" s="180"/>
      <c r="V149" s="180"/>
      <c r="W149" s="180"/>
      <c r="X149" s="180"/>
      <c r="Y149" s="180"/>
      <c r="Z149" s="180"/>
      <c r="AA149" s="185"/>
      <c r="AT149" s="186" t="s">
        <v>1089</v>
      </c>
      <c r="AU149" s="186" t="s">
        <v>959</v>
      </c>
      <c r="AV149" s="12" t="s">
        <v>959</v>
      </c>
      <c r="AW149" s="12" t="s">
        <v>903</v>
      </c>
      <c r="AX149" s="12" t="s">
        <v>954</v>
      </c>
      <c r="AY149" s="186" t="s">
        <v>1081</v>
      </c>
    </row>
    <row r="150" spans="2:65" s="1" customFormat="1" ht="25.5" customHeight="1">
      <c r="B150" s="136"/>
      <c r="C150" s="164" t="s">
        <v>1119</v>
      </c>
      <c r="D150" s="164" t="s">
        <v>1082</v>
      </c>
      <c r="E150" s="165" t="s">
        <v>1108</v>
      </c>
      <c r="F150" s="270" t="s">
        <v>1109</v>
      </c>
      <c r="G150" s="270"/>
      <c r="H150" s="270"/>
      <c r="I150" s="270"/>
      <c r="J150" s="166" t="s">
        <v>1110</v>
      </c>
      <c r="K150" s="167">
        <v>5.67</v>
      </c>
      <c r="L150" s="265">
        <v>0</v>
      </c>
      <c r="M150" s="265"/>
      <c r="N150" s="258">
        <f>ROUND(L150*K150,3)</f>
        <v>0</v>
      </c>
      <c r="O150" s="258"/>
      <c r="P150" s="258"/>
      <c r="Q150" s="258"/>
      <c r="R150" s="138"/>
      <c r="T150" s="168" t="s">
        <v>875</v>
      </c>
      <c r="U150" s="47" t="s">
        <v>914</v>
      </c>
      <c r="V150" s="39"/>
      <c r="W150" s="169">
        <f>V150*K150</f>
        <v>0</v>
      </c>
      <c r="X150" s="169">
        <v>0</v>
      </c>
      <c r="Y150" s="169">
        <f>X150*K150</f>
        <v>0</v>
      </c>
      <c r="Z150" s="169">
        <v>0</v>
      </c>
      <c r="AA150" s="170">
        <f>Z150*K150</f>
        <v>0</v>
      </c>
      <c r="AR150" s="22" t="s">
        <v>954</v>
      </c>
      <c r="AT150" s="22" t="s">
        <v>1082</v>
      </c>
      <c r="AU150" s="22" t="s">
        <v>959</v>
      </c>
      <c r="AY150" s="22" t="s">
        <v>1081</v>
      </c>
      <c r="BE150" s="116">
        <f>IF(U150="základná",N150,0)</f>
        <v>0</v>
      </c>
      <c r="BF150" s="116">
        <f>IF(U150="znížená",N150,0)</f>
        <v>0</v>
      </c>
      <c r="BG150" s="116">
        <f>IF(U150="zákl. prenesená",N150,0)</f>
        <v>0</v>
      </c>
      <c r="BH150" s="116">
        <f>IF(U150="zníž. prenesená",N150,0)</f>
        <v>0</v>
      </c>
      <c r="BI150" s="116">
        <f>IF(U150="nulová",N150,0)</f>
        <v>0</v>
      </c>
      <c r="BJ150" s="22" t="s">
        <v>959</v>
      </c>
      <c r="BK150" s="171">
        <f>ROUND(L150*K150,3)</f>
        <v>0</v>
      </c>
      <c r="BL150" s="22" t="s">
        <v>954</v>
      </c>
      <c r="BM150" s="22" t="s">
        <v>2868</v>
      </c>
    </row>
    <row r="151" spans="2:65" s="1" customFormat="1" ht="25.5" customHeight="1">
      <c r="B151" s="136"/>
      <c r="C151" s="164" t="s">
        <v>1126</v>
      </c>
      <c r="D151" s="164" t="s">
        <v>1082</v>
      </c>
      <c r="E151" s="165" t="s">
        <v>2869</v>
      </c>
      <c r="F151" s="270" t="s">
        <v>2870</v>
      </c>
      <c r="G151" s="270"/>
      <c r="H151" s="270"/>
      <c r="I151" s="270"/>
      <c r="J151" s="166" t="s">
        <v>1085</v>
      </c>
      <c r="K151" s="167">
        <v>11.34</v>
      </c>
      <c r="L151" s="265">
        <v>0</v>
      </c>
      <c r="M151" s="265"/>
      <c r="N151" s="258">
        <f>ROUND(L151*K151,3)</f>
        <v>0</v>
      </c>
      <c r="O151" s="258"/>
      <c r="P151" s="258"/>
      <c r="Q151" s="258"/>
      <c r="R151" s="138"/>
      <c r="T151" s="168" t="s">
        <v>875</v>
      </c>
      <c r="U151" s="47" t="s">
        <v>914</v>
      </c>
      <c r="V151" s="39"/>
      <c r="W151" s="169">
        <f>V151*K151</f>
        <v>0</v>
      </c>
      <c r="X151" s="169">
        <v>0</v>
      </c>
      <c r="Y151" s="169">
        <f>X151*K151</f>
        <v>0</v>
      </c>
      <c r="Z151" s="169">
        <v>0</v>
      </c>
      <c r="AA151" s="170">
        <f>Z151*K151</f>
        <v>0</v>
      </c>
      <c r="AR151" s="22" t="s">
        <v>954</v>
      </c>
      <c r="AT151" s="22" t="s">
        <v>1082</v>
      </c>
      <c r="AU151" s="22" t="s">
        <v>959</v>
      </c>
      <c r="AY151" s="22" t="s">
        <v>1081</v>
      </c>
      <c r="BE151" s="116">
        <f>IF(U151="základná",N151,0)</f>
        <v>0</v>
      </c>
      <c r="BF151" s="116">
        <f>IF(U151="znížená",N151,0)</f>
        <v>0</v>
      </c>
      <c r="BG151" s="116">
        <f>IF(U151="zákl. prenesená",N151,0)</f>
        <v>0</v>
      </c>
      <c r="BH151" s="116">
        <f>IF(U151="zníž. prenesená",N151,0)</f>
        <v>0</v>
      </c>
      <c r="BI151" s="116">
        <f>IF(U151="nulová",N151,0)</f>
        <v>0</v>
      </c>
      <c r="BJ151" s="22" t="s">
        <v>959</v>
      </c>
      <c r="BK151" s="171">
        <f>ROUND(L151*K151,3)</f>
        <v>0</v>
      </c>
      <c r="BL151" s="22" t="s">
        <v>954</v>
      </c>
      <c r="BM151" s="22" t="s">
        <v>2871</v>
      </c>
    </row>
    <row r="152" spans="2:65" s="1" customFormat="1" ht="25.5" customHeight="1">
      <c r="B152" s="136"/>
      <c r="C152" s="164" t="s">
        <v>1132</v>
      </c>
      <c r="D152" s="164" t="s">
        <v>1082</v>
      </c>
      <c r="E152" s="165" t="s">
        <v>2872</v>
      </c>
      <c r="F152" s="270" t="s">
        <v>2873</v>
      </c>
      <c r="G152" s="270"/>
      <c r="H152" s="270"/>
      <c r="I152" s="270"/>
      <c r="J152" s="166" t="s">
        <v>1135</v>
      </c>
      <c r="K152" s="167">
        <v>10.5</v>
      </c>
      <c r="L152" s="265">
        <v>0</v>
      </c>
      <c r="M152" s="265"/>
      <c r="N152" s="258">
        <f>ROUND(L152*K152,3)</f>
        <v>0</v>
      </c>
      <c r="O152" s="258"/>
      <c r="P152" s="258"/>
      <c r="Q152" s="258"/>
      <c r="R152" s="138"/>
      <c r="T152" s="168" t="s">
        <v>875</v>
      </c>
      <c r="U152" s="47" t="s">
        <v>914</v>
      </c>
      <c r="V152" s="39"/>
      <c r="W152" s="169">
        <f>V152*K152</f>
        <v>0</v>
      </c>
      <c r="X152" s="169">
        <v>0.04</v>
      </c>
      <c r="Y152" s="169">
        <f>X152*K152</f>
        <v>0.42</v>
      </c>
      <c r="Z152" s="169">
        <v>0</v>
      </c>
      <c r="AA152" s="170">
        <f>Z152*K152</f>
        <v>0</v>
      </c>
      <c r="AR152" s="22" t="s">
        <v>954</v>
      </c>
      <c r="AT152" s="22" t="s">
        <v>1082</v>
      </c>
      <c r="AU152" s="22" t="s">
        <v>959</v>
      </c>
      <c r="AY152" s="22" t="s">
        <v>1081</v>
      </c>
      <c r="BE152" s="116">
        <f>IF(U152="základná",N152,0)</f>
        <v>0</v>
      </c>
      <c r="BF152" s="116">
        <f>IF(U152="znížená",N152,0)</f>
        <v>0</v>
      </c>
      <c r="BG152" s="116">
        <f>IF(U152="zákl. prenesená",N152,0)</f>
        <v>0</v>
      </c>
      <c r="BH152" s="116">
        <f>IF(U152="zníž. prenesená",N152,0)</f>
        <v>0</v>
      </c>
      <c r="BI152" s="116">
        <f>IF(U152="nulová",N152,0)</f>
        <v>0</v>
      </c>
      <c r="BJ152" s="22" t="s">
        <v>959</v>
      </c>
      <c r="BK152" s="171">
        <f>ROUND(L152*K152,3)</f>
        <v>0</v>
      </c>
      <c r="BL152" s="22" t="s">
        <v>954</v>
      </c>
      <c r="BM152" s="22" t="s">
        <v>2874</v>
      </c>
    </row>
    <row r="153" spans="2:65" s="12" customFormat="1" ht="16.5" customHeight="1">
      <c r="B153" s="179"/>
      <c r="C153" s="180"/>
      <c r="D153" s="180"/>
      <c r="E153" s="181" t="s">
        <v>875</v>
      </c>
      <c r="F153" s="275" t="s">
        <v>2875</v>
      </c>
      <c r="G153" s="276"/>
      <c r="H153" s="276"/>
      <c r="I153" s="276"/>
      <c r="J153" s="180"/>
      <c r="K153" s="182">
        <v>10.5</v>
      </c>
      <c r="L153" s="180"/>
      <c r="M153" s="180"/>
      <c r="N153" s="180"/>
      <c r="O153" s="180"/>
      <c r="P153" s="180"/>
      <c r="Q153" s="180"/>
      <c r="R153" s="183"/>
      <c r="T153" s="184"/>
      <c r="U153" s="180"/>
      <c r="V153" s="180"/>
      <c r="W153" s="180"/>
      <c r="X153" s="180"/>
      <c r="Y153" s="180"/>
      <c r="Z153" s="180"/>
      <c r="AA153" s="185"/>
      <c r="AT153" s="186" t="s">
        <v>1089</v>
      </c>
      <c r="AU153" s="186" t="s">
        <v>959</v>
      </c>
      <c r="AV153" s="12" t="s">
        <v>959</v>
      </c>
      <c r="AW153" s="12" t="s">
        <v>903</v>
      </c>
      <c r="AX153" s="12" t="s">
        <v>954</v>
      </c>
      <c r="AY153" s="186" t="s">
        <v>1081</v>
      </c>
    </row>
    <row r="154" spans="2:65" s="1" customFormat="1" ht="16.5" customHeight="1">
      <c r="B154" s="136"/>
      <c r="C154" s="195" t="s">
        <v>1139</v>
      </c>
      <c r="D154" s="195" t="s">
        <v>1187</v>
      </c>
      <c r="E154" s="196" t="s">
        <v>2876</v>
      </c>
      <c r="F154" s="262" t="s">
        <v>2877</v>
      </c>
      <c r="G154" s="262"/>
      <c r="H154" s="262"/>
      <c r="I154" s="262"/>
      <c r="J154" s="197" t="s">
        <v>1470</v>
      </c>
      <c r="K154" s="198">
        <v>0.32400000000000001</v>
      </c>
      <c r="L154" s="261">
        <v>0</v>
      </c>
      <c r="M154" s="261"/>
      <c r="N154" s="257">
        <f>ROUND(L154*K154,3)</f>
        <v>0</v>
      </c>
      <c r="O154" s="258"/>
      <c r="P154" s="258"/>
      <c r="Q154" s="258"/>
      <c r="R154" s="138"/>
      <c r="T154" s="168" t="s">
        <v>875</v>
      </c>
      <c r="U154" s="47" t="s">
        <v>914</v>
      </c>
      <c r="V154" s="39"/>
      <c r="W154" s="169">
        <f>V154*K154</f>
        <v>0</v>
      </c>
      <c r="X154" s="169">
        <v>1E-3</v>
      </c>
      <c r="Y154" s="169">
        <f>X154*K154</f>
        <v>3.2400000000000001E-4</v>
      </c>
      <c r="Z154" s="169">
        <v>0</v>
      </c>
      <c r="AA154" s="170">
        <f>Z154*K154</f>
        <v>0</v>
      </c>
      <c r="AR154" s="22" t="s">
        <v>959</v>
      </c>
      <c r="AT154" s="22" t="s">
        <v>1187</v>
      </c>
      <c r="AU154" s="22" t="s">
        <v>959</v>
      </c>
      <c r="AY154" s="22" t="s">
        <v>1081</v>
      </c>
      <c r="BE154" s="116">
        <f>IF(U154="základná",N154,0)</f>
        <v>0</v>
      </c>
      <c r="BF154" s="116">
        <f>IF(U154="znížená",N154,0)</f>
        <v>0</v>
      </c>
      <c r="BG154" s="116">
        <f>IF(U154="zákl. prenesená",N154,0)</f>
        <v>0</v>
      </c>
      <c r="BH154" s="116">
        <f>IF(U154="zníž. prenesená",N154,0)</f>
        <v>0</v>
      </c>
      <c r="BI154" s="116">
        <f>IF(U154="nulová",N154,0)</f>
        <v>0</v>
      </c>
      <c r="BJ154" s="22" t="s">
        <v>959</v>
      </c>
      <c r="BK154" s="171">
        <f>ROUND(L154*K154,3)</f>
        <v>0</v>
      </c>
      <c r="BL154" s="22" t="s">
        <v>954</v>
      </c>
      <c r="BM154" s="22" t="s">
        <v>2878</v>
      </c>
    </row>
    <row r="155" spans="2:65" s="10" customFormat="1" ht="29.85" customHeight="1">
      <c r="B155" s="153"/>
      <c r="C155" s="154"/>
      <c r="D155" s="163" t="s">
        <v>88</v>
      </c>
      <c r="E155" s="163"/>
      <c r="F155" s="163"/>
      <c r="G155" s="163"/>
      <c r="H155" s="163"/>
      <c r="I155" s="163"/>
      <c r="J155" s="163"/>
      <c r="K155" s="163"/>
      <c r="L155" s="163"/>
      <c r="M155" s="163"/>
      <c r="N155" s="273">
        <f>BK155</f>
        <v>0</v>
      </c>
      <c r="O155" s="274"/>
      <c r="P155" s="274"/>
      <c r="Q155" s="274"/>
      <c r="R155" s="156"/>
      <c r="T155" s="157"/>
      <c r="U155" s="154"/>
      <c r="V155" s="154"/>
      <c r="W155" s="158">
        <f>W156</f>
        <v>0</v>
      </c>
      <c r="X155" s="154"/>
      <c r="Y155" s="158">
        <f>Y156</f>
        <v>10.7206092</v>
      </c>
      <c r="Z155" s="154"/>
      <c r="AA155" s="159">
        <f>AA156</f>
        <v>0</v>
      </c>
      <c r="AR155" s="160" t="s">
        <v>954</v>
      </c>
      <c r="AT155" s="161" t="s">
        <v>946</v>
      </c>
      <c r="AU155" s="161" t="s">
        <v>954</v>
      </c>
      <c r="AY155" s="160" t="s">
        <v>1081</v>
      </c>
      <c r="BK155" s="162">
        <f>BK156</f>
        <v>0</v>
      </c>
    </row>
    <row r="156" spans="2:65" s="1" customFormat="1" ht="38.25" customHeight="1">
      <c r="B156" s="136"/>
      <c r="C156" s="164" t="s">
        <v>1143</v>
      </c>
      <c r="D156" s="164" t="s">
        <v>1082</v>
      </c>
      <c r="E156" s="165" t="s">
        <v>91</v>
      </c>
      <c r="F156" s="270" t="s">
        <v>92</v>
      </c>
      <c r="G156" s="270"/>
      <c r="H156" s="270"/>
      <c r="I156" s="270"/>
      <c r="J156" s="166" t="s">
        <v>1085</v>
      </c>
      <c r="K156" s="167">
        <v>5.67</v>
      </c>
      <c r="L156" s="265">
        <v>0</v>
      </c>
      <c r="M156" s="265"/>
      <c r="N156" s="258">
        <f>ROUND(L156*K156,3)</f>
        <v>0</v>
      </c>
      <c r="O156" s="258"/>
      <c r="P156" s="258"/>
      <c r="Q156" s="258"/>
      <c r="R156" s="138"/>
      <c r="T156" s="168" t="s">
        <v>875</v>
      </c>
      <c r="U156" s="47" t="s">
        <v>914</v>
      </c>
      <c r="V156" s="39"/>
      <c r="W156" s="169">
        <f>V156*K156</f>
        <v>0</v>
      </c>
      <c r="X156" s="169">
        <v>1.89076</v>
      </c>
      <c r="Y156" s="169">
        <f>X156*K156</f>
        <v>10.7206092</v>
      </c>
      <c r="Z156" s="169">
        <v>0</v>
      </c>
      <c r="AA156" s="170">
        <f>Z156*K156</f>
        <v>0</v>
      </c>
      <c r="AR156" s="22" t="s">
        <v>954</v>
      </c>
      <c r="AT156" s="22" t="s">
        <v>1082</v>
      </c>
      <c r="AU156" s="22" t="s">
        <v>959</v>
      </c>
      <c r="AY156" s="22" t="s">
        <v>1081</v>
      </c>
      <c r="BE156" s="116">
        <f>IF(U156="základná",N156,0)</f>
        <v>0</v>
      </c>
      <c r="BF156" s="116">
        <f>IF(U156="znížená",N156,0)</f>
        <v>0</v>
      </c>
      <c r="BG156" s="116">
        <f>IF(U156="zákl. prenesená",N156,0)</f>
        <v>0</v>
      </c>
      <c r="BH156" s="116">
        <f>IF(U156="zníž. prenesená",N156,0)</f>
        <v>0</v>
      </c>
      <c r="BI156" s="116">
        <f>IF(U156="nulová",N156,0)</f>
        <v>0</v>
      </c>
      <c r="BJ156" s="22" t="s">
        <v>959</v>
      </c>
      <c r="BK156" s="171">
        <f>ROUND(L156*K156,3)</f>
        <v>0</v>
      </c>
      <c r="BL156" s="22" t="s">
        <v>954</v>
      </c>
      <c r="BM156" s="22" t="s">
        <v>2879</v>
      </c>
    </row>
    <row r="157" spans="2:65" s="10" customFormat="1" ht="29.85" customHeight="1">
      <c r="B157" s="153"/>
      <c r="C157" s="154"/>
      <c r="D157" s="163" t="s">
        <v>89</v>
      </c>
      <c r="E157" s="163"/>
      <c r="F157" s="163"/>
      <c r="G157" s="163"/>
      <c r="H157" s="163"/>
      <c r="I157" s="163"/>
      <c r="J157" s="163"/>
      <c r="K157" s="163"/>
      <c r="L157" s="163"/>
      <c r="M157" s="163"/>
      <c r="N157" s="273">
        <f>BK157</f>
        <v>0</v>
      </c>
      <c r="O157" s="274"/>
      <c r="P157" s="274"/>
      <c r="Q157" s="274"/>
      <c r="R157" s="156"/>
      <c r="T157" s="157"/>
      <c r="U157" s="154"/>
      <c r="V157" s="154"/>
      <c r="W157" s="158">
        <f>SUM(W158:W160)</f>
        <v>0</v>
      </c>
      <c r="X157" s="154"/>
      <c r="Y157" s="158">
        <f>SUM(Y158:Y160)</f>
        <v>0.35879999999999995</v>
      </c>
      <c r="Z157" s="154"/>
      <c r="AA157" s="159">
        <f>SUM(AA158:AA160)</f>
        <v>0</v>
      </c>
      <c r="AR157" s="160" t="s">
        <v>954</v>
      </c>
      <c r="AT157" s="161" t="s">
        <v>946</v>
      </c>
      <c r="AU157" s="161" t="s">
        <v>954</v>
      </c>
      <c r="AY157" s="160" t="s">
        <v>1081</v>
      </c>
      <c r="BK157" s="162">
        <f>SUM(BK158:BK160)</f>
        <v>0</v>
      </c>
    </row>
    <row r="158" spans="2:65" s="1" customFormat="1" ht="51" customHeight="1">
      <c r="B158" s="136"/>
      <c r="C158" s="164" t="s">
        <v>1149</v>
      </c>
      <c r="D158" s="164" t="s">
        <v>1082</v>
      </c>
      <c r="E158" s="165" t="s">
        <v>2880</v>
      </c>
      <c r="F158" s="270" t="s">
        <v>2881</v>
      </c>
      <c r="G158" s="270"/>
      <c r="H158" s="270"/>
      <c r="I158" s="270"/>
      <c r="J158" s="166" t="s">
        <v>1194</v>
      </c>
      <c r="K158" s="167">
        <v>40</v>
      </c>
      <c r="L158" s="265">
        <v>0</v>
      </c>
      <c r="M158" s="265"/>
      <c r="N158" s="258">
        <f>ROUND(L158*K158,3)</f>
        <v>0</v>
      </c>
      <c r="O158" s="258"/>
      <c r="P158" s="258"/>
      <c r="Q158" s="258"/>
      <c r="R158" s="138"/>
      <c r="T158" s="168" t="s">
        <v>875</v>
      </c>
      <c r="U158" s="47" t="s">
        <v>914</v>
      </c>
      <c r="V158" s="39"/>
      <c r="W158" s="169">
        <f>V158*K158</f>
        <v>0</v>
      </c>
      <c r="X158" s="169">
        <v>2.66E-3</v>
      </c>
      <c r="Y158" s="169">
        <f>X158*K158</f>
        <v>0.10639999999999999</v>
      </c>
      <c r="Z158" s="169">
        <v>0</v>
      </c>
      <c r="AA158" s="170">
        <f>Z158*K158</f>
        <v>0</v>
      </c>
      <c r="AR158" s="22" t="s">
        <v>954</v>
      </c>
      <c r="AT158" s="22" t="s">
        <v>1082</v>
      </c>
      <c r="AU158" s="22" t="s">
        <v>959</v>
      </c>
      <c r="AY158" s="22" t="s">
        <v>1081</v>
      </c>
      <c r="BE158" s="116">
        <f>IF(U158="základná",N158,0)</f>
        <v>0</v>
      </c>
      <c r="BF158" s="116">
        <f>IF(U158="znížená",N158,0)</f>
        <v>0</v>
      </c>
      <c r="BG158" s="116">
        <f>IF(U158="zákl. prenesená",N158,0)</f>
        <v>0</v>
      </c>
      <c r="BH158" s="116">
        <f>IF(U158="zníž. prenesená",N158,0)</f>
        <v>0</v>
      </c>
      <c r="BI158" s="116">
        <f>IF(U158="nulová",N158,0)</f>
        <v>0</v>
      </c>
      <c r="BJ158" s="22" t="s">
        <v>959</v>
      </c>
      <c r="BK158" s="171">
        <f>ROUND(L158*K158,3)</f>
        <v>0</v>
      </c>
      <c r="BL158" s="22" t="s">
        <v>954</v>
      </c>
      <c r="BM158" s="22" t="s">
        <v>2882</v>
      </c>
    </row>
    <row r="159" spans="2:65" s="1" customFormat="1" ht="76.5" customHeight="1">
      <c r="B159" s="136"/>
      <c r="C159" s="195" t="s">
        <v>1167</v>
      </c>
      <c r="D159" s="195" t="s">
        <v>1187</v>
      </c>
      <c r="E159" s="196" t="s">
        <v>2883</v>
      </c>
      <c r="F159" s="262" t="s">
        <v>2884</v>
      </c>
      <c r="G159" s="262"/>
      <c r="H159" s="262"/>
      <c r="I159" s="262"/>
      <c r="J159" s="197" t="s">
        <v>1194</v>
      </c>
      <c r="K159" s="198">
        <v>40</v>
      </c>
      <c r="L159" s="261">
        <v>0</v>
      </c>
      <c r="M159" s="261"/>
      <c r="N159" s="257">
        <f>ROUND(L159*K159,3)</f>
        <v>0</v>
      </c>
      <c r="O159" s="258"/>
      <c r="P159" s="258"/>
      <c r="Q159" s="258"/>
      <c r="R159" s="138"/>
      <c r="T159" s="168" t="s">
        <v>875</v>
      </c>
      <c r="U159" s="47" t="s">
        <v>914</v>
      </c>
      <c r="V159" s="39"/>
      <c r="W159" s="169">
        <f>V159*K159</f>
        <v>0</v>
      </c>
      <c r="X159" s="169">
        <v>6.3099999999999996E-3</v>
      </c>
      <c r="Y159" s="169">
        <f>X159*K159</f>
        <v>0.25239999999999996</v>
      </c>
      <c r="Z159" s="169">
        <v>0</v>
      </c>
      <c r="AA159" s="170">
        <f>Z159*K159</f>
        <v>0</v>
      </c>
      <c r="AR159" s="22" t="s">
        <v>959</v>
      </c>
      <c r="AT159" s="22" t="s">
        <v>1187</v>
      </c>
      <c r="AU159" s="22" t="s">
        <v>959</v>
      </c>
      <c r="AY159" s="22" t="s">
        <v>1081</v>
      </c>
      <c r="BE159" s="116">
        <f>IF(U159="základná",N159,0)</f>
        <v>0</v>
      </c>
      <c r="BF159" s="116">
        <f>IF(U159="znížená",N159,0)</f>
        <v>0</v>
      </c>
      <c r="BG159" s="116">
        <f>IF(U159="zákl. prenesená",N159,0)</f>
        <v>0</v>
      </c>
      <c r="BH159" s="116">
        <f>IF(U159="zníž. prenesená",N159,0)</f>
        <v>0</v>
      </c>
      <c r="BI159" s="116">
        <f>IF(U159="nulová",N159,0)</f>
        <v>0</v>
      </c>
      <c r="BJ159" s="22" t="s">
        <v>959</v>
      </c>
      <c r="BK159" s="171">
        <f>ROUND(L159*K159,3)</f>
        <v>0</v>
      </c>
      <c r="BL159" s="22" t="s">
        <v>954</v>
      </c>
      <c r="BM159" s="22" t="s">
        <v>2885</v>
      </c>
    </row>
    <row r="160" spans="2:65" s="1" customFormat="1" ht="180" customHeight="1">
      <c r="B160" s="38"/>
      <c r="C160" s="39"/>
      <c r="D160" s="39"/>
      <c r="E160" s="39"/>
      <c r="F160" s="268" t="s">
        <v>2886</v>
      </c>
      <c r="G160" s="269"/>
      <c r="H160" s="269"/>
      <c r="I160" s="269"/>
      <c r="J160" s="39"/>
      <c r="K160" s="39"/>
      <c r="L160" s="39"/>
      <c r="M160" s="39"/>
      <c r="N160" s="39"/>
      <c r="O160" s="39"/>
      <c r="P160" s="39"/>
      <c r="Q160" s="39"/>
      <c r="R160" s="40"/>
      <c r="T160" s="199"/>
      <c r="U160" s="39"/>
      <c r="V160" s="39"/>
      <c r="W160" s="39"/>
      <c r="X160" s="39"/>
      <c r="Y160" s="39"/>
      <c r="Z160" s="39"/>
      <c r="AA160" s="77"/>
      <c r="AT160" s="22" t="s">
        <v>1232</v>
      </c>
      <c r="AU160" s="22" t="s">
        <v>959</v>
      </c>
    </row>
    <row r="161" spans="2:65" s="10" customFormat="1" ht="29.85" customHeight="1">
      <c r="B161" s="153"/>
      <c r="C161" s="154"/>
      <c r="D161" s="163" t="s">
        <v>1051</v>
      </c>
      <c r="E161" s="163"/>
      <c r="F161" s="163"/>
      <c r="G161" s="163"/>
      <c r="H161" s="163"/>
      <c r="I161" s="163"/>
      <c r="J161" s="163"/>
      <c r="K161" s="163"/>
      <c r="L161" s="163"/>
      <c r="M161" s="163"/>
      <c r="N161" s="279">
        <f>BK161</f>
        <v>0</v>
      </c>
      <c r="O161" s="280"/>
      <c r="P161" s="280"/>
      <c r="Q161" s="280"/>
      <c r="R161" s="156"/>
      <c r="T161" s="157"/>
      <c r="U161" s="154"/>
      <c r="V161" s="154"/>
      <c r="W161" s="158">
        <f>W162</f>
        <v>0</v>
      </c>
      <c r="X161" s="154"/>
      <c r="Y161" s="158">
        <f>Y162</f>
        <v>0</v>
      </c>
      <c r="Z161" s="154"/>
      <c r="AA161" s="159">
        <f>AA162</f>
        <v>0</v>
      </c>
      <c r="AR161" s="160" t="s">
        <v>954</v>
      </c>
      <c r="AT161" s="161" t="s">
        <v>946</v>
      </c>
      <c r="AU161" s="161" t="s">
        <v>954</v>
      </c>
      <c r="AY161" s="160" t="s">
        <v>1081</v>
      </c>
      <c r="BK161" s="162">
        <f>BK162</f>
        <v>0</v>
      </c>
    </row>
    <row r="162" spans="2:65" s="1" customFormat="1" ht="38.25" customHeight="1">
      <c r="B162" s="136"/>
      <c r="C162" s="164" t="s">
        <v>1179</v>
      </c>
      <c r="D162" s="164" t="s">
        <v>1082</v>
      </c>
      <c r="E162" s="165" t="s">
        <v>2887</v>
      </c>
      <c r="F162" s="270" t="s">
        <v>2888</v>
      </c>
      <c r="G162" s="270"/>
      <c r="H162" s="270"/>
      <c r="I162" s="270"/>
      <c r="J162" s="166" t="s">
        <v>1110</v>
      </c>
      <c r="K162" s="167">
        <v>12.047000000000001</v>
      </c>
      <c r="L162" s="265">
        <v>0</v>
      </c>
      <c r="M162" s="265"/>
      <c r="N162" s="258">
        <f>ROUND(L162*K162,3)</f>
        <v>0</v>
      </c>
      <c r="O162" s="258"/>
      <c r="P162" s="258"/>
      <c r="Q162" s="258"/>
      <c r="R162" s="138"/>
      <c r="T162" s="168" t="s">
        <v>875</v>
      </c>
      <c r="U162" s="47" t="s">
        <v>914</v>
      </c>
      <c r="V162" s="39"/>
      <c r="W162" s="169">
        <f>V162*K162</f>
        <v>0</v>
      </c>
      <c r="X162" s="169">
        <v>0</v>
      </c>
      <c r="Y162" s="169">
        <f>X162*K162</f>
        <v>0</v>
      </c>
      <c r="Z162" s="169">
        <v>0</v>
      </c>
      <c r="AA162" s="170">
        <f>Z162*K162</f>
        <v>0</v>
      </c>
      <c r="AR162" s="22" t="s">
        <v>954</v>
      </c>
      <c r="AT162" s="22" t="s">
        <v>1082</v>
      </c>
      <c r="AU162" s="22" t="s">
        <v>959</v>
      </c>
      <c r="AY162" s="22" t="s">
        <v>1081</v>
      </c>
      <c r="BE162" s="116">
        <f>IF(U162="základná",N162,0)</f>
        <v>0</v>
      </c>
      <c r="BF162" s="116">
        <f>IF(U162="znížená",N162,0)</f>
        <v>0</v>
      </c>
      <c r="BG162" s="116">
        <f>IF(U162="zákl. prenesená",N162,0)</f>
        <v>0</v>
      </c>
      <c r="BH162" s="116">
        <f>IF(U162="zníž. prenesená",N162,0)</f>
        <v>0</v>
      </c>
      <c r="BI162" s="116">
        <f>IF(U162="nulová",N162,0)</f>
        <v>0</v>
      </c>
      <c r="BJ162" s="22" t="s">
        <v>959</v>
      </c>
      <c r="BK162" s="171">
        <f>ROUND(L162*K162,3)</f>
        <v>0</v>
      </c>
      <c r="BL162" s="22" t="s">
        <v>954</v>
      </c>
      <c r="BM162" s="22" t="s">
        <v>2889</v>
      </c>
    </row>
    <row r="163" spans="2:65" s="10" customFormat="1" ht="37.35" customHeight="1">
      <c r="B163" s="153"/>
      <c r="C163" s="154"/>
      <c r="D163" s="155" t="s">
        <v>1052</v>
      </c>
      <c r="E163" s="155"/>
      <c r="F163" s="155"/>
      <c r="G163" s="155"/>
      <c r="H163" s="155"/>
      <c r="I163" s="155"/>
      <c r="J163" s="155"/>
      <c r="K163" s="155"/>
      <c r="L163" s="155"/>
      <c r="M163" s="155"/>
      <c r="N163" s="277">
        <f>BK163</f>
        <v>0</v>
      </c>
      <c r="O163" s="278"/>
      <c r="P163" s="278"/>
      <c r="Q163" s="278"/>
      <c r="R163" s="156"/>
      <c r="T163" s="157"/>
      <c r="U163" s="154"/>
      <c r="V163" s="154"/>
      <c r="W163" s="158">
        <f>W164+W175+W180+W193+W202+W222+W243+W247+W254+W259</f>
        <v>0</v>
      </c>
      <c r="X163" s="154"/>
      <c r="Y163" s="158">
        <f>Y164+Y175+Y180+Y193+Y202+Y222+Y243+Y247+Y254+Y259</f>
        <v>0.54058430452000006</v>
      </c>
      <c r="Z163" s="154"/>
      <c r="AA163" s="159">
        <f>AA164+AA175+AA180+AA193+AA202+AA222+AA243+AA247+AA254+AA259</f>
        <v>0</v>
      </c>
      <c r="AR163" s="160" t="s">
        <v>959</v>
      </c>
      <c r="AT163" s="161" t="s">
        <v>946</v>
      </c>
      <c r="AU163" s="161" t="s">
        <v>947</v>
      </c>
      <c r="AY163" s="160" t="s">
        <v>1081</v>
      </c>
      <c r="BK163" s="162">
        <f>BK164+BK175+BK180+BK193+BK202+BK222+BK243+BK247+BK254+BK259</f>
        <v>0</v>
      </c>
    </row>
    <row r="164" spans="2:65" s="10" customFormat="1" ht="19.899999999999999" customHeight="1">
      <c r="B164" s="153"/>
      <c r="C164" s="154"/>
      <c r="D164" s="163" t="s">
        <v>1055</v>
      </c>
      <c r="E164" s="163"/>
      <c r="F164" s="163"/>
      <c r="G164" s="163"/>
      <c r="H164" s="163"/>
      <c r="I164" s="163"/>
      <c r="J164" s="163"/>
      <c r="K164" s="163"/>
      <c r="L164" s="163"/>
      <c r="M164" s="163"/>
      <c r="N164" s="279">
        <f>BK164</f>
        <v>0</v>
      </c>
      <c r="O164" s="280"/>
      <c r="P164" s="280"/>
      <c r="Q164" s="280"/>
      <c r="R164" s="156"/>
      <c r="T164" s="157"/>
      <c r="U164" s="154"/>
      <c r="V164" s="154"/>
      <c r="W164" s="158">
        <f>SUM(W165:W174)</f>
        <v>0</v>
      </c>
      <c r="X164" s="154"/>
      <c r="Y164" s="158">
        <f>SUM(Y165:Y174)</f>
        <v>7.9252000000000003E-3</v>
      </c>
      <c r="Z164" s="154"/>
      <c r="AA164" s="159">
        <f>SUM(AA165:AA174)</f>
        <v>0</v>
      </c>
      <c r="AR164" s="160" t="s">
        <v>959</v>
      </c>
      <c r="AT164" s="161" t="s">
        <v>946</v>
      </c>
      <c r="AU164" s="161" t="s">
        <v>954</v>
      </c>
      <c r="AY164" s="160" t="s">
        <v>1081</v>
      </c>
      <c r="BK164" s="162">
        <f>SUM(BK165:BK174)</f>
        <v>0</v>
      </c>
    </row>
    <row r="165" spans="2:65" s="1" customFormat="1" ht="25.5" customHeight="1">
      <c r="B165" s="136"/>
      <c r="C165" s="164" t="s">
        <v>1186</v>
      </c>
      <c r="D165" s="164" t="s">
        <v>1082</v>
      </c>
      <c r="E165" s="165" t="s">
        <v>569</v>
      </c>
      <c r="F165" s="270" t="s">
        <v>570</v>
      </c>
      <c r="G165" s="270"/>
      <c r="H165" s="270"/>
      <c r="I165" s="270"/>
      <c r="J165" s="166" t="s">
        <v>1194</v>
      </c>
      <c r="K165" s="167">
        <v>4</v>
      </c>
      <c r="L165" s="265">
        <v>0</v>
      </c>
      <c r="M165" s="265"/>
      <c r="N165" s="258">
        <f>ROUND(L165*K165,3)</f>
        <v>0</v>
      </c>
      <c r="O165" s="258"/>
      <c r="P165" s="258"/>
      <c r="Q165" s="258"/>
      <c r="R165" s="138"/>
      <c r="T165" s="168" t="s">
        <v>875</v>
      </c>
      <c r="U165" s="47" t="s">
        <v>914</v>
      </c>
      <c r="V165" s="39"/>
      <c r="W165" s="169">
        <f>V165*K165</f>
        <v>0</v>
      </c>
      <c r="X165" s="169">
        <v>4.6E-5</v>
      </c>
      <c r="Y165" s="169">
        <f>X165*K165</f>
        <v>1.84E-4</v>
      </c>
      <c r="Z165" s="169">
        <v>0</v>
      </c>
      <c r="AA165" s="170">
        <f>Z165*K165</f>
        <v>0</v>
      </c>
      <c r="AR165" s="22" t="s">
        <v>954</v>
      </c>
      <c r="AT165" s="22" t="s">
        <v>1082</v>
      </c>
      <c r="AU165" s="22" t="s">
        <v>959</v>
      </c>
      <c r="AY165" s="22" t="s">
        <v>1081</v>
      </c>
      <c r="BE165" s="116">
        <f>IF(U165="základná",N165,0)</f>
        <v>0</v>
      </c>
      <c r="BF165" s="116">
        <f>IF(U165="znížená",N165,0)</f>
        <v>0</v>
      </c>
      <c r="BG165" s="116">
        <f>IF(U165="zákl. prenesená",N165,0)</f>
        <v>0</v>
      </c>
      <c r="BH165" s="116">
        <f>IF(U165="zníž. prenesená",N165,0)</f>
        <v>0</v>
      </c>
      <c r="BI165" s="116">
        <f>IF(U165="nulová",N165,0)</f>
        <v>0</v>
      </c>
      <c r="BJ165" s="22" t="s">
        <v>959</v>
      </c>
      <c r="BK165" s="171">
        <f>ROUND(L165*K165,3)</f>
        <v>0</v>
      </c>
      <c r="BL165" s="22" t="s">
        <v>954</v>
      </c>
      <c r="BM165" s="22" t="s">
        <v>2890</v>
      </c>
    </row>
    <row r="166" spans="2:65" s="1" customFormat="1" ht="51" customHeight="1">
      <c r="B166" s="136"/>
      <c r="C166" s="195" t="s">
        <v>1183</v>
      </c>
      <c r="D166" s="195" t="s">
        <v>1187</v>
      </c>
      <c r="E166" s="196" t="s">
        <v>580</v>
      </c>
      <c r="F166" s="262" t="s">
        <v>581</v>
      </c>
      <c r="G166" s="262"/>
      <c r="H166" s="262"/>
      <c r="I166" s="262"/>
      <c r="J166" s="197" t="s">
        <v>1194</v>
      </c>
      <c r="K166" s="198">
        <v>4.08</v>
      </c>
      <c r="L166" s="261">
        <v>0</v>
      </c>
      <c r="M166" s="261"/>
      <c r="N166" s="257">
        <f>ROUND(L166*K166,3)</f>
        <v>0</v>
      </c>
      <c r="O166" s="258"/>
      <c r="P166" s="258"/>
      <c r="Q166" s="258"/>
      <c r="R166" s="138"/>
      <c r="T166" s="168" t="s">
        <v>875</v>
      </c>
      <c r="U166" s="47" t="s">
        <v>914</v>
      </c>
      <c r="V166" s="39"/>
      <c r="W166" s="169">
        <f>V166*K166</f>
        <v>0</v>
      </c>
      <c r="X166" s="169">
        <v>9.5E-4</v>
      </c>
      <c r="Y166" s="169">
        <f>X166*K166</f>
        <v>3.8760000000000001E-3</v>
      </c>
      <c r="Z166" s="169">
        <v>0</v>
      </c>
      <c r="AA166" s="170">
        <f>Z166*K166</f>
        <v>0</v>
      </c>
      <c r="AR166" s="22" t="s">
        <v>959</v>
      </c>
      <c r="AT166" s="22" t="s">
        <v>1187</v>
      </c>
      <c r="AU166" s="22" t="s">
        <v>959</v>
      </c>
      <c r="AY166" s="22" t="s">
        <v>1081</v>
      </c>
      <c r="BE166" s="116">
        <f>IF(U166="základná",N166,0)</f>
        <v>0</v>
      </c>
      <c r="BF166" s="116">
        <f>IF(U166="znížená",N166,0)</f>
        <v>0</v>
      </c>
      <c r="BG166" s="116">
        <f>IF(U166="zákl. prenesená",N166,0)</f>
        <v>0</v>
      </c>
      <c r="BH166" s="116">
        <f>IF(U166="zníž. prenesená",N166,0)</f>
        <v>0</v>
      </c>
      <c r="BI166" s="116">
        <f>IF(U166="nulová",N166,0)</f>
        <v>0</v>
      </c>
      <c r="BJ166" s="22" t="s">
        <v>959</v>
      </c>
      <c r="BK166" s="171">
        <f>ROUND(L166*K166,3)</f>
        <v>0</v>
      </c>
      <c r="BL166" s="22" t="s">
        <v>954</v>
      </c>
      <c r="BM166" s="22" t="s">
        <v>2891</v>
      </c>
    </row>
    <row r="167" spans="2:65" s="1" customFormat="1" ht="16.5" customHeight="1">
      <c r="B167" s="38"/>
      <c r="C167" s="39"/>
      <c r="D167" s="39"/>
      <c r="E167" s="39"/>
      <c r="F167" s="268" t="s">
        <v>576</v>
      </c>
      <c r="G167" s="269"/>
      <c r="H167" s="269"/>
      <c r="I167" s="269"/>
      <c r="J167" s="39"/>
      <c r="K167" s="39"/>
      <c r="L167" s="39"/>
      <c r="M167" s="39"/>
      <c r="N167" s="39"/>
      <c r="O167" s="39"/>
      <c r="P167" s="39"/>
      <c r="Q167" s="39"/>
      <c r="R167" s="40"/>
      <c r="T167" s="199"/>
      <c r="U167" s="39"/>
      <c r="V167" s="39"/>
      <c r="W167" s="39"/>
      <c r="X167" s="39"/>
      <c r="Y167" s="39"/>
      <c r="Z167" s="39"/>
      <c r="AA167" s="77"/>
      <c r="AT167" s="22" t="s">
        <v>1232</v>
      </c>
      <c r="AU167" s="22" t="s">
        <v>959</v>
      </c>
    </row>
    <row r="168" spans="2:65" s="1" customFormat="1" ht="25.5" customHeight="1">
      <c r="B168" s="136"/>
      <c r="C168" s="164" t="s">
        <v>1197</v>
      </c>
      <c r="D168" s="164" t="s">
        <v>1082</v>
      </c>
      <c r="E168" s="165" t="s">
        <v>614</v>
      </c>
      <c r="F168" s="270" t="s">
        <v>615</v>
      </c>
      <c r="G168" s="270"/>
      <c r="H168" s="270"/>
      <c r="I168" s="270"/>
      <c r="J168" s="166" t="s">
        <v>1194</v>
      </c>
      <c r="K168" s="167">
        <v>18</v>
      </c>
      <c r="L168" s="265">
        <v>0</v>
      </c>
      <c r="M168" s="265"/>
      <c r="N168" s="258">
        <f>ROUND(L168*K168,3)</f>
        <v>0</v>
      </c>
      <c r="O168" s="258"/>
      <c r="P168" s="258"/>
      <c r="Q168" s="258"/>
      <c r="R168" s="138"/>
      <c r="T168" s="168" t="s">
        <v>875</v>
      </c>
      <c r="U168" s="47" t="s">
        <v>914</v>
      </c>
      <c r="V168" s="39"/>
      <c r="W168" s="169">
        <f>V168*K168</f>
        <v>0</v>
      </c>
      <c r="X168" s="169">
        <v>3.0000000000000001E-5</v>
      </c>
      <c r="Y168" s="169">
        <f>X168*K168</f>
        <v>5.4000000000000001E-4</v>
      </c>
      <c r="Z168" s="169">
        <v>0</v>
      </c>
      <c r="AA168" s="170">
        <f>Z168*K168</f>
        <v>0</v>
      </c>
      <c r="AR168" s="22" t="s">
        <v>954</v>
      </c>
      <c r="AT168" s="22" t="s">
        <v>1082</v>
      </c>
      <c r="AU168" s="22" t="s">
        <v>959</v>
      </c>
      <c r="AY168" s="22" t="s">
        <v>1081</v>
      </c>
      <c r="BE168" s="116">
        <f>IF(U168="základná",N168,0)</f>
        <v>0</v>
      </c>
      <c r="BF168" s="116">
        <f>IF(U168="znížená",N168,0)</f>
        <v>0</v>
      </c>
      <c r="BG168" s="116">
        <f>IF(U168="zákl. prenesená",N168,0)</f>
        <v>0</v>
      </c>
      <c r="BH168" s="116">
        <f>IF(U168="zníž. prenesená",N168,0)</f>
        <v>0</v>
      </c>
      <c r="BI168" s="116">
        <f>IF(U168="nulová",N168,0)</f>
        <v>0</v>
      </c>
      <c r="BJ168" s="22" t="s">
        <v>959</v>
      </c>
      <c r="BK168" s="171">
        <f>ROUND(L168*K168,3)</f>
        <v>0</v>
      </c>
      <c r="BL168" s="22" t="s">
        <v>954</v>
      </c>
      <c r="BM168" s="22" t="s">
        <v>2892</v>
      </c>
    </row>
    <row r="169" spans="2:65" s="12" customFormat="1" ht="16.5" customHeight="1">
      <c r="B169" s="179"/>
      <c r="C169" s="180"/>
      <c r="D169" s="180"/>
      <c r="E169" s="181" t="s">
        <v>875</v>
      </c>
      <c r="F169" s="275" t="s">
        <v>2893</v>
      </c>
      <c r="G169" s="276"/>
      <c r="H169" s="276"/>
      <c r="I169" s="276"/>
      <c r="J169" s="180"/>
      <c r="K169" s="182">
        <v>18</v>
      </c>
      <c r="L169" s="180"/>
      <c r="M169" s="180"/>
      <c r="N169" s="180"/>
      <c r="O169" s="180"/>
      <c r="P169" s="180"/>
      <c r="Q169" s="180"/>
      <c r="R169" s="183"/>
      <c r="T169" s="184"/>
      <c r="U169" s="180"/>
      <c r="V169" s="180"/>
      <c r="W169" s="180"/>
      <c r="X169" s="180"/>
      <c r="Y169" s="180"/>
      <c r="Z169" s="180"/>
      <c r="AA169" s="185"/>
      <c r="AT169" s="186" t="s">
        <v>1089</v>
      </c>
      <c r="AU169" s="186" t="s">
        <v>959</v>
      </c>
      <c r="AV169" s="12" t="s">
        <v>959</v>
      </c>
      <c r="AW169" s="12" t="s">
        <v>903</v>
      </c>
      <c r="AX169" s="12" t="s">
        <v>954</v>
      </c>
      <c r="AY169" s="186" t="s">
        <v>1081</v>
      </c>
    </row>
    <row r="170" spans="2:65" s="1" customFormat="1" ht="16.5" customHeight="1">
      <c r="B170" s="136"/>
      <c r="C170" s="195" t="s">
        <v>1203</v>
      </c>
      <c r="D170" s="195" t="s">
        <v>1187</v>
      </c>
      <c r="E170" s="196" t="s">
        <v>618</v>
      </c>
      <c r="F170" s="262" t="s">
        <v>619</v>
      </c>
      <c r="G170" s="262"/>
      <c r="H170" s="262"/>
      <c r="I170" s="262"/>
      <c r="J170" s="197" t="s">
        <v>1194</v>
      </c>
      <c r="K170" s="198">
        <v>6.12</v>
      </c>
      <c r="L170" s="261">
        <v>0</v>
      </c>
      <c r="M170" s="261"/>
      <c r="N170" s="257">
        <f>ROUND(L170*K170,3)</f>
        <v>0</v>
      </c>
      <c r="O170" s="258"/>
      <c r="P170" s="258"/>
      <c r="Q170" s="258"/>
      <c r="R170" s="138"/>
      <c r="T170" s="168" t="s">
        <v>875</v>
      </c>
      <c r="U170" s="47" t="s">
        <v>914</v>
      </c>
      <c r="V170" s="39"/>
      <c r="W170" s="169">
        <f>V170*K170</f>
        <v>0</v>
      </c>
      <c r="X170" s="169">
        <v>1.3999999999999999E-4</v>
      </c>
      <c r="Y170" s="169">
        <f>X170*K170</f>
        <v>8.567999999999999E-4</v>
      </c>
      <c r="Z170" s="169">
        <v>0</v>
      </c>
      <c r="AA170" s="170">
        <f>Z170*K170</f>
        <v>0</v>
      </c>
      <c r="AR170" s="22" t="s">
        <v>959</v>
      </c>
      <c r="AT170" s="22" t="s">
        <v>1187</v>
      </c>
      <c r="AU170" s="22" t="s">
        <v>959</v>
      </c>
      <c r="AY170" s="22" t="s">
        <v>1081</v>
      </c>
      <c r="BE170" s="116">
        <f>IF(U170="základná",N170,0)</f>
        <v>0</v>
      </c>
      <c r="BF170" s="116">
        <f>IF(U170="znížená",N170,0)</f>
        <v>0</v>
      </c>
      <c r="BG170" s="116">
        <f>IF(U170="zákl. prenesená",N170,0)</f>
        <v>0</v>
      </c>
      <c r="BH170" s="116">
        <f>IF(U170="zníž. prenesená",N170,0)</f>
        <v>0</v>
      </c>
      <c r="BI170" s="116">
        <f>IF(U170="nulová",N170,0)</f>
        <v>0</v>
      </c>
      <c r="BJ170" s="22" t="s">
        <v>959</v>
      </c>
      <c r="BK170" s="171">
        <f>ROUND(L170*K170,3)</f>
        <v>0</v>
      </c>
      <c r="BL170" s="22" t="s">
        <v>954</v>
      </c>
      <c r="BM170" s="22" t="s">
        <v>2894</v>
      </c>
    </row>
    <row r="171" spans="2:65" s="1" customFormat="1" ht="16.5" customHeight="1">
      <c r="B171" s="136"/>
      <c r="C171" s="195" t="s">
        <v>1207</v>
      </c>
      <c r="D171" s="195" t="s">
        <v>1187</v>
      </c>
      <c r="E171" s="196" t="s">
        <v>2895</v>
      </c>
      <c r="F171" s="262" t="s">
        <v>2896</v>
      </c>
      <c r="G171" s="262"/>
      <c r="H171" s="262"/>
      <c r="I171" s="262"/>
      <c r="J171" s="197" t="s">
        <v>1194</v>
      </c>
      <c r="K171" s="198">
        <v>4.08</v>
      </c>
      <c r="L171" s="261">
        <v>0</v>
      </c>
      <c r="M171" s="261"/>
      <c r="N171" s="257">
        <f>ROUND(L171*K171,3)</f>
        <v>0</v>
      </c>
      <c r="O171" s="258"/>
      <c r="P171" s="258"/>
      <c r="Q171" s="258"/>
      <c r="R171" s="138"/>
      <c r="T171" s="168" t="s">
        <v>875</v>
      </c>
      <c r="U171" s="47" t="s">
        <v>914</v>
      </c>
      <c r="V171" s="39"/>
      <c r="W171" s="169">
        <f>V171*K171</f>
        <v>0</v>
      </c>
      <c r="X171" s="169">
        <v>1.4999999999999999E-4</v>
      </c>
      <c r="Y171" s="169">
        <f>X171*K171</f>
        <v>6.1199999999999991E-4</v>
      </c>
      <c r="Z171" s="169">
        <v>0</v>
      </c>
      <c r="AA171" s="170">
        <f>Z171*K171</f>
        <v>0</v>
      </c>
      <c r="AR171" s="22" t="s">
        <v>959</v>
      </c>
      <c r="AT171" s="22" t="s">
        <v>1187</v>
      </c>
      <c r="AU171" s="22" t="s">
        <v>959</v>
      </c>
      <c r="AY171" s="22" t="s">
        <v>1081</v>
      </c>
      <c r="BE171" s="116">
        <f>IF(U171="základná",N171,0)</f>
        <v>0</v>
      </c>
      <c r="BF171" s="116">
        <f>IF(U171="znížená",N171,0)</f>
        <v>0</v>
      </c>
      <c r="BG171" s="116">
        <f>IF(U171="zákl. prenesená",N171,0)</f>
        <v>0</v>
      </c>
      <c r="BH171" s="116">
        <f>IF(U171="zníž. prenesená",N171,0)</f>
        <v>0</v>
      </c>
      <c r="BI171" s="116">
        <f>IF(U171="nulová",N171,0)</f>
        <v>0</v>
      </c>
      <c r="BJ171" s="22" t="s">
        <v>959</v>
      </c>
      <c r="BK171" s="171">
        <f>ROUND(L171*K171,3)</f>
        <v>0</v>
      </c>
      <c r="BL171" s="22" t="s">
        <v>954</v>
      </c>
      <c r="BM171" s="22" t="s">
        <v>2897</v>
      </c>
    </row>
    <row r="172" spans="2:65" s="1" customFormat="1" ht="16.5" customHeight="1">
      <c r="B172" s="136"/>
      <c r="C172" s="195" t="s">
        <v>880</v>
      </c>
      <c r="D172" s="195" t="s">
        <v>1187</v>
      </c>
      <c r="E172" s="196" t="s">
        <v>621</v>
      </c>
      <c r="F172" s="262" t="s">
        <v>622</v>
      </c>
      <c r="G172" s="262"/>
      <c r="H172" s="262"/>
      <c r="I172" s="262"/>
      <c r="J172" s="197" t="s">
        <v>1194</v>
      </c>
      <c r="K172" s="198">
        <v>2.04</v>
      </c>
      <c r="L172" s="261">
        <v>0</v>
      </c>
      <c r="M172" s="261"/>
      <c r="N172" s="257">
        <f>ROUND(L172*K172,3)</f>
        <v>0</v>
      </c>
      <c r="O172" s="258"/>
      <c r="P172" s="258"/>
      <c r="Q172" s="258"/>
      <c r="R172" s="138"/>
      <c r="T172" s="168" t="s">
        <v>875</v>
      </c>
      <c r="U172" s="47" t="s">
        <v>914</v>
      </c>
      <c r="V172" s="39"/>
      <c r="W172" s="169">
        <f>V172*K172</f>
        <v>0</v>
      </c>
      <c r="X172" s="169">
        <v>1.9000000000000001E-4</v>
      </c>
      <c r="Y172" s="169">
        <f>X172*K172</f>
        <v>3.8760000000000004E-4</v>
      </c>
      <c r="Z172" s="169">
        <v>0</v>
      </c>
      <c r="AA172" s="170">
        <f>Z172*K172</f>
        <v>0</v>
      </c>
      <c r="AR172" s="22" t="s">
        <v>959</v>
      </c>
      <c r="AT172" s="22" t="s">
        <v>1187</v>
      </c>
      <c r="AU172" s="22" t="s">
        <v>959</v>
      </c>
      <c r="AY172" s="22" t="s">
        <v>1081</v>
      </c>
      <c r="BE172" s="116">
        <f>IF(U172="základná",N172,0)</f>
        <v>0</v>
      </c>
      <c r="BF172" s="116">
        <f>IF(U172="znížená",N172,0)</f>
        <v>0</v>
      </c>
      <c r="BG172" s="116">
        <f>IF(U172="zákl. prenesená",N172,0)</f>
        <v>0</v>
      </c>
      <c r="BH172" s="116">
        <f>IF(U172="zníž. prenesená",N172,0)</f>
        <v>0</v>
      </c>
      <c r="BI172" s="116">
        <f>IF(U172="nulová",N172,0)</f>
        <v>0</v>
      </c>
      <c r="BJ172" s="22" t="s">
        <v>959</v>
      </c>
      <c r="BK172" s="171">
        <f>ROUND(L172*K172,3)</f>
        <v>0</v>
      </c>
      <c r="BL172" s="22" t="s">
        <v>954</v>
      </c>
      <c r="BM172" s="22" t="s">
        <v>2898</v>
      </c>
    </row>
    <row r="173" spans="2:65" s="1" customFormat="1" ht="16.5" customHeight="1">
      <c r="B173" s="136"/>
      <c r="C173" s="195" t="s">
        <v>1218</v>
      </c>
      <c r="D173" s="195" t="s">
        <v>1187</v>
      </c>
      <c r="E173" s="196" t="s">
        <v>624</v>
      </c>
      <c r="F173" s="262" t="s">
        <v>625</v>
      </c>
      <c r="G173" s="262"/>
      <c r="H173" s="262"/>
      <c r="I173" s="262"/>
      <c r="J173" s="197" t="s">
        <v>1194</v>
      </c>
      <c r="K173" s="198">
        <v>6.12</v>
      </c>
      <c r="L173" s="261">
        <v>0</v>
      </c>
      <c r="M173" s="261"/>
      <c r="N173" s="257">
        <f>ROUND(L173*K173,3)</f>
        <v>0</v>
      </c>
      <c r="O173" s="258"/>
      <c r="P173" s="258"/>
      <c r="Q173" s="258"/>
      <c r="R173" s="138"/>
      <c r="T173" s="168" t="s">
        <v>875</v>
      </c>
      <c r="U173" s="47" t="s">
        <v>914</v>
      </c>
      <c r="V173" s="39"/>
      <c r="W173" s="169">
        <f>V173*K173</f>
        <v>0</v>
      </c>
      <c r="X173" s="169">
        <v>2.4000000000000001E-4</v>
      </c>
      <c r="Y173" s="169">
        <f>X173*K173</f>
        <v>1.4688000000000001E-3</v>
      </c>
      <c r="Z173" s="169">
        <v>0</v>
      </c>
      <c r="AA173" s="170">
        <f>Z173*K173</f>
        <v>0</v>
      </c>
      <c r="AR173" s="22" t="s">
        <v>959</v>
      </c>
      <c r="AT173" s="22" t="s">
        <v>1187</v>
      </c>
      <c r="AU173" s="22" t="s">
        <v>959</v>
      </c>
      <c r="AY173" s="22" t="s">
        <v>1081</v>
      </c>
      <c r="BE173" s="116">
        <f>IF(U173="základná",N173,0)</f>
        <v>0</v>
      </c>
      <c r="BF173" s="116">
        <f>IF(U173="znížená",N173,0)</f>
        <v>0</v>
      </c>
      <c r="BG173" s="116">
        <f>IF(U173="zákl. prenesená",N173,0)</f>
        <v>0</v>
      </c>
      <c r="BH173" s="116">
        <f>IF(U173="zníž. prenesená",N173,0)</f>
        <v>0</v>
      </c>
      <c r="BI173" s="116">
        <f>IF(U173="nulová",N173,0)</f>
        <v>0</v>
      </c>
      <c r="BJ173" s="22" t="s">
        <v>959</v>
      </c>
      <c r="BK173" s="171">
        <f>ROUND(L173*K173,3)</f>
        <v>0</v>
      </c>
      <c r="BL173" s="22" t="s">
        <v>954</v>
      </c>
      <c r="BM173" s="22" t="s">
        <v>2899</v>
      </c>
    </row>
    <row r="174" spans="2:65" s="1" customFormat="1" ht="25.5" customHeight="1">
      <c r="B174" s="136"/>
      <c r="C174" s="164" t="s">
        <v>1223</v>
      </c>
      <c r="D174" s="164" t="s">
        <v>1082</v>
      </c>
      <c r="E174" s="165" t="s">
        <v>2267</v>
      </c>
      <c r="F174" s="270" t="s">
        <v>2268</v>
      </c>
      <c r="G174" s="270"/>
      <c r="H174" s="270"/>
      <c r="I174" s="270"/>
      <c r="J174" s="166" t="s">
        <v>1346</v>
      </c>
      <c r="K174" s="167">
        <v>0</v>
      </c>
      <c r="L174" s="265">
        <v>0</v>
      </c>
      <c r="M174" s="265"/>
      <c r="N174" s="258">
        <f>ROUND(L174*K174,3)</f>
        <v>0</v>
      </c>
      <c r="O174" s="258"/>
      <c r="P174" s="258"/>
      <c r="Q174" s="258"/>
      <c r="R174" s="138"/>
      <c r="T174" s="168" t="s">
        <v>875</v>
      </c>
      <c r="U174" s="47" t="s">
        <v>914</v>
      </c>
      <c r="V174" s="39"/>
      <c r="W174" s="169">
        <f>V174*K174</f>
        <v>0</v>
      </c>
      <c r="X174" s="169">
        <v>0</v>
      </c>
      <c r="Y174" s="169">
        <f>X174*K174</f>
        <v>0</v>
      </c>
      <c r="Z174" s="169">
        <v>0</v>
      </c>
      <c r="AA174" s="170">
        <f>Z174*K174</f>
        <v>0</v>
      </c>
      <c r="AR174" s="22" t="s">
        <v>954</v>
      </c>
      <c r="AT174" s="22" t="s">
        <v>1082</v>
      </c>
      <c r="AU174" s="22" t="s">
        <v>959</v>
      </c>
      <c r="AY174" s="22" t="s">
        <v>1081</v>
      </c>
      <c r="BE174" s="116">
        <f>IF(U174="základná",N174,0)</f>
        <v>0</v>
      </c>
      <c r="BF174" s="116">
        <f>IF(U174="znížená",N174,0)</f>
        <v>0</v>
      </c>
      <c r="BG174" s="116">
        <f>IF(U174="zákl. prenesená",N174,0)</f>
        <v>0</v>
      </c>
      <c r="BH174" s="116">
        <f>IF(U174="zníž. prenesená",N174,0)</f>
        <v>0</v>
      </c>
      <c r="BI174" s="116">
        <f>IF(U174="nulová",N174,0)</f>
        <v>0</v>
      </c>
      <c r="BJ174" s="22" t="s">
        <v>959</v>
      </c>
      <c r="BK174" s="171">
        <f>ROUND(L174*K174,3)</f>
        <v>0</v>
      </c>
      <c r="BL174" s="22" t="s">
        <v>954</v>
      </c>
      <c r="BM174" s="22" t="s">
        <v>2900</v>
      </c>
    </row>
    <row r="175" spans="2:65" s="10" customFormat="1" ht="29.85" customHeight="1">
      <c r="B175" s="153"/>
      <c r="C175" s="154"/>
      <c r="D175" s="163" t="s">
        <v>545</v>
      </c>
      <c r="E175" s="163"/>
      <c r="F175" s="163"/>
      <c r="G175" s="163"/>
      <c r="H175" s="163"/>
      <c r="I175" s="163"/>
      <c r="J175" s="163"/>
      <c r="K175" s="163"/>
      <c r="L175" s="163"/>
      <c r="M175" s="163"/>
      <c r="N175" s="273">
        <f>BK175</f>
        <v>0</v>
      </c>
      <c r="O175" s="274"/>
      <c r="P175" s="274"/>
      <c r="Q175" s="274"/>
      <c r="R175" s="156"/>
      <c r="T175" s="157"/>
      <c r="U175" s="154"/>
      <c r="V175" s="154"/>
      <c r="W175" s="158">
        <f>SUM(W176:W179)</f>
        <v>0</v>
      </c>
      <c r="X175" s="154"/>
      <c r="Y175" s="158">
        <f>SUM(Y176:Y179)</f>
        <v>9.3539999999999995E-3</v>
      </c>
      <c r="Z175" s="154"/>
      <c r="AA175" s="159">
        <f>SUM(AA176:AA179)</f>
        <v>0</v>
      </c>
      <c r="AR175" s="160" t="s">
        <v>959</v>
      </c>
      <c r="AT175" s="161" t="s">
        <v>946</v>
      </c>
      <c r="AU175" s="161" t="s">
        <v>954</v>
      </c>
      <c r="AY175" s="160" t="s">
        <v>1081</v>
      </c>
      <c r="BK175" s="162">
        <f>SUM(BK176:BK179)</f>
        <v>0</v>
      </c>
    </row>
    <row r="176" spans="2:65" s="1" customFormat="1" ht="38.25" customHeight="1">
      <c r="B176" s="136"/>
      <c r="C176" s="164" t="s">
        <v>1227</v>
      </c>
      <c r="D176" s="164" t="s">
        <v>1082</v>
      </c>
      <c r="E176" s="165" t="s">
        <v>652</v>
      </c>
      <c r="F176" s="270" t="s">
        <v>653</v>
      </c>
      <c r="G176" s="270"/>
      <c r="H176" s="270"/>
      <c r="I176" s="270"/>
      <c r="J176" s="166" t="s">
        <v>1194</v>
      </c>
      <c r="K176" s="167">
        <v>12</v>
      </c>
      <c r="L176" s="265">
        <v>0</v>
      </c>
      <c r="M176" s="265"/>
      <c r="N176" s="258">
        <f>ROUND(L176*K176,3)</f>
        <v>0</v>
      </c>
      <c r="O176" s="258"/>
      <c r="P176" s="258"/>
      <c r="Q176" s="258"/>
      <c r="R176" s="138"/>
      <c r="T176" s="168" t="s">
        <v>875</v>
      </c>
      <c r="U176" s="47" t="s">
        <v>914</v>
      </c>
      <c r="V176" s="39"/>
      <c r="W176" s="169">
        <f>V176*K176</f>
        <v>0</v>
      </c>
      <c r="X176" s="169">
        <v>1.5449999999999999E-4</v>
      </c>
      <c r="Y176" s="169">
        <f>X176*K176</f>
        <v>1.8539999999999997E-3</v>
      </c>
      <c r="Z176" s="169">
        <v>0</v>
      </c>
      <c r="AA176" s="170">
        <f>Z176*K176</f>
        <v>0</v>
      </c>
      <c r="AR176" s="22" t="s">
        <v>954</v>
      </c>
      <c r="AT176" s="22" t="s">
        <v>1082</v>
      </c>
      <c r="AU176" s="22" t="s">
        <v>959</v>
      </c>
      <c r="AY176" s="22" t="s">
        <v>1081</v>
      </c>
      <c r="BE176" s="116">
        <f>IF(U176="základná",N176,0)</f>
        <v>0</v>
      </c>
      <c r="BF176" s="116">
        <f>IF(U176="znížená",N176,0)</f>
        <v>0</v>
      </c>
      <c r="BG176" s="116">
        <f>IF(U176="zákl. prenesená",N176,0)</f>
        <v>0</v>
      </c>
      <c r="BH176" s="116">
        <f>IF(U176="zníž. prenesená",N176,0)</f>
        <v>0</v>
      </c>
      <c r="BI176" s="116">
        <f>IF(U176="nulová",N176,0)</f>
        <v>0</v>
      </c>
      <c r="BJ176" s="22" t="s">
        <v>959</v>
      </c>
      <c r="BK176" s="171">
        <f>ROUND(L176*K176,3)</f>
        <v>0</v>
      </c>
      <c r="BL176" s="22" t="s">
        <v>954</v>
      </c>
      <c r="BM176" s="22" t="s">
        <v>2901</v>
      </c>
    </row>
    <row r="177" spans="2:65" s="1" customFormat="1" ht="38.25" customHeight="1">
      <c r="B177" s="136"/>
      <c r="C177" s="164" t="s">
        <v>1233</v>
      </c>
      <c r="D177" s="164" t="s">
        <v>1082</v>
      </c>
      <c r="E177" s="165" t="s">
        <v>655</v>
      </c>
      <c r="F177" s="270" t="s">
        <v>656</v>
      </c>
      <c r="G177" s="270"/>
      <c r="H177" s="270"/>
      <c r="I177" s="270"/>
      <c r="J177" s="166" t="s">
        <v>1182</v>
      </c>
      <c r="K177" s="167">
        <v>1</v>
      </c>
      <c r="L177" s="265">
        <v>0</v>
      </c>
      <c r="M177" s="265"/>
      <c r="N177" s="258">
        <f>ROUND(L177*K177,3)</f>
        <v>0</v>
      </c>
      <c r="O177" s="258"/>
      <c r="P177" s="258"/>
      <c r="Q177" s="258"/>
      <c r="R177" s="138"/>
      <c r="T177" s="168" t="s">
        <v>875</v>
      </c>
      <c r="U177" s="47" t="s">
        <v>914</v>
      </c>
      <c r="V177" s="39"/>
      <c r="W177" s="169">
        <f>V177*K177</f>
        <v>0</v>
      </c>
      <c r="X177" s="169">
        <v>6.7000000000000002E-3</v>
      </c>
      <c r="Y177" s="169">
        <f>X177*K177</f>
        <v>6.7000000000000002E-3</v>
      </c>
      <c r="Z177" s="169">
        <v>0</v>
      </c>
      <c r="AA177" s="170">
        <f>Z177*K177</f>
        <v>0</v>
      </c>
      <c r="AR177" s="22" t="s">
        <v>954</v>
      </c>
      <c r="AT177" s="22" t="s">
        <v>1082</v>
      </c>
      <c r="AU177" s="22" t="s">
        <v>959</v>
      </c>
      <c r="AY177" s="22" t="s">
        <v>1081</v>
      </c>
      <c r="BE177" s="116">
        <f>IF(U177="základná",N177,0)</f>
        <v>0</v>
      </c>
      <c r="BF177" s="116">
        <f>IF(U177="znížená",N177,0)</f>
        <v>0</v>
      </c>
      <c r="BG177" s="116">
        <f>IF(U177="zákl. prenesená",N177,0)</f>
        <v>0</v>
      </c>
      <c r="BH177" s="116">
        <f>IF(U177="zníž. prenesená",N177,0)</f>
        <v>0</v>
      </c>
      <c r="BI177" s="116">
        <f>IF(U177="nulová",N177,0)</f>
        <v>0</v>
      </c>
      <c r="BJ177" s="22" t="s">
        <v>959</v>
      </c>
      <c r="BK177" s="171">
        <f>ROUND(L177*K177,3)</f>
        <v>0</v>
      </c>
      <c r="BL177" s="22" t="s">
        <v>954</v>
      </c>
      <c r="BM177" s="22" t="s">
        <v>2902</v>
      </c>
    </row>
    <row r="178" spans="2:65" s="1" customFormat="1" ht="25.5" customHeight="1">
      <c r="B178" s="136"/>
      <c r="C178" s="195" t="s">
        <v>1239</v>
      </c>
      <c r="D178" s="195" t="s">
        <v>1187</v>
      </c>
      <c r="E178" s="196" t="s">
        <v>2903</v>
      </c>
      <c r="F178" s="262" t="s">
        <v>2904</v>
      </c>
      <c r="G178" s="262"/>
      <c r="H178" s="262"/>
      <c r="I178" s="262"/>
      <c r="J178" s="197" t="s">
        <v>1182</v>
      </c>
      <c r="K178" s="198">
        <v>1</v>
      </c>
      <c r="L178" s="261">
        <v>0</v>
      </c>
      <c r="M178" s="261"/>
      <c r="N178" s="257">
        <f>ROUND(L178*K178,3)</f>
        <v>0</v>
      </c>
      <c r="O178" s="258"/>
      <c r="P178" s="258"/>
      <c r="Q178" s="258"/>
      <c r="R178" s="138"/>
      <c r="T178" s="168" t="s">
        <v>875</v>
      </c>
      <c r="U178" s="47" t="s">
        <v>914</v>
      </c>
      <c r="V178" s="39"/>
      <c r="W178" s="169">
        <f>V178*K178</f>
        <v>0</v>
      </c>
      <c r="X178" s="169">
        <v>8.0000000000000004E-4</v>
      </c>
      <c r="Y178" s="169">
        <f>X178*K178</f>
        <v>8.0000000000000004E-4</v>
      </c>
      <c r="Z178" s="169">
        <v>0</v>
      </c>
      <c r="AA178" s="170">
        <f>Z178*K178</f>
        <v>0</v>
      </c>
      <c r="AR178" s="22" t="s">
        <v>959</v>
      </c>
      <c r="AT178" s="22" t="s">
        <v>1187</v>
      </c>
      <c r="AU178" s="22" t="s">
        <v>959</v>
      </c>
      <c r="AY178" s="22" t="s">
        <v>1081</v>
      </c>
      <c r="BE178" s="116">
        <f>IF(U178="základná",N178,0)</f>
        <v>0</v>
      </c>
      <c r="BF178" s="116">
        <f>IF(U178="znížená",N178,0)</f>
        <v>0</v>
      </c>
      <c r="BG178" s="116">
        <f>IF(U178="zákl. prenesená",N178,0)</f>
        <v>0</v>
      </c>
      <c r="BH178" s="116">
        <f>IF(U178="zníž. prenesená",N178,0)</f>
        <v>0</v>
      </c>
      <c r="BI178" s="116">
        <f>IF(U178="nulová",N178,0)</f>
        <v>0</v>
      </c>
      <c r="BJ178" s="22" t="s">
        <v>959</v>
      </c>
      <c r="BK178" s="171">
        <f>ROUND(L178*K178,3)</f>
        <v>0</v>
      </c>
      <c r="BL178" s="22" t="s">
        <v>954</v>
      </c>
      <c r="BM178" s="22" t="s">
        <v>2905</v>
      </c>
    </row>
    <row r="179" spans="2:65" s="1" customFormat="1" ht="25.5" customHeight="1">
      <c r="B179" s="136"/>
      <c r="C179" s="164" t="s">
        <v>1248</v>
      </c>
      <c r="D179" s="164" t="s">
        <v>1082</v>
      </c>
      <c r="E179" s="165" t="s">
        <v>661</v>
      </c>
      <c r="F179" s="270" t="s">
        <v>662</v>
      </c>
      <c r="G179" s="270"/>
      <c r="H179" s="270"/>
      <c r="I179" s="270"/>
      <c r="J179" s="166" t="s">
        <v>1346</v>
      </c>
      <c r="K179" s="167">
        <v>0</v>
      </c>
      <c r="L179" s="265">
        <v>0</v>
      </c>
      <c r="M179" s="265"/>
      <c r="N179" s="258">
        <f>ROUND(L179*K179,3)</f>
        <v>0</v>
      </c>
      <c r="O179" s="258"/>
      <c r="P179" s="258"/>
      <c r="Q179" s="258"/>
      <c r="R179" s="138"/>
      <c r="T179" s="168" t="s">
        <v>875</v>
      </c>
      <c r="U179" s="47" t="s">
        <v>914</v>
      </c>
      <c r="V179" s="39"/>
      <c r="W179" s="169">
        <f>V179*K179</f>
        <v>0</v>
      </c>
      <c r="X179" s="169">
        <v>0</v>
      </c>
      <c r="Y179" s="169">
        <f>X179*K179</f>
        <v>0</v>
      </c>
      <c r="Z179" s="169">
        <v>0</v>
      </c>
      <c r="AA179" s="170">
        <f>Z179*K179</f>
        <v>0</v>
      </c>
      <c r="AR179" s="22" t="s">
        <v>954</v>
      </c>
      <c r="AT179" s="22" t="s">
        <v>1082</v>
      </c>
      <c r="AU179" s="22" t="s">
        <v>959</v>
      </c>
      <c r="AY179" s="22" t="s">
        <v>1081</v>
      </c>
      <c r="BE179" s="116">
        <f>IF(U179="základná",N179,0)</f>
        <v>0</v>
      </c>
      <c r="BF179" s="116">
        <f>IF(U179="znížená",N179,0)</f>
        <v>0</v>
      </c>
      <c r="BG179" s="116">
        <f>IF(U179="zákl. prenesená",N179,0)</f>
        <v>0</v>
      </c>
      <c r="BH179" s="116">
        <f>IF(U179="zníž. prenesená",N179,0)</f>
        <v>0</v>
      </c>
      <c r="BI179" s="116">
        <f>IF(U179="nulová",N179,0)</f>
        <v>0</v>
      </c>
      <c r="BJ179" s="22" t="s">
        <v>959</v>
      </c>
      <c r="BK179" s="171">
        <f>ROUND(L179*K179,3)</f>
        <v>0</v>
      </c>
      <c r="BL179" s="22" t="s">
        <v>954</v>
      </c>
      <c r="BM179" s="22" t="s">
        <v>2906</v>
      </c>
    </row>
    <row r="180" spans="2:65" s="10" customFormat="1" ht="29.85" customHeight="1">
      <c r="B180" s="153"/>
      <c r="C180" s="154"/>
      <c r="D180" s="163" t="s">
        <v>546</v>
      </c>
      <c r="E180" s="163"/>
      <c r="F180" s="163"/>
      <c r="G180" s="163"/>
      <c r="H180" s="163"/>
      <c r="I180" s="163"/>
      <c r="J180" s="163"/>
      <c r="K180" s="163"/>
      <c r="L180" s="163"/>
      <c r="M180" s="163"/>
      <c r="N180" s="273">
        <f>BK180</f>
        <v>0</v>
      </c>
      <c r="O180" s="274"/>
      <c r="P180" s="274"/>
      <c r="Q180" s="274"/>
      <c r="R180" s="156"/>
      <c r="T180" s="157"/>
      <c r="U180" s="154"/>
      <c r="V180" s="154"/>
      <c r="W180" s="158">
        <f>SUM(W181:W192)</f>
        <v>0</v>
      </c>
      <c r="X180" s="154"/>
      <c r="Y180" s="158">
        <f>SUM(Y181:Y192)</f>
        <v>0</v>
      </c>
      <c r="Z180" s="154"/>
      <c r="AA180" s="159">
        <f>SUM(AA181:AA192)</f>
        <v>0</v>
      </c>
      <c r="AR180" s="160" t="s">
        <v>959</v>
      </c>
      <c r="AT180" s="161" t="s">
        <v>946</v>
      </c>
      <c r="AU180" s="161" t="s">
        <v>954</v>
      </c>
      <c r="AY180" s="160" t="s">
        <v>1081</v>
      </c>
      <c r="BK180" s="162">
        <f>SUM(BK181:BK192)</f>
        <v>0</v>
      </c>
    </row>
    <row r="181" spans="2:65" s="1" customFormat="1" ht="25.5" customHeight="1">
      <c r="B181" s="136"/>
      <c r="C181" s="164" t="s">
        <v>1253</v>
      </c>
      <c r="D181" s="164" t="s">
        <v>1082</v>
      </c>
      <c r="E181" s="165" t="s">
        <v>2907</v>
      </c>
      <c r="F181" s="270" t="s">
        <v>2908</v>
      </c>
      <c r="G181" s="270"/>
      <c r="H181" s="270"/>
      <c r="I181" s="270"/>
      <c r="J181" s="166" t="s">
        <v>669</v>
      </c>
      <c r="K181" s="167">
        <v>1</v>
      </c>
      <c r="L181" s="265">
        <v>0</v>
      </c>
      <c r="M181" s="265"/>
      <c r="N181" s="258">
        <f>ROUND(L181*K181,3)</f>
        <v>0</v>
      </c>
      <c r="O181" s="258"/>
      <c r="P181" s="258"/>
      <c r="Q181" s="258"/>
      <c r="R181" s="138"/>
      <c r="T181" s="168" t="s">
        <v>875</v>
      </c>
      <c r="U181" s="47" t="s">
        <v>914</v>
      </c>
      <c r="V181" s="39"/>
      <c r="W181" s="169">
        <f>V181*K181</f>
        <v>0</v>
      </c>
      <c r="X181" s="169">
        <v>0</v>
      </c>
      <c r="Y181" s="169">
        <f>X181*K181</f>
        <v>0</v>
      </c>
      <c r="Z181" s="169">
        <v>0</v>
      </c>
      <c r="AA181" s="170">
        <f>Z181*K181</f>
        <v>0</v>
      </c>
      <c r="AR181" s="22" t="s">
        <v>954</v>
      </c>
      <c r="AT181" s="22" t="s">
        <v>1082</v>
      </c>
      <c r="AU181" s="22" t="s">
        <v>959</v>
      </c>
      <c r="AY181" s="22" t="s">
        <v>1081</v>
      </c>
      <c r="BE181" s="116">
        <f>IF(U181="základná",N181,0)</f>
        <v>0</v>
      </c>
      <c r="BF181" s="116">
        <f>IF(U181="znížená",N181,0)</f>
        <v>0</v>
      </c>
      <c r="BG181" s="116">
        <f>IF(U181="zákl. prenesená",N181,0)</f>
        <v>0</v>
      </c>
      <c r="BH181" s="116">
        <f>IF(U181="zníž. prenesená",N181,0)</f>
        <v>0</v>
      </c>
      <c r="BI181" s="116">
        <f>IF(U181="nulová",N181,0)</f>
        <v>0</v>
      </c>
      <c r="BJ181" s="22" t="s">
        <v>959</v>
      </c>
      <c r="BK181" s="171">
        <f>ROUND(L181*K181,3)</f>
        <v>0</v>
      </c>
      <c r="BL181" s="22" t="s">
        <v>954</v>
      </c>
      <c r="BM181" s="22" t="s">
        <v>2909</v>
      </c>
    </row>
    <row r="182" spans="2:65" s="1" customFormat="1" ht="25.5" customHeight="1">
      <c r="B182" s="136"/>
      <c r="C182" s="195" t="s">
        <v>1258</v>
      </c>
      <c r="D182" s="195" t="s">
        <v>1187</v>
      </c>
      <c r="E182" s="196" t="s">
        <v>671</v>
      </c>
      <c r="F182" s="262" t="s">
        <v>672</v>
      </c>
      <c r="G182" s="262"/>
      <c r="H182" s="262"/>
      <c r="I182" s="262"/>
      <c r="J182" s="197" t="s">
        <v>669</v>
      </c>
      <c r="K182" s="198">
        <v>1</v>
      </c>
      <c r="L182" s="261">
        <v>0</v>
      </c>
      <c r="M182" s="261"/>
      <c r="N182" s="257">
        <f>ROUND(L182*K182,3)</f>
        <v>0</v>
      </c>
      <c r="O182" s="258"/>
      <c r="P182" s="258"/>
      <c r="Q182" s="258"/>
      <c r="R182" s="138"/>
      <c r="T182" s="168" t="s">
        <v>875</v>
      </c>
      <c r="U182" s="47" t="s">
        <v>914</v>
      </c>
      <c r="V182" s="39"/>
      <c r="W182" s="169">
        <f>V182*K182</f>
        <v>0</v>
      </c>
      <c r="X182" s="169">
        <v>0</v>
      </c>
      <c r="Y182" s="169">
        <f>X182*K182</f>
        <v>0</v>
      </c>
      <c r="Z182" s="169">
        <v>0</v>
      </c>
      <c r="AA182" s="170">
        <f>Z182*K182</f>
        <v>0</v>
      </c>
      <c r="AR182" s="22" t="s">
        <v>959</v>
      </c>
      <c r="AT182" s="22" t="s">
        <v>1187</v>
      </c>
      <c r="AU182" s="22" t="s">
        <v>959</v>
      </c>
      <c r="AY182" s="22" t="s">
        <v>1081</v>
      </c>
      <c r="BE182" s="116">
        <f>IF(U182="základná",N182,0)</f>
        <v>0</v>
      </c>
      <c r="BF182" s="116">
        <f>IF(U182="znížená",N182,0)</f>
        <v>0</v>
      </c>
      <c r="BG182" s="116">
        <f>IF(U182="zákl. prenesená",N182,0)</f>
        <v>0</v>
      </c>
      <c r="BH182" s="116">
        <f>IF(U182="zníž. prenesená",N182,0)</f>
        <v>0</v>
      </c>
      <c r="BI182" s="116">
        <f>IF(U182="nulová",N182,0)</f>
        <v>0</v>
      </c>
      <c r="BJ182" s="22" t="s">
        <v>959</v>
      </c>
      <c r="BK182" s="171">
        <f>ROUND(L182*K182,3)</f>
        <v>0</v>
      </c>
      <c r="BL182" s="22" t="s">
        <v>954</v>
      </c>
      <c r="BM182" s="22" t="s">
        <v>2910</v>
      </c>
    </row>
    <row r="183" spans="2:65" s="11" customFormat="1" ht="25.5" customHeight="1">
      <c r="B183" s="172"/>
      <c r="C183" s="173"/>
      <c r="D183" s="173"/>
      <c r="E183" s="174" t="s">
        <v>875</v>
      </c>
      <c r="F183" s="263" t="s">
        <v>674</v>
      </c>
      <c r="G183" s="264"/>
      <c r="H183" s="264"/>
      <c r="I183" s="264"/>
      <c r="J183" s="173"/>
      <c r="K183" s="174" t="s">
        <v>875</v>
      </c>
      <c r="L183" s="173"/>
      <c r="M183" s="173"/>
      <c r="N183" s="173"/>
      <c r="O183" s="173"/>
      <c r="P183" s="173"/>
      <c r="Q183" s="173"/>
      <c r="R183" s="175"/>
      <c r="T183" s="176"/>
      <c r="U183" s="173"/>
      <c r="V183" s="173"/>
      <c r="W183" s="173"/>
      <c r="X183" s="173"/>
      <c r="Y183" s="173"/>
      <c r="Z183" s="173"/>
      <c r="AA183" s="177"/>
      <c r="AT183" s="178" t="s">
        <v>1089</v>
      </c>
      <c r="AU183" s="178" t="s">
        <v>959</v>
      </c>
      <c r="AV183" s="11" t="s">
        <v>954</v>
      </c>
      <c r="AW183" s="11" t="s">
        <v>903</v>
      </c>
      <c r="AX183" s="11" t="s">
        <v>947</v>
      </c>
      <c r="AY183" s="178" t="s">
        <v>1081</v>
      </c>
    </row>
    <row r="184" spans="2:65" s="12" customFormat="1" ht="51" customHeight="1">
      <c r="B184" s="179"/>
      <c r="C184" s="180"/>
      <c r="D184" s="180"/>
      <c r="E184" s="181" t="s">
        <v>875</v>
      </c>
      <c r="F184" s="259" t="s">
        <v>2911</v>
      </c>
      <c r="G184" s="260"/>
      <c r="H184" s="260"/>
      <c r="I184" s="260"/>
      <c r="J184" s="180"/>
      <c r="K184" s="182">
        <v>2</v>
      </c>
      <c r="L184" s="180"/>
      <c r="M184" s="180"/>
      <c r="N184" s="180"/>
      <c r="O184" s="180"/>
      <c r="P184" s="180"/>
      <c r="Q184" s="180"/>
      <c r="R184" s="183"/>
      <c r="T184" s="184"/>
      <c r="U184" s="180"/>
      <c r="V184" s="180"/>
      <c r="W184" s="180"/>
      <c r="X184" s="180"/>
      <c r="Y184" s="180"/>
      <c r="Z184" s="180"/>
      <c r="AA184" s="185"/>
      <c r="AT184" s="186" t="s">
        <v>1089</v>
      </c>
      <c r="AU184" s="186" t="s">
        <v>959</v>
      </c>
      <c r="AV184" s="12" t="s">
        <v>959</v>
      </c>
      <c r="AW184" s="12" t="s">
        <v>903</v>
      </c>
      <c r="AX184" s="12" t="s">
        <v>947</v>
      </c>
      <c r="AY184" s="186" t="s">
        <v>1081</v>
      </c>
    </row>
    <row r="185" spans="2:65" s="12" customFormat="1" ht="16.5" customHeight="1">
      <c r="B185" s="179"/>
      <c r="C185" s="180"/>
      <c r="D185" s="180"/>
      <c r="E185" s="181" t="s">
        <v>875</v>
      </c>
      <c r="F185" s="259" t="s">
        <v>2912</v>
      </c>
      <c r="G185" s="260"/>
      <c r="H185" s="260"/>
      <c r="I185" s="260"/>
      <c r="J185" s="180"/>
      <c r="K185" s="182">
        <v>2</v>
      </c>
      <c r="L185" s="180"/>
      <c r="M185" s="180"/>
      <c r="N185" s="180"/>
      <c r="O185" s="180"/>
      <c r="P185" s="180"/>
      <c r="Q185" s="180"/>
      <c r="R185" s="183"/>
      <c r="T185" s="184"/>
      <c r="U185" s="180"/>
      <c r="V185" s="180"/>
      <c r="W185" s="180"/>
      <c r="X185" s="180"/>
      <c r="Y185" s="180"/>
      <c r="Z185" s="180"/>
      <c r="AA185" s="185"/>
      <c r="AT185" s="186" t="s">
        <v>1089</v>
      </c>
      <c r="AU185" s="186" t="s">
        <v>959</v>
      </c>
      <c r="AV185" s="12" t="s">
        <v>959</v>
      </c>
      <c r="AW185" s="12" t="s">
        <v>903</v>
      </c>
      <c r="AX185" s="12" t="s">
        <v>947</v>
      </c>
      <c r="AY185" s="186" t="s">
        <v>1081</v>
      </c>
    </row>
    <row r="186" spans="2:65" s="12" customFormat="1" ht="25.5" customHeight="1">
      <c r="B186" s="179"/>
      <c r="C186" s="180"/>
      <c r="D186" s="180"/>
      <c r="E186" s="181" t="s">
        <v>875</v>
      </c>
      <c r="F186" s="259" t="s">
        <v>2913</v>
      </c>
      <c r="G186" s="260"/>
      <c r="H186" s="260"/>
      <c r="I186" s="260"/>
      <c r="J186" s="180"/>
      <c r="K186" s="182">
        <v>1</v>
      </c>
      <c r="L186" s="180"/>
      <c r="M186" s="180"/>
      <c r="N186" s="180"/>
      <c r="O186" s="180"/>
      <c r="P186" s="180"/>
      <c r="Q186" s="180"/>
      <c r="R186" s="183"/>
      <c r="T186" s="184"/>
      <c r="U186" s="180"/>
      <c r="V186" s="180"/>
      <c r="W186" s="180"/>
      <c r="X186" s="180"/>
      <c r="Y186" s="180"/>
      <c r="Z186" s="180"/>
      <c r="AA186" s="185"/>
      <c r="AT186" s="186" t="s">
        <v>1089</v>
      </c>
      <c r="AU186" s="186" t="s">
        <v>959</v>
      </c>
      <c r="AV186" s="12" t="s">
        <v>959</v>
      </c>
      <c r="AW186" s="12" t="s">
        <v>903</v>
      </c>
      <c r="AX186" s="12" t="s">
        <v>947</v>
      </c>
      <c r="AY186" s="186" t="s">
        <v>1081</v>
      </c>
    </row>
    <row r="187" spans="2:65" s="12" customFormat="1" ht="16.5" customHeight="1">
      <c r="B187" s="179"/>
      <c r="C187" s="180"/>
      <c r="D187" s="180"/>
      <c r="E187" s="181" t="s">
        <v>875</v>
      </c>
      <c r="F187" s="259" t="s">
        <v>2914</v>
      </c>
      <c r="G187" s="260"/>
      <c r="H187" s="260"/>
      <c r="I187" s="260"/>
      <c r="J187" s="180"/>
      <c r="K187" s="182">
        <v>1</v>
      </c>
      <c r="L187" s="180"/>
      <c r="M187" s="180"/>
      <c r="N187" s="180"/>
      <c r="O187" s="180"/>
      <c r="P187" s="180"/>
      <c r="Q187" s="180"/>
      <c r="R187" s="183"/>
      <c r="T187" s="184"/>
      <c r="U187" s="180"/>
      <c r="V187" s="180"/>
      <c r="W187" s="180"/>
      <c r="X187" s="180"/>
      <c r="Y187" s="180"/>
      <c r="Z187" s="180"/>
      <c r="AA187" s="185"/>
      <c r="AT187" s="186" t="s">
        <v>1089</v>
      </c>
      <c r="AU187" s="186" t="s">
        <v>959</v>
      </c>
      <c r="AV187" s="12" t="s">
        <v>959</v>
      </c>
      <c r="AW187" s="12" t="s">
        <v>903</v>
      </c>
      <c r="AX187" s="12" t="s">
        <v>947</v>
      </c>
      <c r="AY187" s="186" t="s">
        <v>1081</v>
      </c>
    </row>
    <row r="188" spans="2:65" s="12" customFormat="1" ht="25.5" customHeight="1">
      <c r="B188" s="179"/>
      <c r="C188" s="180"/>
      <c r="D188" s="180"/>
      <c r="E188" s="181" t="s">
        <v>875</v>
      </c>
      <c r="F188" s="259" t="s">
        <v>2915</v>
      </c>
      <c r="G188" s="260"/>
      <c r="H188" s="260"/>
      <c r="I188" s="260"/>
      <c r="J188" s="180"/>
      <c r="K188" s="182">
        <v>1</v>
      </c>
      <c r="L188" s="180"/>
      <c r="M188" s="180"/>
      <c r="N188" s="180"/>
      <c r="O188" s="180"/>
      <c r="P188" s="180"/>
      <c r="Q188" s="180"/>
      <c r="R188" s="183"/>
      <c r="T188" s="184"/>
      <c r="U188" s="180"/>
      <c r="V188" s="180"/>
      <c r="W188" s="180"/>
      <c r="X188" s="180"/>
      <c r="Y188" s="180"/>
      <c r="Z188" s="180"/>
      <c r="AA188" s="185"/>
      <c r="AT188" s="186" t="s">
        <v>1089</v>
      </c>
      <c r="AU188" s="186" t="s">
        <v>959</v>
      </c>
      <c r="AV188" s="12" t="s">
        <v>959</v>
      </c>
      <c r="AW188" s="12" t="s">
        <v>903</v>
      </c>
      <c r="AX188" s="12" t="s">
        <v>947</v>
      </c>
      <c r="AY188" s="186" t="s">
        <v>1081</v>
      </c>
    </row>
    <row r="189" spans="2:65" s="12" customFormat="1" ht="25.5" customHeight="1">
      <c r="B189" s="179"/>
      <c r="C189" s="180"/>
      <c r="D189" s="180"/>
      <c r="E189" s="181" t="s">
        <v>875</v>
      </c>
      <c r="F189" s="259" t="s">
        <v>2916</v>
      </c>
      <c r="G189" s="260"/>
      <c r="H189" s="260"/>
      <c r="I189" s="260"/>
      <c r="J189" s="180"/>
      <c r="K189" s="182">
        <v>1</v>
      </c>
      <c r="L189" s="180"/>
      <c r="M189" s="180"/>
      <c r="N189" s="180"/>
      <c r="O189" s="180"/>
      <c r="P189" s="180"/>
      <c r="Q189" s="180"/>
      <c r="R189" s="183"/>
      <c r="T189" s="184"/>
      <c r="U189" s="180"/>
      <c r="V189" s="180"/>
      <c r="W189" s="180"/>
      <c r="X189" s="180"/>
      <c r="Y189" s="180"/>
      <c r="Z189" s="180"/>
      <c r="AA189" s="185"/>
      <c r="AT189" s="186" t="s">
        <v>1089</v>
      </c>
      <c r="AU189" s="186" t="s">
        <v>959</v>
      </c>
      <c r="AV189" s="12" t="s">
        <v>959</v>
      </c>
      <c r="AW189" s="12" t="s">
        <v>903</v>
      </c>
      <c r="AX189" s="12" t="s">
        <v>947</v>
      </c>
      <c r="AY189" s="186" t="s">
        <v>1081</v>
      </c>
    </row>
    <row r="190" spans="2:65" s="12" customFormat="1" ht="25.5" customHeight="1">
      <c r="B190" s="179"/>
      <c r="C190" s="180"/>
      <c r="D190" s="180"/>
      <c r="E190" s="181" t="s">
        <v>875</v>
      </c>
      <c r="F190" s="259" t="s">
        <v>2917</v>
      </c>
      <c r="G190" s="260"/>
      <c r="H190" s="260"/>
      <c r="I190" s="260"/>
      <c r="J190" s="180"/>
      <c r="K190" s="182">
        <v>2</v>
      </c>
      <c r="L190" s="180"/>
      <c r="M190" s="180"/>
      <c r="N190" s="180"/>
      <c r="O190" s="180"/>
      <c r="P190" s="180"/>
      <c r="Q190" s="180"/>
      <c r="R190" s="183"/>
      <c r="T190" s="184"/>
      <c r="U190" s="180"/>
      <c r="V190" s="180"/>
      <c r="W190" s="180"/>
      <c r="X190" s="180"/>
      <c r="Y190" s="180"/>
      <c r="Z190" s="180"/>
      <c r="AA190" s="185"/>
      <c r="AT190" s="186" t="s">
        <v>1089</v>
      </c>
      <c r="AU190" s="186" t="s">
        <v>959</v>
      </c>
      <c r="AV190" s="12" t="s">
        <v>959</v>
      </c>
      <c r="AW190" s="12" t="s">
        <v>903</v>
      </c>
      <c r="AX190" s="12" t="s">
        <v>947</v>
      </c>
      <c r="AY190" s="186" t="s">
        <v>1081</v>
      </c>
    </row>
    <row r="191" spans="2:65" s="12" customFormat="1" ht="16.5" customHeight="1">
      <c r="B191" s="179"/>
      <c r="C191" s="180"/>
      <c r="D191" s="180"/>
      <c r="E191" s="181" t="s">
        <v>875</v>
      </c>
      <c r="F191" s="259" t="s">
        <v>1857</v>
      </c>
      <c r="G191" s="260"/>
      <c r="H191" s="260"/>
      <c r="I191" s="260"/>
      <c r="J191" s="180"/>
      <c r="K191" s="182">
        <v>1</v>
      </c>
      <c r="L191" s="180"/>
      <c r="M191" s="180"/>
      <c r="N191" s="180"/>
      <c r="O191" s="180"/>
      <c r="P191" s="180"/>
      <c r="Q191" s="180"/>
      <c r="R191" s="183"/>
      <c r="T191" s="184"/>
      <c r="U191" s="180"/>
      <c r="V191" s="180"/>
      <c r="W191" s="180"/>
      <c r="X191" s="180"/>
      <c r="Y191" s="180"/>
      <c r="Z191" s="180"/>
      <c r="AA191" s="185"/>
      <c r="AT191" s="186" t="s">
        <v>1089</v>
      </c>
      <c r="AU191" s="186" t="s">
        <v>959</v>
      </c>
      <c r="AV191" s="12" t="s">
        <v>959</v>
      </c>
      <c r="AW191" s="12" t="s">
        <v>903</v>
      </c>
      <c r="AX191" s="12" t="s">
        <v>954</v>
      </c>
      <c r="AY191" s="186" t="s">
        <v>1081</v>
      </c>
    </row>
    <row r="192" spans="2:65" s="1" customFormat="1" ht="25.5" customHeight="1">
      <c r="B192" s="136"/>
      <c r="C192" s="164" t="s">
        <v>1263</v>
      </c>
      <c r="D192" s="164" t="s">
        <v>1082</v>
      </c>
      <c r="E192" s="165" t="s">
        <v>706</v>
      </c>
      <c r="F192" s="270" t="s">
        <v>707</v>
      </c>
      <c r="G192" s="270"/>
      <c r="H192" s="270"/>
      <c r="I192" s="270"/>
      <c r="J192" s="166" t="s">
        <v>1346</v>
      </c>
      <c r="K192" s="167">
        <v>0</v>
      </c>
      <c r="L192" s="265">
        <v>0</v>
      </c>
      <c r="M192" s="265"/>
      <c r="N192" s="258">
        <f>ROUND(L192*K192,3)</f>
        <v>0</v>
      </c>
      <c r="O192" s="258"/>
      <c r="P192" s="258"/>
      <c r="Q192" s="258"/>
      <c r="R192" s="138"/>
      <c r="T192" s="168" t="s">
        <v>875</v>
      </c>
      <c r="U192" s="47" t="s">
        <v>914</v>
      </c>
      <c r="V192" s="39"/>
      <c r="W192" s="169">
        <f>V192*K192</f>
        <v>0</v>
      </c>
      <c r="X192" s="169">
        <v>0</v>
      </c>
      <c r="Y192" s="169">
        <f>X192*K192</f>
        <v>0</v>
      </c>
      <c r="Z192" s="169">
        <v>0</v>
      </c>
      <c r="AA192" s="170">
        <f>Z192*K192</f>
        <v>0</v>
      </c>
      <c r="AR192" s="22" t="s">
        <v>954</v>
      </c>
      <c r="AT192" s="22" t="s">
        <v>1082</v>
      </c>
      <c r="AU192" s="22" t="s">
        <v>959</v>
      </c>
      <c r="AY192" s="22" t="s">
        <v>1081</v>
      </c>
      <c r="BE192" s="116">
        <f>IF(U192="základná",N192,0)</f>
        <v>0</v>
      </c>
      <c r="BF192" s="116">
        <f>IF(U192="znížená",N192,0)</f>
        <v>0</v>
      </c>
      <c r="BG192" s="116">
        <f>IF(U192="zákl. prenesená",N192,0)</f>
        <v>0</v>
      </c>
      <c r="BH192" s="116">
        <f>IF(U192="zníž. prenesená",N192,0)</f>
        <v>0</v>
      </c>
      <c r="BI192" s="116">
        <f>IF(U192="nulová",N192,0)</f>
        <v>0</v>
      </c>
      <c r="BJ192" s="22" t="s">
        <v>959</v>
      </c>
      <c r="BK192" s="171">
        <f>ROUND(L192*K192,3)</f>
        <v>0</v>
      </c>
      <c r="BL192" s="22" t="s">
        <v>954</v>
      </c>
      <c r="BM192" s="22" t="s">
        <v>2918</v>
      </c>
    </row>
    <row r="193" spans="2:65" s="10" customFormat="1" ht="29.85" customHeight="1">
      <c r="B193" s="153"/>
      <c r="C193" s="154"/>
      <c r="D193" s="163" t="s">
        <v>547</v>
      </c>
      <c r="E193" s="163"/>
      <c r="F193" s="163"/>
      <c r="G193" s="163"/>
      <c r="H193" s="163"/>
      <c r="I193" s="163"/>
      <c r="J193" s="163"/>
      <c r="K193" s="163"/>
      <c r="L193" s="163"/>
      <c r="M193" s="163"/>
      <c r="N193" s="273">
        <f>BK193</f>
        <v>0</v>
      </c>
      <c r="O193" s="274"/>
      <c r="P193" s="274"/>
      <c r="Q193" s="274"/>
      <c r="R193" s="156"/>
      <c r="T193" s="157"/>
      <c r="U193" s="154"/>
      <c r="V193" s="154"/>
      <c r="W193" s="158">
        <f>SUM(W194:W201)</f>
        <v>0</v>
      </c>
      <c r="X193" s="154"/>
      <c r="Y193" s="158">
        <f>SUM(Y194:Y201)</f>
        <v>3.8099999999999995E-2</v>
      </c>
      <c r="Z193" s="154"/>
      <c r="AA193" s="159">
        <f>SUM(AA194:AA201)</f>
        <v>0</v>
      </c>
      <c r="AR193" s="160" t="s">
        <v>959</v>
      </c>
      <c r="AT193" s="161" t="s">
        <v>946</v>
      </c>
      <c r="AU193" s="161" t="s">
        <v>954</v>
      </c>
      <c r="AY193" s="160" t="s">
        <v>1081</v>
      </c>
      <c r="BK193" s="162">
        <f>SUM(BK194:BK201)</f>
        <v>0</v>
      </c>
    </row>
    <row r="194" spans="2:65" s="1" customFormat="1" ht="16.5" customHeight="1">
      <c r="B194" s="136"/>
      <c r="C194" s="164" t="s">
        <v>1269</v>
      </c>
      <c r="D194" s="164" t="s">
        <v>1082</v>
      </c>
      <c r="E194" s="165" t="s">
        <v>766</v>
      </c>
      <c r="F194" s="270" t="s">
        <v>767</v>
      </c>
      <c r="G194" s="270"/>
      <c r="H194" s="270"/>
      <c r="I194" s="270"/>
      <c r="J194" s="166" t="s">
        <v>669</v>
      </c>
      <c r="K194" s="167">
        <v>30</v>
      </c>
      <c r="L194" s="265">
        <v>0</v>
      </c>
      <c r="M194" s="265"/>
      <c r="N194" s="258">
        <f>ROUND(L194*K194,3)</f>
        <v>0</v>
      </c>
      <c r="O194" s="258"/>
      <c r="P194" s="258"/>
      <c r="Q194" s="258"/>
      <c r="R194" s="138"/>
      <c r="T194" s="168" t="s">
        <v>875</v>
      </c>
      <c r="U194" s="47" t="s">
        <v>914</v>
      </c>
      <c r="V194" s="39"/>
      <c r="W194" s="169">
        <f>V194*K194</f>
        <v>0</v>
      </c>
      <c r="X194" s="169">
        <v>1.1199999999999999E-3</v>
      </c>
      <c r="Y194" s="169">
        <f>X194*K194</f>
        <v>3.3599999999999998E-2</v>
      </c>
      <c r="Z194" s="169">
        <v>0</v>
      </c>
      <c r="AA194" s="170">
        <f>Z194*K194</f>
        <v>0</v>
      </c>
      <c r="AR194" s="22" t="s">
        <v>954</v>
      </c>
      <c r="AT194" s="22" t="s">
        <v>1082</v>
      </c>
      <c r="AU194" s="22" t="s">
        <v>959</v>
      </c>
      <c r="AY194" s="22" t="s">
        <v>1081</v>
      </c>
      <c r="BE194" s="116">
        <f>IF(U194="základná",N194,0)</f>
        <v>0</v>
      </c>
      <c r="BF194" s="116">
        <f>IF(U194="znížená",N194,0)</f>
        <v>0</v>
      </c>
      <c r="BG194" s="116">
        <f>IF(U194="zákl. prenesená",N194,0)</f>
        <v>0</v>
      </c>
      <c r="BH194" s="116">
        <f>IF(U194="zníž. prenesená",N194,0)</f>
        <v>0</v>
      </c>
      <c r="BI194" s="116">
        <f>IF(U194="nulová",N194,0)</f>
        <v>0</v>
      </c>
      <c r="BJ194" s="22" t="s">
        <v>959</v>
      </c>
      <c r="BK194" s="171">
        <f>ROUND(L194*K194,3)</f>
        <v>0</v>
      </c>
      <c r="BL194" s="22" t="s">
        <v>954</v>
      </c>
      <c r="BM194" s="22" t="s">
        <v>2919</v>
      </c>
    </row>
    <row r="195" spans="2:65" s="12" customFormat="1" ht="16.5" customHeight="1">
      <c r="B195" s="179"/>
      <c r="C195" s="180"/>
      <c r="D195" s="180"/>
      <c r="E195" s="181" t="s">
        <v>875</v>
      </c>
      <c r="F195" s="275" t="s">
        <v>1269</v>
      </c>
      <c r="G195" s="276"/>
      <c r="H195" s="276"/>
      <c r="I195" s="276"/>
      <c r="J195" s="180"/>
      <c r="K195" s="182">
        <v>30</v>
      </c>
      <c r="L195" s="180"/>
      <c r="M195" s="180"/>
      <c r="N195" s="180"/>
      <c r="O195" s="180"/>
      <c r="P195" s="180"/>
      <c r="Q195" s="180"/>
      <c r="R195" s="183"/>
      <c r="T195" s="184"/>
      <c r="U195" s="180"/>
      <c r="V195" s="180"/>
      <c r="W195" s="180"/>
      <c r="X195" s="180"/>
      <c r="Y195" s="180"/>
      <c r="Z195" s="180"/>
      <c r="AA195" s="185"/>
      <c r="AT195" s="186" t="s">
        <v>1089</v>
      </c>
      <c r="AU195" s="186" t="s">
        <v>959</v>
      </c>
      <c r="AV195" s="12" t="s">
        <v>959</v>
      </c>
      <c r="AW195" s="12" t="s">
        <v>903</v>
      </c>
      <c r="AX195" s="12" t="s">
        <v>954</v>
      </c>
      <c r="AY195" s="186" t="s">
        <v>1081</v>
      </c>
    </row>
    <row r="196" spans="2:65" s="1" customFormat="1" ht="16.5" customHeight="1">
      <c r="B196" s="136"/>
      <c r="C196" s="195" t="s">
        <v>1275</v>
      </c>
      <c r="D196" s="195" t="s">
        <v>1187</v>
      </c>
      <c r="E196" s="196" t="s">
        <v>769</v>
      </c>
      <c r="F196" s="262" t="s">
        <v>770</v>
      </c>
      <c r="G196" s="262"/>
      <c r="H196" s="262"/>
      <c r="I196" s="262"/>
      <c r="J196" s="197" t="s">
        <v>1182</v>
      </c>
      <c r="K196" s="198">
        <v>30</v>
      </c>
      <c r="L196" s="261">
        <v>0</v>
      </c>
      <c r="M196" s="261"/>
      <c r="N196" s="257">
        <f t="shared" ref="N196:N201" si="5">ROUND(L196*K196,3)</f>
        <v>0</v>
      </c>
      <c r="O196" s="258"/>
      <c r="P196" s="258"/>
      <c r="Q196" s="258"/>
      <c r="R196" s="138"/>
      <c r="T196" s="168" t="s">
        <v>875</v>
      </c>
      <c r="U196" s="47" t="s">
        <v>914</v>
      </c>
      <c r="V196" s="39"/>
      <c r="W196" s="169">
        <f t="shared" ref="W196:W201" si="6">V196*K196</f>
        <v>0</v>
      </c>
      <c r="X196" s="169">
        <v>1.4999999999999999E-4</v>
      </c>
      <c r="Y196" s="169">
        <f t="shared" ref="Y196:Y201" si="7">X196*K196</f>
        <v>4.4999999999999997E-3</v>
      </c>
      <c r="Z196" s="169">
        <v>0</v>
      </c>
      <c r="AA196" s="170">
        <f t="shared" ref="AA196:AA201" si="8">Z196*K196</f>
        <v>0</v>
      </c>
      <c r="AR196" s="22" t="s">
        <v>959</v>
      </c>
      <c r="AT196" s="22" t="s">
        <v>1187</v>
      </c>
      <c r="AU196" s="22" t="s">
        <v>959</v>
      </c>
      <c r="AY196" s="22" t="s">
        <v>1081</v>
      </c>
      <c r="BE196" s="116">
        <f t="shared" ref="BE196:BE201" si="9">IF(U196="základná",N196,0)</f>
        <v>0</v>
      </c>
      <c r="BF196" s="116">
        <f t="shared" ref="BF196:BF201" si="10">IF(U196="znížená",N196,0)</f>
        <v>0</v>
      </c>
      <c r="BG196" s="116">
        <f t="shared" ref="BG196:BG201" si="11">IF(U196="zákl. prenesená",N196,0)</f>
        <v>0</v>
      </c>
      <c r="BH196" s="116">
        <f t="shared" ref="BH196:BH201" si="12">IF(U196="zníž. prenesená",N196,0)</f>
        <v>0</v>
      </c>
      <c r="BI196" s="116">
        <f t="shared" ref="BI196:BI201" si="13">IF(U196="nulová",N196,0)</f>
        <v>0</v>
      </c>
      <c r="BJ196" s="22" t="s">
        <v>959</v>
      </c>
      <c r="BK196" s="171">
        <f t="shared" ref="BK196:BK201" si="14">ROUND(L196*K196,3)</f>
        <v>0</v>
      </c>
      <c r="BL196" s="22" t="s">
        <v>954</v>
      </c>
      <c r="BM196" s="22" t="s">
        <v>2920</v>
      </c>
    </row>
    <row r="197" spans="2:65" s="1" customFormat="1" ht="38.25" customHeight="1">
      <c r="B197" s="136"/>
      <c r="C197" s="164" t="s">
        <v>1190</v>
      </c>
      <c r="D197" s="164" t="s">
        <v>1082</v>
      </c>
      <c r="E197" s="165" t="s">
        <v>2921</v>
      </c>
      <c r="F197" s="270" t="s">
        <v>2922</v>
      </c>
      <c r="G197" s="270"/>
      <c r="H197" s="270"/>
      <c r="I197" s="270"/>
      <c r="J197" s="166" t="s">
        <v>1182</v>
      </c>
      <c r="K197" s="167">
        <v>1</v>
      </c>
      <c r="L197" s="265">
        <v>0</v>
      </c>
      <c r="M197" s="265"/>
      <c r="N197" s="258">
        <f t="shared" si="5"/>
        <v>0</v>
      </c>
      <c r="O197" s="258"/>
      <c r="P197" s="258"/>
      <c r="Q197" s="258"/>
      <c r="R197" s="138"/>
      <c r="T197" s="168" t="s">
        <v>875</v>
      </c>
      <c r="U197" s="47" t="s">
        <v>914</v>
      </c>
      <c r="V197" s="39"/>
      <c r="W197" s="169">
        <f t="shared" si="6"/>
        <v>0</v>
      </c>
      <c r="X197" s="169">
        <v>0</v>
      </c>
      <c r="Y197" s="169">
        <f t="shared" si="7"/>
        <v>0</v>
      </c>
      <c r="Z197" s="169">
        <v>0</v>
      </c>
      <c r="AA197" s="170">
        <f t="shared" si="8"/>
        <v>0</v>
      </c>
      <c r="AR197" s="22" t="s">
        <v>954</v>
      </c>
      <c r="AT197" s="22" t="s">
        <v>1082</v>
      </c>
      <c r="AU197" s="22" t="s">
        <v>959</v>
      </c>
      <c r="AY197" s="22" t="s">
        <v>1081</v>
      </c>
      <c r="BE197" s="116">
        <f t="shared" si="9"/>
        <v>0</v>
      </c>
      <c r="BF197" s="116">
        <f t="shared" si="10"/>
        <v>0</v>
      </c>
      <c r="BG197" s="116">
        <f t="shared" si="11"/>
        <v>0</v>
      </c>
      <c r="BH197" s="116">
        <f t="shared" si="12"/>
        <v>0</v>
      </c>
      <c r="BI197" s="116">
        <f t="shared" si="13"/>
        <v>0</v>
      </c>
      <c r="BJ197" s="22" t="s">
        <v>959</v>
      </c>
      <c r="BK197" s="171">
        <f t="shared" si="14"/>
        <v>0</v>
      </c>
      <c r="BL197" s="22" t="s">
        <v>954</v>
      </c>
      <c r="BM197" s="22" t="s">
        <v>2923</v>
      </c>
    </row>
    <row r="198" spans="2:65" s="1" customFormat="1" ht="63.75" customHeight="1">
      <c r="B198" s="136"/>
      <c r="C198" s="164" t="s">
        <v>1286</v>
      </c>
      <c r="D198" s="164" t="s">
        <v>1082</v>
      </c>
      <c r="E198" s="165" t="s">
        <v>2924</v>
      </c>
      <c r="F198" s="270" t="s">
        <v>2925</v>
      </c>
      <c r="G198" s="270"/>
      <c r="H198" s="270"/>
      <c r="I198" s="270"/>
      <c r="J198" s="166" t="s">
        <v>1182</v>
      </c>
      <c r="K198" s="167">
        <v>1</v>
      </c>
      <c r="L198" s="265">
        <v>0</v>
      </c>
      <c r="M198" s="265"/>
      <c r="N198" s="258">
        <f t="shared" si="5"/>
        <v>0</v>
      </c>
      <c r="O198" s="258"/>
      <c r="P198" s="258"/>
      <c r="Q198" s="258"/>
      <c r="R198" s="138"/>
      <c r="T198" s="168" t="s">
        <v>875</v>
      </c>
      <c r="U198" s="47" t="s">
        <v>914</v>
      </c>
      <c r="V198" s="39"/>
      <c r="W198" s="169">
        <f t="shared" si="6"/>
        <v>0</v>
      </c>
      <c r="X198" s="169">
        <v>0</v>
      </c>
      <c r="Y198" s="169">
        <f t="shared" si="7"/>
        <v>0</v>
      </c>
      <c r="Z198" s="169">
        <v>0</v>
      </c>
      <c r="AA198" s="170">
        <f t="shared" si="8"/>
        <v>0</v>
      </c>
      <c r="AR198" s="22" t="s">
        <v>954</v>
      </c>
      <c r="AT198" s="22" t="s">
        <v>1082</v>
      </c>
      <c r="AU198" s="22" t="s">
        <v>959</v>
      </c>
      <c r="AY198" s="22" t="s">
        <v>1081</v>
      </c>
      <c r="BE198" s="116">
        <f t="shared" si="9"/>
        <v>0</v>
      </c>
      <c r="BF198" s="116">
        <f t="shared" si="10"/>
        <v>0</v>
      </c>
      <c r="BG198" s="116">
        <f t="shared" si="11"/>
        <v>0</v>
      </c>
      <c r="BH198" s="116">
        <f t="shared" si="12"/>
        <v>0</v>
      </c>
      <c r="BI198" s="116">
        <f t="shared" si="13"/>
        <v>0</v>
      </c>
      <c r="BJ198" s="22" t="s">
        <v>959</v>
      </c>
      <c r="BK198" s="171">
        <f t="shared" si="14"/>
        <v>0</v>
      </c>
      <c r="BL198" s="22" t="s">
        <v>954</v>
      </c>
      <c r="BM198" s="22" t="s">
        <v>2926</v>
      </c>
    </row>
    <row r="199" spans="2:65" s="1" customFormat="1" ht="25.5" customHeight="1">
      <c r="B199" s="136"/>
      <c r="C199" s="164" t="s">
        <v>1290</v>
      </c>
      <c r="D199" s="164" t="s">
        <v>1082</v>
      </c>
      <c r="E199" s="165" t="s">
        <v>2927</v>
      </c>
      <c r="F199" s="270" t="s">
        <v>2928</v>
      </c>
      <c r="G199" s="270"/>
      <c r="H199" s="270"/>
      <c r="I199" s="270"/>
      <c r="J199" s="166" t="s">
        <v>1182</v>
      </c>
      <c r="K199" s="167">
        <v>1</v>
      </c>
      <c r="L199" s="265">
        <v>0</v>
      </c>
      <c r="M199" s="265"/>
      <c r="N199" s="258">
        <f t="shared" si="5"/>
        <v>0</v>
      </c>
      <c r="O199" s="258"/>
      <c r="P199" s="258"/>
      <c r="Q199" s="258"/>
      <c r="R199" s="138"/>
      <c r="T199" s="168" t="s">
        <v>875</v>
      </c>
      <c r="U199" s="47" t="s">
        <v>914</v>
      </c>
      <c r="V199" s="39"/>
      <c r="W199" s="169">
        <f t="shared" si="6"/>
        <v>0</v>
      </c>
      <c r="X199" s="169">
        <v>0</v>
      </c>
      <c r="Y199" s="169">
        <f t="shared" si="7"/>
        <v>0</v>
      </c>
      <c r="Z199" s="169">
        <v>0</v>
      </c>
      <c r="AA199" s="170">
        <f t="shared" si="8"/>
        <v>0</v>
      </c>
      <c r="AR199" s="22" t="s">
        <v>954</v>
      </c>
      <c r="AT199" s="22" t="s">
        <v>1082</v>
      </c>
      <c r="AU199" s="22" t="s">
        <v>959</v>
      </c>
      <c r="AY199" s="22" t="s">
        <v>1081</v>
      </c>
      <c r="BE199" s="116">
        <f t="shared" si="9"/>
        <v>0</v>
      </c>
      <c r="BF199" s="116">
        <f t="shared" si="10"/>
        <v>0</v>
      </c>
      <c r="BG199" s="116">
        <f t="shared" si="11"/>
        <v>0</v>
      </c>
      <c r="BH199" s="116">
        <f t="shared" si="12"/>
        <v>0</v>
      </c>
      <c r="BI199" s="116">
        <f t="shared" si="13"/>
        <v>0</v>
      </c>
      <c r="BJ199" s="22" t="s">
        <v>959</v>
      </c>
      <c r="BK199" s="171">
        <f t="shared" si="14"/>
        <v>0</v>
      </c>
      <c r="BL199" s="22" t="s">
        <v>954</v>
      </c>
      <c r="BM199" s="22" t="s">
        <v>2929</v>
      </c>
    </row>
    <row r="200" spans="2:65" s="1" customFormat="1" ht="25.5" customHeight="1">
      <c r="B200" s="136"/>
      <c r="C200" s="164" t="s">
        <v>1294</v>
      </c>
      <c r="D200" s="164" t="s">
        <v>1082</v>
      </c>
      <c r="E200" s="165" t="s">
        <v>2930</v>
      </c>
      <c r="F200" s="270" t="s">
        <v>2931</v>
      </c>
      <c r="G200" s="270"/>
      <c r="H200" s="270"/>
      <c r="I200" s="270"/>
      <c r="J200" s="166" t="s">
        <v>1182</v>
      </c>
      <c r="K200" s="167">
        <v>1</v>
      </c>
      <c r="L200" s="265">
        <v>0</v>
      </c>
      <c r="M200" s="265"/>
      <c r="N200" s="258">
        <f t="shared" si="5"/>
        <v>0</v>
      </c>
      <c r="O200" s="258"/>
      <c r="P200" s="258"/>
      <c r="Q200" s="258"/>
      <c r="R200" s="138"/>
      <c r="T200" s="168" t="s">
        <v>875</v>
      </c>
      <c r="U200" s="47" t="s">
        <v>914</v>
      </c>
      <c r="V200" s="39"/>
      <c r="W200" s="169">
        <f t="shared" si="6"/>
        <v>0</v>
      </c>
      <c r="X200" s="169">
        <v>0</v>
      </c>
      <c r="Y200" s="169">
        <f t="shared" si="7"/>
        <v>0</v>
      </c>
      <c r="Z200" s="169">
        <v>0</v>
      </c>
      <c r="AA200" s="170">
        <f t="shared" si="8"/>
        <v>0</v>
      </c>
      <c r="AR200" s="22" t="s">
        <v>954</v>
      </c>
      <c r="AT200" s="22" t="s">
        <v>1082</v>
      </c>
      <c r="AU200" s="22" t="s">
        <v>959</v>
      </c>
      <c r="AY200" s="22" t="s">
        <v>1081</v>
      </c>
      <c r="BE200" s="116">
        <f t="shared" si="9"/>
        <v>0</v>
      </c>
      <c r="BF200" s="116">
        <f t="shared" si="10"/>
        <v>0</v>
      </c>
      <c r="BG200" s="116">
        <f t="shared" si="11"/>
        <v>0</v>
      </c>
      <c r="BH200" s="116">
        <f t="shared" si="12"/>
        <v>0</v>
      </c>
      <c r="BI200" s="116">
        <f t="shared" si="13"/>
        <v>0</v>
      </c>
      <c r="BJ200" s="22" t="s">
        <v>959</v>
      </c>
      <c r="BK200" s="171">
        <f t="shared" si="14"/>
        <v>0</v>
      </c>
      <c r="BL200" s="22" t="s">
        <v>954</v>
      </c>
      <c r="BM200" s="22" t="s">
        <v>2932</v>
      </c>
    </row>
    <row r="201" spans="2:65" s="1" customFormat="1" ht="25.5" customHeight="1">
      <c r="B201" s="136"/>
      <c r="C201" s="164" t="s">
        <v>1298</v>
      </c>
      <c r="D201" s="164" t="s">
        <v>1082</v>
      </c>
      <c r="E201" s="165" t="s">
        <v>794</v>
      </c>
      <c r="F201" s="270" t="s">
        <v>795</v>
      </c>
      <c r="G201" s="270"/>
      <c r="H201" s="270"/>
      <c r="I201" s="270"/>
      <c r="J201" s="166" t="s">
        <v>1346</v>
      </c>
      <c r="K201" s="167">
        <v>0</v>
      </c>
      <c r="L201" s="265">
        <v>0</v>
      </c>
      <c r="M201" s="265"/>
      <c r="N201" s="258">
        <f t="shared" si="5"/>
        <v>0</v>
      </c>
      <c r="O201" s="258"/>
      <c r="P201" s="258"/>
      <c r="Q201" s="258"/>
      <c r="R201" s="138"/>
      <c r="T201" s="168" t="s">
        <v>875</v>
      </c>
      <c r="U201" s="47" t="s">
        <v>914</v>
      </c>
      <c r="V201" s="39"/>
      <c r="W201" s="169">
        <f t="shared" si="6"/>
        <v>0</v>
      </c>
      <c r="X201" s="169">
        <v>0</v>
      </c>
      <c r="Y201" s="169">
        <f t="shared" si="7"/>
        <v>0</v>
      </c>
      <c r="Z201" s="169">
        <v>0</v>
      </c>
      <c r="AA201" s="170">
        <f t="shared" si="8"/>
        <v>0</v>
      </c>
      <c r="AR201" s="22" t="s">
        <v>954</v>
      </c>
      <c r="AT201" s="22" t="s">
        <v>1082</v>
      </c>
      <c r="AU201" s="22" t="s">
        <v>959</v>
      </c>
      <c r="AY201" s="22" t="s">
        <v>1081</v>
      </c>
      <c r="BE201" s="116">
        <f t="shared" si="9"/>
        <v>0</v>
      </c>
      <c r="BF201" s="116">
        <f t="shared" si="10"/>
        <v>0</v>
      </c>
      <c r="BG201" s="116">
        <f t="shared" si="11"/>
        <v>0</v>
      </c>
      <c r="BH201" s="116">
        <f t="shared" si="12"/>
        <v>0</v>
      </c>
      <c r="BI201" s="116">
        <f t="shared" si="13"/>
        <v>0</v>
      </c>
      <c r="BJ201" s="22" t="s">
        <v>959</v>
      </c>
      <c r="BK201" s="171">
        <f t="shared" si="14"/>
        <v>0</v>
      </c>
      <c r="BL201" s="22" t="s">
        <v>954</v>
      </c>
      <c r="BM201" s="22" t="s">
        <v>2933</v>
      </c>
    </row>
    <row r="202" spans="2:65" s="10" customFormat="1" ht="29.85" customHeight="1">
      <c r="B202" s="153"/>
      <c r="C202" s="154"/>
      <c r="D202" s="163" t="s">
        <v>548</v>
      </c>
      <c r="E202" s="163"/>
      <c r="F202" s="163"/>
      <c r="G202" s="163"/>
      <c r="H202" s="163"/>
      <c r="I202" s="163"/>
      <c r="J202" s="163"/>
      <c r="K202" s="163"/>
      <c r="L202" s="163"/>
      <c r="M202" s="163"/>
      <c r="N202" s="273">
        <f>BK202</f>
        <v>0</v>
      </c>
      <c r="O202" s="274"/>
      <c r="P202" s="274"/>
      <c r="Q202" s="274"/>
      <c r="R202" s="156"/>
      <c r="T202" s="157"/>
      <c r="U202" s="154"/>
      <c r="V202" s="154"/>
      <c r="W202" s="158">
        <f>SUM(W203:W221)</f>
        <v>0</v>
      </c>
      <c r="X202" s="154"/>
      <c r="Y202" s="158">
        <f>SUM(Y203:Y221)</f>
        <v>0.35550000000000004</v>
      </c>
      <c r="Z202" s="154"/>
      <c r="AA202" s="159">
        <f>SUM(AA203:AA221)</f>
        <v>0</v>
      </c>
      <c r="AR202" s="160" t="s">
        <v>959</v>
      </c>
      <c r="AT202" s="161" t="s">
        <v>946</v>
      </c>
      <c r="AU202" s="161" t="s">
        <v>954</v>
      </c>
      <c r="AY202" s="160" t="s">
        <v>1081</v>
      </c>
      <c r="BK202" s="162">
        <f>SUM(BK203:BK221)</f>
        <v>0</v>
      </c>
    </row>
    <row r="203" spans="2:65" s="1" customFormat="1" ht="25.5" customHeight="1">
      <c r="B203" s="136"/>
      <c r="C203" s="164" t="s">
        <v>1302</v>
      </c>
      <c r="D203" s="164" t="s">
        <v>1082</v>
      </c>
      <c r="E203" s="165" t="s">
        <v>2934</v>
      </c>
      <c r="F203" s="270" t="s">
        <v>2935</v>
      </c>
      <c r="G203" s="270"/>
      <c r="H203" s="270"/>
      <c r="I203" s="270"/>
      <c r="J203" s="166" t="s">
        <v>1194</v>
      </c>
      <c r="K203" s="167">
        <v>3</v>
      </c>
      <c r="L203" s="265">
        <v>0</v>
      </c>
      <c r="M203" s="265"/>
      <c r="N203" s="258">
        <f t="shared" ref="N203:N211" si="15">ROUND(L203*K203,3)</f>
        <v>0</v>
      </c>
      <c r="O203" s="258"/>
      <c r="P203" s="258"/>
      <c r="Q203" s="258"/>
      <c r="R203" s="138"/>
      <c r="T203" s="168" t="s">
        <v>875</v>
      </c>
      <c r="U203" s="47" t="s">
        <v>914</v>
      </c>
      <c r="V203" s="39"/>
      <c r="W203" s="169">
        <f t="shared" ref="W203:W211" si="16">V203*K203</f>
        <v>0</v>
      </c>
      <c r="X203" s="169">
        <v>1.32E-3</v>
      </c>
      <c r="Y203" s="169">
        <f t="shared" ref="Y203:Y211" si="17">X203*K203</f>
        <v>3.96E-3</v>
      </c>
      <c r="Z203" s="169">
        <v>0</v>
      </c>
      <c r="AA203" s="170">
        <f t="shared" ref="AA203:AA211" si="18">Z203*K203</f>
        <v>0</v>
      </c>
      <c r="AR203" s="22" t="s">
        <v>954</v>
      </c>
      <c r="AT203" s="22" t="s">
        <v>1082</v>
      </c>
      <c r="AU203" s="22" t="s">
        <v>959</v>
      </c>
      <c r="AY203" s="22" t="s">
        <v>1081</v>
      </c>
      <c r="BE203" s="116">
        <f t="shared" ref="BE203:BE211" si="19">IF(U203="základná",N203,0)</f>
        <v>0</v>
      </c>
      <c r="BF203" s="116">
        <f t="shared" ref="BF203:BF211" si="20">IF(U203="znížená",N203,0)</f>
        <v>0</v>
      </c>
      <c r="BG203" s="116">
        <f t="shared" ref="BG203:BG211" si="21">IF(U203="zákl. prenesená",N203,0)</f>
        <v>0</v>
      </c>
      <c r="BH203" s="116">
        <f t="shared" ref="BH203:BH211" si="22">IF(U203="zníž. prenesená",N203,0)</f>
        <v>0</v>
      </c>
      <c r="BI203" s="116">
        <f t="shared" ref="BI203:BI211" si="23">IF(U203="nulová",N203,0)</f>
        <v>0</v>
      </c>
      <c r="BJ203" s="22" t="s">
        <v>959</v>
      </c>
      <c r="BK203" s="171">
        <f t="shared" ref="BK203:BK211" si="24">ROUND(L203*K203,3)</f>
        <v>0</v>
      </c>
      <c r="BL203" s="22" t="s">
        <v>954</v>
      </c>
      <c r="BM203" s="22" t="s">
        <v>2936</v>
      </c>
    </row>
    <row r="204" spans="2:65" s="1" customFormat="1" ht="25.5" customHeight="1">
      <c r="B204" s="136"/>
      <c r="C204" s="164" t="s">
        <v>1306</v>
      </c>
      <c r="D204" s="164" t="s">
        <v>1082</v>
      </c>
      <c r="E204" s="165" t="s">
        <v>797</v>
      </c>
      <c r="F204" s="270" t="s">
        <v>798</v>
      </c>
      <c r="G204" s="270"/>
      <c r="H204" s="270"/>
      <c r="I204" s="270"/>
      <c r="J204" s="166" t="s">
        <v>1194</v>
      </c>
      <c r="K204" s="167">
        <v>2</v>
      </c>
      <c r="L204" s="265">
        <v>0</v>
      </c>
      <c r="M204" s="265"/>
      <c r="N204" s="258">
        <f t="shared" si="15"/>
        <v>0</v>
      </c>
      <c r="O204" s="258"/>
      <c r="P204" s="258"/>
      <c r="Q204" s="258"/>
      <c r="R204" s="138"/>
      <c r="T204" s="168" t="s">
        <v>875</v>
      </c>
      <c r="U204" s="47" t="s">
        <v>914</v>
      </c>
      <c r="V204" s="39"/>
      <c r="W204" s="169">
        <f t="shared" si="16"/>
        <v>0</v>
      </c>
      <c r="X204" s="169">
        <v>1.82E-3</v>
      </c>
      <c r="Y204" s="169">
        <f t="shared" si="17"/>
        <v>3.64E-3</v>
      </c>
      <c r="Z204" s="169">
        <v>0</v>
      </c>
      <c r="AA204" s="170">
        <f t="shared" si="18"/>
        <v>0</v>
      </c>
      <c r="AR204" s="22" t="s">
        <v>954</v>
      </c>
      <c r="AT204" s="22" t="s">
        <v>1082</v>
      </c>
      <c r="AU204" s="22" t="s">
        <v>959</v>
      </c>
      <c r="AY204" s="22" t="s">
        <v>1081</v>
      </c>
      <c r="BE204" s="116">
        <f t="shared" si="19"/>
        <v>0</v>
      </c>
      <c r="BF204" s="116">
        <f t="shared" si="20"/>
        <v>0</v>
      </c>
      <c r="BG204" s="116">
        <f t="shared" si="21"/>
        <v>0</v>
      </c>
      <c r="BH204" s="116">
        <f t="shared" si="22"/>
        <v>0</v>
      </c>
      <c r="BI204" s="116">
        <f t="shared" si="23"/>
        <v>0</v>
      </c>
      <c r="BJ204" s="22" t="s">
        <v>959</v>
      </c>
      <c r="BK204" s="171">
        <f t="shared" si="24"/>
        <v>0</v>
      </c>
      <c r="BL204" s="22" t="s">
        <v>954</v>
      </c>
      <c r="BM204" s="22" t="s">
        <v>2937</v>
      </c>
    </row>
    <row r="205" spans="2:65" s="1" customFormat="1" ht="25.5" customHeight="1">
      <c r="B205" s="136"/>
      <c r="C205" s="164" t="s">
        <v>1310</v>
      </c>
      <c r="D205" s="164" t="s">
        <v>1082</v>
      </c>
      <c r="E205" s="165" t="s">
        <v>2938</v>
      </c>
      <c r="F205" s="270" t="s">
        <v>2939</v>
      </c>
      <c r="G205" s="270"/>
      <c r="H205" s="270"/>
      <c r="I205" s="270"/>
      <c r="J205" s="166" t="s">
        <v>1194</v>
      </c>
      <c r="K205" s="167">
        <v>4</v>
      </c>
      <c r="L205" s="265">
        <v>0</v>
      </c>
      <c r="M205" s="265"/>
      <c r="N205" s="258">
        <f t="shared" si="15"/>
        <v>0</v>
      </c>
      <c r="O205" s="258"/>
      <c r="P205" s="258"/>
      <c r="Q205" s="258"/>
      <c r="R205" s="138"/>
      <c r="T205" s="168" t="s">
        <v>875</v>
      </c>
      <c r="U205" s="47" t="s">
        <v>914</v>
      </c>
      <c r="V205" s="39"/>
      <c r="W205" s="169">
        <f t="shared" si="16"/>
        <v>0</v>
      </c>
      <c r="X205" s="169">
        <v>2.3500000000000001E-3</v>
      </c>
      <c r="Y205" s="169">
        <f t="shared" si="17"/>
        <v>9.4000000000000004E-3</v>
      </c>
      <c r="Z205" s="169">
        <v>0</v>
      </c>
      <c r="AA205" s="170">
        <f t="shared" si="18"/>
        <v>0</v>
      </c>
      <c r="AR205" s="22" t="s">
        <v>954</v>
      </c>
      <c r="AT205" s="22" t="s">
        <v>1082</v>
      </c>
      <c r="AU205" s="22" t="s">
        <v>959</v>
      </c>
      <c r="AY205" s="22" t="s">
        <v>1081</v>
      </c>
      <c r="BE205" s="116">
        <f t="shared" si="19"/>
        <v>0</v>
      </c>
      <c r="BF205" s="116">
        <f t="shared" si="20"/>
        <v>0</v>
      </c>
      <c r="BG205" s="116">
        <f t="shared" si="21"/>
        <v>0</v>
      </c>
      <c r="BH205" s="116">
        <f t="shared" si="22"/>
        <v>0</v>
      </c>
      <c r="BI205" s="116">
        <f t="shared" si="23"/>
        <v>0</v>
      </c>
      <c r="BJ205" s="22" t="s">
        <v>959</v>
      </c>
      <c r="BK205" s="171">
        <f t="shared" si="24"/>
        <v>0</v>
      </c>
      <c r="BL205" s="22" t="s">
        <v>954</v>
      </c>
      <c r="BM205" s="22" t="s">
        <v>2940</v>
      </c>
    </row>
    <row r="206" spans="2:65" s="1" customFormat="1" ht="25.5" customHeight="1">
      <c r="B206" s="136"/>
      <c r="C206" s="164" t="s">
        <v>1314</v>
      </c>
      <c r="D206" s="164" t="s">
        <v>1082</v>
      </c>
      <c r="E206" s="165" t="s">
        <v>800</v>
      </c>
      <c r="F206" s="270" t="s">
        <v>801</v>
      </c>
      <c r="G206" s="270"/>
      <c r="H206" s="270"/>
      <c r="I206" s="270"/>
      <c r="J206" s="166" t="s">
        <v>1194</v>
      </c>
      <c r="K206" s="167">
        <v>2</v>
      </c>
      <c r="L206" s="265">
        <v>0</v>
      </c>
      <c r="M206" s="265"/>
      <c r="N206" s="258">
        <f t="shared" si="15"/>
        <v>0</v>
      </c>
      <c r="O206" s="258"/>
      <c r="P206" s="258"/>
      <c r="Q206" s="258"/>
      <c r="R206" s="138"/>
      <c r="T206" s="168" t="s">
        <v>875</v>
      </c>
      <c r="U206" s="47" t="s">
        <v>914</v>
      </c>
      <c r="V206" s="39"/>
      <c r="W206" s="169">
        <f t="shared" si="16"/>
        <v>0</v>
      </c>
      <c r="X206" s="169">
        <v>3.5500000000000002E-3</v>
      </c>
      <c r="Y206" s="169">
        <f t="shared" si="17"/>
        <v>7.1000000000000004E-3</v>
      </c>
      <c r="Z206" s="169">
        <v>0</v>
      </c>
      <c r="AA206" s="170">
        <f t="shared" si="18"/>
        <v>0</v>
      </c>
      <c r="AR206" s="22" t="s">
        <v>954</v>
      </c>
      <c r="AT206" s="22" t="s">
        <v>1082</v>
      </c>
      <c r="AU206" s="22" t="s">
        <v>959</v>
      </c>
      <c r="AY206" s="22" t="s">
        <v>1081</v>
      </c>
      <c r="BE206" s="116">
        <f t="shared" si="19"/>
        <v>0</v>
      </c>
      <c r="BF206" s="116">
        <f t="shared" si="20"/>
        <v>0</v>
      </c>
      <c r="BG206" s="116">
        <f t="shared" si="21"/>
        <v>0</v>
      </c>
      <c r="BH206" s="116">
        <f t="shared" si="22"/>
        <v>0</v>
      </c>
      <c r="BI206" s="116">
        <f t="shared" si="23"/>
        <v>0</v>
      </c>
      <c r="BJ206" s="22" t="s">
        <v>959</v>
      </c>
      <c r="BK206" s="171">
        <f t="shared" si="24"/>
        <v>0</v>
      </c>
      <c r="BL206" s="22" t="s">
        <v>954</v>
      </c>
      <c r="BM206" s="22" t="s">
        <v>2941</v>
      </c>
    </row>
    <row r="207" spans="2:65" s="1" customFormat="1" ht="25.5" customHeight="1">
      <c r="B207" s="136"/>
      <c r="C207" s="164" t="s">
        <v>1319</v>
      </c>
      <c r="D207" s="164" t="s">
        <v>1082</v>
      </c>
      <c r="E207" s="165" t="s">
        <v>803</v>
      </c>
      <c r="F207" s="270" t="s">
        <v>804</v>
      </c>
      <c r="G207" s="270"/>
      <c r="H207" s="270"/>
      <c r="I207" s="270"/>
      <c r="J207" s="166" t="s">
        <v>1194</v>
      </c>
      <c r="K207" s="167">
        <v>6</v>
      </c>
      <c r="L207" s="265">
        <v>0</v>
      </c>
      <c r="M207" s="265"/>
      <c r="N207" s="258">
        <f t="shared" si="15"/>
        <v>0</v>
      </c>
      <c r="O207" s="258"/>
      <c r="P207" s="258"/>
      <c r="Q207" s="258"/>
      <c r="R207" s="138"/>
      <c r="T207" s="168" t="s">
        <v>875</v>
      </c>
      <c r="U207" s="47" t="s">
        <v>914</v>
      </c>
      <c r="V207" s="39"/>
      <c r="W207" s="169">
        <f t="shared" si="16"/>
        <v>0</v>
      </c>
      <c r="X207" s="169">
        <v>4.64E-3</v>
      </c>
      <c r="Y207" s="169">
        <f t="shared" si="17"/>
        <v>2.784E-2</v>
      </c>
      <c r="Z207" s="169">
        <v>0</v>
      </c>
      <c r="AA207" s="170">
        <f t="shared" si="18"/>
        <v>0</v>
      </c>
      <c r="AR207" s="22" t="s">
        <v>954</v>
      </c>
      <c r="AT207" s="22" t="s">
        <v>1082</v>
      </c>
      <c r="AU207" s="22" t="s">
        <v>959</v>
      </c>
      <c r="AY207" s="22" t="s">
        <v>1081</v>
      </c>
      <c r="BE207" s="116">
        <f t="shared" si="19"/>
        <v>0</v>
      </c>
      <c r="BF207" s="116">
        <f t="shared" si="20"/>
        <v>0</v>
      </c>
      <c r="BG207" s="116">
        <f t="shared" si="21"/>
        <v>0</v>
      </c>
      <c r="BH207" s="116">
        <f t="shared" si="22"/>
        <v>0</v>
      </c>
      <c r="BI207" s="116">
        <f t="shared" si="23"/>
        <v>0</v>
      </c>
      <c r="BJ207" s="22" t="s">
        <v>959</v>
      </c>
      <c r="BK207" s="171">
        <f t="shared" si="24"/>
        <v>0</v>
      </c>
      <c r="BL207" s="22" t="s">
        <v>954</v>
      </c>
      <c r="BM207" s="22" t="s">
        <v>2942</v>
      </c>
    </row>
    <row r="208" spans="2:65" s="1" customFormat="1" ht="25.5" customHeight="1">
      <c r="B208" s="136"/>
      <c r="C208" s="164" t="s">
        <v>1323</v>
      </c>
      <c r="D208" s="164" t="s">
        <v>1082</v>
      </c>
      <c r="E208" s="165" t="s">
        <v>806</v>
      </c>
      <c r="F208" s="270" t="s">
        <v>807</v>
      </c>
      <c r="G208" s="270"/>
      <c r="H208" s="270"/>
      <c r="I208" s="270"/>
      <c r="J208" s="166" t="s">
        <v>1194</v>
      </c>
      <c r="K208" s="167">
        <v>2</v>
      </c>
      <c r="L208" s="265">
        <v>0</v>
      </c>
      <c r="M208" s="265"/>
      <c r="N208" s="258">
        <f t="shared" si="15"/>
        <v>0</v>
      </c>
      <c r="O208" s="258"/>
      <c r="P208" s="258"/>
      <c r="Q208" s="258"/>
      <c r="R208" s="138"/>
      <c r="T208" s="168" t="s">
        <v>875</v>
      </c>
      <c r="U208" s="47" t="s">
        <v>914</v>
      </c>
      <c r="V208" s="39"/>
      <c r="W208" s="169">
        <f t="shared" si="16"/>
        <v>0</v>
      </c>
      <c r="X208" s="169">
        <v>5.5100000000000001E-3</v>
      </c>
      <c r="Y208" s="169">
        <f t="shared" si="17"/>
        <v>1.102E-2</v>
      </c>
      <c r="Z208" s="169">
        <v>0</v>
      </c>
      <c r="AA208" s="170">
        <f t="shared" si="18"/>
        <v>0</v>
      </c>
      <c r="AR208" s="22" t="s">
        <v>954</v>
      </c>
      <c r="AT208" s="22" t="s">
        <v>1082</v>
      </c>
      <c r="AU208" s="22" t="s">
        <v>959</v>
      </c>
      <c r="AY208" s="22" t="s">
        <v>1081</v>
      </c>
      <c r="BE208" s="116">
        <f t="shared" si="19"/>
        <v>0</v>
      </c>
      <c r="BF208" s="116">
        <f t="shared" si="20"/>
        <v>0</v>
      </c>
      <c r="BG208" s="116">
        <f t="shared" si="21"/>
        <v>0</v>
      </c>
      <c r="BH208" s="116">
        <f t="shared" si="22"/>
        <v>0</v>
      </c>
      <c r="BI208" s="116">
        <f t="shared" si="23"/>
        <v>0</v>
      </c>
      <c r="BJ208" s="22" t="s">
        <v>959</v>
      </c>
      <c r="BK208" s="171">
        <f t="shared" si="24"/>
        <v>0</v>
      </c>
      <c r="BL208" s="22" t="s">
        <v>954</v>
      </c>
      <c r="BM208" s="22" t="s">
        <v>2943</v>
      </c>
    </row>
    <row r="209" spans="2:65" s="1" customFormat="1" ht="25.5" customHeight="1">
      <c r="B209" s="136"/>
      <c r="C209" s="164" t="s">
        <v>1327</v>
      </c>
      <c r="D209" s="164" t="s">
        <v>1082</v>
      </c>
      <c r="E209" s="165" t="s">
        <v>2944</v>
      </c>
      <c r="F209" s="270" t="s">
        <v>2945</v>
      </c>
      <c r="G209" s="270"/>
      <c r="H209" s="270"/>
      <c r="I209" s="270"/>
      <c r="J209" s="166" t="s">
        <v>1194</v>
      </c>
      <c r="K209" s="167">
        <v>4</v>
      </c>
      <c r="L209" s="265">
        <v>0</v>
      </c>
      <c r="M209" s="265"/>
      <c r="N209" s="258">
        <f t="shared" si="15"/>
        <v>0</v>
      </c>
      <c r="O209" s="258"/>
      <c r="P209" s="258"/>
      <c r="Q209" s="258"/>
      <c r="R209" s="138"/>
      <c r="T209" s="168" t="s">
        <v>875</v>
      </c>
      <c r="U209" s="47" t="s">
        <v>914</v>
      </c>
      <c r="V209" s="39"/>
      <c r="W209" s="169">
        <f t="shared" si="16"/>
        <v>0</v>
      </c>
      <c r="X209" s="169">
        <v>5.45E-3</v>
      </c>
      <c r="Y209" s="169">
        <f t="shared" si="17"/>
        <v>2.18E-2</v>
      </c>
      <c r="Z209" s="169">
        <v>0</v>
      </c>
      <c r="AA209" s="170">
        <f t="shared" si="18"/>
        <v>0</v>
      </c>
      <c r="AR209" s="22" t="s">
        <v>954</v>
      </c>
      <c r="AT209" s="22" t="s">
        <v>1082</v>
      </c>
      <c r="AU209" s="22" t="s">
        <v>959</v>
      </c>
      <c r="AY209" s="22" t="s">
        <v>1081</v>
      </c>
      <c r="BE209" s="116">
        <f t="shared" si="19"/>
        <v>0</v>
      </c>
      <c r="BF209" s="116">
        <f t="shared" si="20"/>
        <v>0</v>
      </c>
      <c r="BG209" s="116">
        <f t="shared" si="21"/>
        <v>0</v>
      </c>
      <c r="BH209" s="116">
        <f t="shared" si="22"/>
        <v>0</v>
      </c>
      <c r="BI209" s="116">
        <f t="shared" si="23"/>
        <v>0</v>
      </c>
      <c r="BJ209" s="22" t="s">
        <v>959</v>
      </c>
      <c r="BK209" s="171">
        <f t="shared" si="24"/>
        <v>0</v>
      </c>
      <c r="BL209" s="22" t="s">
        <v>954</v>
      </c>
      <c r="BM209" s="22" t="s">
        <v>2946</v>
      </c>
    </row>
    <row r="210" spans="2:65" s="1" customFormat="1" ht="25.5" customHeight="1">
      <c r="B210" s="136"/>
      <c r="C210" s="164" t="s">
        <v>1339</v>
      </c>
      <c r="D210" s="164" t="s">
        <v>1082</v>
      </c>
      <c r="E210" s="165" t="s">
        <v>3186</v>
      </c>
      <c r="F210" s="270" t="s">
        <v>3187</v>
      </c>
      <c r="G210" s="270"/>
      <c r="H210" s="270"/>
      <c r="I210" s="270"/>
      <c r="J210" s="166" t="s">
        <v>1194</v>
      </c>
      <c r="K210" s="167">
        <v>4</v>
      </c>
      <c r="L210" s="265">
        <v>0</v>
      </c>
      <c r="M210" s="265"/>
      <c r="N210" s="258">
        <f t="shared" si="15"/>
        <v>0</v>
      </c>
      <c r="O210" s="258"/>
      <c r="P210" s="258"/>
      <c r="Q210" s="258"/>
      <c r="R210" s="138"/>
      <c r="T210" s="168" t="s">
        <v>875</v>
      </c>
      <c r="U210" s="47" t="s">
        <v>914</v>
      </c>
      <c r="V210" s="39"/>
      <c r="W210" s="169">
        <f t="shared" si="16"/>
        <v>0</v>
      </c>
      <c r="X210" s="169">
        <v>6.4000000000000005E-4</v>
      </c>
      <c r="Y210" s="169">
        <f t="shared" si="17"/>
        <v>2.5600000000000002E-3</v>
      </c>
      <c r="Z210" s="169">
        <v>0</v>
      </c>
      <c r="AA210" s="170">
        <f t="shared" si="18"/>
        <v>0</v>
      </c>
      <c r="AR210" s="22" t="s">
        <v>954</v>
      </c>
      <c r="AT210" s="22" t="s">
        <v>1082</v>
      </c>
      <c r="AU210" s="22" t="s">
        <v>959</v>
      </c>
      <c r="AY210" s="22" t="s">
        <v>1081</v>
      </c>
      <c r="BE210" s="116">
        <f t="shared" si="19"/>
        <v>0</v>
      </c>
      <c r="BF210" s="116">
        <f t="shared" si="20"/>
        <v>0</v>
      </c>
      <c r="BG210" s="116">
        <f t="shared" si="21"/>
        <v>0</v>
      </c>
      <c r="BH210" s="116">
        <f t="shared" si="22"/>
        <v>0</v>
      </c>
      <c r="BI210" s="116">
        <f t="shared" si="23"/>
        <v>0</v>
      </c>
      <c r="BJ210" s="22" t="s">
        <v>959</v>
      </c>
      <c r="BK210" s="171">
        <f t="shared" si="24"/>
        <v>0</v>
      </c>
      <c r="BL210" s="22" t="s">
        <v>954</v>
      </c>
      <c r="BM210" s="22" t="s">
        <v>2947</v>
      </c>
    </row>
    <row r="211" spans="2:65" s="1" customFormat="1" ht="25.5" customHeight="1">
      <c r="B211" s="136"/>
      <c r="C211" s="164" t="s">
        <v>1343</v>
      </c>
      <c r="D211" s="164" t="s">
        <v>1082</v>
      </c>
      <c r="E211" s="165" t="s">
        <v>3217</v>
      </c>
      <c r="F211" s="270" t="s">
        <v>3218</v>
      </c>
      <c r="G211" s="270"/>
      <c r="H211" s="270"/>
      <c r="I211" s="270"/>
      <c r="J211" s="166" t="s">
        <v>1194</v>
      </c>
      <c r="K211" s="167">
        <v>19</v>
      </c>
      <c r="L211" s="265">
        <v>0</v>
      </c>
      <c r="M211" s="265"/>
      <c r="N211" s="258">
        <f t="shared" si="15"/>
        <v>0</v>
      </c>
      <c r="O211" s="258"/>
      <c r="P211" s="258"/>
      <c r="Q211" s="258"/>
      <c r="R211" s="138"/>
      <c r="T211" s="168" t="s">
        <v>875</v>
      </c>
      <c r="U211" s="47" t="s">
        <v>914</v>
      </c>
      <c r="V211" s="39"/>
      <c r="W211" s="169">
        <f t="shared" si="16"/>
        <v>0</v>
      </c>
      <c r="X211" s="169">
        <v>7.7400000000000004E-3</v>
      </c>
      <c r="Y211" s="169">
        <f t="shared" si="17"/>
        <v>0.14706</v>
      </c>
      <c r="Z211" s="169">
        <v>0</v>
      </c>
      <c r="AA211" s="170">
        <f t="shared" si="18"/>
        <v>0</v>
      </c>
      <c r="AR211" s="22" t="s">
        <v>954</v>
      </c>
      <c r="AT211" s="22" t="s">
        <v>1082</v>
      </c>
      <c r="AU211" s="22" t="s">
        <v>959</v>
      </c>
      <c r="AY211" s="22" t="s">
        <v>1081</v>
      </c>
      <c r="BE211" s="116">
        <f t="shared" si="19"/>
        <v>0</v>
      </c>
      <c r="BF211" s="116">
        <f t="shared" si="20"/>
        <v>0</v>
      </c>
      <c r="BG211" s="116">
        <f t="shared" si="21"/>
        <v>0</v>
      </c>
      <c r="BH211" s="116">
        <f t="shared" si="22"/>
        <v>0</v>
      </c>
      <c r="BI211" s="116">
        <f t="shared" si="23"/>
        <v>0</v>
      </c>
      <c r="BJ211" s="22" t="s">
        <v>959</v>
      </c>
      <c r="BK211" s="171">
        <f t="shared" si="24"/>
        <v>0</v>
      </c>
      <c r="BL211" s="22" t="s">
        <v>954</v>
      </c>
      <c r="BM211" s="22" t="s">
        <v>2948</v>
      </c>
    </row>
    <row r="212" spans="2:65" s="11" customFormat="1" ht="16.5" customHeight="1">
      <c r="B212" s="172"/>
      <c r="C212" s="173"/>
      <c r="D212" s="173"/>
      <c r="E212" s="174" t="s">
        <v>875</v>
      </c>
      <c r="F212" s="263" t="s">
        <v>3220</v>
      </c>
      <c r="G212" s="264"/>
      <c r="H212" s="264"/>
      <c r="I212" s="264"/>
      <c r="J212" s="173"/>
      <c r="K212" s="174" t="s">
        <v>875</v>
      </c>
      <c r="L212" s="173"/>
      <c r="M212" s="173"/>
      <c r="N212" s="173"/>
      <c r="O212" s="173"/>
      <c r="P212" s="173"/>
      <c r="Q212" s="173"/>
      <c r="R212" s="175"/>
      <c r="T212" s="176"/>
      <c r="U212" s="173"/>
      <c r="V212" s="173"/>
      <c r="W212" s="173"/>
      <c r="X212" s="173"/>
      <c r="Y212" s="173"/>
      <c r="Z212" s="173"/>
      <c r="AA212" s="177"/>
      <c r="AT212" s="178" t="s">
        <v>1089</v>
      </c>
      <c r="AU212" s="178" t="s">
        <v>959</v>
      </c>
      <c r="AV212" s="11" t="s">
        <v>954</v>
      </c>
      <c r="AW212" s="11" t="s">
        <v>903</v>
      </c>
      <c r="AX212" s="11" t="s">
        <v>947</v>
      </c>
      <c r="AY212" s="178" t="s">
        <v>1081</v>
      </c>
    </row>
    <row r="213" spans="2:65" s="12" customFormat="1" ht="16.5" customHeight="1">
      <c r="B213" s="179"/>
      <c r="C213" s="180"/>
      <c r="D213" s="180"/>
      <c r="E213" s="181" t="s">
        <v>875</v>
      </c>
      <c r="F213" s="259" t="s">
        <v>2949</v>
      </c>
      <c r="G213" s="260"/>
      <c r="H213" s="260"/>
      <c r="I213" s="260"/>
      <c r="J213" s="180"/>
      <c r="K213" s="182">
        <v>19</v>
      </c>
      <c r="L213" s="180"/>
      <c r="M213" s="180"/>
      <c r="N213" s="180"/>
      <c r="O213" s="180"/>
      <c r="P213" s="180"/>
      <c r="Q213" s="180"/>
      <c r="R213" s="183"/>
      <c r="T213" s="184"/>
      <c r="U213" s="180"/>
      <c r="V213" s="180"/>
      <c r="W213" s="180"/>
      <c r="X213" s="180"/>
      <c r="Y213" s="180"/>
      <c r="Z213" s="180"/>
      <c r="AA213" s="185"/>
      <c r="AT213" s="186" t="s">
        <v>1089</v>
      </c>
      <c r="AU213" s="186" t="s">
        <v>959</v>
      </c>
      <c r="AV213" s="12" t="s">
        <v>959</v>
      </c>
      <c r="AW213" s="12" t="s">
        <v>903</v>
      </c>
      <c r="AX213" s="12" t="s">
        <v>947</v>
      </c>
      <c r="AY213" s="186" t="s">
        <v>1081</v>
      </c>
    </row>
    <row r="214" spans="2:65" s="13" customFormat="1" ht="16.5" customHeight="1">
      <c r="B214" s="187"/>
      <c r="C214" s="188"/>
      <c r="D214" s="188"/>
      <c r="E214" s="189" t="s">
        <v>875</v>
      </c>
      <c r="F214" s="271" t="s">
        <v>1096</v>
      </c>
      <c r="G214" s="272"/>
      <c r="H214" s="272"/>
      <c r="I214" s="272"/>
      <c r="J214" s="188"/>
      <c r="K214" s="190">
        <v>19</v>
      </c>
      <c r="L214" s="188"/>
      <c r="M214" s="188"/>
      <c r="N214" s="188"/>
      <c r="O214" s="188"/>
      <c r="P214" s="188"/>
      <c r="Q214" s="188"/>
      <c r="R214" s="191"/>
      <c r="T214" s="192"/>
      <c r="U214" s="188"/>
      <c r="V214" s="188"/>
      <c r="W214" s="188"/>
      <c r="X214" s="188"/>
      <c r="Y214" s="188"/>
      <c r="Z214" s="188"/>
      <c r="AA214" s="193"/>
      <c r="AT214" s="194" t="s">
        <v>1089</v>
      </c>
      <c r="AU214" s="194" t="s">
        <v>959</v>
      </c>
      <c r="AV214" s="13" t="s">
        <v>1086</v>
      </c>
      <c r="AW214" s="13" t="s">
        <v>903</v>
      </c>
      <c r="AX214" s="13" t="s">
        <v>954</v>
      </c>
      <c r="AY214" s="194" t="s">
        <v>1081</v>
      </c>
    </row>
    <row r="215" spans="2:65" s="1" customFormat="1" ht="25.5" customHeight="1">
      <c r="B215" s="136"/>
      <c r="C215" s="164" t="s">
        <v>1348</v>
      </c>
      <c r="D215" s="164" t="s">
        <v>1082</v>
      </c>
      <c r="E215" s="165" t="s">
        <v>3223</v>
      </c>
      <c r="F215" s="270" t="s">
        <v>3224</v>
      </c>
      <c r="G215" s="270"/>
      <c r="H215" s="270"/>
      <c r="I215" s="270"/>
      <c r="J215" s="166" t="s">
        <v>1194</v>
      </c>
      <c r="K215" s="167">
        <v>8</v>
      </c>
      <c r="L215" s="265">
        <v>0</v>
      </c>
      <c r="M215" s="265"/>
      <c r="N215" s="258">
        <f>ROUND(L215*K215,3)</f>
        <v>0</v>
      </c>
      <c r="O215" s="258"/>
      <c r="P215" s="258"/>
      <c r="Q215" s="258"/>
      <c r="R215" s="138"/>
      <c r="T215" s="168" t="s">
        <v>875</v>
      </c>
      <c r="U215" s="47" t="s">
        <v>914</v>
      </c>
      <c r="V215" s="39"/>
      <c r="W215" s="169">
        <f>V215*K215</f>
        <v>0</v>
      </c>
      <c r="X215" s="169">
        <v>1.5140000000000001E-2</v>
      </c>
      <c r="Y215" s="169">
        <f>X215*K215</f>
        <v>0.12112000000000001</v>
      </c>
      <c r="Z215" s="169">
        <v>0</v>
      </c>
      <c r="AA215" s="170">
        <f>Z215*K215</f>
        <v>0</v>
      </c>
      <c r="AR215" s="22" t="s">
        <v>954</v>
      </c>
      <c r="AT215" s="22" t="s">
        <v>1082</v>
      </c>
      <c r="AU215" s="22" t="s">
        <v>959</v>
      </c>
      <c r="AY215" s="22" t="s">
        <v>1081</v>
      </c>
      <c r="BE215" s="116">
        <f>IF(U215="základná",N215,0)</f>
        <v>0</v>
      </c>
      <c r="BF215" s="116">
        <f>IF(U215="znížená",N215,0)</f>
        <v>0</v>
      </c>
      <c r="BG215" s="116">
        <f>IF(U215="zákl. prenesená",N215,0)</f>
        <v>0</v>
      </c>
      <c r="BH215" s="116">
        <f>IF(U215="zníž. prenesená",N215,0)</f>
        <v>0</v>
      </c>
      <c r="BI215" s="116">
        <f>IF(U215="nulová",N215,0)</f>
        <v>0</v>
      </c>
      <c r="BJ215" s="22" t="s">
        <v>959</v>
      </c>
      <c r="BK215" s="171">
        <f>ROUND(L215*K215,3)</f>
        <v>0</v>
      </c>
      <c r="BL215" s="22" t="s">
        <v>954</v>
      </c>
      <c r="BM215" s="22" t="s">
        <v>2950</v>
      </c>
    </row>
    <row r="216" spans="2:65" s="11" customFormat="1" ht="16.5" customHeight="1">
      <c r="B216" s="172"/>
      <c r="C216" s="173"/>
      <c r="D216" s="173"/>
      <c r="E216" s="174" t="s">
        <v>875</v>
      </c>
      <c r="F216" s="263" t="s">
        <v>3220</v>
      </c>
      <c r="G216" s="264"/>
      <c r="H216" s="264"/>
      <c r="I216" s="264"/>
      <c r="J216" s="173"/>
      <c r="K216" s="174" t="s">
        <v>875</v>
      </c>
      <c r="L216" s="173"/>
      <c r="M216" s="173"/>
      <c r="N216" s="173"/>
      <c r="O216" s="173"/>
      <c r="P216" s="173"/>
      <c r="Q216" s="173"/>
      <c r="R216" s="175"/>
      <c r="T216" s="176"/>
      <c r="U216" s="173"/>
      <c r="V216" s="173"/>
      <c r="W216" s="173"/>
      <c r="X216" s="173"/>
      <c r="Y216" s="173"/>
      <c r="Z216" s="173"/>
      <c r="AA216" s="177"/>
      <c r="AT216" s="178" t="s">
        <v>1089</v>
      </c>
      <c r="AU216" s="178" t="s">
        <v>959</v>
      </c>
      <c r="AV216" s="11" t="s">
        <v>954</v>
      </c>
      <c r="AW216" s="11" t="s">
        <v>903</v>
      </c>
      <c r="AX216" s="11" t="s">
        <v>947</v>
      </c>
      <c r="AY216" s="178" t="s">
        <v>1081</v>
      </c>
    </row>
    <row r="217" spans="2:65" s="12" customFormat="1" ht="16.5" customHeight="1">
      <c r="B217" s="179"/>
      <c r="C217" s="180"/>
      <c r="D217" s="180"/>
      <c r="E217" s="181" t="s">
        <v>875</v>
      </c>
      <c r="F217" s="259" t="s">
        <v>1086</v>
      </c>
      <c r="G217" s="260"/>
      <c r="H217" s="260"/>
      <c r="I217" s="260"/>
      <c r="J217" s="180"/>
      <c r="K217" s="182">
        <v>4</v>
      </c>
      <c r="L217" s="180"/>
      <c r="M217" s="180"/>
      <c r="N217" s="180"/>
      <c r="O217" s="180"/>
      <c r="P217" s="180"/>
      <c r="Q217" s="180"/>
      <c r="R217" s="183"/>
      <c r="T217" s="184"/>
      <c r="U217" s="180"/>
      <c r="V217" s="180"/>
      <c r="W217" s="180"/>
      <c r="X217" s="180"/>
      <c r="Y217" s="180"/>
      <c r="Z217" s="180"/>
      <c r="AA217" s="185"/>
      <c r="AT217" s="186" t="s">
        <v>1089</v>
      </c>
      <c r="AU217" s="186" t="s">
        <v>959</v>
      </c>
      <c r="AV217" s="12" t="s">
        <v>959</v>
      </c>
      <c r="AW217" s="12" t="s">
        <v>903</v>
      </c>
      <c r="AX217" s="12" t="s">
        <v>947</v>
      </c>
      <c r="AY217" s="186" t="s">
        <v>1081</v>
      </c>
    </row>
    <row r="218" spans="2:65" s="11" customFormat="1" ht="16.5" customHeight="1">
      <c r="B218" s="172"/>
      <c r="C218" s="173"/>
      <c r="D218" s="173"/>
      <c r="E218" s="174" t="s">
        <v>875</v>
      </c>
      <c r="F218" s="266" t="s">
        <v>3227</v>
      </c>
      <c r="G218" s="267"/>
      <c r="H218" s="267"/>
      <c r="I218" s="267"/>
      <c r="J218" s="173"/>
      <c r="K218" s="174" t="s">
        <v>875</v>
      </c>
      <c r="L218" s="173"/>
      <c r="M218" s="173"/>
      <c r="N218" s="173"/>
      <c r="O218" s="173"/>
      <c r="P218" s="173"/>
      <c r="Q218" s="173"/>
      <c r="R218" s="175"/>
      <c r="T218" s="176"/>
      <c r="U218" s="173"/>
      <c r="V218" s="173"/>
      <c r="W218" s="173"/>
      <c r="X218" s="173"/>
      <c r="Y218" s="173"/>
      <c r="Z218" s="173"/>
      <c r="AA218" s="177"/>
      <c r="AT218" s="178" t="s">
        <v>1089</v>
      </c>
      <c r="AU218" s="178" t="s">
        <v>959</v>
      </c>
      <c r="AV218" s="11" t="s">
        <v>954</v>
      </c>
      <c r="AW218" s="11" t="s">
        <v>903</v>
      </c>
      <c r="AX218" s="11" t="s">
        <v>947</v>
      </c>
      <c r="AY218" s="178" t="s">
        <v>1081</v>
      </c>
    </row>
    <row r="219" spans="2:65" s="12" customFormat="1" ht="16.5" customHeight="1">
      <c r="B219" s="179"/>
      <c r="C219" s="180"/>
      <c r="D219" s="180"/>
      <c r="E219" s="181" t="s">
        <v>875</v>
      </c>
      <c r="F219" s="259" t="s">
        <v>1086</v>
      </c>
      <c r="G219" s="260"/>
      <c r="H219" s="260"/>
      <c r="I219" s="260"/>
      <c r="J219" s="180"/>
      <c r="K219" s="182">
        <v>4</v>
      </c>
      <c r="L219" s="180"/>
      <c r="M219" s="180"/>
      <c r="N219" s="180"/>
      <c r="O219" s="180"/>
      <c r="P219" s="180"/>
      <c r="Q219" s="180"/>
      <c r="R219" s="183"/>
      <c r="T219" s="184"/>
      <c r="U219" s="180"/>
      <c r="V219" s="180"/>
      <c r="W219" s="180"/>
      <c r="X219" s="180"/>
      <c r="Y219" s="180"/>
      <c r="Z219" s="180"/>
      <c r="AA219" s="185"/>
      <c r="AT219" s="186" t="s">
        <v>1089</v>
      </c>
      <c r="AU219" s="186" t="s">
        <v>959</v>
      </c>
      <c r="AV219" s="12" t="s">
        <v>959</v>
      </c>
      <c r="AW219" s="12" t="s">
        <v>903</v>
      </c>
      <c r="AX219" s="12" t="s">
        <v>947</v>
      </c>
      <c r="AY219" s="186" t="s">
        <v>1081</v>
      </c>
    </row>
    <row r="220" spans="2:65" s="13" customFormat="1" ht="16.5" customHeight="1">
      <c r="B220" s="187"/>
      <c r="C220" s="188"/>
      <c r="D220" s="188"/>
      <c r="E220" s="189" t="s">
        <v>875</v>
      </c>
      <c r="F220" s="271" t="s">
        <v>1096</v>
      </c>
      <c r="G220" s="272"/>
      <c r="H220" s="272"/>
      <c r="I220" s="272"/>
      <c r="J220" s="188"/>
      <c r="K220" s="190">
        <v>8</v>
      </c>
      <c r="L220" s="188"/>
      <c r="M220" s="188"/>
      <c r="N220" s="188"/>
      <c r="O220" s="188"/>
      <c r="P220" s="188"/>
      <c r="Q220" s="188"/>
      <c r="R220" s="191"/>
      <c r="T220" s="192"/>
      <c r="U220" s="188"/>
      <c r="V220" s="188"/>
      <c r="W220" s="188"/>
      <c r="X220" s="188"/>
      <c r="Y220" s="188"/>
      <c r="Z220" s="188"/>
      <c r="AA220" s="193"/>
      <c r="AT220" s="194" t="s">
        <v>1089</v>
      </c>
      <c r="AU220" s="194" t="s">
        <v>959</v>
      </c>
      <c r="AV220" s="13" t="s">
        <v>1086</v>
      </c>
      <c r="AW220" s="13" t="s">
        <v>903</v>
      </c>
      <c r="AX220" s="13" t="s">
        <v>954</v>
      </c>
      <c r="AY220" s="194" t="s">
        <v>1081</v>
      </c>
    </row>
    <row r="221" spans="2:65" s="1" customFormat="1" ht="25.5" customHeight="1">
      <c r="B221" s="136"/>
      <c r="C221" s="164" t="s">
        <v>1353</v>
      </c>
      <c r="D221" s="164" t="s">
        <v>1082</v>
      </c>
      <c r="E221" s="165" t="s">
        <v>3244</v>
      </c>
      <c r="F221" s="270" t="s">
        <v>3245</v>
      </c>
      <c r="G221" s="270"/>
      <c r="H221" s="270"/>
      <c r="I221" s="270"/>
      <c r="J221" s="166" t="s">
        <v>1346</v>
      </c>
      <c r="K221" s="167">
        <v>0</v>
      </c>
      <c r="L221" s="265">
        <v>0</v>
      </c>
      <c r="M221" s="265"/>
      <c r="N221" s="258">
        <f>ROUND(L221*K221,3)</f>
        <v>0</v>
      </c>
      <c r="O221" s="258"/>
      <c r="P221" s="258"/>
      <c r="Q221" s="258"/>
      <c r="R221" s="138"/>
      <c r="T221" s="168" t="s">
        <v>875</v>
      </c>
      <c r="U221" s="47" t="s">
        <v>914</v>
      </c>
      <c r="V221" s="39"/>
      <c r="W221" s="169">
        <f>V221*K221</f>
        <v>0</v>
      </c>
      <c r="X221" s="169">
        <v>0</v>
      </c>
      <c r="Y221" s="169">
        <f>X221*K221</f>
        <v>0</v>
      </c>
      <c r="Z221" s="169">
        <v>0</v>
      </c>
      <c r="AA221" s="170">
        <f>Z221*K221</f>
        <v>0</v>
      </c>
      <c r="AR221" s="22" t="s">
        <v>954</v>
      </c>
      <c r="AT221" s="22" t="s">
        <v>1082</v>
      </c>
      <c r="AU221" s="22" t="s">
        <v>959</v>
      </c>
      <c r="AY221" s="22" t="s">
        <v>1081</v>
      </c>
      <c r="BE221" s="116">
        <f>IF(U221="základná",N221,0)</f>
        <v>0</v>
      </c>
      <c r="BF221" s="116">
        <f>IF(U221="znížená",N221,0)</f>
        <v>0</v>
      </c>
      <c r="BG221" s="116">
        <f>IF(U221="zákl. prenesená",N221,0)</f>
        <v>0</v>
      </c>
      <c r="BH221" s="116">
        <f>IF(U221="zníž. prenesená",N221,0)</f>
        <v>0</v>
      </c>
      <c r="BI221" s="116">
        <f>IF(U221="nulová",N221,0)</f>
        <v>0</v>
      </c>
      <c r="BJ221" s="22" t="s">
        <v>959</v>
      </c>
      <c r="BK221" s="171">
        <f>ROUND(L221*K221,3)</f>
        <v>0</v>
      </c>
      <c r="BL221" s="22" t="s">
        <v>954</v>
      </c>
      <c r="BM221" s="22" t="s">
        <v>2951</v>
      </c>
    </row>
    <row r="222" spans="2:65" s="10" customFormat="1" ht="29.85" customHeight="1">
      <c r="B222" s="153"/>
      <c r="C222" s="154"/>
      <c r="D222" s="163" t="s">
        <v>549</v>
      </c>
      <c r="E222" s="163"/>
      <c r="F222" s="163"/>
      <c r="G222" s="163"/>
      <c r="H222" s="163"/>
      <c r="I222" s="163"/>
      <c r="J222" s="163"/>
      <c r="K222" s="163"/>
      <c r="L222" s="163"/>
      <c r="M222" s="163"/>
      <c r="N222" s="273">
        <f>BK222</f>
        <v>0</v>
      </c>
      <c r="O222" s="274"/>
      <c r="P222" s="274"/>
      <c r="Q222" s="274"/>
      <c r="R222" s="156"/>
      <c r="T222" s="157"/>
      <c r="U222" s="154"/>
      <c r="V222" s="154"/>
      <c r="W222" s="158">
        <f>SUM(W223:W242)</f>
        <v>0</v>
      </c>
      <c r="X222" s="154"/>
      <c r="Y222" s="158">
        <f>SUM(Y223:Y242)</f>
        <v>6.2477410279999993E-2</v>
      </c>
      <c r="Z222" s="154"/>
      <c r="AA222" s="159">
        <f>SUM(AA223:AA242)</f>
        <v>0</v>
      </c>
      <c r="AR222" s="160" t="s">
        <v>959</v>
      </c>
      <c r="AT222" s="161" t="s">
        <v>946</v>
      </c>
      <c r="AU222" s="161" t="s">
        <v>954</v>
      </c>
      <c r="AY222" s="160" t="s">
        <v>1081</v>
      </c>
      <c r="BK222" s="162">
        <f>SUM(BK223:BK242)</f>
        <v>0</v>
      </c>
    </row>
    <row r="223" spans="2:65" s="1" customFormat="1" ht="25.5" customHeight="1">
      <c r="B223" s="136"/>
      <c r="C223" s="164" t="s">
        <v>1280</v>
      </c>
      <c r="D223" s="164" t="s">
        <v>1082</v>
      </c>
      <c r="E223" s="165" t="s">
        <v>3331</v>
      </c>
      <c r="F223" s="270" t="s">
        <v>3332</v>
      </c>
      <c r="G223" s="270"/>
      <c r="H223" s="270"/>
      <c r="I223" s="270"/>
      <c r="J223" s="166" t="s">
        <v>774</v>
      </c>
      <c r="K223" s="167">
        <v>1</v>
      </c>
      <c r="L223" s="265">
        <v>0</v>
      </c>
      <c r="M223" s="265"/>
      <c r="N223" s="258">
        <f t="shared" ref="N223:N231" si="25">ROUND(L223*K223,3)</f>
        <v>0</v>
      </c>
      <c r="O223" s="258"/>
      <c r="P223" s="258"/>
      <c r="Q223" s="258"/>
      <c r="R223" s="138"/>
      <c r="T223" s="168" t="s">
        <v>875</v>
      </c>
      <c r="U223" s="47" t="s">
        <v>914</v>
      </c>
      <c r="V223" s="39"/>
      <c r="W223" s="169">
        <f t="shared" ref="W223:W231" si="26">V223*K223</f>
        <v>0</v>
      </c>
      <c r="X223" s="169">
        <v>1.1317410280000001E-2</v>
      </c>
      <c r="Y223" s="169">
        <f t="shared" ref="Y223:Y231" si="27">X223*K223</f>
        <v>1.1317410280000001E-2</v>
      </c>
      <c r="Z223" s="169">
        <v>0</v>
      </c>
      <c r="AA223" s="170">
        <f t="shared" ref="AA223:AA231" si="28">Z223*K223</f>
        <v>0</v>
      </c>
      <c r="AR223" s="22" t="s">
        <v>954</v>
      </c>
      <c r="AT223" s="22" t="s">
        <v>1082</v>
      </c>
      <c r="AU223" s="22" t="s">
        <v>959</v>
      </c>
      <c r="AY223" s="22" t="s">
        <v>1081</v>
      </c>
      <c r="BE223" s="116">
        <f t="shared" ref="BE223:BE231" si="29">IF(U223="základná",N223,0)</f>
        <v>0</v>
      </c>
      <c r="BF223" s="116">
        <f t="shared" ref="BF223:BF231" si="30">IF(U223="znížená",N223,0)</f>
        <v>0</v>
      </c>
      <c r="BG223" s="116">
        <f t="shared" ref="BG223:BG231" si="31">IF(U223="zákl. prenesená",N223,0)</f>
        <v>0</v>
      </c>
      <c r="BH223" s="116">
        <f t="shared" ref="BH223:BH231" si="32">IF(U223="zníž. prenesená",N223,0)</f>
        <v>0</v>
      </c>
      <c r="BI223" s="116">
        <f t="shared" ref="BI223:BI231" si="33">IF(U223="nulová",N223,0)</f>
        <v>0</v>
      </c>
      <c r="BJ223" s="22" t="s">
        <v>959</v>
      </c>
      <c r="BK223" s="171">
        <f t="shared" ref="BK223:BK231" si="34">ROUND(L223*K223,3)</f>
        <v>0</v>
      </c>
      <c r="BL223" s="22" t="s">
        <v>954</v>
      </c>
      <c r="BM223" s="22" t="s">
        <v>2952</v>
      </c>
    </row>
    <row r="224" spans="2:65" s="1" customFormat="1" ht="25.5" customHeight="1">
      <c r="B224" s="136"/>
      <c r="C224" s="164" t="s">
        <v>1361</v>
      </c>
      <c r="D224" s="164" t="s">
        <v>1082</v>
      </c>
      <c r="E224" s="165" t="s">
        <v>3481</v>
      </c>
      <c r="F224" s="270" t="s">
        <v>3482</v>
      </c>
      <c r="G224" s="270"/>
      <c r="H224" s="270"/>
      <c r="I224" s="270"/>
      <c r="J224" s="166" t="s">
        <v>1182</v>
      </c>
      <c r="K224" s="167">
        <v>3</v>
      </c>
      <c r="L224" s="265">
        <v>0</v>
      </c>
      <c r="M224" s="265"/>
      <c r="N224" s="258">
        <f t="shared" si="25"/>
        <v>0</v>
      </c>
      <c r="O224" s="258"/>
      <c r="P224" s="258"/>
      <c r="Q224" s="258"/>
      <c r="R224" s="138"/>
      <c r="T224" s="168" t="s">
        <v>875</v>
      </c>
      <c r="U224" s="47" t="s">
        <v>914</v>
      </c>
      <c r="V224" s="39"/>
      <c r="W224" s="169">
        <f t="shared" si="26"/>
        <v>0</v>
      </c>
      <c r="X224" s="169">
        <v>4.0000000000000003E-5</v>
      </c>
      <c r="Y224" s="169">
        <f t="shared" si="27"/>
        <v>1.2000000000000002E-4</v>
      </c>
      <c r="Z224" s="169">
        <v>0</v>
      </c>
      <c r="AA224" s="170">
        <f t="shared" si="28"/>
        <v>0</v>
      </c>
      <c r="AR224" s="22" t="s">
        <v>954</v>
      </c>
      <c r="AT224" s="22" t="s">
        <v>1082</v>
      </c>
      <c r="AU224" s="22" t="s">
        <v>959</v>
      </c>
      <c r="AY224" s="22" t="s">
        <v>1081</v>
      </c>
      <c r="BE224" s="116">
        <f t="shared" si="29"/>
        <v>0</v>
      </c>
      <c r="BF224" s="116">
        <f t="shared" si="30"/>
        <v>0</v>
      </c>
      <c r="BG224" s="116">
        <f t="shared" si="31"/>
        <v>0</v>
      </c>
      <c r="BH224" s="116">
        <f t="shared" si="32"/>
        <v>0</v>
      </c>
      <c r="BI224" s="116">
        <f t="shared" si="33"/>
        <v>0</v>
      </c>
      <c r="BJ224" s="22" t="s">
        <v>959</v>
      </c>
      <c r="BK224" s="171">
        <f t="shared" si="34"/>
        <v>0</v>
      </c>
      <c r="BL224" s="22" t="s">
        <v>954</v>
      </c>
      <c r="BM224" s="22" t="s">
        <v>2953</v>
      </c>
    </row>
    <row r="225" spans="2:65" s="1" customFormat="1" ht="51" customHeight="1">
      <c r="B225" s="136"/>
      <c r="C225" s="195" t="s">
        <v>1365</v>
      </c>
      <c r="D225" s="195" t="s">
        <v>1187</v>
      </c>
      <c r="E225" s="196" t="s">
        <v>3485</v>
      </c>
      <c r="F225" s="262" t="s">
        <v>3486</v>
      </c>
      <c r="G225" s="262"/>
      <c r="H225" s="262"/>
      <c r="I225" s="262"/>
      <c r="J225" s="197" t="s">
        <v>1182</v>
      </c>
      <c r="K225" s="198">
        <v>3</v>
      </c>
      <c r="L225" s="261">
        <v>0</v>
      </c>
      <c r="M225" s="261"/>
      <c r="N225" s="257">
        <f t="shared" si="25"/>
        <v>0</v>
      </c>
      <c r="O225" s="258"/>
      <c r="P225" s="258"/>
      <c r="Q225" s="258"/>
      <c r="R225" s="138"/>
      <c r="T225" s="168" t="s">
        <v>875</v>
      </c>
      <c r="U225" s="47" t="s">
        <v>914</v>
      </c>
      <c r="V225" s="39"/>
      <c r="W225" s="169">
        <f t="shared" si="26"/>
        <v>0</v>
      </c>
      <c r="X225" s="169">
        <v>8.4999999999999995E-4</v>
      </c>
      <c r="Y225" s="169">
        <f t="shared" si="27"/>
        <v>2.5499999999999997E-3</v>
      </c>
      <c r="Z225" s="169">
        <v>0</v>
      </c>
      <c r="AA225" s="170">
        <f t="shared" si="28"/>
        <v>0</v>
      </c>
      <c r="AR225" s="22" t="s">
        <v>959</v>
      </c>
      <c r="AT225" s="22" t="s">
        <v>1187</v>
      </c>
      <c r="AU225" s="22" t="s">
        <v>959</v>
      </c>
      <c r="AY225" s="22" t="s">
        <v>1081</v>
      </c>
      <c r="BE225" s="116">
        <f t="shared" si="29"/>
        <v>0</v>
      </c>
      <c r="BF225" s="116">
        <f t="shared" si="30"/>
        <v>0</v>
      </c>
      <c r="BG225" s="116">
        <f t="shared" si="31"/>
        <v>0</v>
      </c>
      <c r="BH225" s="116">
        <f t="shared" si="32"/>
        <v>0</v>
      </c>
      <c r="BI225" s="116">
        <f t="shared" si="33"/>
        <v>0</v>
      </c>
      <c r="BJ225" s="22" t="s">
        <v>959</v>
      </c>
      <c r="BK225" s="171">
        <f t="shared" si="34"/>
        <v>0</v>
      </c>
      <c r="BL225" s="22" t="s">
        <v>954</v>
      </c>
      <c r="BM225" s="22" t="s">
        <v>2954</v>
      </c>
    </row>
    <row r="226" spans="2:65" s="1" customFormat="1" ht="38.25" customHeight="1">
      <c r="B226" s="136"/>
      <c r="C226" s="164" t="s">
        <v>1369</v>
      </c>
      <c r="D226" s="164" t="s">
        <v>1082</v>
      </c>
      <c r="E226" s="165" t="s">
        <v>2955</v>
      </c>
      <c r="F226" s="270" t="s">
        <v>2956</v>
      </c>
      <c r="G226" s="270"/>
      <c r="H226" s="270"/>
      <c r="I226" s="270"/>
      <c r="J226" s="166" t="s">
        <v>1182</v>
      </c>
      <c r="K226" s="167">
        <v>1</v>
      </c>
      <c r="L226" s="265">
        <v>0</v>
      </c>
      <c r="M226" s="265"/>
      <c r="N226" s="258">
        <f t="shared" si="25"/>
        <v>0</v>
      </c>
      <c r="O226" s="258"/>
      <c r="P226" s="258"/>
      <c r="Q226" s="258"/>
      <c r="R226" s="138"/>
      <c r="T226" s="168" t="s">
        <v>875</v>
      </c>
      <c r="U226" s="47" t="s">
        <v>914</v>
      </c>
      <c r="V226" s="39"/>
      <c r="W226" s="169">
        <f t="shared" si="26"/>
        <v>0</v>
      </c>
      <c r="X226" s="169">
        <v>3.5E-4</v>
      </c>
      <c r="Y226" s="169">
        <f t="shared" si="27"/>
        <v>3.5E-4</v>
      </c>
      <c r="Z226" s="169">
        <v>0</v>
      </c>
      <c r="AA226" s="170">
        <f t="shared" si="28"/>
        <v>0</v>
      </c>
      <c r="AR226" s="22" t="s">
        <v>954</v>
      </c>
      <c r="AT226" s="22" t="s">
        <v>1082</v>
      </c>
      <c r="AU226" s="22" t="s">
        <v>959</v>
      </c>
      <c r="AY226" s="22" t="s">
        <v>1081</v>
      </c>
      <c r="BE226" s="116">
        <f t="shared" si="29"/>
        <v>0</v>
      </c>
      <c r="BF226" s="116">
        <f t="shared" si="30"/>
        <v>0</v>
      </c>
      <c r="BG226" s="116">
        <f t="shared" si="31"/>
        <v>0</v>
      </c>
      <c r="BH226" s="116">
        <f t="shared" si="32"/>
        <v>0</v>
      </c>
      <c r="BI226" s="116">
        <f t="shared" si="33"/>
        <v>0</v>
      </c>
      <c r="BJ226" s="22" t="s">
        <v>959</v>
      </c>
      <c r="BK226" s="171">
        <f t="shared" si="34"/>
        <v>0</v>
      </c>
      <c r="BL226" s="22" t="s">
        <v>954</v>
      </c>
      <c r="BM226" s="22" t="s">
        <v>2957</v>
      </c>
    </row>
    <row r="227" spans="2:65" s="1" customFormat="1" ht="16.5" customHeight="1">
      <c r="B227" s="136"/>
      <c r="C227" s="164" t="s">
        <v>1373</v>
      </c>
      <c r="D227" s="164" t="s">
        <v>1082</v>
      </c>
      <c r="E227" s="165" t="s">
        <v>2958</v>
      </c>
      <c r="F227" s="270" t="s">
        <v>2959</v>
      </c>
      <c r="G227" s="270"/>
      <c r="H227" s="270"/>
      <c r="I227" s="270"/>
      <c r="J227" s="166" t="s">
        <v>1182</v>
      </c>
      <c r="K227" s="167">
        <v>2</v>
      </c>
      <c r="L227" s="265">
        <v>0</v>
      </c>
      <c r="M227" s="265"/>
      <c r="N227" s="258">
        <f t="shared" si="25"/>
        <v>0</v>
      </c>
      <c r="O227" s="258"/>
      <c r="P227" s="258"/>
      <c r="Q227" s="258"/>
      <c r="R227" s="138"/>
      <c r="T227" s="168" t="s">
        <v>875</v>
      </c>
      <c r="U227" s="47" t="s">
        <v>914</v>
      </c>
      <c r="V227" s="39"/>
      <c r="W227" s="169">
        <f t="shared" si="26"/>
        <v>0</v>
      </c>
      <c r="X227" s="169">
        <v>4.0000000000000003E-5</v>
      </c>
      <c r="Y227" s="169">
        <f t="shared" si="27"/>
        <v>8.0000000000000007E-5</v>
      </c>
      <c r="Z227" s="169">
        <v>0</v>
      </c>
      <c r="AA227" s="170">
        <f t="shared" si="28"/>
        <v>0</v>
      </c>
      <c r="AR227" s="22" t="s">
        <v>954</v>
      </c>
      <c r="AT227" s="22" t="s">
        <v>1082</v>
      </c>
      <c r="AU227" s="22" t="s">
        <v>959</v>
      </c>
      <c r="AY227" s="22" t="s">
        <v>1081</v>
      </c>
      <c r="BE227" s="116">
        <f t="shared" si="29"/>
        <v>0</v>
      </c>
      <c r="BF227" s="116">
        <f t="shared" si="30"/>
        <v>0</v>
      </c>
      <c r="BG227" s="116">
        <f t="shared" si="31"/>
        <v>0</v>
      </c>
      <c r="BH227" s="116">
        <f t="shared" si="32"/>
        <v>0</v>
      </c>
      <c r="BI227" s="116">
        <f t="shared" si="33"/>
        <v>0</v>
      </c>
      <c r="BJ227" s="22" t="s">
        <v>959</v>
      </c>
      <c r="BK227" s="171">
        <f t="shared" si="34"/>
        <v>0</v>
      </c>
      <c r="BL227" s="22" t="s">
        <v>954</v>
      </c>
      <c r="BM227" s="22" t="s">
        <v>2960</v>
      </c>
    </row>
    <row r="228" spans="2:65" s="1" customFormat="1" ht="38.25" customHeight="1">
      <c r="B228" s="136"/>
      <c r="C228" s="195" t="s">
        <v>1377</v>
      </c>
      <c r="D228" s="195" t="s">
        <v>1187</v>
      </c>
      <c r="E228" s="196" t="s">
        <v>2961</v>
      </c>
      <c r="F228" s="262" t="s">
        <v>2962</v>
      </c>
      <c r="G228" s="262"/>
      <c r="H228" s="262"/>
      <c r="I228" s="262"/>
      <c r="J228" s="197" t="s">
        <v>1182</v>
      </c>
      <c r="K228" s="198">
        <v>2</v>
      </c>
      <c r="L228" s="261">
        <v>0</v>
      </c>
      <c r="M228" s="261"/>
      <c r="N228" s="257">
        <f t="shared" si="25"/>
        <v>0</v>
      </c>
      <c r="O228" s="258"/>
      <c r="P228" s="258"/>
      <c r="Q228" s="258"/>
      <c r="R228" s="138"/>
      <c r="T228" s="168" t="s">
        <v>875</v>
      </c>
      <c r="U228" s="47" t="s">
        <v>914</v>
      </c>
      <c r="V228" s="39"/>
      <c r="W228" s="169">
        <f t="shared" si="26"/>
        <v>0</v>
      </c>
      <c r="X228" s="169">
        <v>3.5000000000000001E-3</v>
      </c>
      <c r="Y228" s="169">
        <f t="shared" si="27"/>
        <v>7.0000000000000001E-3</v>
      </c>
      <c r="Z228" s="169">
        <v>0</v>
      </c>
      <c r="AA228" s="170">
        <f t="shared" si="28"/>
        <v>0</v>
      </c>
      <c r="AR228" s="22" t="s">
        <v>959</v>
      </c>
      <c r="AT228" s="22" t="s">
        <v>1187</v>
      </c>
      <c r="AU228" s="22" t="s">
        <v>959</v>
      </c>
      <c r="AY228" s="22" t="s">
        <v>1081</v>
      </c>
      <c r="BE228" s="116">
        <f t="shared" si="29"/>
        <v>0</v>
      </c>
      <c r="BF228" s="116">
        <f t="shared" si="30"/>
        <v>0</v>
      </c>
      <c r="BG228" s="116">
        <f t="shared" si="31"/>
        <v>0</v>
      </c>
      <c r="BH228" s="116">
        <f t="shared" si="32"/>
        <v>0</v>
      </c>
      <c r="BI228" s="116">
        <f t="shared" si="33"/>
        <v>0</v>
      </c>
      <c r="BJ228" s="22" t="s">
        <v>959</v>
      </c>
      <c r="BK228" s="171">
        <f t="shared" si="34"/>
        <v>0</v>
      </c>
      <c r="BL228" s="22" t="s">
        <v>954</v>
      </c>
      <c r="BM228" s="22" t="s">
        <v>2963</v>
      </c>
    </row>
    <row r="229" spans="2:65" s="1" customFormat="1" ht="16.5" customHeight="1">
      <c r="B229" s="136"/>
      <c r="C229" s="164" t="s">
        <v>1381</v>
      </c>
      <c r="D229" s="164" t="s">
        <v>1082</v>
      </c>
      <c r="E229" s="165" t="s">
        <v>3531</v>
      </c>
      <c r="F229" s="270" t="s">
        <v>3532</v>
      </c>
      <c r="G229" s="270"/>
      <c r="H229" s="270"/>
      <c r="I229" s="270"/>
      <c r="J229" s="166" t="s">
        <v>1182</v>
      </c>
      <c r="K229" s="167">
        <v>1</v>
      </c>
      <c r="L229" s="265">
        <v>0</v>
      </c>
      <c r="M229" s="265"/>
      <c r="N229" s="258">
        <f t="shared" si="25"/>
        <v>0</v>
      </c>
      <c r="O229" s="258"/>
      <c r="P229" s="258"/>
      <c r="Q229" s="258"/>
      <c r="R229" s="138"/>
      <c r="T229" s="168" t="s">
        <v>875</v>
      </c>
      <c r="U229" s="47" t="s">
        <v>914</v>
      </c>
      <c r="V229" s="39"/>
      <c r="W229" s="169">
        <f t="shared" si="26"/>
        <v>0</v>
      </c>
      <c r="X229" s="169">
        <v>4.0000000000000003E-5</v>
      </c>
      <c r="Y229" s="169">
        <f t="shared" si="27"/>
        <v>4.0000000000000003E-5</v>
      </c>
      <c r="Z229" s="169">
        <v>0</v>
      </c>
      <c r="AA229" s="170">
        <f t="shared" si="28"/>
        <v>0</v>
      </c>
      <c r="AR229" s="22" t="s">
        <v>954</v>
      </c>
      <c r="AT229" s="22" t="s">
        <v>1082</v>
      </c>
      <c r="AU229" s="22" t="s">
        <v>959</v>
      </c>
      <c r="AY229" s="22" t="s">
        <v>1081</v>
      </c>
      <c r="BE229" s="116">
        <f t="shared" si="29"/>
        <v>0</v>
      </c>
      <c r="BF229" s="116">
        <f t="shared" si="30"/>
        <v>0</v>
      </c>
      <c r="BG229" s="116">
        <f t="shared" si="31"/>
        <v>0</v>
      </c>
      <c r="BH229" s="116">
        <f t="shared" si="32"/>
        <v>0</v>
      </c>
      <c r="BI229" s="116">
        <f t="shared" si="33"/>
        <v>0</v>
      </c>
      <c r="BJ229" s="22" t="s">
        <v>959</v>
      </c>
      <c r="BK229" s="171">
        <f t="shared" si="34"/>
        <v>0</v>
      </c>
      <c r="BL229" s="22" t="s">
        <v>954</v>
      </c>
      <c r="BM229" s="22" t="s">
        <v>2964</v>
      </c>
    </row>
    <row r="230" spans="2:65" s="1" customFormat="1" ht="16.5" customHeight="1">
      <c r="B230" s="136"/>
      <c r="C230" s="195" t="s">
        <v>1385</v>
      </c>
      <c r="D230" s="195" t="s">
        <v>1187</v>
      </c>
      <c r="E230" s="196" t="s">
        <v>2965</v>
      </c>
      <c r="F230" s="262" t="s">
        <v>2966</v>
      </c>
      <c r="G230" s="262"/>
      <c r="H230" s="262"/>
      <c r="I230" s="262"/>
      <c r="J230" s="197" t="s">
        <v>1182</v>
      </c>
      <c r="K230" s="198">
        <v>1</v>
      </c>
      <c r="L230" s="261">
        <v>0</v>
      </c>
      <c r="M230" s="261"/>
      <c r="N230" s="257">
        <f t="shared" si="25"/>
        <v>0</v>
      </c>
      <c r="O230" s="258"/>
      <c r="P230" s="258"/>
      <c r="Q230" s="258"/>
      <c r="R230" s="138"/>
      <c r="T230" s="168" t="s">
        <v>875</v>
      </c>
      <c r="U230" s="47" t="s">
        <v>914</v>
      </c>
      <c r="V230" s="39"/>
      <c r="W230" s="169">
        <f t="shared" si="26"/>
        <v>0</v>
      </c>
      <c r="X230" s="169">
        <v>7.9100000000000004E-3</v>
      </c>
      <c r="Y230" s="169">
        <f t="shared" si="27"/>
        <v>7.9100000000000004E-3</v>
      </c>
      <c r="Z230" s="169">
        <v>0</v>
      </c>
      <c r="AA230" s="170">
        <f t="shared" si="28"/>
        <v>0</v>
      </c>
      <c r="AR230" s="22" t="s">
        <v>959</v>
      </c>
      <c r="AT230" s="22" t="s">
        <v>1187</v>
      </c>
      <c r="AU230" s="22" t="s">
        <v>959</v>
      </c>
      <c r="AY230" s="22" t="s">
        <v>1081</v>
      </c>
      <c r="BE230" s="116">
        <f t="shared" si="29"/>
        <v>0</v>
      </c>
      <c r="BF230" s="116">
        <f t="shared" si="30"/>
        <v>0</v>
      </c>
      <c r="BG230" s="116">
        <f t="shared" si="31"/>
        <v>0</v>
      </c>
      <c r="BH230" s="116">
        <f t="shared" si="32"/>
        <v>0</v>
      </c>
      <c r="BI230" s="116">
        <f t="shared" si="33"/>
        <v>0</v>
      </c>
      <c r="BJ230" s="22" t="s">
        <v>959</v>
      </c>
      <c r="BK230" s="171">
        <f t="shared" si="34"/>
        <v>0</v>
      </c>
      <c r="BL230" s="22" t="s">
        <v>954</v>
      </c>
      <c r="BM230" s="22" t="s">
        <v>2967</v>
      </c>
    </row>
    <row r="231" spans="2:65" s="1" customFormat="1" ht="38.25" customHeight="1">
      <c r="B231" s="136"/>
      <c r="C231" s="164" t="s">
        <v>1389</v>
      </c>
      <c r="D231" s="164" t="s">
        <v>1082</v>
      </c>
      <c r="E231" s="165" t="s">
        <v>3602</v>
      </c>
      <c r="F231" s="270" t="s">
        <v>3603</v>
      </c>
      <c r="G231" s="270"/>
      <c r="H231" s="270"/>
      <c r="I231" s="270"/>
      <c r="J231" s="166" t="s">
        <v>1182</v>
      </c>
      <c r="K231" s="167">
        <v>5</v>
      </c>
      <c r="L231" s="265">
        <v>0</v>
      </c>
      <c r="M231" s="265"/>
      <c r="N231" s="258">
        <f t="shared" si="25"/>
        <v>0</v>
      </c>
      <c r="O231" s="258"/>
      <c r="P231" s="258"/>
      <c r="Q231" s="258"/>
      <c r="R231" s="138"/>
      <c r="T231" s="168" t="s">
        <v>875</v>
      </c>
      <c r="U231" s="47" t="s">
        <v>914</v>
      </c>
      <c r="V231" s="39"/>
      <c r="W231" s="169">
        <f t="shared" si="26"/>
        <v>0</v>
      </c>
      <c r="X231" s="169">
        <v>4.0000000000000003E-5</v>
      </c>
      <c r="Y231" s="169">
        <f t="shared" si="27"/>
        <v>2.0000000000000001E-4</v>
      </c>
      <c r="Z231" s="169">
        <v>0</v>
      </c>
      <c r="AA231" s="170">
        <f t="shared" si="28"/>
        <v>0</v>
      </c>
      <c r="AR231" s="22" t="s">
        <v>954</v>
      </c>
      <c r="AT231" s="22" t="s">
        <v>1082</v>
      </c>
      <c r="AU231" s="22" t="s">
        <v>959</v>
      </c>
      <c r="AY231" s="22" t="s">
        <v>1081</v>
      </c>
      <c r="BE231" s="116">
        <f t="shared" si="29"/>
        <v>0</v>
      </c>
      <c r="BF231" s="116">
        <f t="shared" si="30"/>
        <v>0</v>
      </c>
      <c r="BG231" s="116">
        <f t="shared" si="31"/>
        <v>0</v>
      </c>
      <c r="BH231" s="116">
        <f t="shared" si="32"/>
        <v>0</v>
      </c>
      <c r="BI231" s="116">
        <f t="shared" si="33"/>
        <v>0</v>
      </c>
      <c r="BJ231" s="22" t="s">
        <v>959</v>
      </c>
      <c r="BK231" s="171">
        <f t="shared" si="34"/>
        <v>0</v>
      </c>
      <c r="BL231" s="22" t="s">
        <v>954</v>
      </c>
      <c r="BM231" s="22" t="s">
        <v>2968</v>
      </c>
    </row>
    <row r="232" spans="2:65" s="12" customFormat="1" ht="16.5" customHeight="1">
      <c r="B232" s="179"/>
      <c r="C232" s="180"/>
      <c r="D232" s="180"/>
      <c r="E232" s="181" t="s">
        <v>875</v>
      </c>
      <c r="F232" s="275" t="s">
        <v>2061</v>
      </c>
      <c r="G232" s="276"/>
      <c r="H232" s="276"/>
      <c r="I232" s="276"/>
      <c r="J232" s="180"/>
      <c r="K232" s="182">
        <v>5</v>
      </c>
      <c r="L232" s="180"/>
      <c r="M232" s="180"/>
      <c r="N232" s="180"/>
      <c r="O232" s="180"/>
      <c r="P232" s="180"/>
      <c r="Q232" s="180"/>
      <c r="R232" s="183"/>
      <c r="T232" s="184"/>
      <c r="U232" s="180"/>
      <c r="V232" s="180"/>
      <c r="W232" s="180"/>
      <c r="X232" s="180"/>
      <c r="Y232" s="180"/>
      <c r="Z232" s="180"/>
      <c r="AA232" s="185"/>
      <c r="AT232" s="186" t="s">
        <v>1089</v>
      </c>
      <c r="AU232" s="186" t="s">
        <v>959</v>
      </c>
      <c r="AV232" s="12" t="s">
        <v>959</v>
      </c>
      <c r="AW232" s="12" t="s">
        <v>903</v>
      </c>
      <c r="AX232" s="12" t="s">
        <v>954</v>
      </c>
      <c r="AY232" s="186" t="s">
        <v>1081</v>
      </c>
    </row>
    <row r="233" spans="2:65" s="1" customFormat="1" ht="38.25" customHeight="1">
      <c r="B233" s="136"/>
      <c r="C233" s="195" t="s">
        <v>1394</v>
      </c>
      <c r="D233" s="195" t="s">
        <v>1187</v>
      </c>
      <c r="E233" s="196" t="s">
        <v>3607</v>
      </c>
      <c r="F233" s="262" t="s">
        <v>3608</v>
      </c>
      <c r="G233" s="262"/>
      <c r="H233" s="262"/>
      <c r="I233" s="262"/>
      <c r="J233" s="197" t="s">
        <v>1182</v>
      </c>
      <c r="K233" s="198">
        <v>4</v>
      </c>
      <c r="L233" s="261">
        <v>0</v>
      </c>
      <c r="M233" s="261"/>
      <c r="N233" s="257">
        <f t="shared" ref="N233:N242" si="35">ROUND(L233*K233,3)</f>
        <v>0</v>
      </c>
      <c r="O233" s="258"/>
      <c r="P233" s="258"/>
      <c r="Q233" s="258"/>
      <c r="R233" s="138"/>
      <c r="T233" s="168" t="s">
        <v>875</v>
      </c>
      <c r="U233" s="47" t="s">
        <v>914</v>
      </c>
      <c r="V233" s="39"/>
      <c r="W233" s="169">
        <f t="shared" ref="W233:W242" si="36">V233*K233</f>
        <v>0</v>
      </c>
      <c r="X233" s="169">
        <v>5.9999999999999995E-4</v>
      </c>
      <c r="Y233" s="169">
        <f t="shared" ref="Y233:Y242" si="37">X233*K233</f>
        <v>2.3999999999999998E-3</v>
      </c>
      <c r="Z233" s="169">
        <v>0</v>
      </c>
      <c r="AA233" s="170">
        <f t="shared" ref="AA233:AA242" si="38">Z233*K233</f>
        <v>0</v>
      </c>
      <c r="AR233" s="22" t="s">
        <v>959</v>
      </c>
      <c r="AT233" s="22" t="s">
        <v>1187</v>
      </c>
      <c r="AU233" s="22" t="s">
        <v>959</v>
      </c>
      <c r="AY233" s="22" t="s">
        <v>1081</v>
      </c>
      <c r="BE233" s="116">
        <f t="shared" ref="BE233:BE242" si="39">IF(U233="základná",N233,0)</f>
        <v>0</v>
      </c>
      <c r="BF233" s="116">
        <f t="shared" ref="BF233:BF242" si="40">IF(U233="znížená",N233,0)</f>
        <v>0</v>
      </c>
      <c r="BG233" s="116">
        <f t="shared" ref="BG233:BG242" si="41">IF(U233="zákl. prenesená",N233,0)</f>
        <v>0</v>
      </c>
      <c r="BH233" s="116">
        <f t="shared" ref="BH233:BH242" si="42">IF(U233="zníž. prenesená",N233,0)</f>
        <v>0</v>
      </c>
      <c r="BI233" s="116">
        <f t="shared" ref="BI233:BI242" si="43">IF(U233="nulová",N233,0)</f>
        <v>0</v>
      </c>
      <c r="BJ233" s="22" t="s">
        <v>959</v>
      </c>
      <c r="BK233" s="171">
        <f t="shared" ref="BK233:BK242" si="44">ROUND(L233*K233,3)</f>
        <v>0</v>
      </c>
      <c r="BL233" s="22" t="s">
        <v>954</v>
      </c>
      <c r="BM233" s="22" t="s">
        <v>2969</v>
      </c>
    </row>
    <row r="234" spans="2:65" s="1" customFormat="1" ht="16.5" customHeight="1">
      <c r="B234" s="136"/>
      <c r="C234" s="195" t="s">
        <v>1399</v>
      </c>
      <c r="D234" s="195" t="s">
        <v>1187</v>
      </c>
      <c r="E234" s="196" t="s">
        <v>3611</v>
      </c>
      <c r="F234" s="262" t="s">
        <v>3612</v>
      </c>
      <c r="G234" s="262"/>
      <c r="H234" s="262"/>
      <c r="I234" s="262"/>
      <c r="J234" s="197" t="s">
        <v>1182</v>
      </c>
      <c r="K234" s="198">
        <v>1</v>
      </c>
      <c r="L234" s="261">
        <v>0</v>
      </c>
      <c r="M234" s="261"/>
      <c r="N234" s="257">
        <f t="shared" si="35"/>
        <v>0</v>
      </c>
      <c r="O234" s="258"/>
      <c r="P234" s="258"/>
      <c r="Q234" s="258"/>
      <c r="R234" s="138"/>
      <c r="T234" s="168" t="s">
        <v>875</v>
      </c>
      <c r="U234" s="47" t="s">
        <v>914</v>
      </c>
      <c r="V234" s="39"/>
      <c r="W234" s="169">
        <f t="shared" si="36"/>
        <v>0</v>
      </c>
      <c r="X234" s="169">
        <v>0</v>
      </c>
      <c r="Y234" s="169">
        <f t="shared" si="37"/>
        <v>0</v>
      </c>
      <c r="Z234" s="169">
        <v>0</v>
      </c>
      <c r="AA234" s="170">
        <f t="shared" si="38"/>
        <v>0</v>
      </c>
      <c r="AR234" s="22" t="s">
        <v>959</v>
      </c>
      <c r="AT234" s="22" t="s">
        <v>1187</v>
      </c>
      <c r="AU234" s="22" t="s">
        <v>959</v>
      </c>
      <c r="AY234" s="22" t="s">
        <v>1081</v>
      </c>
      <c r="BE234" s="116">
        <f t="shared" si="39"/>
        <v>0</v>
      </c>
      <c r="BF234" s="116">
        <f t="shared" si="40"/>
        <v>0</v>
      </c>
      <c r="BG234" s="116">
        <f t="shared" si="41"/>
        <v>0</v>
      </c>
      <c r="BH234" s="116">
        <f t="shared" si="42"/>
        <v>0</v>
      </c>
      <c r="BI234" s="116">
        <f t="shared" si="43"/>
        <v>0</v>
      </c>
      <c r="BJ234" s="22" t="s">
        <v>959</v>
      </c>
      <c r="BK234" s="171">
        <f t="shared" si="44"/>
        <v>0</v>
      </c>
      <c r="BL234" s="22" t="s">
        <v>954</v>
      </c>
      <c r="BM234" s="22" t="s">
        <v>2970</v>
      </c>
    </row>
    <row r="235" spans="2:65" s="1" customFormat="1" ht="38.25" customHeight="1">
      <c r="B235" s="136"/>
      <c r="C235" s="164" t="s">
        <v>1403</v>
      </c>
      <c r="D235" s="164" t="s">
        <v>1082</v>
      </c>
      <c r="E235" s="165" t="s">
        <v>3615</v>
      </c>
      <c r="F235" s="270" t="s">
        <v>3616</v>
      </c>
      <c r="G235" s="270"/>
      <c r="H235" s="270"/>
      <c r="I235" s="270"/>
      <c r="J235" s="166" t="s">
        <v>1182</v>
      </c>
      <c r="K235" s="167">
        <v>2</v>
      </c>
      <c r="L235" s="265">
        <v>0</v>
      </c>
      <c r="M235" s="265"/>
      <c r="N235" s="258">
        <f t="shared" si="35"/>
        <v>0</v>
      </c>
      <c r="O235" s="258"/>
      <c r="P235" s="258"/>
      <c r="Q235" s="258"/>
      <c r="R235" s="138"/>
      <c r="T235" s="168" t="s">
        <v>875</v>
      </c>
      <c r="U235" s="47" t="s">
        <v>914</v>
      </c>
      <c r="V235" s="39"/>
      <c r="W235" s="169">
        <f t="shared" si="36"/>
        <v>0</v>
      </c>
      <c r="X235" s="169">
        <v>4.0000000000000003E-5</v>
      </c>
      <c r="Y235" s="169">
        <f t="shared" si="37"/>
        <v>8.0000000000000007E-5</v>
      </c>
      <c r="Z235" s="169">
        <v>0</v>
      </c>
      <c r="AA235" s="170">
        <f t="shared" si="38"/>
        <v>0</v>
      </c>
      <c r="AR235" s="22" t="s">
        <v>954</v>
      </c>
      <c r="AT235" s="22" t="s">
        <v>1082</v>
      </c>
      <c r="AU235" s="22" t="s">
        <v>959</v>
      </c>
      <c r="AY235" s="22" t="s">
        <v>1081</v>
      </c>
      <c r="BE235" s="116">
        <f t="shared" si="39"/>
        <v>0</v>
      </c>
      <c r="BF235" s="116">
        <f t="shared" si="40"/>
        <v>0</v>
      </c>
      <c r="BG235" s="116">
        <f t="shared" si="41"/>
        <v>0</v>
      </c>
      <c r="BH235" s="116">
        <f t="shared" si="42"/>
        <v>0</v>
      </c>
      <c r="BI235" s="116">
        <f t="shared" si="43"/>
        <v>0</v>
      </c>
      <c r="BJ235" s="22" t="s">
        <v>959</v>
      </c>
      <c r="BK235" s="171">
        <f t="shared" si="44"/>
        <v>0</v>
      </c>
      <c r="BL235" s="22" t="s">
        <v>954</v>
      </c>
      <c r="BM235" s="22" t="s">
        <v>2971</v>
      </c>
    </row>
    <row r="236" spans="2:65" s="1" customFormat="1" ht="38.25" customHeight="1">
      <c r="B236" s="136"/>
      <c r="C236" s="195" t="s">
        <v>1412</v>
      </c>
      <c r="D236" s="195" t="s">
        <v>1187</v>
      </c>
      <c r="E236" s="196" t="s">
        <v>2972</v>
      </c>
      <c r="F236" s="262" t="s">
        <v>2973</v>
      </c>
      <c r="G236" s="262"/>
      <c r="H236" s="262"/>
      <c r="I236" s="262"/>
      <c r="J236" s="197" t="s">
        <v>1182</v>
      </c>
      <c r="K236" s="198">
        <v>2</v>
      </c>
      <c r="L236" s="261">
        <v>0</v>
      </c>
      <c r="M236" s="261"/>
      <c r="N236" s="257">
        <f t="shared" si="35"/>
        <v>0</v>
      </c>
      <c r="O236" s="258"/>
      <c r="P236" s="258"/>
      <c r="Q236" s="258"/>
      <c r="R236" s="138"/>
      <c r="T236" s="168" t="s">
        <v>875</v>
      </c>
      <c r="U236" s="47" t="s">
        <v>914</v>
      </c>
      <c r="V236" s="39"/>
      <c r="W236" s="169">
        <f t="shared" si="36"/>
        <v>0</v>
      </c>
      <c r="X236" s="169">
        <v>6.9999999999999999E-4</v>
      </c>
      <c r="Y236" s="169">
        <f t="shared" si="37"/>
        <v>1.4E-3</v>
      </c>
      <c r="Z236" s="169">
        <v>0</v>
      </c>
      <c r="AA236" s="170">
        <f t="shared" si="38"/>
        <v>0</v>
      </c>
      <c r="AR236" s="22" t="s">
        <v>959</v>
      </c>
      <c r="AT236" s="22" t="s">
        <v>1187</v>
      </c>
      <c r="AU236" s="22" t="s">
        <v>959</v>
      </c>
      <c r="AY236" s="22" t="s">
        <v>1081</v>
      </c>
      <c r="BE236" s="116">
        <f t="shared" si="39"/>
        <v>0</v>
      </c>
      <c r="BF236" s="116">
        <f t="shared" si="40"/>
        <v>0</v>
      </c>
      <c r="BG236" s="116">
        <f t="shared" si="41"/>
        <v>0</v>
      </c>
      <c r="BH236" s="116">
        <f t="shared" si="42"/>
        <v>0</v>
      </c>
      <c r="BI236" s="116">
        <f t="shared" si="43"/>
        <v>0</v>
      </c>
      <c r="BJ236" s="22" t="s">
        <v>959</v>
      </c>
      <c r="BK236" s="171">
        <f t="shared" si="44"/>
        <v>0</v>
      </c>
      <c r="BL236" s="22" t="s">
        <v>954</v>
      </c>
      <c r="BM236" s="22" t="s">
        <v>2974</v>
      </c>
    </row>
    <row r="237" spans="2:65" s="1" customFormat="1" ht="38.25" customHeight="1">
      <c r="B237" s="136"/>
      <c r="C237" s="164" t="s">
        <v>1416</v>
      </c>
      <c r="D237" s="164" t="s">
        <v>1082</v>
      </c>
      <c r="E237" s="165" t="s">
        <v>3686</v>
      </c>
      <c r="F237" s="270" t="s">
        <v>3687</v>
      </c>
      <c r="G237" s="270"/>
      <c r="H237" s="270"/>
      <c r="I237" s="270"/>
      <c r="J237" s="166" t="s">
        <v>1182</v>
      </c>
      <c r="K237" s="167">
        <v>3</v>
      </c>
      <c r="L237" s="265">
        <v>0</v>
      </c>
      <c r="M237" s="265"/>
      <c r="N237" s="258">
        <f t="shared" si="35"/>
        <v>0</v>
      </c>
      <c r="O237" s="258"/>
      <c r="P237" s="258"/>
      <c r="Q237" s="258"/>
      <c r="R237" s="138"/>
      <c r="T237" s="168" t="s">
        <v>875</v>
      </c>
      <c r="U237" s="47" t="s">
        <v>914</v>
      </c>
      <c r="V237" s="39"/>
      <c r="W237" s="169">
        <f t="shared" si="36"/>
        <v>0</v>
      </c>
      <c r="X237" s="169">
        <v>7.5000000000000002E-4</v>
      </c>
      <c r="Y237" s="169">
        <f t="shared" si="37"/>
        <v>2.2500000000000003E-3</v>
      </c>
      <c r="Z237" s="169">
        <v>0</v>
      </c>
      <c r="AA237" s="170">
        <f t="shared" si="38"/>
        <v>0</v>
      </c>
      <c r="AR237" s="22" t="s">
        <v>954</v>
      </c>
      <c r="AT237" s="22" t="s">
        <v>1082</v>
      </c>
      <c r="AU237" s="22" t="s">
        <v>959</v>
      </c>
      <c r="AY237" s="22" t="s">
        <v>1081</v>
      </c>
      <c r="BE237" s="116">
        <f t="shared" si="39"/>
        <v>0</v>
      </c>
      <c r="BF237" s="116">
        <f t="shared" si="40"/>
        <v>0</v>
      </c>
      <c r="BG237" s="116">
        <f t="shared" si="41"/>
        <v>0</v>
      </c>
      <c r="BH237" s="116">
        <f t="shared" si="42"/>
        <v>0</v>
      </c>
      <c r="BI237" s="116">
        <f t="shared" si="43"/>
        <v>0</v>
      </c>
      <c r="BJ237" s="22" t="s">
        <v>959</v>
      </c>
      <c r="BK237" s="171">
        <f t="shared" si="44"/>
        <v>0</v>
      </c>
      <c r="BL237" s="22" t="s">
        <v>954</v>
      </c>
      <c r="BM237" s="22" t="s">
        <v>2975</v>
      </c>
    </row>
    <row r="238" spans="2:65" s="1" customFormat="1" ht="25.5" customHeight="1">
      <c r="B238" s="136"/>
      <c r="C238" s="164" t="s">
        <v>1424</v>
      </c>
      <c r="D238" s="164" t="s">
        <v>1082</v>
      </c>
      <c r="E238" s="165" t="s">
        <v>2976</v>
      </c>
      <c r="F238" s="270" t="s">
        <v>2977</v>
      </c>
      <c r="G238" s="270"/>
      <c r="H238" s="270"/>
      <c r="I238" s="270"/>
      <c r="J238" s="166" t="s">
        <v>1182</v>
      </c>
      <c r="K238" s="167">
        <v>3</v>
      </c>
      <c r="L238" s="265">
        <v>0</v>
      </c>
      <c r="M238" s="265"/>
      <c r="N238" s="258">
        <f t="shared" si="35"/>
        <v>0</v>
      </c>
      <c r="O238" s="258"/>
      <c r="P238" s="258"/>
      <c r="Q238" s="258"/>
      <c r="R238" s="138"/>
      <c r="T238" s="168" t="s">
        <v>875</v>
      </c>
      <c r="U238" s="47" t="s">
        <v>914</v>
      </c>
      <c r="V238" s="39"/>
      <c r="W238" s="169">
        <f t="shared" si="36"/>
        <v>0</v>
      </c>
      <c r="X238" s="169">
        <v>1.2899999999999999E-3</v>
      </c>
      <c r="Y238" s="169">
        <f t="shared" si="37"/>
        <v>3.8699999999999997E-3</v>
      </c>
      <c r="Z238" s="169">
        <v>0</v>
      </c>
      <c r="AA238" s="170">
        <f t="shared" si="38"/>
        <v>0</v>
      </c>
      <c r="AR238" s="22" t="s">
        <v>954</v>
      </c>
      <c r="AT238" s="22" t="s">
        <v>1082</v>
      </c>
      <c r="AU238" s="22" t="s">
        <v>959</v>
      </c>
      <c r="AY238" s="22" t="s">
        <v>1081</v>
      </c>
      <c r="BE238" s="116">
        <f t="shared" si="39"/>
        <v>0</v>
      </c>
      <c r="BF238" s="116">
        <f t="shared" si="40"/>
        <v>0</v>
      </c>
      <c r="BG238" s="116">
        <f t="shared" si="41"/>
        <v>0</v>
      </c>
      <c r="BH238" s="116">
        <f t="shared" si="42"/>
        <v>0</v>
      </c>
      <c r="BI238" s="116">
        <f t="shared" si="43"/>
        <v>0</v>
      </c>
      <c r="BJ238" s="22" t="s">
        <v>959</v>
      </c>
      <c r="BK238" s="171">
        <f t="shared" si="44"/>
        <v>0</v>
      </c>
      <c r="BL238" s="22" t="s">
        <v>954</v>
      </c>
      <c r="BM238" s="22" t="s">
        <v>2978</v>
      </c>
    </row>
    <row r="239" spans="2:65" s="1" customFormat="1" ht="25.5" customHeight="1">
      <c r="B239" s="136"/>
      <c r="C239" s="195" t="s">
        <v>1429</v>
      </c>
      <c r="D239" s="195" t="s">
        <v>1187</v>
      </c>
      <c r="E239" s="196" t="s">
        <v>2979</v>
      </c>
      <c r="F239" s="262" t="s">
        <v>2980</v>
      </c>
      <c r="G239" s="262"/>
      <c r="H239" s="262"/>
      <c r="I239" s="262"/>
      <c r="J239" s="197" t="s">
        <v>1182</v>
      </c>
      <c r="K239" s="198">
        <v>3</v>
      </c>
      <c r="L239" s="261">
        <v>0</v>
      </c>
      <c r="M239" s="261"/>
      <c r="N239" s="257">
        <f t="shared" si="35"/>
        <v>0</v>
      </c>
      <c r="O239" s="258"/>
      <c r="P239" s="258"/>
      <c r="Q239" s="258"/>
      <c r="R239" s="138"/>
      <c r="T239" s="168" t="s">
        <v>875</v>
      </c>
      <c r="U239" s="47" t="s">
        <v>914</v>
      </c>
      <c r="V239" s="39"/>
      <c r="W239" s="169">
        <f t="shared" si="36"/>
        <v>0</v>
      </c>
      <c r="X239" s="169">
        <v>3.3999999999999998E-3</v>
      </c>
      <c r="Y239" s="169">
        <f t="shared" si="37"/>
        <v>1.0199999999999999E-2</v>
      </c>
      <c r="Z239" s="169">
        <v>0</v>
      </c>
      <c r="AA239" s="170">
        <f t="shared" si="38"/>
        <v>0</v>
      </c>
      <c r="AR239" s="22" t="s">
        <v>959</v>
      </c>
      <c r="AT239" s="22" t="s">
        <v>1187</v>
      </c>
      <c r="AU239" s="22" t="s">
        <v>959</v>
      </c>
      <c r="AY239" s="22" t="s">
        <v>1081</v>
      </c>
      <c r="BE239" s="116">
        <f t="shared" si="39"/>
        <v>0</v>
      </c>
      <c r="BF239" s="116">
        <f t="shared" si="40"/>
        <v>0</v>
      </c>
      <c r="BG239" s="116">
        <f t="shared" si="41"/>
        <v>0</v>
      </c>
      <c r="BH239" s="116">
        <f t="shared" si="42"/>
        <v>0</v>
      </c>
      <c r="BI239" s="116">
        <f t="shared" si="43"/>
        <v>0</v>
      </c>
      <c r="BJ239" s="22" t="s">
        <v>959</v>
      </c>
      <c r="BK239" s="171">
        <f t="shared" si="44"/>
        <v>0</v>
      </c>
      <c r="BL239" s="22" t="s">
        <v>954</v>
      </c>
      <c r="BM239" s="22" t="s">
        <v>2981</v>
      </c>
    </row>
    <row r="240" spans="2:65" s="1" customFormat="1" ht="25.5" customHeight="1">
      <c r="B240" s="136"/>
      <c r="C240" s="164" t="s">
        <v>1434</v>
      </c>
      <c r="D240" s="164" t="s">
        <v>1082</v>
      </c>
      <c r="E240" s="165" t="s">
        <v>2982</v>
      </c>
      <c r="F240" s="270" t="s">
        <v>2983</v>
      </c>
      <c r="G240" s="270"/>
      <c r="H240" s="270"/>
      <c r="I240" s="270"/>
      <c r="J240" s="166" t="s">
        <v>1182</v>
      </c>
      <c r="K240" s="167">
        <v>4</v>
      </c>
      <c r="L240" s="265">
        <v>0</v>
      </c>
      <c r="M240" s="265"/>
      <c r="N240" s="258">
        <f t="shared" si="35"/>
        <v>0</v>
      </c>
      <c r="O240" s="258"/>
      <c r="P240" s="258"/>
      <c r="Q240" s="258"/>
      <c r="R240" s="138"/>
      <c r="T240" s="168" t="s">
        <v>875</v>
      </c>
      <c r="U240" s="47" t="s">
        <v>914</v>
      </c>
      <c r="V240" s="39"/>
      <c r="W240" s="169">
        <f t="shared" si="36"/>
        <v>0</v>
      </c>
      <c r="X240" s="169">
        <v>2.98E-3</v>
      </c>
      <c r="Y240" s="169">
        <f t="shared" si="37"/>
        <v>1.192E-2</v>
      </c>
      <c r="Z240" s="169">
        <v>0</v>
      </c>
      <c r="AA240" s="170">
        <f t="shared" si="38"/>
        <v>0</v>
      </c>
      <c r="AR240" s="22" t="s">
        <v>954</v>
      </c>
      <c r="AT240" s="22" t="s">
        <v>1082</v>
      </c>
      <c r="AU240" s="22" t="s">
        <v>959</v>
      </c>
      <c r="AY240" s="22" t="s">
        <v>1081</v>
      </c>
      <c r="BE240" s="116">
        <f t="shared" si="39"/>
        <v>0</v>
      </c>
      <c r="BF240" s="116">
        <f t="shared" si="40"/>
        <v>0</v>
      </c>
      <c r="BG240" s="116">
        <f t="shared" si="41"/>
        <v>0</v>
      </c>
      <c r="BH240" s="116">
        <f t="shared" si="42"/>
        <v>0</v>
      </c>
      <c r="BI240" s="116">
        <f t="shared" si="43"/>
        <v>0</v>
      </c>
      <c r="BJ240" s="22" t="s">
        <v>959</v>
      </c>
      <c r="BK240" s="171">
        <f t="shared" si="44"/>
        <v>0</v>
      </c>
      <c r="BL240" s="22" t="s">
        <v>954</v>
      </c>
      <c r="BM240" s="22" t="s">
        <v>2984</v>
      </c>
    </row>
    <row r="241" spans="2:65" s="1" customFormat="1" ht="25.5" customHeight="1">
      <c r="B241" s="136"/>
      <c r="C241" s="164" t="s">
        <v>1438</v>
      </c>
      <c r="D241" s="164" t="s">
        <v>1082</v>
      </c>
      <c r="E241" s="165" t="s">
        <v>3727</v>
      </c>
      <c r="F241" s="270" t="s">
        <v>3728</v>
      </c>
      <c r="G241" s="270"/>
      <c r="H241" s="270"/>
      <c r="I241" s="270"/>
      <c r="J241" s="166" t="s">
        <v>1129</v>
      </c>
      <c r="K241" s="167">
        <v>1</v>
      </c>
      <c r="L241" s="265">
        <v>0</v>
      </c>
      <c r="M241" s="265"/>
      <c r="N241" s="258">
        <f t="shared" si="35"/>
        <v>0</v>
      </c>
      <c r="O241" s="258"/>
      <c r="P241" s="258"/>
      <c r="Q241" s="258"/>
      <c r="R241" s="138"/>
      <c r="T241" s="168" t="s">
        <v>875</v>
      </c>
      <c r="U241" s="47" t="s">
        <v>914</v>
      </c>
      <c r="V241" s="39"/>
      <c r="W241" s="169">
        <f t="shared" si="36"/>
        <v>0</v>
      </c>
      <c r="X241" s="169">
        <v>7.9000000000000001E-4</v>
      </c>
      <c r="Y241" s="169">
        <f t="shared" si="37"/>
        <v>7.9000000000000001E-4</v>
      </c>
      <c r="Z241" s="169">
        <v>0</v>
      </c>
      <c r="AA241" s="170">
        <f t="shared" si="38"/>
        <v>0</v>
      </c>
      <c r="AR241" s="22" t="s">
        <v>954</v>
      </c>
      <c r="AT241" s="22" t="s">
        <v>1082</v>
      </c>
      <c r="AU241" s="22" t="s">
        <v>959</v>
      </c>
      <c r="AY241" s="22" t="s">
        <v>1081</v>
      </c>
      <c r="BE241" s="116">
        <f t="shared" si="39"/>
        <v>0</v>
      </c>
      <c r="BF241" s="116">
        <f t="shared" si="40"/>
        <v>0</v>
      </c>
      <c r="BG241" s="116">
        <f t="shared" si="41"/>
        <v>0</v>
      </c>
      <c r="BH241" s="116">
        <f t="shared" si="42"/>
        <v>0</v>
      </c>
      <c r="BI241" s="116">
        <f t="shared" si="43"/>
        <v>0</v>
      </c>
      <c r="BJ241" s="22" t="s">
        <v>959</v>
      </c>
      <c r="BK241" s="171">
        <f t="shared" si="44"/>
        <v>0</v>
      </c>
      <c r="BL241" s="22" t="s">
        <v>954</v>
      </c>
      <c r="BM241" s="22" t="s">
        <v>2985</v>
      </c>
    </row>
    <row r="242" spans="2:65" s="1" customFormat="1" ht="25.5" customHeight="1">
      <c r="B242" s="136"/>
      <c r="C242" s="164" t="s">
        <v>1443</v>
      </c>
      <c r="D242" s="164" t="s">
        <v>1082</v>
      </c>
      <c r="E242" s="165" t="s">
        <v>3739</v>
      </c>
      <c r="F242" s="270" t="s">
        <v>3740</v>
      </c>
      <c r="G242" s="270"/>
      <c r="H242" s="270"/>
      <c r="I242" s="270"/>
      <c r="J242" s="166" t="s">
        <v>1346</v>
      </c>
      <c r="K242" s="167">
        <v>0</v>
      </c>
      <c r="L242" s="265">
        <v>0</v>
      </c>
      <c r="M242" s="265"/>
      <c r="N242" s="258">
        <f t="shared" si="35"/>
        <v>0</v>
      </c>
      <c r="O242" s="258"/>
      <c r="P242" s="258"/>
      <c r="Q242" s="258"/>
      <c r="R242" s="138"/>
      <c r="T242" s="168" t="s">
        <v>875</v>
      </c>
      <c r="U242" s="47" t="s">
        <v>914</v>
      </c>
      <c r="V242" s="39"/>
      <c r="W242" s="169">
        <f t="shared" si="36"/>
        <v>0</v>
      </c>
      <c r="X242" s="169">
        <v>0</v>
      </c>
      <c r="Y242" s="169">
        <f t="shared" si="37"/>
        <v>0</v>
      </c>
      <c r="Z242" s="169">
        <v>0</v>
      </c>
      <c r="AA242" s="170">
        <f t="shared" si="38"/>
        <v>0</v>
      </c>
      <c r="AR242" s="22" t="s">
        <v>954</v>
      </c>
      <c r="AT242" s="22" t="s">
        <v>1082</v>
      </c>
      <c r="AU242" s="22" t="s">
        <v>959</v>
      </c>
      <c r="AY242" s="22" t="s">
        <v>1081</v>
      </c>
      <c r="BE242" s="116">
        <f t="shared" si="39"/>
        <v>0</v>
      </c>
      <c r="BF242" s="116">
        <f t="shared" si="40"/>
        <v>0</v>
      </c>
      <c r="BG242" s="116">
        <f t="shared" si="41"/>
        <v>0</v>
      </c>
      <c r="BH242" s="116">
        <f t="shared" si="42"/>
        <v>0</v>
      </c>
      <c r="BI242" s="116">
        <f t="shared" si="43"/>
        <v>0</v>
      </c>
      <c r="BJ242" s="22" t="s">
        <v>959</v>
      </c>
      <c r="BK242" s="171">
        <f t="shared" si="44"/>
        <v>0</v>
      </c>
      <c r="BL242" s="22" t="s">
        <v>954</v>
      </c>
      <c r="BM242" s="22" t="s">
        <v>2986</v>
      </c>
    </row>
    <row r="243" spans="2:65" s="10" customFormat="1" ht="29.85" customHeight="1">
      <c r="B243" s="153"/>
      <c r="C243" s="154"/>
      <c r="D243" s="163" t="s">
        <v>2854</v>
      </c>
      <c r="E243" s="163"/>
      <c r="F243" s="163"/>
      <c r="G243" s="163"/>
      <c r="H243" s="163"/>
      <c r="I243" s="163"/>
      <c r="J243" s="163"/>
      <c r="K243" s="163"/>
      <c r="L243" s="163"/>
      <c r="M243" s="163"/>
      <c r="N243" s="273">
        <f>BK243</f>
        <v>0</v>
      </c>
      <c r="O243" s="274"/>
      <c r="P243" s="274"/>
      <c r="Q243" s="274"/>
      <c r="R243" s="156"/>
      <c r="T243" s="157"/>
      <c r="U243" s="154"/>
      <c r="V243" s="154"/>
      <c r="W243" s="158">
        <f>SUM(W244:W246)</f>
        <v>0</v>
      </c>
      <c r="X243" s="154"/>
      <c r="Y243" s="158">
        <f>SUM(Y244:Y246)</f>
        <v>2.3675294240000002E-2</v>
      </c>
      <c r="Z243" s="154"/>
      <c r="AA243" s="159">
        <f>SUM(AA244:AA246)</f>
        <v>0</v>
      </c>
      <c r="AR243" s="160" t="s">
        <v>959</v>
      </c>
      <c r="AT243" s="161" t="s">
        <v>946</v>
      </c>
      <c r="AU243" s="161" t="s">
        <v>954</v>
      </c>
      <c r="AY243" s="160" t="s">
        <v>1081</v>
      </c>
      <c r="BK243" s="162">
        <f>SUM(BK244:BK246)</f>
        <v>0</v>
      </c>
    </row>
    <row r="244" spans="2:65" s="1" customFormat="1" ht="25.5" customHeight="1">
      <c r="B244" s="136"/>
      <c r="C244" s="164" t="s">
        <v>1447</v>
      </c>
      <c r="D244" s="164" t="s">
        <v>1082</v>
      </c>
      <c r="E244" s="165" t="s">
        <v>2987</v>
      </c>
      <c r="F244" s="270" t="s">
        <v>2988</v>
      </c>
      <c r="G244" s="270"/>
      <c r="H244" s="270"/>
      <c r="I244" s="270"/>
      <c r="J244" s="166" t="s">
        <v>1182</v>
      </c>
      <c r="K244" s="167">
        <v>1</v>
      </c>
      <c r="L244" s="265">
        <v>0</v>
      </c>
      <c r="M244" s="265"/>
      <c r="N244" s="258">
        <f>ROUND(L244*K244,3)</f>
        <v>0</v>
      </c>
      <c r="O244" s="258"/>
      <c r="P244" s="258"/>
      <c r="Q244" s="258"/>
      <c r="R244" s="138"/>
      <c r="T244" s="168" t="s">
        <v>875</v>
      </c>
      <c r="U244" s="47" t="s">
        <v>914</v>
      </c>
      <c r="V244" s="39"/>
      <c r="W244" s="169">
        <f>V244*K244</f>
        <v>0</v>
      </c>
      <c r="X244" s="169">
        <v>2.3625294240000001E-2</v>
      </c>
      <c r="Y244" s="169">
        <f>X244*K244</f>
        <v>2.3625294240000001E-2</v>
      </c>
      <c r="Z244" s="169">
        <v>0</v>
      </c>
      <c r="AA244" s="170">
        <f>Z244*K244</f>
        <v>0</v>
      </c>
      <c r="AR244" s="22" t="s">
        <v>954</v>
      </c>
      <c r="AT244" s="22" t="s">
        <v>1082</v>
      </c>
      <c r="AU244" s="22" t="s">
        <v>959</v>
      </c>
      <c r="AY244" s="22" t="s">
        <v>1081</v>
      </c>
      <c r="BE244" s="116">
        <f>IF(U244="základná",N244,0)</f>
        <v>0</v>
      </c>
      <c r="BF244" s="116">
        <f>IF(U244="znížená",N244,0)</f>
        <v>0</v>
      </c>
      <c r="BG244" s="116">
        <f>IF(U244="zákl. prenesená",N244,0)</f>
        <v>0</v>
      </c>
      <c r="BH244" s="116">
        <f>IF(U244="zníž. prenesená",N244,0)</f>
        <v>0</v>
      </c>
      <c r="BI244" s="116">
        <f>IF(U244="nulová",N244,0)</f>
        <v>0</v>
      </c>
      <c r="BJ244" s="22" t="s">
        <v>959</v>
      </c>
      <c r="BK244" s="171">
        <f>ROUND(L244*K244,3)</f>
        <v>0</v>
      </c>
      <c r="BL244" s="22" t="s">
        <v>954</v>
      </c>
      <c r="BM244" s="22" t="s">
        <v>2989</v>
      </c>
    </row>
    <row r="245" spans="2:65" s="1" customFormat="1" ht="38.25" customHeight="1">
      <c r="B245" s="136"/>
      <c r="C245" s="164" t="s">
        <v>1456</v>
      </c>
      <c r="D245" s="164" t="s">
        <v>1082</v>
      </c>
      <c r="E245" s="165" t="s">
        <v>2990</v>
      </c>
      <c r="F245" s="270" t="s">
        <v>2991</v>
      </c>
      <c r="G245" s="270"/>
      <c r="H245" s="270"/>
      <c r="I245" s="270"/>
      <c r="J245" s="166" t="s">
        <v>1182</v>
      </c>
      <c r="K245" s="167">
        <v>1</v>
      </c>
      <c r="L245" s="265">
        <v>0</v>
      </c>
      <c r="M245" s="265"/>
      <c r="N245" s="258">
        <f>ROUND(L245*K245,3)</f>
        <v>0</v>
      </c>
      <c r="O245" s="258"/>
      <c r="P245" s="258"/>
      <c r="Q245" s="258"/>
      <c r="R245" s="138"/>
      <c r="T245" s="168" t="s">
        <v>875</v>
      </c>
      <c r="U245" s="47" t="s">
        <v>914</v>
      </c>
      <c r="V245" s="39"/>
      <c r="W245" s="169">
        <f>V245*K245</f>
        <v>0</v>
      </c>
      <c r="X245" s="169">
        <v>5.0000000000000002E-5</v>
      </c>
      <c r="Y245" s="169">
        <f>X245*K245</f>
        <v>5.0000000000000002E-5</v>
      </c>
      <c r="Z245" s="169">
        <v>0</v>
      </c>
      <c r="AA245" s="170">
        <f>Z245*K245</f>
        <v>0</v>
      </c>
      <c r="AR245" s="22" t="s">
        <v>954</v>
      </c>
      <c r="AT245" s="22" t="s">
        <v>1082</v>
      </c>
      <c r="AU245" s="22" t="s">
        <v>959</v>
      </c>
      <c r="AY245" s="22" t="s">
        <v>1081</v>
      </c>
      <c r="BE245" s="116">
        <f>IF(U245="základná",N245,0)</f>
        <v>0</v>
      </c>
      <c r="BF245" s="116">
        <f>IF(U245="znížená",N245,0)</f>
        <v>0</v>
      </c>
      <c r="BG245" s="116">
        <f>IF(U245="zákl. prenesená",N245,0)</f>
        <v>0</v>
      </c>
      <c r="BH245" s="116">
        <f>IF(U245="zníž. prenesená",N245,0)</f>
        <v>0</v>
      </c>
      <c r="BI245" s="116">
        <f>IF(U245="nulová",N245,0)</f>
        <v>0</v>
      </c>
      <c r="BJ245" s="22" t="s">
        <v>959</v>
      </c>
      <c r="BK245" s="171">
        <f>ROUND(L245*K245,3)</f>
        <v>0</v>
      </c>
      <c r="BL245" s="22" t="s">
        <v>954</v>
      </c>
      <c r="BM245" s="22" t="s">
        <v>2992</v>
      </c>
    </row>
    <row r="246" spans="2:65" s="1" customFormat="1" ht="25.5" customHeight="1">
      <c r="B246" s="136"/>
      <c r="C246" s="164" t="s">
        <v>1461</v>
      </c>
      <c r="D246" s="164" t="s">
        <v>1082</v>
      </c>
      <c r="E246" s="165" t="s">
        <v>2993</v>
      </c>
      <c r="F246" s="270" t="s">
        <v>2994</v>
      </c>
      <c r="G246" s="270"/>
      <c r="H246" s="270"/>
      <c r="I246" s="270"/>
      <c r="J246" s="166" t="s">
        <v>1346</v>
      </c>
      <c r="K246" s="167">
        <v>0</v>
      </c>
      <c r="L246" s="265">
        <v>0</v>
      </c>
      <c r="M246" s="265"/>
      <c r="N246" s="258">
        <f>ROUND(L246*K246,3)</f>
        <v>0</v>
      </c>
      <c r="O246" s="258"/>
      <c r="P246" s="258"/>
      <c r="Q246" s="258"/>
      <c r="R246" s="138"/>
      <c r="T246" s="168" t="s">
        <v>875</v>
      </c>
      <c r="U246" s="47" t="s">
        <v>914</v>
      </c>
      <c r="V246" s="39"/>
      <c r="W246" s="169">
        <f>V246*K246</f>
        <v>0</v>
      </c>
      <c r="X246" s="169">
        <v>0</v>
      </c>
      <c r="Y246" s="169">
        <f>X246*K246</f>
        <v>0</v>
      </c>
      <c r="Z246" s="169">
        <v>0</v>
      </c>
      <c r="AA246" s="170">
        <f>Z246*K246</f>
        <v>0</v>
      </c>
      <c r="AR246" s="22" t="s">
        <v>954</v>
      </c>
      <c r="AT246" s="22" t="s">
        <v>1082</v>
      </c>
      <c r="AU246" s="22" t="s">
        <v>959</v>
      </c>
      <c r="AY246" s="22" t="s">
        <v>1081</v>
      </c>
      <c r="BE246" s="116">
        <f>IF(U246="základná",N246,0)</f>
        <v>0</v>
      </c>
      <c r="BF246" s="116">
        <f>IF(U246="znížená",N246,0)</f>
        <v>0</v>
      </c>
      <c r="BG246" s="116">
        <f>IF(U246="zákl. prenesená",N246,0)</f>
        <v>0</v>
      </c>
      <c r="BH246" s="116">
        <f>IF(U246="zníž. prenesená",N246,0)</f>
        <v>0</v>
      </c>
      <c r="BI246" s="116">
        <f>IF(U246="nulová",N246,0)</f>
        <v>0</v>
      </c>
      <c r="BJ246" s="22" t="s">
        <v>959</v>
      </c>
      <c r="BK246" s="171">
        <f>ROUND(L246*K246,3)</f>
        <v>0</v>
      </c>
      <c r="BL246" s="22" t="s">
        <v>954</v>
      </c>
      <c r="BM246" s="22" t="s">
        <v>2995</v>
      </c>
    </row>
    <row r="247" spans="2:65" s="10" customFormat="1" ht="29.85" customHeight="1">
      <c r="B247" s="153"/>
      <c r="C247" s="154"/>
      <c r="D247" s="163" t="s">
        <v>1059</v>
      </c>
      <c r="E247" s="163"/>
      <c r="F247" s="163"/>
      <c r="G247" s="163"/>
      <c r="H247" s="163"/>
      <c r="I247" s="163"/>
      <c r="J247" s="163"/>
      <c r="K247" s="163"/>
      <c r="L247" s="163"/>
      <c r="M247" s="163"/>
      <c r="N247" s="273">
        <f>BK247</f>
        <v>0</v>
      </c>
      <c r="O247" s="274"/>
      <c r="P247" s="274"/>
      <c r="Q247" s="274"/>
      <c r="R247" s="156"/>
      <c r="T247" s="157"/>
      <c r="U247" s="154"/>
      <c r="V247" s="154"/>
      <c r="W247" s="158">
        <f>SUM(W248:W253)</f>
        <v>0</v>
      </c>
      <c r="X247" s="154"/>
      <c r="Y247" s="158">
        <f>SUM(Y248:Y253)</f>
        <v>4.1099999999999998E-2</v>
      </c>
      <c r="Z247" s="154"/>
      <c r="AA247" s="159">
        <f>SUM(AA248:AA253)</f>
        <v>0</v>
      </c>
      <c r="AR247" s="160" t="s">
        <v>959</v>
      </c>
      <c r="AT247" s="161" t="s">
        <v>946</v>
      </c>
      <c r="AU247" s="161" t="s">
        <v>954</v>
      </c>
      <c r="AY247" s="160" t="s">
        <v>1081</v>
      </c>
      <c r="BK247" s="162">
        <f>SUM(BK248:BK253)</f>
        <v>0</v>
      </c>
    </row>
    <row r="248" spans="2:65" s="1" customFormat="1" ht="16.5" customHeight="1">
      <c r="B248" s="136"/>
      <c r="C248" s="164" t="s">
        <v>1467</v>
      </c>
      <c r="D248" s="164" t="s">
        <v>1082</v>
      </c>
      <c r="E248" s="165" t="s">
        <v>2996</v>
      </c>
      <c r="F248" s="270" t="s">
        <v>2997</v>
      </c>
      <c r="G248" s="270"/>
      <c r="H248" s="270"/>
      <c r="I248" s="270"/>
      <c r="J248" s="166" t="s">
        <v>3745</v>
      </c>
      <c r="K248" s="167">
        <v>1</v>
      </c>
      <c r="L248" s="265">
        <v>0</v>
      </c>
      <c r="M248" s="265"/>
      <c r="N248" s="258">
        <f t="shared" ref="N248:N253" si="45">ROUND(L248*K248,3)</f>
        <v>0</v>
      </c>
      <c r="O248" s="258"/>
      <c r="P248" s="258"/>
      <c r="Q248" s="258"/>
      <c r="R248" s="138"/>
      <c r="T248" s="168" t="s">
        <v>875</v>
      </c>
      <c r="U248" s="47" t="s">
        <v>914</v>
      </c>
      <c r="V248" s="39"/>
      <c r="W248" s="169">
        <f t="shared" ref="W248:W253" si="46">V248*K248</f>
        <v>0</v>
      </c>
      <c r="X248" s="169">
        <v>0</v>
      </c>
      <c r="Y248" s="169">
        <f t="shared" ref="Y248:Y253" si="47">X248*K248</f>
        <v>0</v>
      </c>
      <c r="Z248" s="169">
        <v>0</v>
      </c>
      <c r="AA248" s="170">
        <f t="shared" ref="AA248:AA253" si="48">Z248*K248</f>
        <v>0</v>
      </c>
      <c r="AR248" s="22" t="s">
        <v>954</v>
      </c>
      <c r="AT248" s="22" t="s">
        <v>1082</v>
      </c>
      <c r="AU248" s="22" t="s">
        <v>959</v>
      </c>
      <c r="AY248" s="22" t="s">
        <v>1081</v>
      </c>
      <c r="BE248" s="116">
        <f t="shared" ref="BE248:BE253" si="49">IF(U248="základná",N248,0)</f>
        <v>0</v>
      </c>
      <c r="BF248" s="116">
        <f t="shared" ref="BF248:BF253" si="50">IF(U248="znížená",N248,0)</f>
        <v>0</v>
      </c>
      <c r="BG248" s="116">
        <f t="shared" ref="BG248:BG253" si="51">IF(U248="zákl. prenesená",N248,0)</f>
        <v>0</v>
      </c>
      <c r="BH248" s="116">
        <f t="shared" ref="BH248:BH253" si="52">IF(U248="zníž. prenesená",N248,0)</f>
        <v>0</v>
      </c>
      <c r="BI248" s="116">
        <f t="shared" ref="BI248:BI253" si="53">IF(U248="nulová",N248,0)</f>
        <v>0</v>
      </c>
      <c r="BJ248" s="22" t="s">
        <v>959</v>
      </c>
      <c r="BK248" s="171">
        <f t="shared" ref="BK248:BK253" si="54">ROUND(L248*K248,3)</f>
        <v>0</v>
      </c>
      <c r="BL248" s="22" t="s">
        <v>954</v>
      </c>
      <c r="BM248" s="22" t="s">
        <v>2998</v>
      </c>
    </row>
    <row r="249" spans="2:65" s="1" customFormat="1" ht="25.5" customHeight="1">
      <c r="B249" s="136"/>
      <c r="C249" s="164" t="s">
        <v>1474</v>
      </c>
      <c r="D249" s="164" t="s">
        <v>1082</v>
      </c>
      <c r="E249" s="165" t="s">
        <v>2999</v>
      </c>
      <c r="F249" s="270" t="s">
        <v>3000</v>
      </c>
      <c r="G249" s="270"/>
      <c r="H249" s="270"/>
      <c r="I249" s="270"/>
      <c r="J249" s="166" t="s">
        <v>3745</v>
      </c>
      <c r="K249" s="167">
        <v>1</v>
      </c>
      <c r="L249" s="265">
        <v>0</v>
      </c>
      <c r="M249" s="265"/>
      <c r="N249" s="258">
        <f t="shared" si="45"/>
        <v>0</v>
      </c>
      <c r="O249" s="258"/>
      <c r="P249" s="258"/>
      <c r="Q249" s="258"/>
      <c r="R249" s="138"/>
      <c r="T249" s="168" t="s">
        <v>875</v>
      </c>
      <c r="U249" s="47" t="s">
        <v>914</v>
      </c>
      <c r="V249" s="39"/>
      <c r="W249" s="169">
        <f t="shared" si="46"/>
        <v>0</v>
      </c>
      <c r="X249" s="169">
        <v>0</v>
      </c>
      <c r="Y249" s="169">
        <f t="shared" si="47"/>
        <v>0</v>
      </c>
      <c r="Z249" s="169">
        <v>0</v>
      </c>
      <c r="AA249" s="170">
        <f t="shared" si="48"/>
        <v>0</v>
      </c>
      <c r="AR249" s="22" t="s">
        <v>954</v>
      </c>
      <c r="AT249" s="22" t="s">
        <v>1082</v>
      </c>
      <c r="AU249" s="22" t="s">
        <v>959</v>
      </c>
      <c r="AY249" s="22" t="s">
        <v>1081</v>
      </c>
      <c r="BE249" s="116">
        <f t="shared" si="49"/>
        <v>0</v>
      </c>
      <c r="BF249" s="116">
        <f t="shared" si="50"/>
        <v>0</v>
      </c>
      <c r="BG249" s="116">
        <f t="shared" si="51"/>
        <v>0</v>
      </c>
      <c r="BH249" s="116">
        <f t="shared" si="52"/>
        <v>0</v>
      </c>
      <c r="BI249" s="116">
        <f t="shared" si="53"/>
        <v>0</v>
      </c>
      <c r="BJ249" s="22" t="s">
        <v>959</v>
      </c>
      <c r="BK249" s="171">
        <f t="shared" si="54"/>
        <v>0</v>
      </c>
      <c r="BL249" s="22" t="s">
        <v>954</v>
      </c>
      <c r="BM249" s="22" t="s">
        <v>3001</v>
      </c>
    </row>
    <row r="250" spans="2:65" s="1" customFormat="1" ht="25.5" customHeight="1">
      <c r="B250" s="136"/>
      <c r="C250" s="195" t="s">
        <v>1478</v>
      </c>
      <c r="D250" s="195" t="s">
        <v>1187</v>
      </c>
      <c r="E250" s="196" t="s">
        <v>3002</v>
      </c>
      <c r="F250" s="262" t="s">
        <v>3003</v>
      </c>
      <c r="G250" s="262"/>
      <c r="H250" s="262"/>
      <c r="I250" s="262"/>
      <c r="J250" s="197" t="s">
        <v>3745</v>
      </c>
      <c r="K250" s="198">
        <v>1</v>
      </c>
      <c r="L250" s="261">
        <v>0</v>
      </c>
      <c r="M250" s="261"/>
      <c r="N250" s="257">
        <f t="shared" si="45"/>
        <v>0</v>
      </c>
      <c r="O250" s="258"/>
      <c r="P250" s="258"/>
      <c r="Q250" s="258"/>
      <c r="R250" s="138"/>
      <c r="T250" s="168" t="s">
        <v>875</v>
      </c>
      <c r="U250" s="47" t="s">
        <v>914</v>
      </c>
      <c r="V250" s="39"/>
      <c r="W250" s="169">
        <f t="shared" si="46"/>
        <v>0</v>
      </c>
      <c r="X250" s="169">
        <v>0.03</v>
      </c>
      <c r="Y250" s="169">
        <f t="shared" si="47"/>
        <v>0.03</v>
      </c>
      <c r="Z250" s="169">
        <v>0</v>
      </c>
      <c r="AA250" s="170">
        <f t="shared" si="48"/>
        <v>0</v>
      </c>
      <c r="AR250" s="22" t="s">
        <v>959</v>
      </c>
      <c r="AT250" s="22" t="s">
        <v>1187</v>
      </c>
      <c r="AU250" s="22" t="s">
        <v>959</v>
      </c>
      <c r="AY250" s="22" t="s">
        <v>1081</v>
      </c>
      <c r="BE250" s="116">
        <f t="shared" si="49"/>
        <v>0</v>
      </c>
      <c r="BF250" s="116">
        <f t="shared" si="50"/>
        <v>0</v>
      </c>
      <c r="BG250" s="116">
        <f t="shared" si="51"/>
        <v>0</v>
      </c>
      <c r="BH250" s="116">
        <f t="shared" si="52"/>
        <v>0</v>
      </c>
      <c r="BI250" s="116">
        <f t="shared" si="53"/>
        <v>0</v>
      </c>
      <c r="BJ250" s="22" t="s">
        <v>959</v>
      </c>
      <c r="BK250" s="171">
        <f t="shared" si="54"/>
        <v>0</v>
      </c>
      <c r="BL250" s="22" t="s">
        <v>954</v>
      </c>
      <c r="BM250" s="22" t="s">
        <v>3004</v>
      </c>
    </row>
    <row r="251" spans="2:65" s="1" customFormat="1" ht="38.25" customHeight="1">
      <c r="B251" s="136"/>
      <c r="C251" s="164" t="s">
        <v>1484</v>
      </c>
      <c r="D251" s="164" t="s">
        <v>1082</v>
      </c>
      <c r="E251" s="165" t="s">
        <v>1468</v>
      </c>
      <c r="F251" s="270" t="s">
        <v>3771</v>
      </c>
      <c r="G251" s="270"/>
      <c r="H251" s="270"/>
      <c r="I251" s="270"/>
      <c r="J251" s="166" t="s">
        <v>1470</v>
      </c>
      <c r="K251" s="167">
        <v>10</v>
      </c>
      <c r="L251" s="265">
        <v>0</v>
      </c>
      <c r="M251" s="265"/>
      <c r="N251" s="258">
        <f t="shared" si="45"/>
        <v>0</v>
      </c>
      <c r="O251" s="258"/>
      <c r="P251" s="258"/>
      <c r="Q251" s="258"/>
      <c r="R251" s="138"/>
      <c r="T251" s="168" t="s">
        <v>875</v>
      </c>
      <c r="U251" s="47" t="s">
        <v>914</v>
      </c>
      <c r="V251" s="39"/>
      <c r="W251" s="169">
        <f t="shared" si="46"/>
        <v>0</v>
      </c>
      <c r="X251" s="169">
        <v>6.9999999999999994E-5</v>
      </c>
      <c r="Y251" s="169">
        <f t="shared" si="47"/>
        <v>6.9999999999999988E-4</v>
      </c>
      <c r="Z251" s="169">
        <v>0</v>
      </c>
      <c r="AA251" s="170">
        <f t="shared" si="48"/>
        <v>0</v>
      </c>
      <c r="AR251" s="22" t="s">
        <v>954</v>
      </c>
      <c r="AT251" s="22" t="s">
        <v>1082</v>
      </c>
      <c r="AU251" s="22" t="s">
        <v>959</v>
      </c>
      <c r="AY251" s="22" t="s">
        <v>1081</v>
      </c>
      <c r="BE251" s="116">
        <f t="shared" si="49"/>
        <v>0</v>
      </c>
      <c r="BF251" s="116">
        <f t="shared" si="50"/>
        <v>0</v>
      </c>
      <c r="BG251" s="116">
        <f t="shared" si="51"/>
        <v>0</v>
      </c>
      <c r="BH251" s="116">
        <f t="shared" si="52"/>
        <v>0</v>
      </c>
      <c r="BI251" s="116">
        <f t="shared" si="53"/>
        <v>0</v>
      </c>
      <c r="BJ251" s="22" t="s">
        <v>959</v>
      </c>
      <c r="BK251" s="171">
        <f t="shared" si="54"/>
        <v>0</v>
      </c>
      <c r="BL251" s="22" t="s">
        <v>954</v>
      </c>
      <c r="BM251" s="22" t="s">
        <v>3005</v>
      </c>
    </row>
    <row r="252" spans="2:65" s="1" customFormat="1" ht="16.5" customHeight="1">
      <c r="B252" s="136"/>
      <c r="C252" s="195" t="s">
        <v>1491</v>
      </c>
      <c r="D252" s="195" t="s">
        <v>1187</v>
      </c>
      <c r="E252" s="196" t="s">
        <v>3774</v>
      </c>
      <c r="F252" s="262" t="s">
        <v>3775</v>
      </c>
      <c r="G252" s="262"/>
      <c r="H252" s="262"/>
      <c r="I252" s="262"/>
      <c r="J252" s="197" t="s">
        <v>1470</v>
      </c>
      <c r="K252" s="198">
        <v>10</v>
      </c>
      <c r="L252" s="261">
        <v>0</v>
      </c>
      <c r="M252" s="261"/>
      <c r="N252" s="257">
        <f t="shared" si="45"/>
        <v>0</v>
      </c>
      <c r="O252" s="258"/>
      <c r="P252" s="258"/>
      <c r="Q252" s="258"/>
      <c r="R252" s="138"/>
      <c r="T252" s="168" t="s">
        <v>875</v>
      </c>
      <c r="U252" s="47" t="s">
        <v>914</v>
      </c>
      <c r="V252" s="39"/>
      <c r="W252" s="169">
        <f t="shared" si="46"/>
        <v>0</v>
      </c>
      <c r="X252" s="169">
        <v>1.0399999999999999E-3</v>
      </c>
      <c r="Y252" s="169">
        <f t="shared" si="47"/>
        <v>1.04E-2</v>
      </c>
      <c r="Z252" s="169">
        <v>0</v>
      </c>
      <c r="AA252" s="170">
        <f t="shared" si="48"/>
        <v>0</v>
      </c>
      <c r="AR252" s="22" t="s">
        <v>959</v>
      </c>
      <c r="AT252" s="22" t="s">
        <v>1187</v>
      </c>
      <c r="AU252" s="22" t="s">
        <v>959</v>
      </c>
      <c r="AY252" s="22" t="s">
        <v>1081</v>
      </c>
      <c r="BE252" s="116">
        <f t="shared" si="49"/>
        <v>0</v>
      </c>
      <c r="BF252" s="116">
        <f t="shared" si="50"/>
        <v>0</v>
      </c>
      <c r="BG252" s="116">
        <f t="shared" si="51"/>
        <v>0</v>
      </c>
      <c r="BH252" s="116">
        <f t="shared" si="52"/>
        <v>0</v>
      </c>
      <c r="BI252" s="116">
        <f t="shared" si="53"/>
        <v>0</v>
      </c>
      <c r="BJ252" s="22" t="s">
        <v>959</v>
      </c>
      <c r="BK252" s="171">
        <f t="shared" si="54"/>
        <v>0</v>
      </c>
      <c r="BL252" s="22" t="s">
        <v>954</v>
      </c>
      <c r="BM252" s="22" t="s">
        <v>3006</v>
      </c>
    </row>
    <row r="253" spans="2:65" s="1" customFormat="1" ht="38.25" customHeight="1">
      <c r="B253" s="136"/>
      <c r="C253" s="164" t="s">
        <v>1495</v>
      </c>
      <c r="D253" s="164" t="s">
        <v>1082</v>
      </c>
      <c r="E253" s="165" t="s">
        <v>2293</v>
      </c>
      <c r="F253" s="270" t="s">
        <v>2294</v>
      </c>
      <c r="G253" s="270"/>
      <c r="H253" s="270"/>
      <c r="I253" s="270"/>
      <c r="J253" s="166" t="s">
        <v>1346</v>
      </c>
      <c r="K253" s="167">
        <v>0</v>
      </c>
      <c r="L253" s="265">
        <v>0</v>
      </c>
      <c r="M253" s="265"/>
      <c r="N253" s="258">
        <f t="shared" si="45"/>
        <v>0</v>
      </c>
      <c r="O253" s="258"/>
      <c r="P253" s="258"/>
      <c r="Q253" s="258"/>
      <c r="R253" s="138"/>
      <c r="T253" s="168" t="s">
        <v>875</v>
      </c>
      <c r="U253" s="47" t="s">
        <v>914</v>
      </c>
      <c r="V253" s="39"/>
      <c r="W253" s="169">
        <f t="shared" si="46"/>
        <v>0</v>
      </c>
      <c r="X253" s="169">
        <v>0</v>
      </c>
      <c r="Y253" s="169">
        <f t="shared" si="47"/>
        <v>0</v>
      </c>
      <c r="Z253" s="169">
        <v>0</v>
      </c>
      <c r="AA253" s="170">
        <f t="shared" si="48"/>
        <v>0</v>
      </c>
      <c r="AR253" s="22" t="s">
        <v>954</v>
      </c>
      <c r="AT253" s="22" t="s">
        <v>1082</v>
      </c>
      <c r="AU253" s="22" t="s">
        <v>959</v>
      </c>
      <c r="AY253" s="22" t="s">
        <v>1081</v>
      </c>
      <c r="BE253" s="116">
        <f t="shared" si="49"/>
        <v>0</v>
      </c>
      <c r="BF253" s="116">
        <f t="shared" si="50"/>
        <v>0</v>
      </c>
      <c r="BG253" s="116">
        <f t="shared" si="51"/>
        <v>0</v>
      </c>
      <c r="BH253" s="116">
        <f t="shared" si="52"/>
        <v>0</v>
      </c>
      <c r="BI253" s="116">
        <f t="shared" si="53"/>
        <v>0</v>
      </c>
      <c r="BJ253" s="22" t="s">
        <v>959</v>
      </c>
      <c r="BK253" s="171">
        <f t="shared" si="54"/>
        <v>0</v>
      </c>
      <c r="BL253" s="22" t="s">
        <v>954</v>
      </c>
      <c r="BM253" s="22" t="s">
        <v>3007</v>
      </c>
    </row>
    <row r="254" spans="2:65" s="10" customFormat="1" ht="29.85" customHeight="1">
      <c r="B254" s="153"/>
      <c r="C254" s="154"/>
      <c r="D254" s="163" t="s">
        <v>550</v>
      </c>
      <c r="E254" s="163"/>
      <c r="F254" s="163"/>
      <c r="G254" s="163"/>
      <c r="H254" s="163"/>
      <c r="I254" s="163"/>
      <c r="J254" s="163"/>
      <c r="K254" s="163"/>
      <c r="L254" s="163"/>
      <c r="M254" s="163"/>
      <c r="N254" s="273">
        <f>BK254</f>
        <v>0</v>
      </c>
      <c r="O254" s="274"/>
      <c r="P254" s="274"/>
      <c r="Q254" s="274"/>
      <c r="R254" s="156"/>
      <c r="T254" s="157"/>
      <c r="U254" s="154"/>
      <c r="V254" s="154"/>
      <c r="W254" s="158">
        <f>SUM(W255:W258)</f>
        <v>0</v>
      </c>
      <c r="X254" s="154"/>
      <c r="Y254" s="158">
        <f>SUM(Y255:Y258)</f>
        <v>1.7000000000000001E-3</v>
      </c>
      <c r="Z254" s="154"/>
      <c r="AA254" s="159">
        <f>SUM(AA255:AA258)</f>
        <v>0</v>
      </c>
      <c r="AR254" s="160" t="s">
        <v>959</v>
      </c>
      <c r="AT254" s="161" t="s">
        <v>946</v>
      </c>
      <c r="AU254" s="161" t="s">
        <v>954</v>
      </c>
      <c r="AY254" s="160" t="s">
        <v>1081</v>
      </c>
      <c r="BK254" s="162">
        <f>SUM(BK255:BK258)</f>
        <v>0</v>
      </c>
    </row>
    <row r="255" spans="2:65" s="1" customFormat="1" ht="25.5" customHeight="1">
      <c r="B255" s="136"/>
      <c r="C255" s="164" t="s">
        <v>1499</v>
      </c>
      <c r="D255" s="164" t="s">
        <v>1082</v>
      </c>
      <c r="E255" s="165" t="s">
        <v>3008</v>
      </c>
      <c r="F255" s="270" t="s">
        <v>3009</v>
      </c>
      <c r="G255" s="270"/>
      <c r="H255" s="270"/>
      <c r="I255" s="270"/>
      <c r="J255" s="166" t="s">
        <v>1182</v>
      </c>
      <c r="K255" s="167">
        <v>2</v>
      </c>
      <c r="L255" s="265">
        <v>0</v>
      </c>
      <c r="M255" s="265"/>
      <c r="N255" s="258">
        <f>ROUND(L255*K255,3)</f>
        <v>0</v>
      </c>
      <c r="O255" s="258"/>
      <c r="P255" s="258"/>
      <c r="Q255" s="258"/>
      <c r="R255" s="138"/>
      <c r="T255" s="168" t="s">
        <v>875</v>
      </c>
      <c r="U255" s="47" t="s">
        <v>914</v>
      </c>
      <c r="V255" s="39"/>
      <c r="W255" s="169">
        <f>V255*K255</f>
        <v>0</v>
      </c>
      <c r="X255" s="169">
        <v>0</v>
      </c>
      <c r="Y255" s="169">
        <f>X255*K255</f>
        <v>0</v>
      </c>
      <c r="Z255" s="169">
        <v>0</v>
      </c>
      <c r="AA255" s="170">
        <f>Z255*K255</f>
        <v>0</v>
      </c>
      <c r="AR255" s="22" t="s">
        <v>954</v>
      </c>
      <c r="AT255" s="22" t="s">
        <v>1082</v>
      </c>
      <c r="AU255" s="22" t="s">
        <v>959</v>
      </c>
      <c r="AY255" s="22" t="s">
        <v>1081</v>
      </c>
      <c r="BE255" s="116">
        <f>IF(U255="základná",N255,0)</f>
        <v>0</v>
      </c>
      <c r="BF255" s="116">
        <f>IF(U255="znížená",N255,0)</f>
        <v>0</v>
      </c>
      <c r="BG255" s="116">
        <f>IF(U255="zákl. prenesená",N255,0)</f>
        <v>0</v>
      </c>
      <c r="BH255" s="116">
        <f>IF(U255="zníž. prenesená",N255,0)</f>
        <v>0</v>
      </c>
      <c r="BI255" s="116">
        <f>IF(U255="nulová",N255,0)</f>
        <v>0</v>
      </c>
      <c r="BJ255" s="22" t="s">
        <v>959</v>
      </c>
      <c r="BK255" s="171">
        <f>ROUND(L255*K255,3)</f>
        <v>0</v>
      </c>
      <c r="BL255" s="22" t="s">
        <v>954</v>
      </c>
      <c r="BM255" s="22" t="s">
        <v>3010</v>
      </c>
    </row>
    <row r="256" spans="2:65" s="1" customFormat="1" ht="25.5" customHeight="1">
      <c r="B256" s="136"/>
      <c r="C256" s="195" t="s">
        <v>1505</v>
      </c>
      <c r="D256" s="195" t="s">
        <v>1187</v>
      </c>
      <c r="E256" s="196" t="s">
        <v>3011</v>
      </c>
      <c r="F256" s="262" t="s">
        <v>3012</v>
      </c>
      <c r="G256" s="262"/>
      <c r="H256" s="262"/>
      <c r="I256" s="262"/>
      <c r="J256" s="197" t="s">
        <v>1182</v>
      </c>
      <c r="K256" s="198">
        <v>1</v>
      </c>
      <c r="L256" s="261">
        <v>0</v>
      </c>
      <c r="M256" s="261"/>
      <c r="N256" s="257">
        <f>ROUND(L256*K256,3)</f>
        <v>0</v>
      </c>
      <c r="O256" s="258"/>
      <c r="P256" s="258"/>
      <c r="Q256" s="258"/>
      <c r="R256" s="138"/>
      <c r="T256" s="168" t="s">
        <v>875</v>
      </c>
      <c r="U256" s="47" t="s">
        <v>914</v>
      </c>
      <c r="V256" s="39"/>
      <c r="W256" s="169">
        <f>V256*K256</f>
        <v>0</v>
      </c>
      <c r="X256" s="169">
        <v>6.9999999999999999E-4</v>
      </c>
      <c r="Y256" s="169">
        <f>X256*K256</f>
        <v>6.9999999999999999E-4</v>
      </c>
      <c r="Z256" s="169">
        <v>0</v>
      </c>
      <c r="AA256" s="170">
        <f>Z256*K256</f>
        <v>0</v>
      </c>
      <c r="AR256" s="22" t="s">
        <v>959</v>
      </c>
      <c r="AT256" s="22" t="s">
        <v>1187</v>
      </c>
      <c r="AU256" s="22" t="s">
        <v>959</v>
      </c>
      <c r="AY256" s="22" t="s">
        <v>1081</v>
      </c>
      <c r="BE256" s="116">
        <f>IF(U256="základná",N256,0)</f>
        <v>0</v>
      </c>
      <c r="BF256" s="116">
        <f>IF(U256="znížená",N256,0)</f>
        <v>0</v>
      </c>
      <c r="BG256" s="116">
        <f>IF(U256="zákl. prenesená",N256,0)</f>
        <v>0</v>
      </c>
      <c r="BH256" s="116">
        <f>IF(U256="zníž. prenesená",N256,0)</f>
        <v>0</v>
      </c>
      <c r="BI256" s="116">
        <f>IF(U256="nulová",N256,0)</f>
        <v>0</v>
      </c>
      <c r="BJ256" s="22" t="s">
        <v>959</v>
      </c>
      <c r="BK256" s="171">
        <f>ROUND(L256*K256,3)</f>
        <v>0</v>
      </c>
      <c r="BL256" s="22" t="s">
        <v>954</v>
      </c>
      <c r="BM256" s="22" t="s">
        <v>3013</v>
      </c>
    </row>
    <row r="257" spans="2:65" s="1" customFormat="1" ht="25.5" customHeight="1">
      <c r="B257" s="136"/>
      <c r="C257" s="195" t="s">
        <v>1510</v>
      </c>
      <c r="D257" s="195" t="s">
        <v>1187</v>
      </c>
      <c r="E257" s="196" t="s">
        <v>3014</v>
      </c>
      <c r="F257" s="262" t="s">
        <v>3015</v>
      </c>
      <c r="G257" s="262"/>
      <c r="H257" s="262"/>
      <c r="I257" s="262"/>
      <c r="J257" s="197" t="s">
        <v>1182</v>
      </c>
      <c r="K257" s="198">
        <v>1</v>
      </c>
      <c r="L257" s="261">
        <v>0</v>
      </c>
      <c r="M257" s="261"/>
      <c r="N257" s="257">
        <f>ROUND(L257*K257,3)</f>
        <v>0</v>
      </c>
      <c r="O257" s="258"/>
      <c r="P257" s="258"/>
      <c r="Q257" s="258"/>
      <c r="R257" s="138"/>
      <c r="T257" s="168" t="s">
        <v>875</v>
      </c>
      <c r="U257" s="47" t="s">
        <v>914</v>
      </c>
      <c r="V257" s="39"/>
      <c r="W257" s="169">
        <f>V257*K257</f>
        <v>0</v>
      </c>
      <c r="X257" s="169">
        <v>1E-3</v>
      </c>
      <c r="Y257" s="169">
        <f>X257*K257</f>
        <v>1E-3</v>
      </c>
      <c r="Z257" s="169">
        <v>0</v>
      </c>
      <c r="AA257" s="170">
        <f>Z257*K257</f>
        <v>0</v>
      </c>
      <c r="AR257" s="22" t="s">
        <v>959</v>
      </c>
      <c r="AT257" s="22" t="s">
        <v>1187</v>
      </c>
      <c r="AU257" s="22" t="s">
        <v>959</v>
      </c>
      <c r="AY257" s="22" t="s">
        <v>1081</v>
      </c>
      <c r="BE257" s="116">
        <f>IF(U257="základná",N257,0)</f>
        <v>0</v>
      </c>
      <c r="BF257" s="116">
        <f>IF(U257="znížená",N257,0)</f>
        <v>0</v>
      </c>
      <c r="BG257" s="116">
        <f>IF(U257="zákl. prenesená",N257,0)</f>
        <v>0</v>
      </c>
      <c r="BH257" s="116">
        <f>IF(U257="zníž. prenesená",N257,0)</f>
        <v>0</v>
      </c>
      <c r="BI257" s="116">
        <f>IF(U257="nulová",N257,0)</f>
        <v>0</v>
      </c>
      <c r="BJ257" s="22" t="s">
        <v>959</v>
      </c>
      <c r="BK257" s="171">
        <f>ROUND(L257*K257,3)</f>
        <v>0</v>
      </c>
      <c r="BL257" s="22" t="s">
        <v>954</v>
      </c>
      <c r="BM257" s="22" t="s">
        <v>3016</v>
      </c>
    </row>
    <row r="258" spans="2:65" s="1" customFormat="1" ht="38.25" customHeight="1">
      <c r="B258" s="136"/>
      <c r="C258" s="164" t="s">
        <v>1515</v>
      </c>
      <c r="D258" s="164" t="s">
        <v>1082</v>
      </c>
      <c r="E258" s="165" t="s">
        <v>1588</v>
      </c>
      <c r="F258" s="270" t="s">
        <v>1589</v>
      </c>
      <c r="G258" s="270"/>
      <c r="H258" s="270"/>
      <c r="I258" s="270"/>
      <c r="J258" s="166" t="s">
        <v>1346</v>
      </c>
      <c r="K258" s="167">
        <v>0</v>
      </c>
      <c r="L258" s="265">
        <v>0</v>
      </c>
      <c r="M258" s="265"/>
      <c r="N258" s="258">
        <f>ROUND(L258*K258,3)</f>
        <v>0</v>
      </c>
      <c r="O258" s="258"/>
      <c r="P258" s="258"/>
      <c r="Q258" s="258"/>
      <c r="R258" s="138"/>
      <c r="T258" s="168" t="s">
        <v>875</v>
      </c>
      <c r="U258" s="47" t="s">
        <v>914</v>
      </c>
      <c r="V258" s="39"/>
      <c r="W258" s="169">
        <f>V258*K258</f>
        <v>0</v>
      </c>
      <c r="X258" s="169">
        <v>0</v>
      </c>
      <c r="Y258" s="169">
        <f>X258*K258</f>
        <v>0</v>
      </c>
      <c r="Z258" s="169">
        <v>0</v>
      </c>
      <c r="AA258" s="170">
        <f>Z258*K258</f>
        <v>0</v>
      </c>
      <c r="AR258" s="22" t="s">
        <v>954</v>
      </c>
      <c r="AT258" s="22" t="s">
        <v>1082</v>
      </c>
      <c r="AU258" s="22" t="s">
        <v>959</v>
      </c>
      <c r="AY258" s="22" t="s">
        <v>1081</v>
      </c>
      <c r="BE258" s="116">
        <f>IF(U258="základná",N258,0)</f>
        <v>0</v>
      </c>
      <c r="BF258" s="116">
        <f>IF(U258="znížená",N258,0)</f>
        <v>0</v>
      </c>
      <c r="BG258" s="116">
        <f>IF(U258="zákl. prenesená",N258,0)</f>
        <v>0</v>
      </c>
      <c r="BH258" s="116">
        <f>IF(U258="zníž. prenesená",N258,0)</f>
        <v>0</v>
      </c>
      <c r="BI258" s="116">
        <f>IF(U258="nulová",N258,0)</f>
        <v>0</v>
      </c>
      <c r="BJ258" s="22" t="s">
        <v>959</v>
      </c>
      <c r="BK258" s="171">
        <f>ROUND(L258*K258,3)</f>
        <v>0</v>
      </c>
      <c r="BL258" s="22" t="s">
        <v>954</v>
      </c>
      <c r="BM258" s="22" t="s">
        <v>3017</v>
      </c>
    </row>
    <row r="259" spans="2:65" s="10" customFormat="1" ht="29.85" customHeight="1">
      <c r="B259" s="153"/>
      <c r="C259" s="154"/>
      <c r="D259" s="163" t="s">
        <v>1061</v>
      </c>
      <c r="E259" s="163"/>
      <c r="F259" s="163"/>
      <c r="G259" s="163"/>
      <c r="H259" s="163"/>
      <c r="I259" s="163"/>
      <c r="J259" s="163"/>
      <c r="K259" s="163"/>
      <c r="L259" s="163"/>
      <c r="M259" s="163"/>
      <c r="N259" s="273">
        <f>BK259</f>
        <v>0</v>
      </c>
      <c r="O259" s="274"/>
      <c r="P259" s="274"/>
      <c r="Q259" s="274"/>
      <c r="R259" s="156"/>
      <c r="T259" s="157"/>
      <c r="U259" s="154"/>
      <c r="V259" s="154"/>
      <c r="W259" s="158">
        <f>SUM(W260:W268)</f>
        <v>0</v>
      </c>
      <c r="X259" s="154"/>
      <c r="Y259" s="158">
        <f>SUM(Y260:Y268)</f>
        <v>7.5240000000000007E-4</v>
      </c>
      <c r="Z259" s="154"/>
      <c r="AA259" s="159">
        <f>SUM(AA260:AA268)</f>
        <v>0</v>
      </c>
      <c r="AR259" s="160" t="s">
        <v>959</v>
      </c>
      <c r="AT259" s="161" t="s">
        <v>946</v>
      </c>
      <c r="AU259" s="161" t="s">
        <v>954</v>
      </c>
      <c r="AY259" s="160" t="s">
        <v>1081</v>
      </c>
      <c r="BK259" s="162">
        <f>SUM(BK260:BK268)</f>
        <v>0</v>
      </c>
    </row>
    <row r="260" spans="2:65" s="1" customFormat="1" ht="38.25" customHeight="1">
      <c r="B260" s="136"/>
      <c r="C260" s="164" t="s">
        <v>1520</v>
      </c>
      <c r="D260" s="164" t="s">
        <v>1082</v>
      </c>
      <c r="E260" s="165" t="s">
        <v>22</v>
      </c>
      <c r="F260" s="270" t="s">
        <v>1592</v>
      </c>
      <c r="G260" s="270"/>
      <c r="H260" s="270"/>
      <c r="I260" s="270"/>
      <c r="J260" s="166" t="s">
        <v>1135</v>
      </c>
      <c r="K260" s="167">
        <v>0.32</v>
      </c>
      <c r="L260" s="265">
        <v>0</v>
      </c>
      <c r="M260" s="265"/>
      <c r="N260" s="258">
        <f>ROUND(L260*K260,3)</f>
        <v>0</v>
      </c>
      <c r="O260" s="258"/>
      <c r="P260" s="258"/>
      <c r="Q260" s="258"/>
      <c r="R260" s="138"/>
      <c r="T260" s="168" t="s">
        <v>875</v>
      </c>
      <c r="U260" s="47" t="s">
        <v>914</v>
      </c>
      <c r="V260" s="39"/>
      <c r="W260" s="169">
        <f>V260*K260</f>
        <v>0</v>
      </c>
      <c r="X260" s="169">
        <v>2.4000000000000001E-4</v>
      </c>
      <c r="Y260" s="169">
        <f>X260*K260</f>
        <v>7.680000000000001E-5</v>
      </c>
      <c r="Z260" s="169">
        <v>0</v>
      </c>
      <c r="AA260" s="170">
        <f>Z260*K260</f>
        <v>0</v>
      </c>
      <c r="AR260" s="22" t="s">
        <v>954</v>
      </c>
      <c r="AT260" s="22" t="s">
        <v>1082</v>
      </c>
      <c r="AU260" s="22" t="s">
        <v>959</v>
      </c>
      <c r="AY260" s="22" t="s">
        <v>1081</v>
      </c>
      <c r="BE260" s="116">
        <f>IF(U260="základná",N260,0)</f>
        <v>0</v>
      </c>
      <c r="BF260" s="116">
        <f>IF(U260="znížená",N260,0)</f>
        <v>0</v>
      </c>
      <c r="BG260" s="116">
        <f>IF(U260="zákl. prenesená",N260,0)</f>
        <v>0</v>
      </c>
      <c r="BH260" s="116">
        <f>IF(U260="zníž. prenesená",N260,0)</f>
        <v>0</v>
      </c>
      <c r="BI260" s="116">
        <f>IF(U260="nulová",N260,0)</f>
        <v>0</v>
      </c>
      <c r="BJ260" s="22" t="s">
        <v>959</v>
      </c>
      <c r="BK260" s="171">
        <f>ROUND(L260*K260,3)</f>
        <v>0</v>
      </c>
      <c r="BL260" s="22" t="s">
        <v>954</v>
      </c>
      <c r="BM260" s="22" t="s">
        <v>3018</v>
      </c>
    </row>
    <row r="261" spans="2:65" s="1" customFormat="1" ht="25.5" customHeight="1">
      <c r="B261" s="136"/>
      <c r="C261" s="164" t="s">
        <v>1525</v>
      </c>
      <c r="D261" s="164" t="s">
        <v>1082</v>
      </c>
      <c r="E261" s="165" t="s">
        <v>27</v>
      </c>
      <c r="F261" s="270" t="s">
        <v>1595</v>
      </c>
      <c r="G261" s="270"/>
      <c r="H261" s="270"/>
      <c r="I261" s="270"/>
      <c r="J261" s="166" t="s">
        <v>1135</v>
      </c>
      <c r="K261" s="167">
        <v>0.32</v>
      </c>
      <c r="L261" s="265">
        <v>0</v>
      </c>
      <c r="M261" s="265"/>
      <c r="N261" s="258">
        <f>ROUND(L261*K261,3)</f>
        <v>0</v>
      </c>
      <c r="O261" s="258"/>
      <c r="P261" s="258"/>
      <c r="Q261" s="258"/>
      <c r="R261" s="138"/>
      <c r="T261" s="168" t="s">
        <v>875</v>
      </c>
      <c r="U261" s="47" t="s">
        <v>914</v>
      </c>
      <c r="V261" s="39"/>
      <c r="W261" s="169">
        <f>V261*K261</f>
        <v>0</v>
      </c>
      <c r="X261" s="169">
        <v>8.0000000000000007E-5</v>
      </c>
      <c r="Y261" s="169">
        <f>X261*K261</f>
        <v>2.5600000000000002E-5</v>
      </c>
      <c r="Z261" s="169">
        <v>0</v>
      </c>
      <c r="AA261" s="170">
        <f>Z261*K261</f>
        <v>0</v>
      </c>
      <c r="AR261" s="22" t="s">
        <v>954</v>
      </c>
      <c r="AT261" s="22" t="s">
        <v>1082</v>
      </c>
      <c r="AU261" s="22" t="s">
        <v>959</v>
      </c>
      <c r="AY261" s="22" t="s">
        <v>1081</v>
      </c>
      <c r="BE261" s="116">
        <f>IF(U261="základná",N261,0)</f>
        <v>0</v>
      </c>
      <c r="BF261" s="116">
        <f>IF(U261="znížená",N261,0)</f>
        <v>0</v>
      </c>
      <c r="BG261" s="116">
        <f>IF(U261="zákl. prenesená",N261,0)</f>
        <v>0</v>
      </c>
      <c r="BH261" s="116">
        <f>IF(U261="zníž. prenesená",N261,0)</f>
        <v>0</v>
      </c>
      <c r="BI261" s="116">
        <f>IF(U261="nulová",N261,0)</f>
        <v>0</v>
      </c>
      <c r="BJ261" s="22" t="s">
        <v>959</v>
      </c>
      <c r="BK261" s="171">
        <f>ROUND(L261*K261,3)</f>
        <v>0</v>
      </c>
      <c r="BL261" s="22" t="s">
        <v>954</v>
      </c>
      <c r="BM261" s="22" t="s">
        <v>3019</v>
      </c>
    </row>
    <row r="262" spans="2:65" s="12" customFormat="1" ht="16.5" customHeight="1">
      <c r="B262" s="179"/>
      <c r="C262" s="180"/>
      <c r="D262" s="180"/>
      <c r="E262" s="181" t="s">
        <v>875</v>
      </c>
      <c r="F262" s="275" t="s">
        <v>3020</v>
      </c>
      <c r="G262" s="276"/>
      <c r="H262" s="276"/>
      <c r="I262" s="276"/>
      <c r="J262" s="180"/>
      <c r="K262" s="182">
        <v>0.32</v>
      </c>
      <c r="L262" s="180"/>
      <c r="M262" s="180"/>
      <c r="N262" s="180"/>
      <c r="O262" s="180"/>
      <c r="P262" s="180"/>
      <c r="Q262" s="180"/>
      <c r="R262" s="183"/>
      <c r="T262" s="184"/>
      <c r="U262" s="180"/>
      <c r="V262" s="180"/>
      <c r="W262" s="180"/>
      <c r="X262" s="180"/>
      <c r="Y262" s="180"/>
      <c r="Z262" s="180"/>
      <c r="AA262" s="185"/>
      <c r="AT262" s="186" t="s">
        <v>1089</v>
      </c>
      <c r="AU262" s="186" t="s">
        <v>959</v>
      </c>
      <c r="AV262" s="12" t="s">
        <v>959</v>
      </c>
      <c r="AW262" s="12" t="s">
        <v>903</v>
      </c>
      <c r="AX262" s="12" t="s">
        <v>954</v>
      </c>
      <c r="AY262" s="186" t="s">
        <v>1081</v>
      </c>
    </row>
    <row r="263" spans="2:65" s="1" customFormat="1" ht="38.25" customHeight="1">
      <c r="B263" s="136"/>
      <c r="C263" s="164" t="s">
        <v>1</v>
      </c>
      <c r="D263" s="164" t="s">
        <v>1082</v>
      </c>
      <c r="E263" s="165" t="s">
        <v>1599</v>
      </c>
      <c r="F263" s="270" t="s">
        <v>1600</v>
      </c>
      <c r="G263" s="270"/>
      <c r="H263" s="270"/>
      <c r="I263" s="270"/>
      <c r="J263" s="166" t="s">
        <v>1194</v>
      </c>
      <c r="K263" s="167">
        <v>3</v>
      </c>
      <c r="L263" s="265">
        <v>0</v>
      </c>
      <c r="M263" s="265"/>
      <c r="N263" s="258">
        <f>ROUND(L263*K263,3)</f>
        <v>0</v>
      </c>
      <c r="O263" s="258"/>
      <c r="P263" s="258"/>
      <c r="Q263" s="258"/>
      <c r="R263" s="138"/>
      <c r="T263" s="168" t="s">
        <v>875</v>
      </c>
      <c r="U263" s="47" t="s">
        <v>914</v>
      </c>
      <c r="V263" s="39"/>
      <c r="W263" s="169">
        <f>V263*K263</f>
        <v>0</v>
      </c>
      <c r="X263" s="169">
        <v>6.9999999999999994E-5</v>
      </c>
      <c r="Y263" s="169">
        <f>X263*K263</f>
        <v>2.0999999999999998E-4</v>
      </c>
      <c r="Z263" s="169">
        <v>0</v>
      </c>
      <c r="AA263" s="170">
        <f>Z263*K263</f>
        <v>0</v>
      </c>
      <c r="AR263" s="22" t="s">
        <v>954</v>
      </c>
      <c r="AT263" s="22" t="s">
        <v>1082</v>
      </c>
      <c r="AU263" s="22" t="s">
        <v>959</v>
      </c>
      <c r="AY263" s="22" t="s">
        <v>1081</v>
      </c>
      <c r="BE263" s="116">
        <f>IF(U263="základná",N263,0)</f>
        <v>0</v>
      </c>
      <c r="BF263" s="116">
        <f>IF(U263="znížená",N263,0)</f>
        <v>0</v>
      </c>
      <c r="BG263" s="116">
        <f>IF(U263="zákl. prenesená",N263,0)</f>
        <v>0</v>
      </c>
      <c r="BH263" s="116">
        <f>IF(U263="zníž. prenesená",N263,0)</f>
        <v>0</v>
      </c>
      <c r="BI263" s="116">
        <f>IF(U263="nulová",N263,0)</f>
        <v>0</v>
      </c>
      <c r="BJ263" s="22" t="s">
        <v>959</v>
      </c>
      <c r="BK263" s="171">
        <f>ROUND(L263*K263,3)</f>
        <v>0</v>
      </c>
      <c r="BL263" s="22" t="s">
        <v>954</v>
      </c>
      <c r="BM263" s="22" t="s">
        <v>3021</v>
      </c>
    </row>
    <row r="264" spans="2:65" s="11" customFormat="1" ht="16.5" customHeight="1">
      <c r="B264" s="172"/>
      <c r="C264" s="173"/>
      <c r="D264" s="173"/>
      <c r="E264" s="174" t="s">
        <v>875</v>
      </c>
      <c r="F264" s="263" t="s">
        <v>1602</v>
      </c>
      <c r="G264" s="264"/>
      <c r="H264" s="264"/>
      <c r="I264" s="264"/>
      <c r="J264" s="173"/>
      <c r="K264" s="174" t="s">
        <v>875</v>
      </c>
      <c r="L264" s="173"/>
      <c r="M264" s="173"/>
      <c r="N264" s="173"/>
      <c r="O264" s="173"/>
      <c r="P264" s="173"/>
      <c r="Q264" s="173"/>
      <c r="R264" s="175"/>
      <c r="T264" s="176"/>
      <c r="U264" s="173"/>
      <c r="V264" s="173"/>
      <c r="W264" s="173"/>
      <c r="X264" s="173"/>
      <c r="Y264" s="173"/>
      <c r="Z264" s="173"/>
      <c r="AA264" s="177"/>
      <c r="AT264" s="178" t="s">
        <v>1089</v>
      </c>
      <c r="AU264" s="178" t="s">
        <v>959</v>
      </c>
      <c r="AV264" s="11" t="s">
        <v>954</v>
      </c>
      <c r="AW264" s="11" t="s">
        <v>903</v>
      </c>
      <c r="AX264" s="11" t="s">
        <v>947</v>
      </c>
      <c r="AY264" s="178" t="s">
        <v>1081</v>
      </c>
    </row>
    <row r="265" spans="2:65" s="12" customFormat="1" ht="16.5" customHeight="1">
      <c r="B265" s="179"/>
      <c r="C265" s="180"/>
      <c r="D265" s="180"/>
      <c r="E265" s="181" t="s">
        <v>875</v>
      </c>
      <c r="F265" s="259" t="s">
        <v>1100</v>
      </c>
      <c r="G265" s="260"/>
      <c r="H265" s="260"/>
      <c r="I265" s="260"/>
      <c r="J265" s="180"/>
      <c r="K265" s="182">
        <v>3</v>
      </c>
      <c r="L265" s="180"/>
      <c r="M265" s="180"/>
      <c r="N265" s="180"/>
      <c r="O265" s="180"/>
      <c r="P265" s="180"/>
      <c r="Q265" s="180"/>
      <c r="R265" s="183"/>
      <c r="T265" s="184"/>
      <c r="U265" s="180"/>
      <c r="V265" s="180"/>
      <c r="W265" s="180"/>
      <c r="X265" s="180"/>
      <c r="Y265" s="180"/>
      <c r="Z265" s="180"/>
      <c r="AA265" s="185"/>
      <c r="AT265" s="186" t="s">
        <v>1089</v>
      </c>
      <c r="AU265" s="186" t="s">
        <v>959</v>
      </c>
      <c r="AV265" s="12" t="s">
        <v>959</v>
      </c>
      <c r="AW265" s="12" t="s">
        <v>903</v>
      </c>
      <c r="AX265" s="12" t="s">
        <v>954</v>
      </c>
      <c r="AY265" s="186" t="s">
        <v>1081</v>
      </c>
    </row>
    <row r="266" spans="2:65" s="1" customFormat="1" ht="38.25" customHeight="1">
      <c r="B266" s="136"/>
      <c r="C266" s="164" t="s">
        <v>6</v>
      </c>
      <c r="D266" s="164" t="s">
        <v>1082</v>
      </c>
      <c r="E266" s="165" t="s">
        <v>1605</v>
      </c>
      <c r="F266" s="270" t="s">
        <v>1606</v>
      </c>
      <c r="G266" s="270"/>
      <c r="H266" s="270"/>
      <c r="I266" s="270"/>
      <c r="J266" s="166" t="s">
        <v>1194</v>
      </c>
      <c r="K266" s="167">
        <v>22</v>
      </c>
      <c r="L266" s="265">
        <v>0</v>
      </c>
      <c r="M266" s="265"/>
      <c r="N266" s="258">
        <f>ROUND(L266*K266,3)</f>
        <v>0</v>
      </c>
      <c r="O266" s="258"/>
      <c r="P266" s="258"/>
      <c r="Q266" s="258"/>
      <c r="R266" s="138"/>
      <c r="T266" s="168" t="s">
        <v>875</v>
      </c>
      <c r="U266" s="47" t="s">
        <v>914</v>
      </c>
      <c r="V266" s="39"/>
      <c r="W266" s="169">
        <f>V266*K266</f>
        <v>0</v>
      </c>
      <c r="X266" s="169">
        <v>2.0000000000000002E-5</v>
      </c>
      <c r="Y266" s="169">
        <f>X266*K266</f>
        <v>4.4000000000000002E-4</v>
      </c>
      <c r="Z266" s="169">
        <v>0</v>
      </c>
      <c r="AA266" s="170">
        <f>Z266*K266</f>
        <v>0</v>
      </c>
      <c r="AR266" s="22" t="s">
        <v>954</v>
      </c>
      <c r="AT266" s="22" t="s">
        <v>1082</v>
      </c>
      <c r="AU266" s="22" t="s">
        <v>959</v>
      </c>
      <c r="AY266" s="22" t="s">
        <v>1081</v>
      </c>
      <c r="BE266" s="116">
        <f>IF(U266="základná",N266,0)</f>
        <v>0</v>
      </c>
      <c r="BF266" s="116">
        <f>IF(U266="znížená",N266,0)</f>
        <v>0</v>
      </c>
      <c r="BG266" s="116">
        <f>IF(U266="zákl. prenesená",N266,0)</f>
        <v>0</v>
      </c>
      <c r="BH266" s="116">
        <f>IF(U266="zníž. prenesená",N266,0)</f>
        <v>0</v>
      </c>
      <c r="BI266" s="116">
        <f>IF(U266="nulová",N266,0)</f>
        <v>0</v>
      </c>
      <c r="BJ266" s="22" t="s">
        <v>959</v>
      </c>
      <c r="BK266" s="171">
        <f>ROUND(L266*K266,3)</f>
        <v>0</v>
      </c>
      <c r="BL266" s="22" t="s">
        <v>954</v>
      </c>
      <c r="BM266" s="22" t="s">
        <v>3022</v>
      </c>
    </row>
    <row r="267" spans="2:65" s="11" customFormat="1" ht="16.5" customHeight="1">
      <c r="B267" s="172"/>
      <c r="C267" s="173"/>
      <c r="D267" s="173"/>
      <c r="E267" s="174" t="s">
        <v>875</v>
      </c>
      <c r="F267" s="263" t="s">
        <v>1608</v>
      </c>
      <c r="G267" s="264"/>
      <c r="H267" s="264"/>
      <c r="I267" s="264"/>
      <c r="J267" s="173"/>
      <c r="K267" s="174" t="s">
        <v>875</v>
      </c>
      <c r="L267" s="173"/>
      <c r="M267" s="173"/>
      <c r="N267" s="173"/>
      <c r="O267" s="173"/>
      <c r="P267" s="173"/>
      <c r="Q267" s="173"/>
      <c r="R267" s="175"/>
      <c r="T267" s="176"/>
      <c r="U267" s="173"/>
      <c r="V267" s="173"/>
      <c r="W267" s="173"/>
      <c r="X267" s="173"/>
      <c r="Y267" s="173"/>
      <c r="Z267" s="173"/>
      <c r="AA267" s="177"/>
      <c r="AT267" s="178" t="s">
        <v>1089</v>
      </c>
      <c r="AU267" s="178" t="s">
        <v>959</v>
      </c>
      <c r="AV267" s="11" t="s">
        <v>954</v>
      </c>
      <c r="AW267" s="11" t="s">
        <v>903</v>
      </c>
      <c r="AX267" s="11" t="s">
        <v>947</v>
      </c>
      <c r="AY267" s="178" t="s">
        <v>1081</v>
      </c>
    </row>
    <row r="268" spans="2:65" s="12" customFormat="1" ht="16.5" customHeight="1">
      <c r="B268" s="179"/>
      <c r="C268" s="180"/>
      <c r="D268" s="180"/>
      <c r="E268" s="181" t="s">
        <v>875</v>
      </c>
      <c r="F268" s="259" t="s">
        <v>3023</v>
      </c>
      <c r="G268" s="260"/>
      <c r="H268" s="260"/>
      <c r="I268" s="260"/>
      <c r="J268" s="180"/>
      <c r="K268" s="182">
        <v>22</v>
      </c>
      <c r="L268" s="180"/>
      <c r="M268" s="180"/>
      <c r="N268" s="180"/>
      <c r="O268" s="180"/>
      <c r="P268" s="180"/>
      <c r="Q268" s="180"/>
      <c r="R268" s="183"/>
      <c r="T268" s="184"/>
      <c r="U268" s="180"/>
      <c r="V268" s="180"/>
      <c r="W268" s="180"/>
      <c r="X268" s="180"/>
      <c r="Y268" s="180"/>
      <c r="Z268" s="180"/>
      <c r="AA268" s="185"/>
      <c r="AT268" s="186" t="s">
        <v>1089</v>
      </c>
      <c r="AU268" s="186" t="s">
        <v>959</v>
      </c>
      <c r="AV268" s="12" t="s">
        <v>959</v>
      </c>
      <c r="AW268" s="12" t="s">
        <v>903</v>
      </c>
      <c r="AX268" s="12" t="s">
        <v>954</v>
      </c>
      <c r="AY268" s="186" t="s">
        <v>1081</v>
      </c>
    </row>
    <row r="269" spans="2:65" s="10" customFormat="1" ht="37.35" customHeight="1">
      <c r="B269" s="153"/>
      <c r="C269" s="154"/>
      <c r="D269" s="155" t="s">
        <v>1063</v>
      </c>
      <c r="E269" s="155"/>
      <c r="F269" s="155"/>
      <c r="G269" s="155"/>
      <c r="H269" s="155"/>
      <c r="I269" s="155"/>
      <c r="J269" s="155"/>
      <c r="K269" s="155"/>
      <c r="L269" s="155"/>
      <c r="M269" s="155"/>
      <c r="N269" s="289">
        <f>BK269</f>
        <v>0</v>
      </c>
      <c r="O269" s="290"/>
      <c r="P269" s="290"/>
      <c r="Q269" s="290"/>
      <c r="R269" s="156"/>
      <c r="T269" s="157"/>
      <c r="U269" s="154"/>
      <c r="V269" s="154"/>
      <c r="W269" s="158">
        <f>W270+W278+W282</f>
        <v>0</v>
      </c>
      <c r="X269" s="154"/>
      <c r="Y269" s="158">
        <f>Y270+Y278+Y282</f>
        <v>7.1149999999999998E-3</v>
      </c>
      <c r="Z269" s="154"/>
      <c r="AA269" s="159">
        <f>AA270+AA278+AA282</f>
        <v>0</v>
      </c>
      <c r="AR269" s="160" t="s">
        <v>1100</v>
      </c>
      <c r="AT269" s="161" t="s">
        <v>946</v>
      </c>
      <c r="AU269" s="161" t="s">
        <v>947</v>
      </c>
      <c r="AY269" s="160" t="s">
        <v>1081</v>
      </c>
      <c r="BK269" s="162">
        <f>BK270+BK278+BK282</f>
        <v>0</v>
      </c>
    </row>
    <row r="270" spans="2:65" s="10" customFormat="1" ht="19.899999999999999" customHeight="1">
      <c r="B270" s="153"/>
      <c r="C270" s="154"/>
      <c r="D270" s="163" t="s">
        <v>1064</v>
      </c>
      <c r="E270" s="163"/>
      <c r="F270" s="163"/>
      <c r="G270" s="163"/>
      <c r="H270" s="163"/>
      <c r="I270" s="163"/>
      <c r="J270" s="163"/>
      <c r="K270" s="163"/>
      <c r="L270" s="163"/>
      <c r="M270" s="163"/>
      <c r="N270" s="279">
        <f>BK270</f>
        <v>0</v>
      </c>
      <c r="O270" s="280"/>
      <c r="P270" s="280"/>
      <c r="Q270" s="280"/>
      <c r="R270" s="156"/>
      <c r="T270" s="157"/>
      <c r="U270" s="154"/>
      <c r="V270" s="154"/>
      <c r="W270" s="158">
        <f>SUM(W271:W277)</f>
        <v>0</v>
      </c>
      <c r="X270" s="154"/>
      <c r="Y270" s="158">
        <f>SUM(Y271:Y277)</f>
        <v>5.0000000000000001E-4</v>
      </c>
      <c r="Z270" s="154"/>
      <c r="AA270" s="159">
        <f>SUM(AA271:AA277)</f>
        <v>0</v>
      </c>
      <c r="AR270" s="160" t="s">
        <v>1100</v>
      </c>
      <c r="AT270" s="161" t="s">
        <v>946</v>
      </c>
      <c r="AU270" s="161" t="s">
        <v>954</v>
      </c>
      <c r="AY270" s="160" t="s">
        <v>1081</v>
      </c>
      <c r="BK270" s="162">
        <f>SUM(BK271:BK277)</f>
        <v>0</v>
      </c>
    </row>
    <row r="271" spans="2:65" s="1" customFormat="1" ht="25.5" customHeight="1">
      <c r="B271" s="136"/>
      <c r="C271" s="164" t="s">
        <v>10</v>
      </c>
      <c r="D271" s="164" t="s">
        <v>1082</v>
      </c>
      <c r="E271" s="165" t="s">
        <v>65</v>
      </c>
      <c r="F271" s="270" t="s">
        <v>2318</v>
      </c>
      <c r="G271" s="270"/>
      <c r="H271" s="270"/>
      <c r="I271" s="270"/>
      <c r="J271" s="166" t="s">
        <v>1182</v>
      </c>
      <c r="K271" s="167">
        <v>1</v>
      </c>
      <c r="L271" s="265">
        <v>0</v>
      </c>
      <c r="M271" s="265"/>
      <c r="N271" s="258">
        <f t="shared" ref="N271:N277" si="55">ROUND(L271*K271,3)</f>
        <v>0</v>
      </c>
      <c r="O271" s="258"/>
      <c r="P271" s="258"/>
      <c r="Q271" s="258"/>
      <c r="R271" s="138"/>
      <c r="T271" s="168" t="s">
        <v>875</v>
      </c>
      <c r="U271" s="47" t="s">
        <v>914</v>
      </c>
      <c r="V271" s="39"/>
      <c r="W271" s="169">
        <f t="shared" ref="W271:W277" si="56">V271*K271</f>
        <v>0</v>
      </c>
      <c r="X271" s="169">
        <v>0</v>
      </c>
      <c r="Y271" s="169">
        <f t="shared" ref="Y271:Y277" si="57">X271*K271</f>
        <v>0</v>
      </c>
      <c r="Z271" s="169">
        <v>0</v>
      </c>
      <c r="AA271" s="170">
        <f t="shared" ref="AA271:AA277" si="58">Z271*K271</f>
        <v>0</v>
      </c>
      <c r="AR271" s="22" t="s">
        <v>954</v>
      </c>
      <c r="AT271" s="22" t="s">
        <v>1082</v>
      </c>
      <c r="AU271" s="22" t="s">
        <v>959</v>
      </c>
      <c r="AY271" s="22" t="s">
        <v>1081</v>
      </c>
      <c r="BE271" s="116">
        <f t="shared" ref="BE271:BE277" si="59">IF(U271="základná",N271,0)</f>
        <v>0</v>
      </c>
      <c r="BF271" s="116">
        <f t="shared" ref="BF271:BF277" si="60">IF(U271="znížená",N271,0)</f>
        <v>0</v>
      </c>
      <c r="BG271" s="116">
        <f t="shared" ref="BG271:BG277" si="61">IF(U271="zákl. prenesená",N271,0)</f>
        <v>0</v>
      </c>
      <c r="BH271" s="116">
        <f t="shared" ref="BH271:BH277" si="62">IF(U271="zníž. prenesená",N271,0)</f>
        <v>0</v>
      </c>
      <c r="BI271" s="116">
        <f t="shared" ref="BI271:BI277" si="63">IF(U271="nulová",N271,0)</f>
        <v>0</v>
      </c>
      <c r="BJ271" s="22" t="s">
        <v>959</v>
      </c>
      <c r="BK271" s="171">
        <f t="shared" ref="BK271:BK277" si="64">ROUND(L271*K271,3)</f>
        <v>0</v>
      </c>
      <c r="BL271" s="22" t="s">
        <v>954</v>
      </c>
      <c r="BM271" s="22" t="s">
        <v>3024</v>
      </c>
    </row>
    <row r="272" spans="2:65" s="1" customFormat="1" ht="16.5" customHeight="1">
      <c r="B272" s="136"/>
      <c r="C272" s="195" t="s">
        <v>17</v>
      </c>
      <c r="D272" s="195" t="s">
        <v>1187</v>
      </c>
      <c r="E272" s="196" t="s">
        <v>69</v>
      </c>
      <c r="F272" s="262" t="s">
        <v>70</v>
      </c>
      <c r="G272" s="262"/>
      <c r="H272" s="262"/>
      <c r="I272" s="262"/>
      <c r="J272" s="197" t="s">
        <v>1182</v>
      </c>
      <c r="K272" s="198">
        <v>1</v>
      </c>
      <c r="L272" s="261">
        <v>0</v>
      </c>
      <c r="M272" s="261"/>
      <c r="N272" s="257">
        <f t="shared" si="55"/>
        <v>0</v>
      </c>
      <c r="O272" s="258"/>
      <c r="P272" s="258"/>
      <c r="Q272" s="258"/>
      <c r="R272" s="138"/>
      <c r="T272" s="168" t="s">
        <v>875</v>
      </c>
      <c r="U272" s="47" t="s">
        <v>914</v>
      </c>
      <c r="V272" s="39"/>
      <c r="W272" s="169">
        <f t="shared" si="56"/>
        <v>0</v>
      </c>
      <c r="X272" s="169">
        <v>5.0000000000000001E-4</v>
      </c>
      <c r="Y272" s="169">
        <f t="shared" si="57"/>
        <v>5.0000000000000001E-4</v>
      </c>
      <c r="Z272" s="169">
        <v>0</v>
      </c>
      <c r="AA272" s="170">
        <f t="shared" si="58"/>
        <v>0</v>
      </c>
      <c r="AR272" s="22" t="s">
        <v>959</v>
      </c>
      <c r="AT272" s="22" t="s">
        <v>1187</v>
      </c>
      <c r="AU272" s="22" t="s">
        <v>959</v>
      </c>
      <c r="AY272" s="22" t="s">
        <v>1081</v>
      </c>
      <c r="BE272" s="116">
        <f t="shared" si="59"/>
        <v>0</v>
      </c>
      <c r="BF272" s="116">
        <f t="shared" si="60"/>
        <v>0</v>
      </c>
      <c r="BG272" s="116">
        <f t="shared" si="61"/>
        <v>0</v>
      </c>
      <c r="BH272" s="116">
        <f t="shared" si="62"/>
        <v>0</v>
      </c>
      <c r="BI272" s="116">
        <f t="shared" si="63"/>
        <v>0</v>
      </c>
      <c r="BJ272" s="22" t="s">
        <v>959</v>
      </c>
      <c r="BK272" s="171">
        <f t="shared" si="64"/>
        <v>0</v>
      </c>
      <c r="BL272" s="22" t="s">
        <v>954</v>
      </c>
      <c r="BM272" s="22" t="s">
        <v>3025</v>
      </c>
    </row>
    <row r="273" spans="2:65" s="1" customFormat="1" ht="25.5" customHeight="1">
      <c r="B273" s="136"/>
      <c r="C273" s="164" t="s">
        <v>21</v>
      </c>
      <c r="D273" s="164" t="s">
        <v>1082</v>
      </c>
      <c r="E273" s="165" t="s">
        <v>1795</v>
      </c>
      <c r="F273" s="270" t="s">
        <v>3026</v>
      </c>
      <c r="G273" s="270"/>
      <c r="H273" s="270"/>
      <c r="I273" s="270"/>
      <c r="J273" s="166" t="s">
        <v>1182</v>
      </c>
      <c r="K273" s="167">
        <v>6</v>
      </c>
      <c r="L273" s="265">
        <v>0</v>
      </c>
      <c r="M273" s="265"/>
      <c r="N273" s="258">
        <f t="shared" si="55"/>
        <v>0</v>
      </c>
      <c r="O273" s="258"/>
      <c r="P273" s="258"/>
      <c r="Q273" s="258"/>
      <c r="R273" s="138"/>
      <c r="T273" s="168" t="s">
        <v>875</v>
      </c>
      <c r="U273" s="47" t="s">
        <v>914</v>
      </c>
      <c r="V273" s="39"/>
      <c r="W273" s="169">
        <f t="shared" si="56"/>
        <v>0</v>
      </c>
      <c r="X273" s="169">
        <v>0</v>
      </c>
      <c r="Y273" s="169">
        <f t="shared" si="57"/>
        <v>0</v>
      </c>
      <c r="Z273" s="169">
        <v>0</v>
      </c>
      <c r="AA273" s="170">
        <f t="shared" si="58"/>
        <v>0</v>
      </c>
      <c r="AR273" s="22" t="s">
        <v>954</v>
      </c>
      <c r="AT273" s="22" t="s">
        <v>1082</v>
      </c>
      <c r="AU273" s="22" t="s">
        <v>959</v>
      </c>
      <c r="AY273" s="22" t="s">
        <v>1081</v>
      </c>
      <c r="BE273" s="116">
        <f t="shared" si="59"/>
        <v>0</v>
      </c>
      <c r="BF273" s="116">
        <f t="shared" si="60"/>
        <v>0</v>
      </c>
      <c r="BG273" s="116">
        <f t="shared" si="61"/>
        <v>0</v>
      </c>
      <c r="BH273" s="116">
        <f t="shared" si="62"/>
        <v>0</v>
      </c>
      <c r="BI273" s="116">
        <f t="shared" si="63"/>
        <v>0</v>
      </c>
      <c r="BJ273" s="22" t="s">
        <v>959</v>
      </c>
      <c r="BK273" s="171">
        <f t="shared" si="64"/>
        <v>0</v>
      </c>
      <c r="BL273" s="22" t="s">
        <v>954</v>
      </c>
      <c r="BM273" s="22" t="s">
        <v>3027</v>
      </c>
    </row>
    <row r="274" spans="2:65" s="1" customFormat="1" ht="25.5" customHeight="1">
      <c r="B274" s="136"/>
      <c r="C274" s="164" t="s">
        <v>26</v>
      </c>
      <c r="D274" s="164" t="s">
        <v>1082</v>
      </c>
      <c r="E274" s="165" t="s">
        <v>3028</v>
      </c>
      <c r="F274" s="270" t="s">
        <v>3029</v>
      </c>
      <c r="G274" s="270"/>
      <c r="H274" s="270"/>
      <c r="I274" s="270"/>
      <c r="J274" s="166" t="s">
        <v>1182</v>
      </c>
      <c r="K274" s="167">
        <v>13</v>
      </c>
      <c r="L274" s="265">
        <v>0</v>
      </c>
      <c r="M274" s="265"/>
      <c r="N274" s="258">
        <f t="shared" si="55"/>
        <v>0</v>
      </c>
      <c r="O274" s="258"/>
      <c r="P274" s="258"/>
      <c r="Q274" s="258"/>
      <c r="R274" s="138"/>
      <c r="T274" s="168" t="s">
        <v>875</v>
      </c>
      <c r="U274" s="47" t="s">
        <v>914</v>
      </c>
      <c r="V274" s="39"/>
      <c r="W274" s="169">
        <f t="shared" si="56"/>
        <v>0</v>
      </c>
      <c r="X274" s="169">
        <v>0</v>
      </c>
      <c r="Y274" s="169">
        <f t="shared" si="57"/>
        <v>0</v>
      </c>
      <c r="Z274" s="169">
        <v>0</v>
      </c>
      <c r="AA274" s="170">
        <f t="shared" si="58"/>
        <v>0</v>
      </c>
      <c r="AR274" s="22" t="s">
        <v>954</v>
      </c>
      <c r="AT274" s="22" t="s">
        <v>1082</v>
      </c>
      <c r="AU274" s="22" t="s">
        <v>959</v>
      </c>
      <c r="AY274" s="22" t="s">
        <v>1081</v>
      </c>
      <c r="BE274" s="116">
        <f t="shared" si="59"/>
        <v>0</v>
      </c>
      <c r="BF274" s="116">
        <f t="shared" si="60"/>
        <v>0</v>
      </c>
      <c r="BG274" s="116">
        <f t="shared" si="61"/>
        <v>0</v>
      </c>
      <c r="BH274" s="116">
        <f t="shared" si="62"/>
        <v>0</v>
      </c>
      <c r="BI274" s="116">
        <f t="shared" si="63"/>
        <v>0</v>
      </c>
      <c r="BJ274" s="22" t="s">
        <v>959</v>
      </c>
      <c r="BK274" s="171">
        <f t="shared" si="64"/>
        <v>0</v>
      </c>
      <c r="BL274" s="22" t="s">
        <v>954</v>
      </c>
      <c r="BM274" s="22" t="s">
        <v>3030</v>
      </c>
    </row>
    <row r="275" spans="2:65" s="1" customFormat="1" ht="16.5" customHeight="1">
      <c r="B275" s="136"/>
      <c r="C275" s="164" t="s">
        <v>31</v>
      </c>
      <c r="D275" s="164" t="s">
        <v>1082</v>
      </c>
      <c r="E275" s="165" t="s">
        <v>74</v>
      </c>
      <c r="F275" s="270" t="s">
        <v>75</v>
      </c>
      <c r="G275" s="270"/>
      <c r="H275" s="270"/>
      <c r="I275" s="270"/>
      <c r="J275" s="166" t="s">
        <v>1346</v>
      </c>
      <c r="K275" s="167">
        <v>0</v>
      </c>
      <c r="L275" s="265">
        <v>0</v>
      </c>
      <c r="M275" s="265"/>
      <c r="N275" s="258">
        <f t="shared" si="55"/>
        <v>0</v>
      </c>
      <c r="O275" s="258"/>
      <c r="P275" s="258"/>
      <c r="Q275" s="258"/>
      <c r="R275" s="138"/>
      <c r="T275" s="168" t="s">
        <v>875</v>
      </c>
      <c r="U275" s="47" t="s">
        <v>914</v>
      </c>
      <c r="V275" s="39"/>
      <c r="W275" s="169">
        <f t="shared" si="56"/>
        <v>0</v>
      </c>
      <c r="X275" s="169">
        <v>0</v>
      </c>
      <c r="Y275" s="169">
        <f t="shared" si="57"/>
        <v>0</v>
      </c>
      <c r="Z275" s="169">
        <v>0</v>
      </c>
      <c r="AA275" s="170">
        <f t="shared" si="58"/>
        <v>0</v>
      </c>
      <c r="AR275" s="22" t="s">
        <v>954</v>
      </c>
      <c r="AT275" s="22" t="s">
        <v>1082</v>
      </c>
      <c r="AU275" s="22" t="s">
        <v>959</v>
      </c>
      <c r="AY275" s="22" t="s">
        <v>1081</v>
      </c>
      <c r="BE275" s="116">
        <f t="shared" si="59"/>
        <v>0</v>
      </c>
      <c r="BF275" s="116">
        <f t="shared" si="60"/>
        <v>0</v>
      </c>
      <c r="BG275" s="116">
        <f t="shared" si="61"/>
        <v>0</v>
      </c>
      <c r="BH275" s="116">
        <f t="shared" si="62"/>
        <v>0</v>
      </c>
      <c r="BI275" s="116">
        <f t="shared" si="63"/>
        <v>0</v>
      </c>
      <c r="BJ275" s="22" t="s">
        <v>959</v>
      </c>
      <c r="BK275" s="171">
        <f t="shared" si="64"/>
        <v>0</v>
      </c>
      <c r="BL275" s="22" t="s">
        <v>954</v>
      </c>
      <c r="BM275" s="22" t="s">
        <v>3031</v>
      </c>
    </row>
    <row r="276" spans="2:65" s="1" customFormat="1" ht="16.5" customHeight="1">
      <c r="B276" s="136"/>
      <c r="C276" s="164" t="s">
        <v>36</v>
      </c>
      <c r="D276" s="164" t="s">
        <v>1082</v>
      </c>
      <c r="E276" s="165" t="s">
        <v>78</v>
      </c>
      <c r="F276" s="270" t="s">
        <v>79</v>
      </c>
      <c r="G276" s="270"/>
      <c r="H276" s="270"/>
      <c r="I276" s="270"/>
      <c r="J276" s="166" t="s">
        <v>1346</v>
      </c>
      <c r="K276" s="167">
        <v>0</v>
      </c>
      <c r="L276" s="265">
        <v>0</v>
      </c>
      <c r="M276" s="265"/>
      <c r="N276" s="258">
        <f t="shared" si="55"/>
        <v>0</v>
      </c>
      <c r="O276" s="258"/>
      <c r="P276" s="258"/>
      <c r="Q276" s="258"/>
      <c r="R276" s="138"/>
      <c r="T276" s="168" t="s">
        <v>875</v>
      </c>
      <c r="U276" s="47" t="s">
        <v>914</v>
      </c>
      <c r="V276" s="39"/>
      <c r="W276" s="169">
        <f t="shared" si="56"/>
        <v>0</v>
      </c>
      <c r="X276" s="169">
        <v>0</v>
      </c>
      <c r="Y276" s="169">
        <f t="shared" si="57"/>
        <v>0</v>
      </c>
      <c r="Z276" s="169">
        <v>0</v>
      </c>
      <c r="AA276" s="170">
        <f t="shared" si="58"/>
        <v>0</v>
      </c>
      <c r="AR276" s="22" t="s">
        <v>954</v>
      </c>
      <c r="AT276" s="22" t="s">
        <v>1082</v>
      </c>
      <c r="AU276" s="22" t="s">
        <v>959</v>
      </c>
      <c r="AY276" s="22" t="s">
        <v>1081</v>
      </c>
      <c r="BE276" s="116">
        <f t="shared" si="59"/>
        <v>0</v>
      </c>
      <c r="BF276" s="116">
        <f t="shared" si="60"/>
        <v>0</v>
      </c>
      <c r="BG276" s="116">
        <f t="shared" si="61"/>
        <v>0</v>
      </c>
      <c r="BH276" s="116">
        <f t="shared" si="62"/>
        <v>0</v>
      </c>
      <c r="BI276" s="116">
        <f t="shared" si="63"/>
        <v>0</v>
      </c>
      <c r="BJ276" s="22" t="s">
        <v>959</v>
      </c>
      <c r="BK276" s="171">
        <f t="shared" si="64"/>
        <v>0</v>
      </c>
      <c r="BL276" s="22" t="s">
        <v>954</v>
      </c>
      <c r="BM276" s="22" t="s">
        <v>3032</v>
      </c>
    </row>
    <row r="277" spans="2:65" s="1" customFormat="1" ht="16.5" customHeight="1">
      <c r="B277" s="136"/>
      <c r="C277" s="164" t="s">
        <v>40</v>
      </c>
      <c r="D277" s="164" t="s">
        <v>1082</v>
      </c>
      <c r="E277" s="165" t="s">
        <v>82</v>
      </c>
      <c r="F277" s="270" t="s">
        <v>83</v>
      </c>
      <c r="G277" s="270"/>
      <c r="H277" s="270"/>
      <c r="I277" s="270"/>
      <c r="J277" s="166" t="s">
        <v>1346</v>
      </c>
      <c r="K277" s="167">
        <v>0</v>
      </c>
      <c r="L277" s="265">
        <v>0</v>
      </c>
      <c r="M277" s="265"/>
      <c r="N277" s="258">
        <f t="shared" si="55"/>
        <v>0</v>
      </c>
      <c r="O277" s="258"/>
      <c r="P277" s="258"/>
      <c r="Q277" s="258"/>
      <c r="R277" s="138"/>
      <c r="T277" s="168" t="s">
        <v>875</v>
      </c>
      <c r="U277" s="47" t="s">
        <v>914</v>
      </c>
      <c r="V277" s="39"/>
      <c r="W277" s="169">
        <f t="shared" si="56"/>
        <v>0</v>
      </c>
      <c r="X277" s="169">
        <v>0</v>
      </c>
      <c r="Y277" s="169">
        <f t="shared" si="57"/>
        <v>0</v>
      </c>
      <c r="Z277" s="169">
        <v>0</v>
      </c>
      <c r="AA277" s="170">
        <f t="shared" si="58"/>
        <v>0</v>
      </c>
      <c r="AR277" s="22" t="s">
        <v>954</v>
      </c>
      <c r="AT277" s="22" t="s">
        <v>1082</v>
      </c>
      <c r="AU277" s="22" t="s">
        <v>959</v>
      </c>
      <c r="AY277" s="22" t="s">
        <v>1081</v>
      </c>
      <c r="BE277" s="116">
        <f t="shared" si="59"/>
        <v>0</v>
      </c>
      <c r="BF277" s="116">
        <f t="shared" si="60"/>
        <v>0</v>
      </c>
      <c r="BG277" s="116">
        <f t="shared" si="61"/>
        <v>0</v>
      </c>
      <c r="BH277" s="116">
        <f t="shared" si="62"/>
        <v>0</v>
      </c>
      <c r="BI277" s="116">
        <f t="shared" si="63"/>
        <v>0</v>
      </c>
      <c r="BJ277" s="22" t="s">
        <v>959</v>
      </c>
      <c r="BK277" s="171">
        <f t="shared" si="64"/>
        <v>0</v>
      </c>
      <c r="BL277" s="22" t="s">
        <v>954</v>
      </c>
      <c r="BM277" s="22" t="s">
        <v>3033</v>
      </c>
    </row>
    <row r="278" spans="2:65" s="10" customFormat="1" ht="29.85" customHeight="1">
      <c r="B278" s="153"/>
      <c r="C278" s="154"/>
      <c r="D278" s="163" t="s">
        <v>2855</v>
      </c>
      <c r="E278" s="163"/>
      <c r="F278" s="163"/>
      <c r="G278" s="163"/>
      <c r="H278" s="163"/>
      <c r="I278" s="163"/>
      <c r="J278" s="163"/>
      <c r="K278" s="163"/>
      <c r="L278" s="163"/>
      <c r="M278" s="163"/>
      <c r="N278" s="273">
        <f>BK278</f>
        <v>0</v>
      </c>
      <c r="O278" s="274"/>
      <c r="P278" s="274"/>
      <c r="Q278" s="274"/>
      <c r="R278" s="156"/>
      <c r="T278" s="157"/>
      <c r="U278" s="154"/>
      <c r="V278" s="154"/>
      <c r="W278" s="158">
        <f>SUM(W279:W281)</f>
        <v>0</v>
      </c>
      <c r="X278" s="154"/>
      <c r="Y278" s="158">
        <f>SUM(Y279:Y281)</f>
        <v>6.6150000000000002E-3</v>
      </c>
      <c r="Z278" s="154"/>
      <c r="AA278" s="159">
        <f>SUM(AA279:AA281)</f>
        <v>0</v>
      </c>
      <c r="AR278" s="160" t="s">
        <v>1100</v>
      </c>
      <c r="AT278" s="161" t="s">
        <v>946</v>
      </c>
      <c r="AU278" s="161" t="s">
        <v>954</v>
      </c>
      <c r="AY278" s="160" t="s">
        <v>1081</v>
      </c>
      <c r="BK278" s="162">
        <f>SUM(BK279:BK281)</f>
        <v>0</v>
      </c>
    </row>
    <row r="279" spans="2:65" s="1" customFormat="1" ht="25.5" customHeight="1">
      <c r="B279" s="136"/>
      <c r="C279" s="164" t="s">
        <v>48</v>
      </c>
      <c r="D279" s="164" t="s">
        <v>1082</v>
      </c>
      <c r="E279" s="165" t="s">
        <v>2403</v>
      </c>
      <c r="F279" s="270" t="s">
        <v>3034</v>
      </c>
      <c r="G279" s="270"/>
      <c r="H279" s="270"/>
      <c r="I279" s="270"/>
      <c r="J279" s="166" t="s">
        <v>1194</v>
      </c>
      <c r="K279" s="167">
        <v>31.5</v>
      </c>
      <c r="L279" s="265">
        <v>0</v>
      </c>
      <c r="M279" s="265"/>
      <c r="N279" s="258">
        <f>ROUND(L279*K279,3)</f>
        <v>0</v>
      </c>
      <c r="O279" s="258"/>
      <c r="P279" s="258"/>
      <c r="Q279" s="258"/>
      <c r="R279" s="138"/>
      <c r="T279" s="168" t="s">
        <v>875</v>
      </c>
      <c r="U279" s="47" t="s">
        <v>914</v>
      </c>
      <c r="V279" s="39"/>
      <c r="W279" s="169">
        <f>V279*K279</f>
        <v>0</v>
      </c>
      <c r="X279" s="169">
        <v>0</v>
      </c>
      <c r="Y279" s="169">
        <f>X279*K279</f>
        <v>0</v>
      </c>
      <c r="Z279" s="169">
        <v>0</v>
      </c>
      <c r="AA279" s="170">
        <f>Z279*K279</f>
        <v>0</v>
      </c>
      <c r="AR279" s="22" t="s">
        <v>954</v>
      </c>
      <c r="AT279" s="22" t="s">
        <v>1082</v>
      </c>
      <c r="AU279" s="22" t="s">
        <v>959</v>
      </c>
      <c r="AY279" s="22" t="s">
        <v>1081</v>
      </c>
      <c r="BE279" s="116">
        <f>IF(U279="základná",N279,0)</f>
        <v>0</v>
      </c>
      <c r="BF279" s="116">
        <f>IF(U279="znížená",N279,0)</f>
        <v>0</v>
      </c>
      <c r="BG279" s="116">
        <f>IF(U279="zákl. prenesená",N279,0)</f>
        <v>0</v>
      </c>
      <c r="BH279" s="116">
        <f>IF(U279="zníž. prenesená",N279,0)</f>
        <v>0</v>
      </c>
      <c r="BI279" s="116">
        <f>IF(U279="nulová",N279,0)</f>
        <v>0</v>
      </c>
      <c r="BJ279" s="22" t="s">
        <v>959</v>
      </c>
      <c r="BK279" s="171">
        <f>ROUND(L279*K279,3)</f>
        <v>0</v>
      </c>
      <c r="BL279" s="22" t="s">
        <v>954</v>
      </c>
      <c r="BM279" s="22" t="s">
        <v>3035</v>
      </c>
    </row>
    <row r="280" spans="2:65" s="1" customFormat="1" ht="16.5" customHeight="1">
      <c r="B280" s="136"/>
      <c r="C280" s="195" t="s">
        <v>52</v>
      </c>
      <c r="D280" s="195" t="s">
        <v>1187</v>
      </c>
      <c r="E280" s="196" t="s">
        <v>3036</v>
      </c>
      <c r="F280" s="262" t="s">
        <v>3037</v>
      </c>
      <c r="G280" s="262"/>
      <c r="H280" s="262"/>
      <c r="I280" s="262"/>
      <c r="J280" s="197" t="s">
        <v>1194</v>
      </c>
      <c r="K280" s="198">
        <v>31.5</v>
      </c>
      <c r="L280" s="261">
        <v>0</v>
      </c>
      <c r="M280" s="261"/>
      <c r="N280" s="257">
        <f>ROUND(L280*K280,3)</f>
        <v>0</v>
      </c>
      <c r="O280" s="258"/>
      <c r="P280" s="258"/>
      <c r="Q280" s="258"/>
      <c r="R280" s="138"/>
      <c r="T280" s="168" t="s">
        <v>875</v>
      </c>
      <c r="U280" s="47" t="s">
        <v>914</v>
      </c>
      <c r="V280" s="39"/>
      <c r="W280" s="169">
        <f>V280*K280</f>
        <v>0</v>
      </c>
      <c r="X280" s="169">
        <v>2.1000000000000001E-4</v>
      </c>
      <c r="Y280" s="169">
        <f>X280*K280</f>
        <v>6.6150000000000002E-3</v>
      </c>
      <c r="Z280" s="169">
        <v>0</v>
      </c>
      <c r="AA280" s="170">
        <f>Z280*K280</f>
        <v>0</v>
      </c>
      <c r="AR280" s="22" t="s">
        <v>959</v>
      </c>
      <c r="AT280" s="22" t="s">
        <v>1187</v>
      </c>
      <c r="AU280" s="22" t="s">
        <v>959</v>
      </c>
      <c r="AY280" s="22" t="s">
        <v>1081</v>
      </c>
      <c r="BE280" s="116">
        <f>IF(U280="základná",N280,0)</f>
        <v>0</v>
      </c>
      <c r="BF280" s="116">
        <f>IF(U280="znížená",N280,0)</f>
        <v>0</v>
      </c>
      <c r="BG280" s="116">
        <f>IF(U280="zákl. prenesená",N280,0)</f>
        <v>0</v>
      </c>
      <c r="BH280" s="116">
        <f>IF(U280="zníž. prenesená",N280,0)</f>
        <v>0</v>
      </c>
      <c r="BI280" s="116">
        <f>IF(U280="nulová",N280,0)</f>
        <v>0</v>
      </c>
      <c r="BJ280" s="22" t="s">
        <v>959</v>
      </c>
      <c r="BK280" s="171">
        <f>ROUND(L280*K280,3)</f>
        <v>0</v>
      </c>
      <c r="BL280" s="22" t="s">
        <v>954</v>
      </c>
      <c r="BM280" s="22" t="s">
        <v>3038</v>
      </c>
    </row>
    <row r="281" spans="2:65" s="12" customFormat="1" ht="16.5" customHeight="1">
      <c r="B281" s="179"/>
      <c r="C281" s="180"/>
      <c r="D281" s="180"/>
      <c r="E281" s="181" t="s">
        <v>875</v>
      </c>
      <c r="F281" s="275" t="s">
        <v>3039</v>
      </c>
      <c r="G281" s="276"/>
      <c r="H281" s="276"/>
      <c r="I281" s="276"/>
      <c r="J281" s="180"/>
      <c r="K281" s="182">
        <v>31.5</v>
      </c>
      <c r="L281" s="180"/>
      <c r="M281" s="180"/>
      <c r="N281" s="180"/>
      <c r="O281" s="180"/>
      <c r="P281" s="180"/>
      <c r="Q281" s="180"/>
      <c r="R281" s="183"/>
      <c r="T281" s="184"/>
      <c r="U281" s="180"/>
      <c r="V281" s="180"/>
      <c r="W281" s="180"/>
      <c r="X281" s="180"/>
      <c r="Y281" s="180"/>
      <c r="Z281" s="180"/>
      <c r="AA281" s="185"/>
      <c r="AT281" s="186" t="s">
        <v>1089</v>
      </c>
      <c r="AU281" s="186" t="s">
        <v>959</v>
      </c>
      <c r="AV281" s="12" t="s">
        <v>959</v>
      </c>
      <c r="AW281" s="12" t="s">
        <v>903</v>
      </c>
      <c r="AX281" s="12" t="s">
        <v>954</v>
      </c>
      <c r="AY281" s="186" t="s">
        <v>1081</v>
      </c>
    </row>
    <row r="282" spans="2:65" s="10" customFormat="1" ht="29.85" customHeight="1">
      <c r="B282" s="153"/>
      <c r="C282" s="154"/>
      <c r="D282" s="163" t="s">
        <v>551</v>
      </c>
      <c r="E282" s="163"/>
      <c r="F282" s="163"/>
      <c r="G282" s="163"/>
      <c r="H282" s="163"/>
      <c r="I282" s="163"/>
      <c r="J282" s="163"/>
      <c r="K282" s="163"/>
      <c r="L282" s="163"/>
      <c r="M282" s="163"/>
      <c r="N282" s="279">
        <f>BK282</f>
        <v>0</v>
      </c>
      <c r="O282" s="280"/>
      <c r="P282" s="280"/>
      <c r="Q282" s="280"/>
      <c r="R282" s="156"/>
      <c r="T282" s="157"/>
      <c r="U282" s="154"/>
      <c r="V282" s="154"/>
      <c r="W282" s="158">
        <f>W283</f>
        <v>0</v>
      </c>
      <c r="X282" s="154"/>
      <c r="Y282" s="158">
        <f>Y283</f>
        <v>0</v>
      </c>
      <c r="Z282" s="154"/>
      <c r="AA282" s="159">
        <f>AA283</f>
        <v>0</v>
      </c>
      <c r="AR282" s="160" t="s">
        <v>1100</v>
      </c>
      <c r="AT282" s="161" t="s">
        <v>946</v>
      </c>
      <c r="AU282" s="161" t="s">
        <v>954</v>
      </c>
      <c r="AY282" s="160" t="s">
        <v>1081</v>
      </c>
      <c r="BK282" s="162">
        <f>BK283</f>
        <v>0</v>
      </c>
    </row>
    <row r="283" spans="2:65" s="1" customFormat="1" ht="25.5" customHeight="1">
      <c r="B283" s="136"/>
      <c r="C283" s="164" t="s">
        <v>60</v>
      </c>
      <c r="D283" s="164" t="s">
        <v>1082</v>
      </c>
      <c r="E283" s="165" t="s">
        <v>1653</v>
      </c>
      <c r="F283" s="270" t="s">
        <v>1654</v>
      </c>
      <c r="G283" s="270"/>
      <c r="H283" s="270"/>
      <c r="I283" s="270"/>
      <c r="J283" s="166" t="s">
        <v>129</v>
      </c>
      <c r="K283" s="167">
        <v>1</v>
      </c>
      <c r="L283" s="265">
        <v>0</v>
      </c>
      <c r="M283" s="265"/>
      <c r="N283" s="258">
        <f>ROUND(L283*K283,3)</f>
        <v>0</v>
      </c>
      <c r="O283" s="258"/>
      <c r="P283" s="258"/>
      <c r="Q283" s="258"/>
      <c r="R283" s="138"/>
      <c r="T283" s="168" t="s">
        <v>875</v>
      </c>
      <c r="U283" s="47" t="s">
        <v>914</v>
      </c>
      <c r="V283" s="39"/>
      <c r="W283" s="169">
        <f>V283*K283</f>
        <v>0</v>
      </c>
      <c r="X283" s="169">
        <v>0</v>
      </c>
      <c r="Y283" s="169">
        <f>X283*K283</f>
        <v>0</v>
      </c>
      <c r="Z283" s="169">
        <v>0</v>
      </c>
      <c r="AA283" s="170">
        <f>Z283*K283</f>
        <v>0</v>
      </c>
      <c r="AR283" s="22" t="s">
        <v>954</v>
      </c>
      <c r="AT283" s="22" t="s">
        <v>1082</v>
      </c>
      <c r="AU283" s="22" t="s">
        <v>959</v>
      </c>
      <c r="AY283" s="22" t="s">
        <v>1081</v>
      </c>
      <c r="BE283" s="116">
        <f>IF(U283="základná",N283,0)</f>
        <v>0</v>
      </c>
      <c r="BF283" s="116">
        <f>IF(U283="znížená",N283,0)</f>
        <v>0</v>
      </c>
      <c r="BG283" s="116">
        <f>IF(U283="zákl. prenesená",N283,0)</f>
        <v>0</v>
      </c>
      <c r="BH283" s="116">
        <f>IF(U283="zníž. prenesená",N283,0)</f>
        <v>0</v>
      </c>
      <c r="BI283" s="116">
        <f>IF(U283="nulová",N283,0)</f>
        <v>0</v>
      </c>
      <c r="BJ283" s="22" t="s">
        <v>959</v>
      </c>
      <c r="BK283" s="171">
        <f>ROUND(L283*K283,3)</f>
        <v>0</v>
      </c>
      <c r="BL283" s="22" t="s">
        <v>954</v>
      </c>
      <c r="BM283" s="22" t="s">
        <v>3040</v>
      </c>
    </row>
    <row r="284" spans="2:65" s="10" customFormat="1" ht="37.35" customHeight="1">
      <c r="B284" s="153"/>
      <c r="C284" s="154"/>
      <c r="D284" s="155" t="s">
        <v>552</v>
      </c>
      <c r="E284" s="155"/>
      <c r="F284" s="155"/>
      <c r="G284" s="155"/>
      <c r="H284" s="155"/>
      <c r="I284" s="155"/>
      <c r="J284" s="155"/>
      <c r="K284" s="155"/>
      <c r="L284" s="155"/>
      <c r="M284" s="155"/>
      <c r="N284" s="277">
        <f>BK284</f>
        <v>0</v>
      </c>
      <c r="O284" s="278"/>
      <c r="P284" s="278"/>
      <c r="Q284" s="278"/>
      <c r="R284" s="156"/>
      <c r="T284" s="157"/>
      <c r="U284" s="154"/>
      <c r="V284" s="154"/>
      <c r="W284" s="158">
        <f>W285</f>
        <v>0</v>
      </c>
      <c r="X284" s="154"/>
      <c r="Y284" s="158">
        <f>Y285</f>
        <v>0</v>
      </c>
      <c r="Z284" s="154"/>
      <c r="AA284" s="159">
        <f>AA285</f>
        <v>0</v>
      </c>
      <c r="AR284" s="160" t="s">
        <v>1086</v>
      </c>
      <c r="AT284" s="161" t="s">
        <v>946</v>
      </c>
      <c r="AU284" s="161" t="s">
        <v>947</v>
      </c>
      <c r="AY284" s="160" t="s">
        <v>1081</v>
      </c>
      <c r="BK284" s="162">
        <f>BK285</f>
        <v>0</v>
      </c>
    </row>
    <row r="285" spans="2:65" s="10" customFormat="1" ht="19.899999999999999" customHeight="1">
      <c r="B285" s="153"/>
      <c r="C285" s="154"/>
      <c r="D285" s="163" t="s">
        <v>553</v>
      </c>
      <c r="E285" s="163"/>
      <c r="F285" s="163"/>
      <c r="G285" s="163"/>
      <c r="H285" s="163"/>
      <c r="I285" s="163"/>
      <c r="J285" s="163"/>
      <c r="K285" s="163"/>
      <c r="L285" s="163"/>
      <c r="M285" s="163"/>
      <c r="N285" s="279">
        <f>BK285</f>
        <v>0</v>
      </c>
      <c r="O285" s="280"/>
      <c r="P285" s="280"/>
      <c r="Q285" s="280"/>
      <c r="R285" s="156"/>
      <c r="T285" s="157"/>
      <c r="U285" s="154"/>
      <c r="V285" s="154"/>
      <c r="W285" s="158">
        <f>SUM(W286:W288)</f>
        <v>0</v>
      </c>
      <c r="X285" s="154"/>
      <c r="Y285" s="158">
        <f>SUM(Y286:Y288)</f>
        <v>0</v>
      </c>
      <c r="Z285" s="154"/>
      <c r="AA285" s="159">
        <f>SUM(AA286:AA288)</f>
        <v>0</v>
      </c>
      <c r="AR285" s="160" t="s">
        <v>1086</v>
      </c>
      <c r="AT285" s="161" t="s">
        <v>946</v>
      </c>
      <c r="AU285" s="161" t="s">
        <v>954</v>
      </c>
      <c r="AY285" s="160" t="s">
        <v>1081</v>
      </c>
      <c r="BK285" s="162">
        <f>SUM(BK286:BK288)</f>
        <v>0</v>
      </c>
    </row>
    <row r="286" spans="2:65" s="1" customFormat="1" ht="16.5" customHeight="1">
      <c r="B286" s="136"/>
      <c r="C286" s="195" t="s">
        <v>64</v>
      </c>
      <c r="D286" s="195" t="s">
        <v>1187</v>
      </c>
      <c r="E286" s="196" t="s">
        <v>1657</v>
      </c>
      <c r="F286" s="262" t="s">
        <v>1658</v>
      </c>
      <c r="G286" s="262"/>
      <c r="H286" s="262"/>
      <c r="I286" s="262"/>
      <c r="J286" s="197" t="s">
        <v>508</v>
      </c>
      <c r="K286" s="198">
        <v>32</v>
      </c>
      <c r="L286" s="261">
        <v>0</v>
      </c>
      <c r="M286" s="261"/>
      <c r="N286" s="257">
        <f>ROUND(L286*K286,3)</f>
        <v>0</v>
      </c>
      <c r="O286" s="258"/>
      <c r="P286" s="258"/>
      <c r="Q286" s="258"/>
      <c r="R286" s="138"/>
      <c r="T286" s="168" t="s">
        <v>875</v>
      </c>
      <c r="U286" s="47" t="s">
        <v>914</v>
      </c>
      <c r="V286" s="39"/>
      <c r="W286" s="169">
        <f>V286*K286</f>
        <v>0</v>
      </c>
      <c r="X286" s="169">
        <v>0</v>
      </c>
      <c r="Y286" s="169">
        <f>X286*K286</f>
        <v>0</v>
      </c>
      <c r="Z286" s="169">
        <v>0</v>
      </c>
      <c r="AA286" s="170">
        <f>Z286*K286</f>
        <v>0</v>
      </c>
      <c r="AR286" s="22" t="s">
        <v>959</v>
      </c>
      <c r="AT286" s="22" t="s">
        <v>1187</v>
      </c>
      <c r="AU286" s="22" t="s">
        <v>959</v>
      </c>
      <c r="AY286" s="22" t="s">
        <v>1081</v>
      </c>
      <c r="BE286" s="116">
        <f>IF(U286="základná",N286,0)</f>
        <v>0</v>
      </c>
      <c r="BF286" s="116">
        <f>IF(U286="znížená",N286,0)</f>
        <v>0</v>
      </c>
      <c r="BG286" s="116">
        <f>IF(U286="zákl. prenesená",N286,0)</f>
        <v>0</v>
      </c>
      <c r="BH286" s="116">
        <f>IF(U286="zníž. prenesená",N286,0)</f>
        <v>0</v>
      </c>
      <c r="BI286" s="116">
        <f>IF(U286="nulová",N286,0)</f>
        <v>0</v>
      </c>
      <c r="BJ286" s="22" t="s">
        <v>959</v>
      </c>
      <c r="BK286" s="171">
        <f>ROUND(L286*K286,3)</f>
        <v>0</v>
      </c>
      <c r="BL286" s="22" t="s">
        <v>954</v>
      </c>
      <c r="BM286" s="22" t="s">
        <v>3041</v>
      </c>
    </row>
    <row r="287" spans="2:65" s="1" customFormat="1" ht="16.5" customHeight="1">
      <c r="B287" s="136"/>
      <c r="C287" s="195" t="s">
        <v>68</v>
      </c>
      <c r="D287" s="195" t="s">
        <v>1187</v>
      </c>
      <c r="E287" s="196" t="s">
        <v>1661</v>
      </c>
      <c r="F287" s="262" t="s">
        <v>1662</v>
      </c>
      <c r="G287" s="262"/>
      <c r="H287" s="262"/>
      <c r="I287" s="262"/>
      <c r="J287" s="197" t="s">
        <v>508</v>
      </c>
      <c r="K287" s="198">
        <v>24</v>
      </c>
      <c r="L287" s="261">
        <v>0</v>
      </c>
      <c r="M287" s="261"/>
      <c r="N287" s="257">
        <f>ROUND(L287*K287,3)</f>
        <v>0</v>
      </c>
      <c r="O287" s="258"/>
      <c r="P287" s="258"/>
      <c r="Q287" s="258"/>
      <c r="R287" s="138"/>
      <c r="T287" s="168" t="s">
        <v>875</v>
      </c>
      <c r="U287" s="47" t="s">
        <v>914</v>
      </c>
      <c r="V287" s="39"/>
      <c r="W287" s="169">
        <f>V287*K287</f>
        <v>0</v>
      </c>
      <c r="X287" s="169">
        <v>0</v>
      </c>
      <c r="Y287" s="169">
        <f>X287*K287</f>
        <v>0</v>
      </c>
      <c r="Z287" s="169">
        <v>0</v>
      </c>
      <c r="AA287" s="170">
        <f>Z287*K287</f>
        <v>0</v>
      </c>
      <c r="AR287" s="22" t="s">
        <v>959</v>
      </c>
      <c r="AT287" s="22" t="s">
        <v>1187</v>
      </c>
      <c r="AU287" s="22" t="s">
        <v>959</v>
      </c>
      <c r="AY287" s="22" t="s">
        <v>1081</v>
      </c>
      <c r="BE287" s="116">
        <f>IF(U287="základná",N287,0)</f>
        <v>0</v>
      </c>
      <c r="BF287" s="116">
        <f>IF(U287="znížená",N287,0)</f>
        <v>0</v>
      </c>
      <c r="BG287" s="116">
        <f>IF(U287="zákl. prenesená",N287,0)</f>
        <v>0</v>
      </c>
      <c r="BH287" s="116">
        <f>IF(U287="zníž. prenesená",N287,0)</f>
        <v>0</v>
      </c>
      <c r="BI287" s="116">
        <f>IF(U287="nulová",N287,0)</f>
        <v>0</v>
      </c>
      <c r="BJ287" s="22" t="s">
        <v>959</v>
      </c>
      <c r="BK287" s="171">
        <f>ROUND(L287*K287,3)</f>
        <v>0</v>
      </c>
      <c r="BL287" s="22" t="s">
        <v>954</v>
      </c>
      <c r="BM287" s="22" t="s">
        <v>3042</v>
      </c>
    </row>
    <row r="288" spans="2:65" s="1" customFormat="1" ht="16.5" customHeight="1">
      <c r="B288" s="136"/>
      <c r="C288" s="195" t="s">
        <v>73</v>
      </c>
      <c r="D288" s="195" t="s">
        <v>1187</v>
      </c>
      <c r="E288" s="196" t="s">
        <v>1665</v>
      </c>
      <c r="F288" s="262" t="s">
        <v>1666</v>
      </c>
      <c r="G288" s="262"/>
      <c r="H288" s="262"/>
      <c r="I288" s="262"/>
      <c r="J288" s="197" t="s">
        <v>508</v>
      </c>
      <c r="K288" s="198">
        <v>72</v>
      </c>
      <c r="L288" s="261">
        <v>0</v>
      </c>
      <c r="M288" s="261"/>
      <c r="N288" s="257">
        <f>ROUND(L288*K288,3)</f>
        <v>0</v>
      </c>
      <c r="O288" s="258"/>
      <c r="P288" s="258"/>
      <c r="Q288" s="258"/>
      <c r="R288" s="138"/>
      <c r="T288" s="168" t="s">
        <v>875</v>
      </c>
      <c r="U288" s="47" t="s">
        <v>914</v>
      </c>
      <c r="V288" s="39"/>
      <c r="W288" s="169">
        <f>V288*K288</f>
        <v>0</v>
      </c>
      <c r="X288" s="169">
        <v>0</v>
      </c>
      <c r="Y288" s="169">
        <f>X288*K288</f>
        <v>0</v>
      </c>
      <c r="Z288" s="169">
        <v>0</v>
      </c>
      <c r="AA288" s="170">
        <f>Z288*K288</f>
        <v>0</v>
      </c>
      <c r="AR288" s="22" t="s">
        <v>959</v>
      </c>
      <c r="AT288" s="22" t="s">
        <v>1187</v>
      </c>
      <c r="AU288" s="22" t="s">
        <v>959</v>
      </c>
      <c r="AY288" s="22" t="s">
        <v>1081</v>
      </c>
      <c r="BE288" s="116">
        <f>IF(U288="základná",N288,0)</f>
        <v>0</v>
      </c>
      <c r="BF288" s="116">
        <f>IF(U288="znížená",N288,0)</f>
        <v>0</v>
      </c>
      <c r="BG288" s="116">
        <f>IF(U288="zákl. prenesená",N288,0)</f>
        <v>0</v>
      </c>
      <c r="BH288" s="116">
        <f>IF(U288="zníž. prenesená",N288,0)</f>
        <v>0</v>
      </c>
      <c r="BI288" s="116">
        <f>IF(U288="nulová",N288,0)</f>
        <v>0</v>
      </c>
      <c r="BJ288" s="22" t="s">
        <v>959</v>
      </c>
      <c r="BK288" s="171">
        <f>ROUND(L288*K288,3)</f>
        <v>0</v>
      </c>
      <c r="BL288" s="22" t="s">
        <v>954</v>
      </c>
      <c r="BM288" s="22" t="s">
        <v>3043</v>
      </c>
    </row>
    <row r="289" spans="2:63" s="1" customFormat="1" ht="49.9" customHeight="1">
      <c r="B289" s="38"/>
      <c r="C289" s="39"/>
      <c r="D289" s="155"/>
      <c r="E289" s="39"/>
      <c r="F289" s="39"/>
      <c r="G289" s="39"/>
      <c r="H289" s="39"/>
      <c r="I289" s="39"/>
      <c r="J289" s="39"/>
      <c r="K289" s="39"/>
      <c r="L289" s="39"/>
      <c r="M289" s="39"/>
      <c r="N289" s="277"/>
      <c r="O289" s="278"/>
      <c r="P289" s="278"/>
      <c r="Q289" s="278"/>
      <c r="R289" s="40"/>
      <c r="T289" s="200"/>
      <c r="U289" s="59"/>
      <c r="V289" s="59"/>
      <c r="W289" s="59"/>
      <c r="X289" s="59"/>
      <c r="Y289" s="59"/>
      <c r="Z289" s="59"/>
      <c r="AA289" s="61"/>
      <c r="AT289" s="22" t="s">
        <v>946</v>
      </c>
      <c r="AU289" s="22" t="s">
        <v>947</v>
      </c>
      <c r="AY289" s="22" t="s">
        <v>85</v>
      </c>
      <c r="BK289" s="171">
        <v>0</v>
      </c>
    </row>
    <row r="290" spans="2:63" s="1" customFormat="1" ht="6.95" customHeight="1">
      <c r="B290" s="62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4"/>
    </row>
  </sheetData>
  <mergeCells count="430">
    <mergeCell ref="N289:Q289"/>
    <mergeCell ref="L286:M286"/>
    <mergeCell ref="L287:M287"/>
    <mergeCell ref="L288:M288"/>
    <mergeCell ref="L277:M277"/>
    <mergeCell ref="N280:Q280"/>
    <mergeCell ref="N279:Q279"/>
    <mergeCell ref="F287:I287"/>
    <mergeCell ref="F288:I288"/>
    <mergeCell ref="L280:M280"/>
    <mergeCell ref="F279:I279"/>
    <mergeCell ref="F286:I286"/>
    <mergeCell ref="N283:Q283"/>
    <mergeCell ref="N282:Q282"/>
    <mergeCell ref="F281:I281"/>
    <mergeCell ref="F283:I283"/>
    <mergeCell ref="L246:M246"/>
    <mergeCell ref="N288:Q288"/>
    <mergeCell ref="N286:Q286"/>
    <mergeCell ref="N287:Q287"/>
    <mergeCell ref="N285:Q285"/>
    <mergeCell ref="L279:M279"/>
    <mergeCell ref="L283:M283"/>
    <mergeCell ref="N284:Q284"/>
    <mergeCell ref="F242:I242"/>
    <mergeCell ref="F244:I244"/>
    <mergeCell ref="F245:I245"/>
    <mergeCell ref="F246:I246"/>
    <mergeCell ref="F277:I277"/>
    <mergeCell ref="F280:I280"/>
    <mergeCell ref="F252:I252"/>
    <mergeCell ref="F253:I253"/>
    <mergeCell ref="L237:M237"/>
    <mergeCell ref="L238:M238"/>
    <mergeCell ref="L239:M239"/>
    <mergeCell ref="L240:M240"/>
    <mergeCell ref="L241:M241"/>
    <mergeCell ref="L242:M242"/>
    <mergeCell ref="L244:M244"/>
    <mergeCell ref="L245:M245"/>
    <mergeCell ref="L256:M256"/>
    <mergeCell ref="L257:M257"/>
    <mergeCell ref="L258:M258"/>
    <mergeCell ref="L252:M252"/>
    <mergeCell ref="L253:M253"/>
    <mergeCell ref="N257:Q257"/>
    <mergeCell ref="N258:Q258"/>
    <mergeCell ref="F274:I274"/>
    <mergeCell ref="F275:I275"/>
    <mergeCell ref="F276:I276"/>
    <mergeCell ref="N260:Q260"/>
    <mergeCell ref="F248:I248"/>
    <mergeCell ref="F249:I249"/>
    <mergeCell ref="F250:I250"/>
    <mergeCell ref="F251:I251"/>
    <mergeCell ref="N259:Q259"/>
    <mergeCell ref="N254:Q254"/>
    <mergeCell ref="L261:M261"/>
    <mergeCell ref="L263:M263"/>
    <mergeCell ref="L266:M266"/>
    <mergeCell ref="L276:M276"/>
    <mergeCell ref="L271:M271"/>
    <mergeCell ref="F267:I267"/>
    <mergeCell ref="F268:I268"/>
    <mergeCell ref="F271:I271"/>
    <mergeCell ref="F272:I272"/>
    <mergeCell ref="F273:I273"/>
    <mergeCell ref="F262:I262"/>
    <mergeCell ref="F261:I261"/>
    <mergeCell ref="L275:M275"/>
    <mergeCell ref="L272:M272"/>
    <mergeCell ref="L273:M273"/>
    <mergeCell ref="L274:M274"/>
    <mergeCell ref="F263:I263"/>
    <mergeCell ref="F264:I264"/>
    <mergeCell ref="F265:I265"/>
    <mergeCell ref="F266:I266"/>
    <mergeCell ref="N278:Q278"/>
    <mergeCell ref="N243:Q243"/>
    <mergeCell ref="N248:Q248"/>
    <mergeCell ref="N250:Q250"/>
    <mergeCell ref="N249:Q249"/>
    <mergeCell ref="N251:Q251"/>
    <mergeCell ref="N252:Q252"/>
    <mergeCell ref="N253:Q253"/>
    <mergeCell ref="N274:Q274"/>
    <mergeCell ref="N261:Q261"/>
    <mergeCell ref="N247:Q247"/>
    <mergeCell ref="N266:Q266"/>
    <mergeCell ref="N263:Q263"/>
    <mergeCell ref="N275:Q275"/>
    <mergeCell ref="N276:Q276"/>
    <mergeCell ref="N277:Q277"/>
    <mergeCell ref="N269:Q269"/>
    <mergeCell ref="N273:Q273"/>
    <mergeCell ref="N271:Q271"/>
    <mergeCell ref="N272:Q272"/>
    <mergeCell ref="N255:Q255"/>
    <mergeCell ref="N256:Q256"/>
    <mergeCell ref="N270:Q270"/>
    <mergeCell ref="M29:P29"/>
    <mergeCell ref="M31:P31"/>
    <mergeCell ref="F8:P8"/>
    <mergeCell ref="O10:P10"/>
    <mergeCell ref="O12:P12"/>
    <mergeCell ref="O13:P13"/>
    <mergeCell ref="O15:P15"/>
    <mergeCell ref="F257:I257"/>
    <mergeCell ref="F258:I258"/>
    <mergeCell ref="F260:I260"/>
    <mergeCell ref="M36:P36"/>
    <mergeCell ref="E16:L16"/>
    <mergeCell ref="O16:P16"/>
    <mergeCell ref="L255:M255"/>
    <mergeCell ref="F255:I255"/>
    <mergeCell ref="O18:P18"/>
    <mergeCell ref="O19:P19"/>
    <mergeCell ref="C2:Q2"/>
    <mergeCell ref="C4:Q4"/>
    <mergeCell ref="F6:P6"/>
    <mergeCell ref="F7:P7"/>
    <mergeCell ref="L260:M260"/>
    <mergeCell ref="L248:M248"/>
    <mergeCell ref="L249:M249"/>
    <mergeCell ref="L250:M250"/>
    <mergeCell ref="L251:M251"/>
    <mergeCell ref="F256:I256"/>
    <mergeCell ref="H33:J33"/>
    <mergeCell ref="M33:P33"/>
    <mergeCell ref="H34:J34"/>
    <mergeCell ref="M34:P34"/>
    <mergeCell ref="H1:K1"/>
    <mergeCell ref="S2:AC2"/>
    <mergeCell ref="O21:P21"/>
    <mergeCell ref="M28:P28"/>
    <mergeCell ref="O22:P22"/>
    <mergeCell ref="E25:L25"/>
    <mergeCell ref="F80:P80"/>
    <mergeCell ref="M82:P82"/>
    <mergeCell ref="H35:J35"/>
    <mergeCell ref="M35:P35"/>
    <mergeCell ref="H36:J36"/>
    <mergeCell ref="N93:Q93"/>
    <mergeCell ref="M84:Q84"/>
    <mergeCell ref="H37:J37"/>
    <mergeCell ref="M37:P37"/>
    <mergeCell ref="L39:P39"/>
    <mergeCell ref="C76:Q76"/>
    <mergeCell ref="F78:P78"/>
    <mergeCell ref="F79:P79"/>
    <mergeCell ref="C87:G87"/>
    <mergeCell ref="N87:Q87"/>
    <mergeCell ref="N89:Q89"/>
    <mergeCell ref="N96:Q96"/>
    <mergeCell ref="N94:Q94"/>
    <mergeCell ref="N90:Q90"/>
    <mergeCell ref="N91:Q91"/>
    <mergeCell ref="N92:Q92"/>
    <mergeCell ref="N95:Q95"/>
    <mergeCell ref="N110:Q110"/>
    <mergeCell ref="N111:Q111"/>
    <mergeCell ref="N113:Q113"/>
    <mergeCell ref="N114:Q114"/>
    <mergeCell ref="N105:Q105"/>
    <mergeCell ref="M85:Q85"/>
    <mergeCell ref="N103:Q103"/>
    <mergeCell ref="N104:Q104"/>
    <mergeCell ref="N106:Q106"/>
    <mergeCell ref="N107:Q107"/>
    <mergeCell ref="N108:Q108"/>
    <mergeCell ref="N109:Q109"/>
    <mergeCell ref="D114:H114"/>
    <mergeCell ref="D117:H117"/>
    <mergeCell ref="D115:H115"/>
    <mergeCell ref="D116:H116"/>
    <mergeCell ref="N97:Q97"/>
    <mergeCell ref="N98:Q98"/>
    <mergeCell ref="N99:Q99"/>
    <mergeCell ref="N100:Q100"/>
    <mergeCell ref="N101:Q101"/>
    <mergeCell ref="N102:Q102"/>
    <mergeCell ref="M135:Q135"/>
    <mergeCell ref="M136:Q136"/>
    <mergeCell ref="L121:Q121"/>
    <mergeCell ref="D118:H118"/>
    <mergeCell ref="N115:Q115"/>
    <mergeCell ref="N116:Q116"/>
    <mergeCell ref="N117:Q117"/>
    <mergeCell ref="N118:Q118"/>
    <mergeCell ref="C127:Q127"/>
    <mergeCell ref="F129:P129"/>
    <mergeCell ref="F130:P130"/>
    <mergeCell ref="F131:P131"/>
    <mergeCell ref="N119:Q119"/>
    <mergeCell ref="M133:P133"/>
    <mergeCell ref="N142:Q142"/>
    <mergeCell ref="F144:I144"/>
    <mergeCell ref="F145:I145"/>
    <mergeCell ref="L145:M145"/>
    <mergeCell ref="N145:Q145"/>
    <mergeCell ref="F138:I138"/>
    <mergeCell ref="L138:M138"/>
    <mergeCell ref="N138:Q138"/>
    <mergeCell ref="F146:I146"/>
    <mergeCell ref="F147:I147"/>
    <mergeCell ref="F143:I143"/>
    <mergeCell ref="L143:M143"/>
    <mergeCell ref="N143:Q143"/>
    <mergeCell ref="N139:Q139"/>
    <mergeCell ref="N140:Q140"/>
    <mergeCell ref="N141:Q141"/>
    <mergeCell ref="F142:I142"/>
    <mergeCell ref="L142:M142"/>
    <mergeCell ref="L147:M147"/>
    <mergeCell ref="N147:Q147"/>
    <mergeCell ref="F151:I151"/>
    <mergeCell ref="L151:M151"/>
    <mergeCell ref="N151:Q151"/>
    <mergeCell ref="L148:M148"/>
    <mergeCell ref="N148:Q148"/>
    <mergeCell ref="F169:I169"/>
    <mergeCell ref="N166:Q166"/>
    <mergeCell ref="F148:I148"/>
    <mergeCell ref="L146:M146"/>
    <mergeCell ref="F153:I153"/>
    <mergeCell ref="F156:I156"/>
    <mergeCell ref="F149:I149"/>
    <mergeCell ref="F150:I150"/>
    <mergeCell ref="L150:M150"/>
    <mergeCell ref="N146:Q146"/>
    <mergeCell ref="L152:M152"/>
    <mergeCell ref="N152:Q152"/>
    <mergeCell ref="F165:I165"/>
    <mergeCell ref="F166:I166"/>
    <mergeCell ref="F167:I167"/>
    <mergeCell ref="F168:I168"/>
    <mergeCell ref="L171:M171"/>
    <mergeCell ref="N150:Q150"/>
    <mergeCell ref="F152:I152"/>
    <mergeCell ref="F160:I160"/>
    <mergeCell ref="F162:I162"/>
    <mergeCell ref="F159:I159"/>
    <mergeCell ref="F158:I158"/>
    <mergeCell ref="F154:I154"/>
    <mergeCell ref="F170:I170"/>
    <mergeCell ref="F171:I171"/>
    <mergeCell ref="N158:Q158"/>
    <mergeCell ref="N159:Q159"/>
    <mergeCell ref="L165:M165"/>
    <mergeCell ref="L166:M166"/>
    <mergeCell ref="L168:M168"/>
    <mergeCell ref="L170:M170"/>
    <mergeCell ref="N177:Q177"/>
    <mergeCell ref="N179:Q179"/>
    <mergeCell ref="N181:Q181"/>
    <mergeCell ref="N182:Q182"/>
    <mergeCell ref="N180:Q180"/>
    <mergeCell ref="L172:M172"/>
    <mergeCell ref="L177:M177"/>
    <mergeCell ref="L178:M178"/>
    <mergeCell ref="L174:M174"/>
    <mergeCell ref="L176:M176"/>
    <mergeCell ref="L173:M173"/>
    <mergeCell ref="N174:Q174"/>
    <mergeCell ref="N173:Q173"/>
    <mergeCell ref="N175:Q175"/>
    <mergeCell ref="N178:Q178"/>
    <mergeCell ref="N176:Q176"/>
    <mergeCell ref="F172:I172"/>
    <mergeCell ref="F173:I173"/>
    <mergeCell ref="F174:I174"/>
    <mergeCell ref="F176:I176"/>
    <mergeCell ref="F177:I177"/>
    <mergeCell ref="F178:I178"/>
    <mergeCell ref="N193:Q193"/>
    <mergeCell ref="L179:M179"/>
    <mergeCell ref="F189:I189"/>
    <mergeCell ref="F190:I190"/>
    <mergeCell ref="F191:I191"/>
    <mergeCell ref="F192:I192"/>
    <mergeCell ref="L181:M181"/>
    <mergeCell ref="L182:M182"/>
    <mergeCell ref="F179:I179"/>
    <mergeCell ref="F181:I181"/>
    <mergeCell ref="F182:I182"/>
    <mergeCell ref="F183:I183"/>
    <mergeCell ref="F184:I184"/>
    <mergeCell ref="F185:I185"/>
    <mergeCell ref="F186:I186"/>
    <mergeCell ref="F195:I195"/>
    <mergeCell ref="F200:I200"/>
    <mergeCell ref="F198:I198"/>
    <mergeCell ref="F196:I196"/>
    <mergeCell ref="F197:I197"/>
    <mergeCell ref="F199:I199"/>
    <mergeCell ref="F194:I194"/>
    <mergeCell ref="F187:I187"/>
    <mergeCell ref="F201:I201"/>
    <mergeCell ref="N198:Q198"/>
    <mergeCell ref="N199:Q199"/>
    <mergeCell ref="N200:Q200"/>
    <mergeCell ref="N201:Q201"/>
    <mergeCell ref="F188:I188"/>
    <mergeCell ref="L194:M194"/>
    <mergeCell ref="N194:Q194"/>
    <mergeCell ref="L192:M192"/>
    <mergeCell ref="N192:Q192"/>
    <mergeCell ref="N196:Q196"/>
    <mergeCell ref="N197:Q197"/>
    <mergeCell ref="L208:M208"/>
    <mergeCell ref="L209:M209"/>
    <mergeCell ref="N202:Q202"/>
    <mergeCell ref="N203:Q203"/>
    <mergeCell ref="N206:Q206"/>
    <mergeCell ref="L204:M204"/>
    <mergeCell ref="L205:M205"/>
    <mergeCell ref="L206:M206"/>
    <mergeCell ref="L207:M207"/>
    <mergeCell ref="N204:Q204"/>
    <mergeCell ref="N205:Q205"/>
    <mergeCell ref="L196:M196"/>
    <mergeCell ref="L203:M203"/>
    <mergeCell ref="L197:M197"/>
    <mergeCell ref="L198:M198"/>
    <mergeCell ref="L199:M199"/>
    <mergeCell ref="L200:M200"/>
    <mergeCell ref="L201:M201"/>
    <mergeCell ref="F203:I203"/>
    <mergeCell ref="F204:I204"/>
    <mergeCell ref="L211:M211"/>
    <mergeCell ref="F211:I211"/>
    <mergeCell ref="F215:I215"/>
    <mergeCell ref="F216:I216"/>
    <mergeCell ref="F205:I205"/>
    <mergeCell ref="F207:I207"/>
    <mergeCell ref="F208:I208"/>
    <mergeCell ref="F209:I209"/>
    <mergeCell ref="F221:I221"/>
    <mergeCell ref="F223:I223"/>
    <mergeCell ref="L224:M224"/>
    <mergeCell ref="L225:M225"/>
    <mergeCell ref="L226:M226"/>
    <mergeCell ref="F206:I206"/>
    <mergeCell ref="F210:I210"/>
    <mergeCell ref="L210:M210"/>
    <mergeCell ref="N207:Q207"/>
    <mergeCell ref="N210:Q210"/>
    <mergeCell ref="N208:Q208"/>
    <mergeCell ref="N209:Q209"/>
    <mergeCell ref="N211:Q211"/>
    <mergeCell ref="F219:I219"/>
    <mergeCell ref="F217:I217"/>
    <mergeCell ref="F218:I218"/>
    <mergeCell ref="N224:Q224"/>
    <mergeCell ref="N225:Q225"/>
    <mergeCell ref="N226:Q226"/>
    <mergeCell ref="F212:I212"/>
    <mergeCell ref="F213:I213"/>
    <mergeCell ref="F214:I214"/>
    <mergeCell ref="F220:I220"/>
    <mergeCell ref="F224:I224"/>
    <mergeCell ref="F225:I225"/>
    <mergeCell ref="F226:I226"/>
    <mergeCell ref="L215:M215"/>
    <mergeCell ref="L221:M221"/>
    <mergeCell ref="L223:M223"/>
    <mergeCell ref="N223:Q223"/>
    <mergeCell ref="N222:Q222"/>
    <mergeCell ref="N215:Q215"/>
    <mergeCell ref="N221:Q221"/>
    <mergeCell ref="L230:M230"/>
    <mergeCell ref="F235:I235"/>
    <mergeCell ref="F233:I233"/>
    <mergeCell ref="F234:I234"/>
    <mergeCell ref="F227:I227"/>
    <mergeCell ref="F228:I228"/>
    <mergeCell ref="F231:I231"/>
    <mergeCell ref="F232:I232"/>
    <mergeCell ref="F229:I229"/>
    <mergeCell ref="F230:I230"/>
    <mergeCell ref="N236:Q236"/>
    <mergeCell ref="N237:Q237"/>
    <mergeCell ref="N238:Q238"/>
    <mergeCell ref="N239:Q239"/>
    <mergeCell ref="L227:M227"/>
    <mergeCell ref="N228:Q228"/>
    <mergeCell ref="N229:Q229"/>
    <mergeCell ref="N230:Q230"/>
    <mergeCell ref="L228:M228"/>
    <mergeCell ref="L229:M229"/>
    <mergeCell ref="F240:I240"/>
    <mergeCell ref="N233:Q233"/>
    <mergeCell ref="N234:Q234"/>
    <mergeCell ref="N235:Q235"/>
    <mergeCell ref="N241:Q241"/>
    <mergeCell ref="L231:M231"/>
    <mergeCell ref="L233:M233"/>
    <mergeCell ref="L234:M234"/>
    <mergeCell ref="L235:M235"/>
    <mergeCell ref="L236:M236"/>
    <mergeCell ref="N242:Q242"/>
    <mergeCell ref="N244:Q244"/>
    <mergeCell ref="N245:Q245"/>
    <mergeCell ref="N246:Q246"/>
    <mergeCell ref="F241:I241"/>
    <mergeCell ref="N231:Q231"/>
    <mergeCell ref="F236:I236"/>
    <mergeCell ref="F237:I237"/>
    <mergeCell ref="F238:I238"/>
    <mergeCell ref="F239:I239"/>
    <mergeCell ref="N171:Q171"/>
    <mergeCell ref="L154:M154"/>
    <mergeCell ref="L162:M162"/>
    <mergeCell ref="L156:M156"/>
    <mergeCell ref="L158:M158"/>
    <mergeCell ref="L159:M159"/>
    <mergeCell ref="N162:Q162"/>
    <mergeCell ref="N165:Q165"/>
    <mergeCell ref="N154:Q154"/>
    <mergeCell ref="N156:Q156"/>
    <mergeCell ref="N240:Q240"/>
    <mergeCell ref="N227:Q227"/>
    <mergeCell ref="N168:Q168"/>
    <mergeCell ref="N155:Q155"/>
    <mergeCell ref="N157:Q157"/>
    <mergeCell ref="N161:Q161"/>
    <mergeCell ref="N163:Q163"/>
    <mergeCell ref="N164:Q164"/>
    <mergeCell ref="N172:Q172"/>
    <mergeCell ref="N170:Q170"/>
  </mergeCells>
  <phoneticPr fontId="0" type="noConversion"/>
  <hyperlinks>
    <hyperlink ref="F1:G1" location="C2" display="1) Krycí list rozpočtu"/>
    <hyperlink ref="H1:K1" location="C87" display="2) Rekapitulácia rozpočtu"/>
    <hyperlink ref="L1" location="C138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8"/>
  <sheetViews>
    <sheetView showGridLines="0" workbookViewId="0">
      <pane ySplit="1" topLeftCell="A86" activePane="bottomLeft" state="frozen"/>
      <selection pane="bottomLeft" activeCell="I95" sqref="I9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66" ht="21.75" customHeight="1">
      <c r="A1" s="122"/>
      <c r="B1" s="15"/>
      <c r="C1" s="15"/>
      <c r="D1" s="16" t="s">
        <v>871</v>
      </c>
      <c r="E1" s="15"/>
      <c r="F1" s="17" t="s">
        <v>1030</v>
      </c>
      <c r="G1" s="17"/>
      <c r="H1" s="301" t="s">
        <v>1031</v>
      </c>
      <c r="I1" s="301"/>
      <c r="J1" s="301"/>
      <c r="K1" s="301"/>
      <c r="L1" s="17" t="s">
        <v>1032</v>
      </c>
      <c r="M1" s="15"/>
      <c r="N1" s="15"/>
      <c r="O1" s="16" t="s">
        <v>1033</v>
      </c>
      <c r="P1" s="15"/>
      <c r="Q1" s="15"/>
      <c r="R1" s="15"/>
      <c r="S1" s="17" t="s">
        <v>1034</v>
      </c>
      <c r="T1" s="17"/>
      <c r="U1" s="122"/>
      <c r="V1" s="122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44" t="s">
        <v>877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S2" s="246" t="s">
        <v>878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T2" s="22" t="s">
        <v>1020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947</v>
      </c>
    </row>
    <row r="4" spans="1:66" ht="36.950000000000003" customHeight="1">
      <c r="B4" s="26"/>
      <c r="C4" s="231" t="s">
        <v>1035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7"/>
      <c r="T4" s="21" t="s">
        <v>882</v>
      </c>
      <c r="AT4" s="22" t="s">
        <v>876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1:66" ht="25.35" customHeight="1">
      <c r="B6" s="26"/>
      <c r="C6" s="29"/>
      <c r="D6" s="33" t="s">
        <v>887</v>
      </c>
      <c r="E6" s="29"/>
      <c r="F6" s="283" t="str">
        <f ca="1">'Rekapitulácia stavby'!K6</f>
        <v>Rekonštrukcia tepelného hospodárstva Ekonomickej univerzity v Bratislave, Dolnozemská cesta č.1, 852 35 Bratislava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9"/>
      <c r="R6" s="27"/>
    </row>
    <row r="7" spans="1:66" ht="25.35" customHeight="1">
      <c r="B7" s="26"/>
      <c r="C7" s="29"/>
      <c r="D7" s="33" t="s">
        <v>1036</v>
      </c>
      <c r="E7" s="29"/>
      <c r="F7" s="283" t="s">
        <v>2852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9"/>
      <c r="R7" s="27"/>
    </row>
    <row r="8" spans="1:66" s="1" customFormat="1" ht="32.85" customHeight="1">
      <c r="B8" s="38"/>
      <c r="C8" s="39"/>
      <c r="D8" s="32" t="s">
        <v>1038</v>
      </c>
      <c r="E8" s="39"/>
      <c r="F8" s="238" t="s">
        <v>3044</v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39"/>
      <c r="R8" s="40"/>
    </row>
    <row r="9" spans="1:66" s="1" customFormat="1" ht="14.45" customHeight="1">
      <c r="B9" s="38"/>
      <c r="C9" s="39"/>
      <c r="D9" s="33" t="s">
        <v>889</v>
      </c>
      <c r="E9" s="39"/>
      <c r="F9" s="31" t="s">
        <v>875</v>
      </c>
      <c r="G9" s="39"/>
      <c r="H9" s="39"/>
      <c r="I9" s="39"/>
      <c r="J9" s="39"/>
      <c r="K9" s="39"/>
      <c r="L9" s="39"/>
      <c r="M9" s="33" t="s">
        <v>890</v>
      </c>
      <c r="N9" s="39"/>
      <c r="O9" s="31" t="s">
        <v>875</v>
      </c>
      <c r="P9" s="39"/>
      <c r="Q9" s="39"/>
      <c r="R9" s="40"/>
    </row>
    <row r="10" spans="1:66" s="1" customFormat="1" ht="14.45" customHeight="1">
      <c r="B10" s="38"/>
      <c r="C10" s="39"/>
      <c r="D10" s="33" t="s">
        <v>891</v>
      </c>
      <c r="E10" s="39"/>
      <c r="F10" s="31" t="s">
        <v>892</v>
      </c>
      <c r="G10" s="39"/>
      <c r="H10" s="39"/>
      <c r="I10" s="39"/>
      <c r="J10" s="39"/>
      <c r="K10" s="39"/>
      <c r="L10" s="39"/>
      <c r="M10" s="33" t="s">
        <v>893</v>
      </c>
      <c r="N10" s="39"/>
      <c r="O10" s="302" t="str">
        <f ca="1">'Rekapitulácia stavby'!AN8</f>
        <v>7. 7. 2017</v>
      </c>
      <c r="P10" s="281"/>
      <c r="Q10" s="39"/>
      <c r="R10" s="40"/>
    </row>
    <row r="11" spans="1:66" s="1" customFormat="1" ht="10.9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1:66" s="1" customFormat="1" ht="14.45" customHeight="1">
      <c r="B12" s="38"/>
      <c r="C12" s="39"/>
      <c r="D12" s="33" t="s">
        <v>895</v>
      </c>
      <c r="E12" s="39"/>
      <c r="F12" s="39"/>
      <c r="G12" s="39"/>
      <c r="H12" s="39"/>
      <c r="I12" s="39"/>
      <c r="J12" s="39"/>
      <c r="K12" s="39"/>
      <c r="L12" s="39"/>
      <c r="M12" s="33" t="s">
        <v>896</v>
      </c>
      <c r="N12" s="39"/>
      <c r="O12" s="248" t="s">
        <v>875</v>
      </c>
      <c r="P12" s="248"/>
      <c r="Q12" s="39"/>
      <c r="R12" s="40"/>
    </row>
    <row r="13" spans="1:66" s="1" customFormat="1" ht="18" customHeight="1">
      <c r="B13" s="38"/>
      <c r="C13" s="39"/>
      <c r="D13" s="39"/>
      <c r="E13" s="31" t="s">
        <v>897</v>
      </c>
      <c r="F13" s="39"/>
      <c r="G13" s="39"/>
      <c r="H13" s="39"/>
      <c r="I13" s="39"/>
      <c r="J13" s="39"/>
      <c r="K13" s="39"/>
      <c r="L13" s="39"/>
      <c r="M13" s="33" t="s">
        <v>898</v>
      </c>
      <c r="N13" s="39"/>
      <c r="O13" s="248" t="s">
        <v>875</v>
      </c>
      <c r="P13" s="248"/>
      <c r="Q13" s="39"/>
      <c r="R13" s="40"/>
    </row>
    <row r="14" spans="1:66" s="1" customFormat="1" ht="6.95" customHeight="1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66" s="1" customFormat="1" ht="14.45" customHeight="1">
      <c r="B15" s="38"/>
      <c r="C15" s="39"/>
      <c r="D15" s="33" t="s">
        <v>899</v>
      </c>
      <c r="E15" s="39"/>
      <c r="F15" s="39"/>
      <c r="G15" s="39"/>
      <c r="H15" s="39"/>
      <c r="I15" s="39"/>
      <c r="J15" s="39"/>
      <c r="K15" s="39"/>
      <c r="L15" s="39"/>
      <c r="M15" s="33" t="s">
        <v>896</v>
      </c>
      <c r="N15" s="39"/>
      <c r="O15" s="303" t="str">
        <f ca="1">IF('Rekapitulácia stavby'!AN13="","",'Rekapitulácia stavby'!AN13)</f>
        <v>Vyplň údaj</v>
      </c>
      <c r="P15" s="248"/>
      <c r="Q15" s="39"/>
      <c r="R15" s="40"/>
    </row>
    <row r="16" spans="1:66" s="1" customFormat="1" ht="18" customHeight="1">
      <c r="B16" s="38"/>
      <c r="C16" s="39"/>
      <c r="D16" s="39"/>
      <c r="E16" s="303" t="str">
        <f ca="1">IF('Rekapitulácia stavby'!E14="","",'Rekapitulácia stavby'!E14)</f>
        <v>Vyplň údaj</v>
      </c>
      <c r="F16" s="304"/>
      <c r="G16" s="304"/>
      <c r="H16" s="304"/>
      <c r="I16" s="304"/>
      <c r="J16" s="304"/>
      <c r="K16" s="304"/>
      <c r="L16" s="304"/>
      <c r="M16" s="33" t="s">
        <v>898</v>
      </c>
      <c r="N16" s="39"/>
      <c r="O16" s="303" t="str">
        <f ca="1">IF('Rekapitulácia stavby'!AN14="","",'Rekapitulácia stavby'!AN14)</f>
        <v>Vyplň údaj</v>
      </c>
      <c r="P16" s="248"/>
      <c r="Q16" s="39"/>
      <c r="R16" s="40"/>
    </row>
    <row r="17" spans="2:18" s="1" customFormat="1" ht="6.95" customHeight="1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2:18" s="1" customFormat="1" ht="14.45" customHeight="1">
      <c r="B18" s="38"/>
      <c r="C18" s="39"/>
      <c r="D18" s="33" t="s">
        <v>901</v>
      </c>
      <c r="E18" s="39"/>
      <c r="F18" s="39"/>
      <c r="G18" s="39"/>
      <c r="H18" s="39"/>
      <c r="I18" s="39"/>
      <c r="J18" s="39"/>
      <c r="K18" s="39"/>
      <c r="L18" s="39"/>
      <c r="M18" s="33" t="s">
        <v>896</v>
      </c>
      <c r="N18" s="39"/>
      <c r="O18" s="248" t="s">
        <v>875</v>
      </c>
      <c r="P18" s="248"/>
      <c r="Q18" s="39"/>
      <c r="R18" s="40"/>
    </row>
    <row r="19" spans="2:18" s="1" customFormat="1" ht="18" customHeight="1">
      <c r="B19" s="38"/>
      <c r="C19" s="39"/>
      <c r="D19" s="39"/>
      <c r="E19" s="31" t="s">
        <v>902</v>
      </c>
      <c r="F19" s="39"/>
      <c r="G19" s="39"/>
      <c r="H19" s="39"/>
      <c r="I19" s="39"/>
      <c r="J19" s="39"/>
      <c r="K19" s="39"/>
      <c r="L19" s="39"/>
      <c r="M19" s="33" t="s">
        <v>898</v>
      </c>
      <c r="N19" s="39"/>
      <c r="O19" s="248" t="s">
        <v>875</v>
      </c>
      <c r="P19" s="248"/>
      <c r="Q19" s="39"/>
      <c r="R19" s="40"/>
    </row>
    <row r="20" spans="2:18" s="1" customFormat="1" ht="6.95" customHeight="1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2:18" s="1" customFormat="1" ht="14.45" customHeight="1">
      <c r="B21" s="38"/>
      <c r="C21" s="39"/>
      <c r="D21" s="33" t="s">
        <v>905</v>
      </c>
      <c r="E21" s="39"/>
      <c r="F21" s="39"/>
      <c r="G21" s="39"/>
      <c r="H21" s="39"/>
      <c r="I21" s="39"/>
      <c r="J21" s="39"/>
      <c r="K21" s="39"/>
      <c r="L21" s="39"/>
      <c r="M21" s="33" t="s">
        <v>896</v>
      </c>
      <c r="N21" s="39"/>
      <c r="O21" s="248" t="s">
        <v>875</v>
      </c>
      <c r="P21" s="248"/>
      <c r="Q21" s="39"/>
      <c r="R21" s="40"/>
    </row>
    <row r="22" spans="2:18" s="1" customFormat="1" ht="18" customHeight="1">
      <c r="B22" s="38"/>
      <c r="C22" s="39"/>
      <c r="D22" s="39"/>
      <c r="E22" s="31" t="s">
        <v>1669</v>
      </c>
      <c r="F22" s="39"/>
      <c r="G22" s="39"/>
      <c r="H22" s="39"/>
      <c r="I22" s="39"/>
      <c r="J22" s="39"/>
      <c r="K22" s="39"/>
      <c r="L22" s="39"/>
      <c r="M22" s="33" t="s">
        <v>898</v>
      </c>
      <c r="N22" s="39"/>
      <c r="O22" s="248" t="s">
        <v>875</v>
      </c>
      <c r="P22" s="248"/>
      <c r="Q22" s="39"/>
      <c r="R22" s="40"/>
    </row>
    <row r="23" spans="2:18" s="1" customFormat="1" ht="6.95" customHeight="1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4.45" customHeight="1">
      <c r="B24" s="38"/>
      <c r="C24" s="39"/>
      <c r="D24" s="33" t="s">
        <v>907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16.5" customHeight="1">
      <c r="B25" s="38"/>
      <c r="C25" s="39"/>
      <c r="D25" s="39"/>
      <c r="E25" s="253" t="s">
        <v>875</v>
      </c>
      <c r="F25" s="253"/>
      <c r="G25" s="253"/>
      <c r="H25" s="253"/>
      <c r="I25" s="253"/>
      <c r="J25" s="253"/>
      <c r="K25" s="253"/>
      <c r="L25" s="253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2:18" s="1" customFormat="1" ht="6.95" customHeight="1">
      <c r="B27" s="38"/>
      <c r="C27" s="3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9"/>
      <c r="R27" s="40"/>
    </row>
    <row r="28" spans="2:18" s="1" customFormat="1" ht="14.45" customHeight="1">
      <c r="B28" s="38"/>
      <c r="C28" s="39"/>
      <c r="D28" s="123" t="s">
        <v>1040</v>
      </c>
      <c r="E28" s="39"/>
      <c r="F28" s="39"/>
      <c r="G28" s="39"/>
      <c r="H28" s="39"/>
      <c r="I28" s="39"/>
      <c r="J28" s="39"/>
      <c r="K28" s="39"/>
      <c r="L28" s="39"/>
      <c r="M28" s="254">
        <f>N89</f>
        <v>0</v>
      </c>
      <c r="N28" s="254"/>
      <c r="O28" s="254"/>
      <c r="P28" s="254"/>
      <c r="Q28" s="39"/>
      <c r="R28" s="40"/>
    </row>
    <row r="29" spans="2:18" s="1" customFormat="1" ht="14.45" customHeight="1">
      <c r="B29" s="38"/>
      <c r="C29" s="39"/>
      <c r="D29" s="37" t="s">
        <v>1026</v>
      </c>
      <c r="E29" s="39"/>
      <c r="F29" s="39"/>
      <c r="G29" s="39"/>
      <c r="H29" s="39"/>
      <c r="I29" s="39"/>
      <c r="J29" s="39"/>
      <c r="K29" s="39"/>
      <c r="L29" s="39"/>
      <c r="M29" s="254">
        <f>N93</f>
        <v>0</v>
      </c>
      <c r="N29" s="254"/>
      <c r="O29" s="254"/>
      <c r="P29" s="254"/>
      <c r="Q29" s="39"/>
      <c r="R29" s="40"/>
    </row>
    <row r="30" spans="2:18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2:18" s="1" customFormat="1" ht="25.35" customHeight="1">
      <c r="B31" s="38"/>
      <c r="C31" s="39"/>
      <c r="D31" s="124" t="s">
        <v>910</v>
      </c>
      <c r="E31" s="39"/>
      <c r="F31" s="39"/>
      <c r="G31" s="39"/>
      <c r="H31" s="39"/>
      <c r="I31" s="39"/>
      <c r="J31" s="39"/>
      <c r="K31" s="39"/>
      <c r="L31" s="39"/>
      <c r="M31" s="300">
        <f>ROUND(M28+M29,2)</f>
        <v>0</v>
      </c>
      <c r="N31" s="282"/>
      <c r="O31" s="282"/>
      <c r="P31" s="282"/>
      <c r="Q31" s="39"/>
      <c r="R31" s="40"/>
    </row>
    <row r="32" spans="2:18" s="1" customFormat="1" ht="6.95" customHeight="1">
      <c r="B32" s="38"/>
      <c r="C32" s="3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9"/>
      <c r="R32" s="40"/>
    </row>
    <row r="33" spans="2:18" s="1" customFormat="1" ht="14.45" customHeight="1">
      <c r="B33" s="38"/>
      <c r="C33" s="39"/>
      <c r="D33" s="45" t="s">
        <v>911</v>
      </c>
      <c r="E33" s="45" t="s">
        <v>912</v>
      </c>
      <c r="F33" s="46">
        <v>0.2</v>
      </c>
      <c r="G33" s="125" t="s">
        <v>913</v>
      </c>
      <c r="H33" s="298">
        <f>(SUM(BE93:BE100)+SUM(BE119:BE126))</f>
        <v>0</v>
      </c>
      <c r="I33" s="282"/>
      <c r="J33" s="282"/>
      <c r="K33" s="39"/>
      <c r="L33" s="39"/>
      <c r="M33" s="298">
        <f>ROUND((SUM(BE93:BE100)+SUM(BE119:BE126)), 2)*F33</f>
        <v>0</v>
      </c>
      <c r="N33" s="282"/>
      <c r="O33" s="282"/>
      <c r="P33" s="282"/>
      <c r="Q33" s="39"/>
      <c r="R33" s="40"/>
    </row>
    <row r="34" spans="2:18" s="1" customFormat="1" ht="14.45" customHeight="1">
      <c r="B34" s="38"/>
      <c r="C34" s="39"/>
      <c r="D34" s="39"/>
      <c r="E34" s="45" t="s">
        <v>914</v>
      </c>
      <c r="F34" s="46">
        <v>0.2</v>
      </c>
      <c r="G34" s="125" t="s">
        <v>913</v>
      </c>
      <c r="H34" s="298">
        <f>(SUM(BF93:BF100)+SUM(BF119:BF126))</f>
        <v>0</v>
      </c>
      <c r="I34" s="282"/>
      <c r="J34" s="282"/>
      <c r="K34" s="39"/>
      <c r="L34" s="39"/>
      <c r="M34" s="298">
        <f>ROUND((SUM(BF93:BF100)+SUM(BF119:BF126)), 2)*F34</f>
        <v>0</v>
      </c>
      <c r="N34" s="282"/>
      <c r="O34" s="282"/>
      <c r="P34" s="282"/>
      <c r="Q34" s="39"/>
      <c r="R34" s="40"/>
    </row>
    <row r="35" spans="2:18" s="1" customFormat="1" ht="14.45" hidden="1" customHeight="1">
      <c r="B35" s="38"/>
      <c r="C35" s="39"/>
      <c r="D35" s="39"/>
      <c r="E35" s="45" t="s">
        <v>915</v>
      </c>
      <c r="F35" s="46">
        <v>0.2</v>
      </c>
      <c r="G35" s="125" t="s">
        <v>913</v>
      </c>
      <c r="H35" s="298">
        <f>(SUM(BG93:BG100)+SUM(BG119:BG126))</f>
        <v>0</v>
      </c>
      <c r="I35" s="282"/>
      <c r="J35" s="282"/>
      <c r="K35" s="39"/>
      <c r="L35" s="39"/>
      <c r="M35" s="298">
        <v>0</v>
      </c>
      <c r="N35" s="282"/>
      <c r="O35" s="282"/>
      <c r="P35" s="282"/>
      <c r="Q35" s="39"/>
      <c r="R35" s="40"/>
    </row>
    <row r="36" spans="2:18" s="1" customFormat="1" ht="14.45" hidden="1" customHeight="1">
      <c r="B36" s="38"/>
      <c r="C36" s="39"/>
      <c r="D36" s="39"/>
      <c r="E36" s="45" t="s">
        <v>916</v>
      </c>
      <c r="F36" s="46">
        <v>0.2</v>
      </c>
      <c r="G36" s="125" t="s">
        <v>913</v>
      </c>
      <c r="H36" s="298">
        <f>(SUM(BH93:BH100)+SUM(BH119:BH126))</f>
        <v>0</v>
      </c>
      <c r="I36" s="282"/>
      <c r="J36" s="282"/>
      <c r="K36" s="39"/>
      <c r="L36" s="39"/>
      <c r="M36" s="298">
        <v>0</v>
      </c>
      <c r="N36" s="282"/>
      <c r="O36" s="282"/>
      <c r="P36" s="282"/>
      <c r="Q36" s="39"/>
      <c r="R36" s="40"/>
    </row>
    <row r="37" spans="2:18" s="1" customFormat="1" ht="14.45" hidden="1" customHeight="1">
      <c r="B37" s="38"/>
      <c r="C37" s="39"/>
      <c r="D37" s="39"/>
      <c r="E37" s="45" t="s">
        <v>917</v>
      </c>
      <c r="F37" s="46">
        <v>0</v>
      </c>
      <c r="G37" s="125" t="s">
        <v>913</v>
      </c>
      <c r="H37" s="298">
        <f>(SUM(BI93:BI100)+SUM(BI119:BI126))</f>
        <v>0</v>
      </c>
      <c r="I37" s="282"/>
      <c r="J37" s="282"/>
      <c r="K37" s="39"/>
      <c r="L37" s="39"/>
      <c r="M37" s="298">
        <v>0</v>
      </c>
      <c r="N37" s="282"/>
      <c r="O37" s="282"/>
      <c r="P37" s="282"/>
      <c r="Q37" s="39"/>
      <c r="R37" s="40"/>
    </row>
    <row r="38" spans="2:18" s="1" customFormat="1" ht="6.9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25.35" customHeight="1">
      <c r="B39" s="38"/>
      <c r="C39" s="49"/>
      <c r="D39" s="50" t="s">
        <v>918</v>
      </c>
      <c r="E39" s="51"/>
      <c r="F39" s="51"/>
      <c r="G39" s="126" t="s">
        <v>919</v>
      </c>
      <c r="H39" s="52" t="s">
        <v>920</v>
      </c>
      <c r="I39" s="51"/>
      <c r="J39" s="51"/>
      <c r="K39" s="51"/>
      <c r="L39" s="228">
        <f>SUM(M31:M37)</f>
        <v>0</v>
      </c>
      <c r="M39" s="228"/>
      <c r="N39" s="228"/>
      <c r="O39" s="228"/>
      <c r="P39" s="299"/>
      <c r="Q39" s="4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s="1" customFormat="1" ht="14.4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2:18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5">
      <c r="B50" s="38"/>
      <c r="C50" s="39"/>
      <c r="D50" s="53" t="s">
        <v>921</v>
      </c>
      <c r="E50" s="54"/>
      <c r="F50" s="54"/>
      <c r="G50" s="54"/>
      <c r="H50" s="55"/>
      <c r="I50" s="39"/>
      <c r="J50" s="53" t="s">
        <v>922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 ht="15">
      <c r="B59" s="38"/>
      <c r="C59" s="39"/>
      <c r="D59" s="58" t="s">
        <v>923</v>
      </c>
      <c r="E59" s="59"/>
      <c r="F59" s="59"/>
      <c r="G59" s="60" t="s">
        <v>924</v>
      </c>
      <c r="H59" s="61"/>
      <c r="I59" s="39"/>
      <c r="J59" s="58" t="s">
        <v>923</v>
      </c>
      <c r="K59" s="59"/>
      <c r="L59" s="59"/>
      <c r="M59" s="59"/>
      <c r="N59" s="60" t="s">
        <v>924</v>
      </c>
      <c r="O59" s="59"/>
      <c r="P59" s="61"/>
      <c r="Q59" s="39"/>
      <c r="R59" s="40"/>
    </row>
    <row r="60" spans="2:18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5">
      <c r="B61" s="38"/>
      <c r="C61" s="39"/>
      <c r="D61" s="53" t="s">
        <v>925</v>
      </c>
      <c r="E61" s="54"/>
      <c r="F61" s="54"/>
      <c r="G61" s="54"/>
      <c r="H61" s="55"/>
      <c r="I61" s="39"/>
      <c r="J61" s="53" t="s">
        <v>926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 ht="15">
      <c r="B70" s="38"/>
      <c r="C70" s="39"/>
      <c r="D70" s="58" t="s">
        <v>923</v>
      </c>
      <c r="E70" s="59"/>
      <c r="F70" s="59"/>
      <c r="G70" s="60" t="s">
        <v>924</v>
      </c>
      <c r="H70" s="61"/>
      <c r="I70" s="39"/>
      <c r="J70" s="58" t="s">
        <v>923</v>
      </c>
      <c r="K70" s="59"/>
      <c r="L70" s="59"/>
      <c r="M70" s="59"/>
      <c r="N70" s="60" t="s">
        <v>924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31" t="s">
        <v>1041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887</v>
      </c>
      <c r="D78" s="39"/>
      <c r="E78" s="39"/>
      <c r="F78" s="283" t="str">
        <f>F6</f>
        <v>Rekonštrukcia tepelného hospodárstva Ekonomickej univerzity v Bratislave, Dolnozemská cesta č.1, 852 35 Bratislava</v>
      </c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39"/>
      <c r="R78" s="40"/>
    </row>
    <row r="79" spans="2:18" ht="30" customHeight="1">
      <c r="B79" s="26"/>
      <c r="C79" s="33" t="s">
        <v>1036</v>
      </c>
      <c r="D79" s="29"/>
      <c r="E79" s="29"/>
      <c r="F79" s="283" t="s">
        <v>2852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9"/>
      <c r="R79" s="27"/>
    </row>
    <row r="80" spans="2:18" s="1" customFormat="1" ht="36.950000000000003" customHeight="1">
      <c r="B80" s="38"/>
      <c r="C80" s="72" t="s">
        <v>1038</v>
      </c>
      <c r="D80" s="39"/>
      <c r="E80" s="39"/>
      <c r="F80" s="233" t="str">
        <f>F8</f>
        <v xml:space="preserve">G3.2 - G3.2 MaR, elektroinštalácia </v>
      </c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39"/>
      <c r="R80" s="40"/>
    </row>
    <row r="81" spans="2:65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</row>
    <row r="82" spans="2:65" s="1" customFormat="1" ht="18" customHeight="1">
      <c r="B82" s="38"/>
      <c r="C82" s="33" t="s">
        <v>891</v>
      </c>
      <c r="D82" s="39"/>
      <c r="E82" s="39"/>
      <c r="F82" s="31" t="str">
        <f>F10</f>
        <v>Bratislava</v>
      </c>
      <c r="G82" s="39"/>
      <c r="H82" s="39"/>
      <c r="I82" s="39"/>
      <c r="J82" s="39"/>
      <c r="K82" s="33" t="s">
        <v>893</v>
      </c>
      <c r="L82" s="39"/>
      <c r="M82" s="281" t="str">
        <f>IF(O10="","",O10)</f>
        <v>7. 7. 2017</v>
      </c>
      <c r="N82" s="281"/>
      <c r="O82" s="281"/>
      <c r="P82" s="281"/>
      <c r="Q82" s="39"/>
      <c r="R82" s="40"/>
    </row>
    <row r="83" spans="2:65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</row>
    <row r="84" spans="2:65" s="1" customFormat="1" ht="15">
      <c r="B84" s="38"/>
      <c r="C84" s="33" t="s">
        <v>895</v>
      </c>
      <c r="D84" s="39"/>
      <c r="E84" s="39"/>
      <c r="F84" s="31" t="str">
        <f>E13</f>
        <v>Ekonomická univerzita v Bratislave</v>
      </c>
      <c r="G84" s="39"/>
      <c r="H84" s="39"/>
      <c r="I84" s="39"/>
      <c r="J84" s="39"/>
      <c r="K84" s="33" t="s">
        <v>901</v>
      </c>
      <c r="L84" s="39"/>
      <c r="M84" s="248" t="str">
        <f>E19</f>
        <v>Energoprojekt Bratislava, a.s.</v>
      </c>
      <c r="N84" s="248"/>
      <c r="O84" s="248"/>
      <c r="P84" s="248"/>
      <c r="Q84" s="248"/>
      <c r="R84" s="40"/>
    </row>
    <row r="85" spans="2:65" s="1" customFormat="1" ht="14.45" customHeight="1">
      <c r="B85" s="38"/>
      <c r="C85" s="33" t="s">
        <v>899</v>
      </c>
      <c r="D85" s="39"/>
      <c r="E85" s="39"/>
      <c r="F85" s="31" t="str">
        <f>IF(E16="","",E16)</f>
        <v>Vyplň údaj</v>
      </c>
      <c r="G85" s="39"/>
      <c r="H85" s="39"/>
      <c r="I85" s="39"/>
      <c r="J85" s="39"/>
      <c r="K85" s="33" t="s">
        <v>905</v>
      </c>
      <c r="L85" s="39"/>
      <c r="M85" s="248" t="str">
        <f>E22</f>
        <v>Ing. Hrapko Peter</v>
      </c>
      <c r="N85" s="248"/>
      <c r="O85" s="248"/>
      <c r="P85" s="248"/>
      <c r="Q85" s="248"/>
      <c r="R85" s="40"/>
    </row>
    <row r="86" spans="2:65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</row>
    <row r="87" spans="2:65" s="1" customFormat="1" ht="29.25" customHeight="1">
      <c r="B87" s="38"/>
      <c r="C87" s="295" t="s">
        <v>1042</v>
      </c>
      <c r="D87" s="296"/>
      <c r="E87" s="296"/>
      <c r="F87" s="296"/>
      <c r="G87" s="296"/>
      <c r="H87" s="49"/>
      <c r="I87" s="49"/>
      <c r="J87" s="49"/>
      <c r="K87" s="49"/>
      <c r="L87" s="49"/>
      <c r="M87" s="49"/>
      <c r="N87" s="295" t="s">
        <v>1043</v>
      </c>
      <c r="O87" s="296"/>
      <c r="P87" s="296"/>
      <c r="Q87" s="296"/>
      <c r="R87" s="40"/>
    </row>
    <row r="88" spans="2:65" s="1" customFormat="1" ht="10.3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</row>
    <row r="89" spans="2:65" s="1" customFormat="1" ht="29.25" customHeight="1">
      <c r="B89" s="38"/>
      <c r="C89" s="127" t="s">
        <v>1044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236">
        <f>N119</f>
        <v>0</v>
      </c>
      <c r="O89" s="297"/>
      <c r="P89" s="297"/>
      <c r="Q89" s="297"/>
      <c r="R89" s="40"/>
      <c r="AU89" s="22" t="s">
        <v>1045</v>
      </c>
    </row>
    <row r="90" spans="2:65" s="7" customFormat="1" ht="24.95" customHeight="1">
      <c r="B90" s="128"/>
      <c r="C90" s="129"/>
      <c r="D90" s="130" t="s">
        <v>1063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91">
        <f>N120</f>
        <v>0</v>
      </c>
      <c r="O90" s="292"/>
      <c r="P90" s="292"/>
      <c r="Q90" s="292"/>
      <c r="R90" s="131"/>
    </row>
    <row r="91" spans="2:65" s="8" customFormat="1" ht="19.899999999999999" customHeight="1">
      <c r="B91" s="132"/>
      <c r="C91" s="101"/>
      <c r="D91" s="112" t="s">
        <v>1670</v>
      </c>
      <c r="E91" s="101"/>
      <c r="F91" s="101"/>
      <c r="G91" s="101"/>
      <c r="H91" s="101"/>
      <c r="I91" s="101"/>
      <c r="J91" s="101"/>
      <c r="K91" s="101"/>
      <c r="L91" s="101"/>
      <c r="M91" s="101"/>
      <c r="N91" s="207">
        <f>N121</f>
        <v>0</v>
      </c>
      <c r="O91" s="208"/>
      <c r="P91" s="208"/>
      <c r="Q91" s="208"/>
      <c r="R91" s="133"/>
    </row>
    <row r="92" spans="2:65" s="1" customFormat="1" ht="21.75" customHeight="1"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40"/>
    </row>
    <row r="93" spans="2:65" s="1" customFormat="1" ht="29.25" customHeight="1">
      <c r="B93" s="38"/>
      <c r="C93" s="127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297"/>
      <c r="O93" s="305"/>
      <c r="P93" s="305"/>
      <c r="Q93" s="305"/>
      <c r="R93" s="40"/>
      <c r="T93" s="134"/>
      <c r="U93" s="135" t="s">
        <v>911</v>
      </c>
    </row>
    <row r="94" spans="2:65" s="1" customFormat="1" ht="18" customHeight="1">
      <c r="B94" s="136"/>
      <c r="C94" s="137"/>
      <c r="D94" s="213"/>
      <c r="E94" s="213"/>
      <c r="F94" s="213"/>
      <c r="G94" s="213"/>
      <c r="H94" s="213"/>
      <c r="I94" s="203"/>
      <c r="J94" s="203"/>
      <c r="K94" s="203"/>
      <c r="L94" s="203"/>
      <c r="M94" s="203"/>
      <c r="N94" s="216"/>
      <c r="O94" s="216"/>
      <c r="P94" s="216"/>
      <c r="Q94" s="216"/>
      <c r="R94" s="138"/>
      <c r="S94" s="139"/>
      <c r="T94" s="140"/>
      <c r="U94" s="141" t="s">
        <v>914</v>
      </c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42" t="s">
        <v>1065</v>
      </c>
      <c r="AZ94" s="139"/>
      <c r="BA94" s="139"/>
      <c r="BB94" s="139"/>
      <c r="BC94" s="139"/>
      <c r="BD94" s="139"/>
      <c r="BE94" s="143">
        <f t="shared" ref="BE94:BE99" si="0">IF(U94="základná",N94,0)</f>
        <v>0</v>
      </c>
      <c r="BF94" s="143">
        <f t="shared" ref="BF94:BF99" si="1">IF(U94="znížená",N94,0)</f>
        <v>0</v>
      </c>
      <c r="BG94" s="143">
        <f t="shared" ref="BG94:BG99" si="2">IF(U94="zákl. prenesená",N94,0)</f>
        <v>0</v>
      </c>
      <c r="BH94" s="143">
        <f t="shared" ref="BH94:BH99" si="3">IF(U94="zníž. prenesená",N94,0)</f>
        <v>0</v>
      </c>
      <c r="BI94" s="143">
        <f t="shared" ref="BI94:BI99" si="4">IF(U94="nulová",N94,0)</f>
        <v>0</v>
      </c>
      <c r="BJ94" s="142" t="s">
        <v>959</v>
      </c>
      <c r="BK94" s="139"/>
      <c r="BL94" s="139"/>
      <c r="BM94" s="139"/>
    </row>
    <row r="95" spans="2:65" s="1" customFormat="1" ht="18" customHeight="1">
      <c r="B95" s="136"/>
      <c r="C95" s="137"/>
      <c r="D95" s="213"/>
      <c r="E95" s="213"/>
      <c r="F95" s="213"/>
      <c r="G95" s="213"/>
      <c r="H95" s="213"/>
      <c r="I95" s="203"/>
      <c r="J95" s="203"/>
      <c r="K95" s="203"/>
      <c r="L95" s="203"/>
      <c r="M95" s="203"/>
      <c r="N95" s="216"/>
      <c r="O95" s="216"/>
      <c r="P95" s="216"/>
      <c r="Q95" s="216"/>
      <c r="R95" s="138"/>
      <c r="S95" s="139"/>
      <c r="T95" s="140"/>
      <c r="U95" s="141" t="s">
        <v>914</v>
      </c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42" t="s">
        <v>1065</v>
      </c>
      <c r="AZ95" s="139"/>
      <c r="BA95" s="139"/>
      <c r="BB95" s="139"/>
      <c r="BC95" s="139"/>
      <c r="BD95" s="139"/>
      <c r="BE95" s="143">
        <f t="shared" si="0"/>
        <v>0</v>
      </c>
      <c r="BF95" s="143">
        <f t="shared" si="1"/>
        <v>0</v>
      </c>
      <c r="BG95" s="143">
        <f t="shared" si="2"/>
        <v>0</v>
      </c>
      <c r="BH95" s="143">
        <f t="shared" si="3"/>
        <v>0</v>
      </c>
      <c r="BI95" s="143">
        <f t="shared" si="4"/>
        <v>0</v>
      </c>
      <c r="BJ95" s="142" t="s">
        <v>959</v>
      </c>
      <c r="BK95" s="139"/>
      <c r="BL95" s="139"/>
      <c r="BM95" s="139"/>
    </row>
    <row r="96" spans="2:65" s="1" customFormat="1" ht="18" customHeight="1">
      <c r="B96" s="136"/>
      <c r="C96" s="137"/>
      <c r="D96" s="213"/>
      <c r="E96" s="213"/>
      <c r="F96" s="213"/>
      <c r="G96" s="213"/>
      <c r="H96" s="213"/>
      <c r="I96" s="203"/>
      <c r="J96" s="203"/>
      <c r="K96" s="203"/>
      <c r="L96" s="203"/>
      <c r="M96" s="203"/>
      <c r="N96" s="216"/>
      <c r="O96" s="216"/>
      <c r="P96" s="216"/>
      <c r="Q96" s="216"/>
      <c r="R96" s="138"/>
      <c r="S96" s="139"/>
      <c r="T96" s="140"/>
      <c r="U96" s="141" t="s">
        <v>914</v>
      </c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42" t="s">
        <v>1065</v>
      </c>
      <c r="AZ96" s="139"/>
      <c r="BA96" s="139"/>
      <c r="BB96" s="139"/>
      <c r="BC96" s="139"/>
      <c r="BD96" s="139"/>
      <c r="BE96" s="143">
        <f t="shared" si="0"/>
        <v>0</v>
      </c>
      <c r="BF96" s="143">
        <f t="shared" si="1"/>
        <v>0</v>
      </c>
      <c r="BG96" s="143">
        <f t="shared" si="2"/>
        <v>0</v>
      </c>
      <c r="BH96" s="143">
        <f t="shared" si="3"/>
        <v>0</v>
      </c>
      <c r="BI96" s="143">
        <f t="shared" si="4"/>
        <v>0</v>
      </c>
      <c r="BJ96" s="142" t="s">
        <v>959</v>
      </c>
      <c r="BK96" s="139"/>
      <c r="BL96" s="139"/>
      <c r="BM96" s="139"/>
    </row>
    <row r="97" spans="2:65" s="1" customFormat="1" ht="18" customHeight="1">
      <c r="B97" s="136"/>
      <c r="C97" s="137"/>
      <c r="D97" s="213"/>
      <c r="E97" s="213"/>
      <c r="F97" s="213"/>
      <c r="G97" s="213"/>
      <c r="H97" s="213"/>
      <c r="I97" s="203"/>
      <c r="J97" s="203"/>
      <c r="K97" s="203"/>
      <c r="L97" s="203"/>
      <c r="M97" s="203"/>
      <c r="N97" s="216"/>
      <c r="O97" s="216"/>
      <c r="P97" s="216"/>
      <c r="Q97" s="216"/>
      <c r="R97" s="138"/>
      <c r="S97" s="139"/>
      <c r="T97" s="140"/>
      <c r="U97" s="141" t="s">
        <v>914</v>
      </c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42" t="s">
        <v>1065</v>
      </c>
      <c r="AZ97" s="139"/>
      <c r="BA97" s="139"/>
      <c r="BB97" s="139"/>
      <c r="BC97" s="139"/>
      <c r="BD97" s="139"/>
      <c r="BE97" s="143">
        <f t="shared" si="0"/>
        <v>0</v>
      </c>
      <c r="BF97" s="143">
        <f t="shared" si="1"/>
        <v>0</v>
      </c>
      <c r="BG97" s="143">
        <f t="shared" si="2"/>
        <v>0</v>
      </c>
      <c r="BH97" s="143">
        <f t="shared" si="3"/>
        <v>0</v>
      </c>
      <c r="BI97" s="143">
        <f t="shared" si="4"/>
        <v>0</v>
      </c>
      <c r="BJ97" s="142" t="s">
        <v>959</v>
      </c>
      <c r="BK97" s="139"/>
      <c r="BL97" s="139"/>
      <c r="BM97" s="139"/>
    </row>
    <row r="98" spans="2:65" s="1" customFormat="1" ht="18" customHeight="1">
      <c r="B98" s="136"/>
      <c r="C98" s="137"/>
      <c r="D98" s="213"/>
      <c r="E98" s="213"/>
      <c r="F98" s="213"/>
      <c r="G98" s="213"/>
      <c r="H98" s="213"/>
      <c r="I98" s="203"/>
      <c r="J98" s="203"/>
      <c r="K98" s="203"/>
      <c r="L98" s="203"/>
      <c r="M98" s="203"/>
      <c r="N98" s="216"/>
      <c r="O98" s="216"/>
      <c r="P98" s="216"/>
      <c r="Q98" s="216"/>
      <c r="R98" s="138"/>
      <c r="S98" s="139"/>
      <c r="T98" s="140"/>
      <c r="U98" s="141" t="s">
        <v>914</v>
      </c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42" t="s">
        <v>1065</v>
      </c>
      <c r="AZ98" s="139"/>
      <c r="BA98" s="139"/>
      <c r="BB98" s="139"/>
      <c r="BC98" s="139"/>
      <c r="BD98" s="139"/>
      <c r="BE98" s="143">
        <f t="shared" si="0"/>
        <v>0</v>
      </c>
      <c r="BF98" s="143">
        <f t="shared" si="1"/>
        <v>0</v>
      </c>
      <c r="BG98" s="143">
        <f t="shared" si="2"/>
        <v>0</v>
      </c>
      <c r="BH98" s="143">
        <f t="shared" si="3"/>
        <v>0</v>
      </c>
      <c r="BI98" s="143">
        <f t="shared" si="4"/>
        <v>0</v>
      </c>
      <c r="BJ98" s="142" t="s">
        <v>959</v>
      </c>
      <c r="BK98" s="139"/>
      <c r="BL98" s="139"/>
      <c r="BM98" s="139"/>
    </row>
    <row r="99" spans="2:65" s="1" customFormat="1" ht="18" customHeight="1">
      <c r="B99" s="136"/>
      <c r="C99" s="137"/>
      <c r="D99" s="204"/>
      <c r="E99" s="203"/>
      <c r="F99" s="203"/>
      <c r="G99" s="203"/>
      <c r="H99" s="203"/>
      <c r="I99" s="203"/>
      <c r="J99" s="203"/>
      <c r="K99" s="203"/>
      <c r="L99" s="203"/>
      <c r="M99" s="203"/>
      <c r="N99" s="216"/>
      <c r="O99" s="216"/>
      <c r="P99" s="216"/>
      <c r="Q99" s="216"/>
      <c r="R99" s="138"/>
      <c r="S99" s="139"/>
      <c r="T99" s="144"/>
      <c r="U99" s="145" t="s">
        <v>914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2" t="s">
        <v>1066</v>
      </c>
      <c r="AZ99" s="139"/>
      <c r="BA99" s="139"/>
      <c r="BB99" s="139"/>
      <c r="BC99" s="139"/>
      <c r="BD99" s="139"/>
      <c r="BE99" s="143">
        <f t="shared" si="0"/>
        <v>0</v>
      </c>
      <c r="BF99" s="143">
        <f t="shared" si="1"/>
        <v>0</v>
      </c>
      <c r="BG99" s="143">
        <f t="shared" si="2"/>
        <v>0</v>
      </c>
      <c r="BH99" s="143">
        <f t="shared" si="3"/>
        <v>0</v>
      </c>
      <c r="BI99" s="143">
        <f t="shared" si="4"/>
        <v>0</v>
      </c>
      <c r="BJ99" s="142" t="s">
        <v>959</v>
      </c>
      <c r="BK99" s="139"/>
      <c r="BL99" s="139"/>
      <c r="BM99" s="139"/>
    </row>
    <row r="100" spans="2:65" s="1" customFormat="1"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40"/>
    </row>
    <row r="101" spans="2:65" s="1" customFormat="1" ht="29.25" customHeight="1">
      <c r="B101" s="38"/>
      <c r="C101" s="121" t="s">
        <v>490</v>
      </c>
      <c r="D101" s="49"/>
      <c r="E101" s="49"/>
      <c r="F101" s="49"/>
      <c r="G101" s="49"/>
      <c r="H101" s="49"/>
      <c r="I101" s="49"/>
      <c r="J101" s="49"/>
      <c r="K101" s="49"/>
      <c r="L101" s="215">
        <f>ROUND(SUM(N89+N93),2)</f>
        <v>0</v>
      </c>
      <c r="M101" s="215"/>
      <c r="N101" s="215"/>
      <c r="O101" s="215"/>
      <c r="P101" s="215"/>
      <c r="Q101" s="215"/>
      <c r="R101" s="40"/>
    </row>
    <row r="102" spans="2:65" s="1" customFormat="1" ht="6.95" customHeight="1"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4"/>
    </row>
    <row r="106" spans="2:65" s="1" customFormat="1" ht="6.95" customHeight="1"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7"/>
    </row>
    <row r="107" spans="2:65" s="1" customFormat="1" ht="36.950000000000003" customHeight="1">
      <c r="B107" s="38"/>
      <c r="C107" s="231" t="s">
        <v>1067</v>
      </c>
      <c r="D107" s="282"/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  <c r="O107" s="282"/>
      <c r="P107" s="282"/>
      <c r="Q107" s="282"/>
      <c r="R107" s="40"/>
    </row>
    <row r="108" spans="2:65" s="1" customFormat="1" ht="6.95" customHeight="1"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40"/>
    </row>
    <row r="109" spans="2:65" s="1" customFormat="1" ht="30" customHeight="1">
      <c r="B109" s="38"/>
      <c r="C109" s="33" t="s">
        <v>887</v>
      </c>
      <c r="D109" s="39"/>
      <c r="E109" s="39"/>
      <c r="F109" s="283" t="str">
        <f>F6</f>
        <v>Rekonštrukcia tepelného hospodárstva Ekonomickej univerzity v Bratislave, Dolnozemská cesta č.1, 852 35 Bratislava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39"/>
      <c r="R109" s="40"/>
    </row>
    <row r="110" spans="2:65" ht="30" customHeight="1">
      <c r="B110" s="26"/>
      <c r="C110" s="33" t="s">
        <v>1036</v>
      </c>
      <c r="D110" s="29"/>
      <c r="E110" s="29"/>
      <c r="F110" s="283" t="s">
        <v>2852</v>
      </c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9"/>
      <c r="R110" s="27"/>
    </row>
    <row r="111" spans="2:65" s="1" customFormat="1" ht="36.950000000000003" customHeight="1">
      <c r="B111" s="38"/>
      <c r="C111" s="72" t="s">
        <v>1038</v>
      </c>
      <c r="D111" s="39"/>
      <c r="E111" s="39"/>
      <c r="F111" s="233" t="str">
        <f>F8</f>
        <v xml:space="preserve">G3.2 - G3.2 MaR, elektroinštalácia </v>
      </c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39"/>
      <c r="R111" s="40"/>
    </row>
    <row r="112" spans="2:65" s="1" customFormat="1" ht="6.95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spans="2:65" s="1" customFormat="1" ht="18" customHeight="1">
      <c r="B113" s="38"/>
      <c r="C113" s="33" t="s">
        <v>891</v>
      </c>
      <c r="D113" s="39"/>
      <c r="E113" s="39"/>
      <c r="F113" s="31" t="str">
        <f>F10</f>
        <v>Bratislava</v>
      </c>
      <c r="G113" s="39"/>
      <c r="H113" s="39"/>
      <c r="I113" s="39"/>
      <c r="J113" s="39"/>
      <c r="K113" s="33" t="s">
        <v>893</v>
      </c>
      <c r="L113" s="39"/>
      <c r="M113" s="281" t="str">
        <f>IF(O10="","",O10)</f>
        <v>7. 7. 2017</v>
      </c>
      <c r="N113" s="281"/>
      <c r="O113" s="281"/>
      <c r="P113" s="281"/>
      <c r="Q113" s="39"/>
      <c r="R113" s="40"/>
    </row>
    <row r="114" spans="2:65" s="1" customFormat="1" ht="6.95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spans="2:65" s="1" customFormat="1" ht="15">
      <c r="B115" s="38"/>
      <c r="C115" s="33" t="s">
        <v>895</v>
      </c>
      <c r="D115" s="39"/>
      <c r="E115" s="39"/>
      <c r="F115" s="31" t="str">
        <f>E13</f>
        <v>Ekonomická univerzita v Bratislave</v>
      </c>
      <c r="G115" s="39"/>
      <c r="H115" s="39"/>
      <c r="I115" s="39"/>
      <c r="J115" s="39"/>
      <c r="K115" s="33" t="s">
        <v>901</v>
      </c>
      <c r="L115" s="39"/>
      <c r="M115" s="248" t="str">
        <f>E19</f>
        <v>Energoprojekt Bratislava, a.s.</v>
      </c>
      <c r="N115" s="248"/>
      <c r="O115" s="248"/>
      <c r="P115" s="248"/>
      <c r="Q115" s="248"/>
      <c r="R115" s="40"/>
    </row>
    <row r="116" spans="2:65" s="1" customFormat="1" ht="14.45" customHeight="1">
      <c r="B116" s="38"/>
      <c r="C116" s="33" t="s">
        <v>899</v>
      </c>
      <c r="D116" s="39"/>
      <c r="E116" s="39"/>
      <c r="F116" s="31" t="str">
        <f>IF(E16="","",E16)</f>
        <v>Vyplň údaj</v>
      </c>
      <c r="G116" s="39"/>
      <c r="H116" s="39"/>
      <c r="I116" s="39"/>
      <c r="J116" s="39"/>
      <c r="K116" s="33" t="s">
        <v>905</v>
      </c>
      <c r="L116" s="39"/>
      <c r="M116" s="248" t="str">
        <f>E22</f>
        <v>Ing. Hrapko Peter</v>
      </c>
      <c r="N116" s="248"/>
      <c r="O116" s="248"/>
      <c r="P116" s="248"/>
      <c r="Q116" s="248"/>
      <c r="R116" s="40"/>
    </row>
    <row r="117" spans="2:65" s="1" customFormat="1" ht="10.35" customHeight="1"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0"/>
    </row>
    <row r="118" spans="2:65" s="9" customFormat="1" ht="29.25" customHeight="1">
      <c r="B118" s="146"/>
      <c r="C118" s="147" t="s">
        <v>1068</v>
      </c>
      <c r="D118" s="148" t="s">
        <v>1069</v>
      </c>
      <c r="E118" s="148" t="s">
        <v>929</v>
      </c>
      <c r="F118" s="285" t="s">
        <v>1070</v>
      </c>
      <c r="G118" s="285"/>
      <c r="H118" s="285"/>
      <c r="I118" s="285"/>
      <c r="J118" s="148" t="s">
        <v>1071</v>
      </c>
      <c r="K118" s="148" t="s">
        <v>1072</v>
      </c>
      <c r="L118" s="285" t="s">
        <v>1073</v>
      </c>
      <c r="M118" s="285"/>
      <c r="N118" s="285" t="s">
        <v>1043</v>
      </c>
      <c r="O118" s="285"/>
      <c r="P118" s="285"/>
      <c r="Q118" s="286"/>
      <c r="R118" s="149"/>
      <c r="T118" s="78" t="s">
        <v>1074</v>
      </c>
      <c r="U118" s="79" t="s">
        <v>911</v>
      </c>
      <c r="V118" s="79" t="s">
        <v>1075</v>
      </c>
      <c r="W118" s="79" t="s">
        <v>1076</v>
      </c>
      <c r="X118" s="79" t="s">
        <v>1077</v>
      </c>
      <c r="Y118" s="79" t="s">
        <v>1078</v>
      </c>
      <c r="Z118" s="79" t="s">
        <v>1079</v>
      </c>
      <c r="AA118" s="80" t="s">
        <v>1080</v>
      </c>
    </row>
    <row r="119" spans="2:65" s="1" customFormat="1" ht="29.25" customHeight="1">
      <c r="B119" s="38"/>
      <c r="C119" s="82" t="s">
        <v>1040</v>
      </c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287">
        <f>BK119</f>
        <v>0</v>
      </c>
      <c r="O119" s="288"/>
      <c r="P119" s="288"/>
      <c r="Q119" s="288"/>
      <c r="R119" s="40"/>
      <c r="T119" s="81"/>
      <c r="U119" s="54"/>
      <c r="V119" s="54"/>
      <c r="W119" s="150">
        <f>W120+W127</f>
        <v>0</v>
      </c>
      <c r="X119" s="54"/>
      <c r="Y119" s="150">
        <f>Y120+Y127</f>
        <v>0</v>
      </c>
      <c r="Z119" s="54"/>
      <c r="AA119" s="151">
        <f>AA120+AA127</f>
        <v>0</v>
      </c>
      <c r="AT119" s="22" t="s">
        <v>946</v>
      </c>
      <c r="AU119" s="22" t="s">
        <v>1045</v>
      </c>
      <c r="BK119" s="152">
        <f>BK120+BK127</f>
        <v>0</v>
      </c>
    </row>
    <row r="120" spans="2:65" s="10" customFormat="1" ht="37.35" customHeight="1">
      <c r="B120" s="153"/>
      <c r="C120" s="154"/>
      <c r="D120" s="155" t="s">
        <v>1063</v>
      </c>
      <c r="E120" s="155"/>
      <c r="F120" s="155"/>
      <c r="G120" s="155"/>
      <c r="H120" s="155"/>
      <c r="I120" s="155"/>
      <c r="J120" s="155"/>
      <c r="K120" s="155"/>
      <c r="L120" s="155"/>
      <c r="M120" s="155"/>
      <c r="N120" s="289">
        <f>BK120</f>
        <v>0</v>
      </c>
      <c r="O120" s="290"/>
      <c r="P120" s="290"/>
      <c r="Q120" s="290"/>
      <c r="R120" s="156"/>
      <c r="T120" s="157"/>
      <c r="U120" s="154"/>
      <c r="V120" s="154"/>
      <c r="W120" s="158">
        <f>W121</f>
        <v>0</v>
      </c>
      <c r="X120" s="154"/>
      <c r="Y120" s="158">
        <f>Y121</f>
        <v>0</v>
      </c>
      <c r="Z120" s="154"/>
      <c r="AA120" s="159">
        <f>AA121</f>
        <v>0</v>
      </c>
      <c r="AR120" s="160" t="s">
        <v>1100</v>
      </c>
      <c r="AT120" s="161" t="s">
        <v>946</v>
      </c>
      <c r="AU120" s="161" t="s">
        <v>947</v>
      </c>
      <c r="AY120" s="160" t="s">
        <v>1081</v>
      </c>
      <c r="BK120" s="162">
        <f>BK121</f>
        <v>0</v>
      </c>
    </row>
    <row r="121" spans="2:65" s="10" customFormat="1" ht="19.899999999999999" customHeight="1">
      <c r="B121" s="153"/>
      <c r="C121" s="154"/>
      <c r="D121" s="163" t="s">
        <v>1670</v>
      </c>
      <c r="E121" s="163"/>
      <c r="F121" s="163"/>
      <c r="G121" s="163"/>
      <c r="H121" s="163"/>
      <c r="I121" s="163"/>
      <c r="J121" s="163"/>
      <c r="K121" s="163"/>
      <c r="L121" s="163"/>
      <c r="M121" s="163"/>
      <c r="N121" s="279">
        <f>BK121</f>
        <v>0</v>
      </c>
      <c r="O121" s="280"/>
      <c r="P121" s="280"/>
      <c r="Q121" s="280"/>
      <c r="R121" s="156"/>
      <c r="T121" s="157"/>
      <c r="U121" s="154"/>
      <c r="V121" s="154"/>
      <c r="W121" s="158">
        <f>SUM(W122:W126)</f>
        <v>0</v>
      </c>
      <c r="X121" s="154"/>
      <c r="Y121" s="158">
        <f>SUM(Y122:Y126)</f>
        <v>0</v>
      </c>
      <c r="Z121" s="154"/>
      <c r="AA121" s="159">
        <f>SUM(AA122:AA126)</f>
        <v>0</v>
      </c>
      <c r="AR121" s="160" t="s">
        <v>1100</v>
      </c>
      <c r="AT121" s="161" t="s">
        <v>946</v>
      </c>
      <c r="AU121" s="161" t="s">
        <v>954</v>
      </c>
      <c r="AY121" s="160" t="s">
        <v>1081</v>
      </c>
      <c r="BK121" s="162">
        <f>SUM(BK122:BK126)</f>
        <v>0</v>
      </c>
    </row>
    <row r="122" spans="2:65" s="1" customFormat="1" ht="16.5" customHeight="1">
      <c r="B122" s="136"/>
      <c r="C122" s="195" t="s">
        <v>954</v>
      </c>
      <c r="D122" s="195" t="s">
        <v>1187</v>
      </c>
      <c r="E122" s="196" t="s">
        <v>1671</v>
      </c>
      <c r="F122" s="262" t="s">
        <v>1672</v>
      </c>
      <c r="G122" s="262"/>
      <c r="H122" s="262"/>
      <c r="I122" s="262"/>
      <c r="J122" s="197" t="s">
        <v>669</v>
      </c>
      <c r="K122" s="198">
        <v>1</v>
      </c>
      <c r="L122" s="261">
        <v>0</v>
      </c>
      <c r="M122" s="261"/>
      <c r="N122" s="257">
        <f>ROUND(L122*K122,3)</f>
        <v>0</v>
      </c>
      <c r="O122" s="258"/>
      <c r="P122" s="258"/>
      <c r="Q122" s="258"/>
      <c r="R122" s="138"/>
      <c r="T122" s="168" t="s">
        <v>875</v>
      </c>
      <c r="U122" s="47" t="s">
        <v>914</v>
      </c>
      <c r="V122" s="39"/>
      <c r="W122" s="169">
        <f>V122*K122</f>
        <v>0</v>
      </c>
      <c r="X122" s="169">
        <v>0</v>
      </c>
      <c r="Y122" s="169">
        <f>X122*K122</f>
        <v>0</v>
      </c>
      <c r="Z122" s="169">
        <v>0</v>
      </c>
      <c r="AA122" s="170">
        <f>Z122*K122</f>
        <v>0</v>
      </c>
      <c r="AR122" s="22" t="s">
        <v>959</v>
      </c>
      <c r="AT122" s="22" t="s">
        <v>1187</v>
      </c>
      <c r="AU122" s="22" t="s">
        <v>959</v>
      </c>
      <c r="AY122" s="22" t="s">
        <v>1081</v>
      </c>
      <c r="BE122" s="116">
        <f>IF(U122="základná",N122,0)</f>
        <v>0</v>
      </c>
      <c r="BF122" s="116">
        <f>IF(U122="znížená",N122,0)</f>
        <v>0</v>
      </c>
      <c r="BG122" s="116">
        <f>IF(U122="zákl. prenesená",N122,0)</f>
        <v>0</v>
      </c>
      <c r="BH122" s="116">
        <f>IF(U122="zníž. prenesená",N122,0)</f>
        <v>0</v>
      </c>
      <c r="BI122" s="116">
        <f>IF(U122="nulová",N122,0)</f>
        <v>0</v>
      </c>
      <c r="BJ122" s="22" t="s">
        <v>959</v>
      </c>
      <c r="BK122" s="171">
        <f>ROUND(L122*K122,3)</f>
        <v>0</v>
      </c>
      <c r="BL122" s="22" t="s">
        <v>954</v>
      </c>
      <c r="BM122" s="22" t="s">
        <v>3045</v>
      </c>
    </row>
    <row r="123" spans="2:65" s="1" customFormat="1" ht="16.5" customHeight="1">
      <c r="B123" s="136"/>
      <c r="C123" s="164" t="s">
        <v>959</v>
      </c>
      <c r="D123" s="164" t="s">
        <v>1082</v>
      </c>
      <c r="E123" s="165" t="s">
        <v>1674</v>
      </c>
      <c r="F123" s="270" t="s">
        <v>1675</v>
      </c>
      <c r="G123" s="270"/>
      <c r="H123" s="270"/>
      <c r="I123" s="270"/>
      <c r="J123" s="166" t="s">
        <v>669</v>
      </c>
      <c r="K123" s="167">
        <v>1</v>
      </c>
      <c r="L123" s="265">
        <v>0</v>
      </c>
      <c r="M123" s="265"/>
      <c r="N123" s="258">
        <f>ROUND(L123*K123,3)</f>
        <v>0</v>
      </c>
      <c r="O123" s="258"/>
      <c r="P123" s="258"/>
      <c r="Q123" s="258"/>
      <c r="R123" s="138"/>
      <c r="T123" s="168" t="s">
        <v>875</v>
      </c>
      <c r="U123" s="47" t="s">
        <v>914</v>
      </c>
      <c r="V123" s="39"/>
      <c r="W123" s="169">
        <f>V123*K123</f>
        <v>0</v>
      </c>
      <c r="X123" s="169">
        <v>0</v>
      </c>
      <c r="Y123" s="169">
        <f>X123*K123</f>
        <v>0</v>
      </c>
      <c r="Z123" s="169">
        <v>0</v>
      </c>
      <c r="AA123" s="170">
        <f>Z123*K123</f>
        <v>0</v>
      </c>
      <c r="AR123" s="22" t="s">
        <v>954</v>
      </c>
      <c r="AT123" s="22" t="s">
        <v>1082</v>
      </c>
      <c r="AU123" s="22" t="s">
        <v>959</v>
      </c>
      <c r="AY123" s="22" t="s">
        <v>1081</v>
      </c>
      <c r="BE123" s="116">
        <f>IF(U123="základná",N123,0)</f>
        <v>0</v>
      </c>
      <c r="BF123" s="116">
        <f>IF(U123="znížená",N123,0)</f>
        <v>0</v>
      </c>
      <c r="BG123" s="116">
        <f>IF(U123="zákl. prenesená",N123,0)</f>
        <v>0</v>
      </c>
      <c r="BH123" s="116">
        <f>IF(U123="zníž. prenesená",N123,0)</f>
        <v>0</v>
      </c>
      <c r="BI123" s="116">
        <f>IF(U123="nulová",N123,0)</f>
        <v>0</v>
      </c>
      <c r="BJ123" s="22" t="s">
        <v>959</v>
      </c>
      <c r="BK123" s="171">
        <f>ROUND(L123*K123,3)</f>
        <v>0</v>
      </c>
      <c r="BL123" s="22" t="s">
        <v>954</v>
      </c>
      <c r="BM123" s="22" t="s">
        <v>3046</v>
      </c>
    </row>
    <row r="124" spans="2:65" s="1" customFormat="1" ht="16.5" customHeight="1">
      <c r="B124" s="136"/>
      <c r="C124" s="195" t="s">
        <v>1100</v>
      </c>
      <c r="D124" s="195" t="s">
        <v>1187</v>
      </c>
      <c r="E124" s="196" t="s">
        <v>1677</v>
      </c>
      <c r="F124" s="262" t="s">
        <v>1678</v>
      </c>
      <c r="G124" s="262"/>
      <c r="H124" s="262"/>
      <c r="I124" s="262"/>
      <c r="J124" s="197" t="s">
        <v>669</v>
      </c>
      <c r="K124" s="198">
        <v>1</v>
      </c>
      <c r="L124" s="261">
        <v>0</v>
      </c>
      <c r="M124" s="261"/>
      <c r="N124" s="257">
        <f>ROUND(L124*K124,3)</f>
        <v>0</v>
      </c>
      <c r="O124" s="258"/>
      <c r="P124" s="258"/>
      <c r="Q124" s="258"/>
      <c r="R124" s="138"/>
      <c r="T124" s="168" t="s">
        <v>875</v>
      </c>
      <c r="U124" s="47" t="s">
        <v>914</v>
      </c>
      <c r="V124" s="39"/>
      <c r="W124" s="169">
        <f>V124*K124</f>
        <v>0</v>
      </c>
      <c r="X124" s="169">
        <v>0</v>
      </c>
      <c r="Y124" s="169">
        <f>X124*K124</f>
        <v>0</v>
      </c>
      <c r="Z124" s="169">
        <v>0</v>
      </c>
      <c r="AA124" s="170">
        <f>Z124*K124</f>
        <v>0</v>
      </c>
      <c r="AR124" s="22" t="s">
        <v>959</v>
      </c>
      <c r="AT124" s="22" t="s">
        <v>1187</v>
      </c>
      <c r="AU124" s="22" t="s">
        <v>959</v>
      </c>
      <c r="AY124" s="22" t="s">
        <v>1081</v>
      </c>
      <c r="BE124" s="116">
        <f>IF(U124="základná",N124,0)</f>
        <v>0</v>
      </c>
      <c r="BF124" s="116">
        <f>IF(U124="znížená",N124,0)</f>
        <v>0</v>
      </c>
      <c r="BG124" s="116">
        <f>IF(U124="zákl. prenesená",N124,0)</f>
        <v>0</v>
      </c>
      <c r="BH124" s="116">
        <f>IF(U124="zníž. prenesená",N124,0)</f>
        <v>0</v>
      </c>
      <c r="BI124" s="116">
        <f>IF(U124="nulová",N124,0)</f>
        <v>0</v>
      </c>
      <c r="BJ124" s="22" t="s">
        <v>959</v>
      </c>
      <c r="BK124" s="171">
        <f>ROUND(L124*K124,3)</f>
        <v>0</v>
      </c>
      <c r="BL124" s="22" t="s">
        <v>954</v>
      </c>
      <c r="BM124" s="22" t="s">
        <v>3047</v>
      </c>
    </row>
    <row r="125" spans="2:65" s="1" customFormat="1" ht="16.5" customHeight="1">
      <c r="B125" s="136"/>
      <c r="C125" s="164" t="s">
        <v>1086</v>
      </c>
      <c r="D125" s="164" t="s">
        <v>1082</v>
      </c>
      <c r="E125" s="165" t="s">
        <v>946</v>
      </c>
      <c r="F125" s="270" t="s">
        <v>1680</v>
      </c>
      <c r="G125" s="270"/>
      <c r="H125" s="270"/>
      <c r="I125" s="270"/>
      <c r="J125" s="166" t="s">
        <v>669</v>
      </c>
      <c r="K125" s="167">
        <v>1</v>
      </c>
      <c r="L125" s="265">
        <v>0</v>
      </c>
      <c r="M125" s="265"/>
      <c r="N125" s="258">
        <f>ROUND(L125*K125,3)</f>
        <v>0</v>
      </c>
      <c r="O125" s="258"/>
      <c r="P125" s="258"/>
      <c r="Q125" s="258"/>
      <c r="R125" s="138"/>
      <c r="T125" s="168" t="s">
        <v>875</v>
      </c>
      <c r="U125" s="47" t="s">
        <v>914</v>
      </c>
      <c r="V125" s="39"/>
      <c r="W125" s="169">
        <f>V125*K125</f>
        <v>0</v>
      </c>
      <c r="X125" s="169">
        <v>0</v>
      </c>
      <c r="Y125" s="169">
        <f>X125*K125</f>
        <v>0</v>
      </c>
      <c r="Z125" s="169">
        <v>0</v>
      </c>
      <c r="AA125" s="170">
        <f>Z125*K125</f>
        <v>0</v>
      </c>
      <c r="AR125" s="22" t="s">
        <v>954</v>
      </c>
      <c r="AT125" s="22" t="s">
        <v>1082</v>
      </c>
      <c r="AU125" s="22" t="s">
        <v>959</v>
      </c>
      <c r="AY125" s="22" t="s">
        <v>1081</v>
      </c>
      <c r="BE125" s="116">
        <f>IF(U125="základná",N125,0)</f>
        <v>0</v>
      </c>
      <c r="BF125" s="116">
        <f>IF(U125="znížená",N125,0)</f>
        <v>0</v>
      </c>
      <c r="BG125" s="116">
        <f>IF(U125="zákl. prenesená",N125,0)</f>
        <v>0</v>
      </c>
      <c r="BH125" s="116">
        <f>IF(U125="zníž. prenesená",N125,0)</f>
        <v>0</v>
      </c>
      <c r="BI125" s="116">
        <f>IF(U125="nulová",N125,0)</f>
        <v>0</v>
      </c>
      <c r="BJ125" s="22" t="s">
        <v>959</v>
      </c>
      <c r="BK125" s="171">
        <f>ROUND(L125*K125,3)</f>
        <v>0</v>
      </c>
      <c r="BL125" s="22" t="s">
        <v>954</v>
      </c>
      <c r="BM125" s="22" t="s">
        <v>3048</v>
      </c>
    </row>
    <row r="126" spans="2:65" s="1" customFormat="1" ht="16.5" customHeight="1">
      <c r="B126" s="136"/>
      <c r="C126" s="164" t="s">
        <v>1107</v>
      </c>
      <c r="D126" s="164" t="s">
        <v>1082</v>
      </c>
      <c r="E126" s="165" t="s">
        <v>1682</v>
      </c>
      <c r="F126" s="270" t="s">
        <v>1683</v>
      </c>
      <c r="G126" s="270"/>
      <c r="H126" s="270"/>
      <c r="I126" s="270"/>
      <c r="J126" s="166" t="s">
        <v>669</v>
      </c>
      <c r="K126" s="167">
        <v>1</v>
      </c>
      <c r="L126" s="265">
        <v>0</v>
      </c>
      <c r="M126" s="265"/>
      <c r="N126" s="258">
        <f>ROUND(L126*K126,3)</f>
        <v>0</v>
      </c>
      <c r="O126" s="258"/>
      <c r="P126" s="258"/>
      <c r="Q126" s="258"/>
      <c r="R126" s="138"/>
      <c r="T126" s="168" t="s">
        <v>875</v>
      </c>
      <c r="U126" s="47" t="s">
        <v>914</v>
      </c>
      <c r="V126" s="39"/>
      <c r="W126" s="169">
        <f>V126*K126</f>
        <v>0</v>
      </c>
      <c r="X126" s="169">
        <v>0</v>
      </c>
      <c r="Y126" s="169">
        <f>X126*K126</f>
        <v>0</v>
      </c>
      <c r="Z126" s="169">
        <v>0</v>
      </c>
      <c r="AA126" s="170">
        <f>Z126*K126</f>
        <v>0</v>
      </c>
      <c r="AR126" s="22" t="s">
        <v>954</v>
      </c>
      <c r="AT126" s="22" t="s">
        <v>1082</v>
      </c>
      <c r="AU126" s="22" t="s">
        <v>959</v>
      </c>
      <c r="AY126" s="22" t="s">
        <v>1081</v>
      </c>
      <c r="BE126" s="116">
        <f>IF(U126="základná",N126,0)</f>
        <v>0</v>
      </c>
      <c r="BF126" s="116">
        <f>IF(U126="znížená",N126,0)</f>
        <v>0</v>
      </c>
      <c r="BG126" s="116">
        <f>IF(U126="zákl. prenesená",N126,0)</f>
        <v>0</v>
      </c>
      <c r="BH126" s="116">
        <f>IF(U126="zníž. prenesená",N126,0)</f>
        <v>0</v>
      </c>
      <c r="BI126" s="116">
        <f>IF(U126="nulová",N126,0)</f>
        <v>0</v>
      </c>
      <c r="BJ126" s="22" t="s">
        <v>959</v>
      </c>
      <c r="BK126" s="171">
        <f>ROUND(L126*K126,3)</f>
        <v>0</v>
      </c>
      <c r="BL126" s="22" t="s">
        <v>954</v>
      </c>
      <c r="BM126" s="22" t="s">
        <v>3049</v>
      </c>
    </row>
    <row r="127" spans="2:65" s="1" customFormat="1" ht="49.9" customHeight="1">
      <c r="B127" s="38"/>
      <c r="C127" s="39"/>
      <c r="D127" s="155"/>
      <c r="E127" s="39"/>
      <c r="F127" s="39"/>
      <c r="G127" s="39"/>
      <c r="H127" s="39"/>
      <c r="I127" s="39"/>
      <c r="J127" s="39"/>
      <c r="K127" s="39"/>
      <c r="L127" s="39"/>
      <c r="M127" s="39"/>
      <c r="N127" s="277"/>
      <c r="O127" s="278"/>
      <c r="P127" s="278"/>
      <c r="Q127" s="278"/>
      <c r="R127" s="40"/>
      <c r="T127" s="200"/>
      <c r="U127" s="59"/>
      <c r="V127" s="59"/>
      <c r="W127" s="59"/>
      <c r="X127" s="59"/>
      <c r="Y127" s="59"/>
      <c r="Z127" s="59"/>
      <c r="AA127" s="61"/>
      <c r="AT127" s="22" t="s">
        <v>946</v>
      </c>
      <c r="AU127" s="22" t="s">
        <v>947</v>
      </c>
      <c r="AY127" s="22" t="s">
        <v>85</v>
      </c>
      <c r="BK127" s="171">
        <v>0</v>
      </c>
    </row>
    <row r="128" spans="2:65" s="1" customFormat="1" ht="6.95" customHeight="1">
      <c r="B128" s="62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4"/>
    </row>
  </sheetData>
  <mergeCells count="86">
    <mergeCell ref="M33:P33"/>
    <mergeCell ref="M28:P28"/>
    <mergeCell ref="O22:P22"/>
    <mergeCell ref="E25:L25"/>
    <mergeCell ref="M29:P29"/>
    <mergeCell ref="M31:P31"/>
    <mergeCell ref="S2:AC2"/>
    <mergeCell ref="E16:L16"/>
    <mergeCell ref="C2:Q2"/>
    <mergeCell ref="C4:Q4"/>
    <mergeCell ref="F6:P6"/>
    <mergeCell ref="F7:P7"/>
    <mergeCell ref="F8:P8"/>
    <mergeCell ref="O16:P16"/>
    <mergeCell ref="O10:P10"/>
    <mergeCell ref="O12:P12"/>
    <mergeCell ref="O13:P13"/>
    <mergeCell ref="O15:P15"/>
    <mergeCell ref="H34:J34"/>
    <mergeCell ref="H1:K1"/>
    <mergeCell ref="O21:P21"/>
    <mergeCell ref="O18:P18"/>
    <mergeCell ref="O19:P19"/>
    <mergeCell ref="H33:J33"/>
    <mergeCell ref="M34:P34"/>
    <mergeCell ref="L126:M126"/>
    <mergeCell ref="N126:Q126"/>
    <mergeCell ref="H36:J36"/>
    <mergeCell ref="M36:P36"/>
    <mergeCell ref="H37:J37"/>
    <mergeCell ref="M37:P37"/>
    <mergeCell ref="L39:P39"/>
    <mergeCell ref="D95:H95"/>
    <mergeCell ref="D94:H94"/>
    <mergeCell ref="H35:J35"/>
    <mergeCell ref="M35:P35"/>
    <mergeCell ref="D97:H97"/>
    <mergeCell ref="D98:H98"/>
    <mergeCell ref="N89:Q89"/>
    <mergeCell ref="N90:Q90"/>
    <mergeCell ref="N91:Q91"/>
    <mergeCell ref="N93:Q93"/>
    <mergeCell ref="N97:Q97"/>
    <mergeCell ref="N94:Q94"/>
    <mergeCell ref="L122:M122"/>
    <mergeCell ref="N122:Q122"/>
    <mergeCell ref="F123:I123"/>
    <mergeCell ref="L123:M123"/>
    <mergeCell ref="N123:Q123"/>
    <mergeCell ref="F124:I124"/>
    <mergeCell ref="N127:Q127"/>
    <mergeCell ref="L118:M118"/>
    <mergeCell ref="N118:Q118"/>
    <mergeCell ref="C107:Q107"/>
    <mergeCell ref="F109:P109"/>
    <mergeCell ref="F126:I126"/>
    <mergeCell ref="F122:I122"/>
    <mergeCell ref="F125:I125"/>
    <mergeCell ref="L125:M125"/>
    <mergeCell ref="N125:Q125"/>
    <mergeCell ref="C76:Q76"/>
    <mergeCell ref="F78:P78"/>
    <mergeCell ref="F79:P79"/>
    <mergeCell ref="F80:P80"/>
    <mergeCell ref="M82:P82"/>
    <mergeCell ref="M84:Q84"/>
    <mergeCell ref="D96:H96"/>
    <mergeCell ref="M85:Q85"/>
    <mergeCell ref="C87:G87"/>
    <mergeCell ref="N95:Q95"/>
    <mergeCell ref="N96:Q96"/>
    <mergeCell ref="L124:M124"/>
    <mergeCell ref="N124:Q124"/>
    <mergeCell ref="N99:Q99"/>
    <mergeCell ref="N87:Q87"/>
    <mergeCell ref="F110:P110"/>
    <mergeCell ref="N121:Q121"/>
    <mergeCell ref="M115:Q115"/>
    <mergeCell ref="M116:Q116"/>
    <mergeCell ref="N98:Q98"/>
    <mergeCell ref="M113:P113"/>
    <mergeCell ref="N119:Q119"/>
    <mergeCell ref="N120:Q120"/>
    <mergeCell ref="F111:P111"/>
    <mergeCell ref="L101:Q101"/>
    <mergeCell ref="F118:I118"/>
  </mergeCells>
  <phoneticPr fontId="0" type="noConversion"/>
  <hyperlinks>
    <hyperlink ref="F1:G1" location="C2" display="1) Krycí list rozpočtu"/>
    <hyperlink ref="H1:K1" location="C87" display="2) Rekapitulácia rozpočtu"/>
    <hyperlink ref="L1" location="C118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9"/>
  <sheetViews>
    <sheetView showGridLines="0" workbookViewId="0">
      <pane ySplit="1" topLeftCell="A101" activePane="bottomLeft" state="frozen"/>
      <selection pane="bottomLeft" activeCell="H106" sqref="H10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66" ht="21.75" customHeight="1">
      <c r="A1" s="122"/>
      <c r="B1" s="15"/>
      <c r="C1" s="15"/>
      <c r="D1" s="16" t="s">
        <v>871</v>
      </c>
      <c r="E1" s="15"/>
      <c r="F1" s="17" t="s">
        <v>1030</v>
      </c>
      <c r="G1" s="17"/>
      <c r="H1" s="301" t="s">
        <v>1031</v>
      </c>
      <c r="I1" s="301"/>
      <c r="J1" s="301"/>
      <c r="K1" s="301"/>
      <c r="L1" s="17" t="s">
        <v>1032</v>
      </c>
      <c r="M1" s="15"/>
      <c r="N1" s="15"/>
      <c r="O1" s="16" t="s">
        <v>1033</v>
      </c>
      <c r="P1" s="15"/>
      <c r="Q1" s="15"/>
      <c r="R1" s="15"/>
      <c r="S1" s="17" t="s">
        <v>1034</v>
      </c>
      <c r="T1" s="17"/>
      <c r="U1" s="122"/>
      <c r="V1" s="122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44" t="s">
        <v>877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S2" s="246" t="s">
        <v>878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T2" s="22" t="s">
        <v>1023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947</v>
      </c>
    </row>
    <row r="4" spans="1:66" ht="36.950000000000003" customHeight="1">
      <c r="B4" s="26"/>
      <c r="C4" s="231" t="s">
        <v>1035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7"/>
      <c r="T4" s="21" t="s">
        <v>882</v>
      </c>
      <c r="AT4" s="22" t="s">
        <v>876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1:66" ht="25.35" customHeight="1">
      <c r="B6" s="26"/>
      <c r="C6" s="29"/>
      <c r="D6" s="33" t="s">
        <v>887</v>
      </c>
      <c r="E6" s="29"/>
      <c r="F6" s="283" t="str">
        <f ca="1">'Rekapitulácia stavby'!K6</f>
        <v>Rekonštrukcia tepelného hospodárstva Ekonomickej univerzity v Bratislave, Dolnozemská cesta č.1, 852 35 Bratislava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9"/>
      <c r="R6" s="27"/>
    </row>
    <row r="7" spans="1:66" ht="25.35" customHeight="1">
      <c r="B7" s="26"/>
      <c r="C7" s="29"/>
      <c r="D7" s="33" t="s">
        <v>1036</v>
      </c>
      <c r="E7" s="29"/>
      <c r="F7" s="283" t="s">
        <v>2852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9"/>
      <c r="R7" s="27"/>
    </row>
    <row r="8" spans="1:66" s="1" customFormat="1" ht="32.85" customHeight="1">
      <c r="B8" s="38"/>
      <c r="C8" s="39"/>
      <c r="D8" s="32" t="s">
        <v>1038</v>
      </c>
      <c r="E8" s="39"/>
      <c r="F8" s="238" t="s">
        <v>3050</v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39"/>
      <c r="R8" s="40"/>
    </row>
    <row r="9" spans="1:66" s="1" customFormat="1" ht="14.45" customHeight="1">
      <c r="B9" s="38"/>
      <c r="C9" s="39"/>
      <c r="D9" s="33" t="s">
        <v>889</v>
      </c>
      <c r="E9" s="39"/>
      <c r="F9" s="31" t="s">
        <v>875</v>
      </c>
      <c r="G9" s="39"/>
      <c r="H9" s="39"/>
      <c r="I9" s="39"/>
      <c r="J9" s="39"/>
      <c r="K9" s="39"/>
      <c r="L9" s="39"/>
      <c r="M9" s="33" t="s">
        <v>890</v>
      </c>
      <c r="N9" s="39"/>
      <c r="O9" s="31" t="s">
        <v>875</v>
      </c>
      <c r="P9" s="39"/>
      <c r="Q9" s="39"/>
      <c r="R9" s="40"/>
    </row>
    <row r="10" spans="1:66" s="1" customFormat="1" ht="14.45" customHeight="1">
      <c r="B10" s="38"/>
      <c r="C10" s="39"/>
      <c r="D10" s="33" t="s">
        <v>891</v>
      </c>
      <c r="E10" s="39"/>
      <c r="F10" s="31" t="s">
        <v>892</v>
      </c>
      <c r="G10" s="39"/>
      <c r="H10" s="39"/>
      <c r="I10" s="39"/>
      <c r="J10" s="39"/>
      <c r="K10" s="39"/>
      <c r="L10" s="39"/>
      <c r="M10" s="33" t="s">
        <v>893</v>
      </c>
      <c r="N10" s="39"/>
      <c r="O10" s="302" t="str">
        <f ca="1">'Rekapitulácia stavby'!AN8</f>
        <v>7. 7. 2017</v>
      </c>
      <c r="P10" s="281"/>
      <c r="Q10" s="39"/>
      <c r="R10" s="40"/>
    </row>
    <row r="11" spans="1:66" s="1" customFormat="1" ht="10.9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1:66" s="1" customFormat="1" ht="14.45" customHeight="1">
      <c r="B12" s="38"/>
      <c r="C12" s="39"/>
      <c r="D12" s="33" t="s">
        <v>895</v>
      </c>
      <c r="E12" s="39"/>
      <c r="F12" s="39"/>
      <c r="G12" s="39"/>
      <c r="H12" s="39"/>
      <c r="I12" s="39"/>
      <c r="J12" s="39"/>
      <c r="K12" s="39"/>
      <c r="L12" s="39"/>
      <c r="M12" s="33" t="s">
        <v>896</v>
      </c>
      <c r="N12" s="39"/>
      <c r="O12" s="248" t="s">
        <v>875</v>
      </c>
      <c r="P12" s="248"/>
      <c r="Q12" s="39"/>
      <c r="R12" s="40"/>
    </row>
    <row r="13" spans="1:66" s="1" customFormat="1" ht="18" customHeight="1">
      <c r="B13" s="38"/>
      <c r="C13" s="39"/>
      <c r="D13" s="39"/>
      <c r="E13" s="31" t="s">
        <v>897</v>
      </c>
      <c r="F13" s="39"/>
      <c r="G13" s="39"/>
      <c r="H13" s="39"/>
      <c r="I13" s="39"/>
      <c r="J13" s="39"/>
      <c r="K13" s="39"/>
      <c r="L13" s="39"/>
      <c r="M13" s="33" t="s">
        <v>898</v>
      </c>
      <c r="N13" s="39"/>
      <c r="O13" s="248" t="s">
        <v>875</v>
      </c>
      <c r="P13" s="248"/>
      <c r="Q13" s="39"/>
      <c r="R13" s="40"/>
    </row>
    <row r="14" spans="1:66" s="1" customFormat="1" ht="6.95" customHeight="1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66" s="1" customFormat="1" ht="14.45" customHeight="1">
      <c r="B15" s="38"/>
      <c r="C15" s="39"/>
      <c r="D15" s="33" t="s">
        <v>899</v>
      </c>
      <c r="E15" s="39"/>
      <c r="F15" s="39"/>
      <c r="G15" s="39"/>
      <c r="H15" s="39"/>
      <c r="I15" s="39"/>
      <c r="J15" s="39"/>
      <c r="K15" s="39"/>
      <c r="L15" s="39"/>
      <c r="M15" s="33" t="s">
        <v>896</v>
      </c>
      <c r="N15" s="39"/>
      <c r="O15" s="303" t="str">
        <f ca="1">IF('Rekapitulácia stavby'!AN13="","",'Rekapitulácia stavby'!AN13)</f>
        <v>Vyplň údaj</v>
      </c>
      <c r="P15" s="248"/>
      <c r="Q15" s="39"/>
      <c r="R15" s="40"/>
    </row>
    <row r="16" spans="1:66" s="1" customFormat="1" ht="18" customHeight="1">
      <c r="B16" s="38"/>
      <c r="C16" s="39"/>
      <c r="D16" s="39"/>
      <c r="E16" s="303" t="str">
        <f ca="1">IF('Rekapitulácia stavby'!E14="","",'Rekapitulácia stavby'!E14)</f>
        <v>Vyplň údaj</v>
      </c>
      <c r="F16" s="304"/>
      <c r="G16" s="304"/>
      <c r="H16" s="304"/>
      <c r="I16" s="304"/>
      <c r="J16" s="304"/>
      <c r="K16" s="304"/>
      <c r="L16" s="304"/>
      <c r="M16" s="33" t="s">
        <v>898</v>
      </c>
      <c r="N16" s="39"/>
      <c r="O16" s="303" t="str">
        <f ca="1">IF('Rekapitulácia stavby'!AN14="","",'Rekapitulácia stavby'!AN14)</f>
        <v>Vyplň údaj</v>
      </c>
      <c r="P16" s="248"/>
      <c r="Q16" s="39"/>
      <c r="R16" s="40"/>
    </row>
    <row r="17" spans="2:18" s="1" customFormat="1" ht="6.95" customHeight="1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2:18" s="1" customFormat="1" ht="14.45" customHeight="1">
      <c r="B18" s="38"/>
      <c r="C18" s="39"/>
      <c r="D18" s="33" t="s">
        <v>901</v>
      </c>
      <c r="E18" s="39"/>
      <c r="F18" s="39"/>
      <c r="G18" s="39"/>
      <c r="H18" s="39"/>
      <c r="I18" s="39"/>
      <c r="J18" s="39"/>
      <c r="K18" s="39"/>
      <c r="L18" s="39"/>
      <c r="M18" s="33" t="s">
        <v>896</v>
      </c>
      <c r="N18" s="39"/>
      <c r="O18" s="248" t="s">
        <v>875</v>
      </c>
      <c r="P18" s="248"/>
      <c r="Q18" s="39"/>
      <c r="R18" s="40"/>
    </row>
    <row r="19" spans="2:18" s="1" customFormat="1" ht="18" customHeight="1">
      <c r="B19" s="38"/>
      <c r="C19" s="39"/>
      <c r="D19" s="39"/>
      <c r="E19" s="31" t="s">
        <v>902</v>
      </c>
      <c r="F19" s="39"/>
      <c r="G19" s="39"/>
      <c r="H19" s="39"/>
      <c r="I19" s="39"/>
      <c r="J19" s="39"/>
      <c r="K19" s="39"/>
      <c r="L19" s="39"/>
      <c r="M19" s="33" t="s">
        <v>898</v>
      </c>
      <c r="N19" s="39"/>
      <c r="O19" s="248" t="s">
        <v>875</v>
      </c>
      <c r="P19" s="248"/>
      <c r="Q19" s="39"/>
      <c r="R19" s="40"/>
    </row>
    <row r="20" spans="2:18" s="1" customFormat="1" ht="6.95" customHeight="1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2:18" s="1" customFormat="1" ht="14.45" customHeight="1">
      <c r="B21" s="38"/>
      <c r="C21" s="39"/>
      <c r="D21" s="33" t="s">
        <v>905</v>
      </c>
      <c r="E21" s="39"/>
      <c r="F21" s="39"/>
      <c r="G21" s="39"/>
      <c r="H21" s="39"/>
      <c r="I21" s="39"/>
      <c r="J21" s="39"/>
      <c r="K21" s="39"/>
      <c r="L21" s="39"/>
      <c r="M21" s="33" t="s">
        <v>896</v>
      </c>
      <c r="N21" s="39"/>
      <c r="O21" s="248" t="s">
        <v>875</v>
      </c>
      <c r="P21" s="248"/>
      <c r="Q21" s="39"/>
      <c r="R21" s="40"/>
    </row>
    <row r="22" spans="2:18" s="1" customFormat="1" ht="18" customHeight="1">
      <c r="B22" s="38"/>
      <c r="C22" s="39"/>
      <c r="D22" s="39"/>
      <c r="E22" s="31" t="s">
        <v>2354</v>
      </c>
      <c r="F22" s="39"/>
      <c r="G22" s="39"/>
      <c r="H22" s="39"/>
      <c r="I22" s="39"/>
      <c r="J22" s="39"/>
      <c r="K22" s="39"/>
      <c r="L22" s="39"/>
      <c r="M22" s="33" t="s">
        <v>898</v>
      </c>
      <c r="N22" s="39"/>
      <c r="O22" s="248" t="s">
        <v>875</v>
      </c>
      <c r="P22" s="248"/>
      <c r="Q22" s="39"/>
      <c r="R22" s="40"/>
    </row>
    <row r="23" spans="2:18" s="1" customFormat="1" ht="6.95" customHeight="1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4.45" customHeight="1">
      <c r="B24" s="38"/>
      <c r="C24" s="39"/>
      <c r="D24" s="33" t="s">
        <v>907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16.5" customHeight="1">
      <c r="B25" s="38"/>
      <c r="C25" s="39"/>
      <c r="D25" s="39"/>
      <c r="E25" s="253" t="s">
        <v>875</v>
      </c>
      <c r="F25" s="253"/>
      <c r="G25" s="253"/>
      <c r="H25" s="253"/>
      <c r="I25" s="253"/>
      <c r="J25" s="253"/>
      <c r="K25" s="253"/>
      <c r="L25" s="253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2:18" s="1" customFormat="1" ht="6.95" customHeight="1">
      <c r="B27" s="38"/>
      <c r="C27" s="3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9"/>
      <c r="R27" s="40"/>
    </row>
    <row r="28" spans="2:18" s="1" customFormat="1" ht="14.45" customHeight="1">
      <c r="B28" s="38"/>
      <c r="C28" s="39"/>
      <c r="D28" s="123" t="s">
        <v>1040</v>
      </c>
      <c r="E28" s="39"/>
      <c r="F28" s="39"/>
      <c r="G28" s="39"/>
      <c r="H28" s="39"/>
      <c r="I28" s="39"/>
      <c r="J28" s="39"/>
      <c r="K28" s="39"/>
      <c r="L28" s="39"/>
      <c r="M28" s="254">
        <f>N89</f>
        <v>0</v>
      </c>
      <c r="N28" s="254"/>
      <c r="O28" s="254"/>
      <c r="P28" s="254"/>
      <c r="Q28" s="39"/>
      <c r="R28" s="40"/>
    </row>
    <row r="29" spans="2:18" s="1" customFormat="1" ht="14.45" customHeight="1">
      <c r="B29" s="38"/>
      <c r="C29" s="39"/>
      <c r="D29" s="37" t="s">
        <v>1026</v>
      </c>
      <c r="E29" s="39"/>
      <c r="F29" s="39"/>
      <c r="G29" s="39"/>
      <c r="H29" s="39"/>
      <c r="I29" s="39"/>
      <c r="J29" s="39"/>
      <c r="K29" s="39"/>
      <c r="L29" s="39"/>
      <c r="M29" s="254">
        <f>N99</f>
        <v>0</v>
      </c>
      <c r="N29" s="254"/>
      <c r="O29" s="254"/>
      <c r="P29" s="254"/>
      <c r="Q29" s="39"/>
      <c r="R29" s="40"/>
    </row>
    <row r="30" spans="2:18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2:18" s="1" customFormat="1" ht="25.35" customHeight="1">
      <c r="B31" s="38"/>
      <c r="C31" s="39"/>
      <c r="D31" s="124" t="s">
        <v>910</v>
      </c>
      <c r="E31" s="39"/>
      <c r="F31" s="39"/>
      <c r="G31" s="39"/>
      <c r="H31" s="39"/>
      <c r="I31" s="39"/>
      <c r="J31" s="39"/>
      <c r="K31" s="39"/>
      <c r="L31" s="39"/>
      <c r="M31" s="300">
        <f>ROUND(M28+M29,2)</f>
        <v>0</v>
      </c>
      <c r="N31" s="282"/>
      <c r="O31" s="282"/>
      <c r="P31" s="282"/>
      <c r="Q31" s="39"/>
      <c r="R31" s="40"/>
    </row>
    <row r="32" spans="2:18" s="1" customFormat="1" ht="6.95" customHeight="1">
      <c r="B32" s="38"/>
      <c r="C32" s="3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9"/>
      <c r="R32" s="40"/>
    </row>
    <row r="33" spans="2:18" s="1" customFormat="1" ht="14.45" customHeight="1">
      <c r="B33" s="38"/>
      <c r="C33" s="39"/>
      <c r="D33" s="45" t="s">
        <v>911</v>
      </c>
      <c r="E33" s="45" t="s">
        <v>912</v>
      </c>
      <c r="F33" s="46">
        <v>0.2</v>
      </c>
      <c r="G33" s="125" t="s">
        <v>913</v>
      </c>
      <c r="H33" s="298">
        <f>(SUM(BE99:BE106)+SUM(BE125:BE177))</f>
        <v>0</v>
      </c>
      <c r="I33" s="282"/>
      <c r="J33" s="282"/>
      <c r="K33" s="39"/>
      <c r="L33" s="39"/>
      <c r="M33" s="298">
        <f>ROUND((SUM(BE99:BE106)+SUM(BE125:BE177)), 2)*F33</f>
        <v>0</v>
      </c>
      <c r="N33" s="282"/>
      <c r="O33" s="282"/>
      <c r="P33" s="282"/>
      <c r="Q33" s="39"/>
      <c r="R33" s="40"/>
    </row>
    <row r="34" spans="2:18" s="1" customFormat="1" ht="14.45" customHeight="1">
      <c r="B34" s="38"/>
      <c r="C34" s="39"/>
      <c r="D34" s="39"/>
      <c r="E34" s="45" t="s">
        <v>914</v>
      </c>
      <c r="F34" s="46">
        <v>0.2</v>
      </c>
      <c r="G34" s="125" t="s">
        <v>913</v>
      </c>
      <c r="H34" s="298">
        <f>(SUM(BF99:BF106)+SUM(BF125:BF177))</f>
        <v>0</v>
      </c>
      <c r="I34" s="282"/>
      <c r="J34" s="282"/>
      <c r="K34" s="39"/>
      <c r="L34" s="39"/>
      <c r="M34" s="298">
        <f>ROUND((SUM(BF99:BF106)+SUM(BF125:BF177)), 2)*F34</f>
        <v>0</v>
      </c>
      <c r="N34" s="282"/>
      <c r="O34" s="282"/>
      <c r="P34" s="282"/>
      <c r="Q34" s="39"/>
      <c r="R34" s="40"/>
    </row>
    <row r="35" spans="2:18" s="1" customFormat="1" ht="14.45" hidden="1" customHeight="1">
      <c r="B35" s="38"/>
      <c r="C35" s="39"/>
      <c r="D35" s="39"/>
      <c r="E35" s="45" t="s">
        <v>915</v>
      </c>
      <c r="F35" s="46">
        <v>0.2</v>
      </c>
      <c r="G35" s="125" t="s">
        <v>913</v>
      </c>
      <c r="H35" s="298">
        <f>(SUM(BG99:BG106)+SUM(BG125:BG177))</f>
        <v>0</v>
      </c>
      <c r="I35" s="282"/>
      <c r="J35" s="282"/>
      <c r="K35" s="39"/>
      <c r="L35" s="39"/>
      <c r="M35" s="298">
        <v>0</v>
      </c>
      <c r="N35" s="282"/>
      <c r="O35" s="282"/>
      <c r="P35" s="282"/>
      <c r="Q35" s="39"/>
      <c r="R35" s="40"/>
    </row>
    <row r="36" spans="2:18" s="1" customFormat="1" ht="14.45" hidden="1" customHeight="1">
      <c r="B36" s="38"/>
      <c r="C36" s="39"/>
      <c r="D36" s="39"/>
      <c r="E36" s="45" t="s">
        <v>916</v>
      </c>
      <c r="F36" s="46">
        <v>0.2</v>
      </c>
      <c r="G36" s="125" t="s">
        <v>913</v>
      </c>
      <c r="H36" s="298">
        <f>(SUM(BH99:BH106)+SUM(BH125:BH177))</f>
        <v>0</v>
      </c>
      <c r="I36" s="282"/>
      <c r="J36" s="282"/>
      <c r="K36" s="39"/>
      <c r="L36" s="39"/>
      <c r="M36" s="298">
        <v>0</v>
      </c>
      <c r="N36" s="282"/>
      <c r="O36" s="282"/>
      <c r="P36" s="282"/>
      <c r="Q36" s="39"/>
      <c r="R36" s="40"/>
    </row>
    <row r="37" spans="2:18" s="1" customFormat="1" ht="14.45" hidden="1" customHeight="1">
      <c r="B37" s="38"/>
      <c r="C37" s="39"/>
      <c r="D37" s="39"/>
      <c r="E37" s="45" t="s">
        <v>917</v>
      </c>
      <c r="F37" s="46">
        <v>0</v>
      </c>
      <c r="G37" s="125" t="s">
        <v>913</v>
      </c>
      <c r="H37" s="298">
        <f>(SUM(BI99:BI106)+SUM(BI125:BI177))</f>
        <v>0</v>
      </c>
      <c r="I37" s="282"/>
      <c r="J37" s="282"/>
      <c r="K37" s="39"/>
      <c r="L37" s="39"/>
      <c r="M37" s="298">
        <v>0</v>
      </c>
      <c r="N37" s="282"/>
      <c r="O37" s="282"/>
      <c r="P37" s="282"/>
      <c r="Q37" s="39"/>
      <c r="R37" s="40"/>
    </row>
    <row r="38" spans="2:18" s="1" customFormat="1" ht="6.9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25.35" customHeight="1">
      <c r="B39" s="38"/>
      <c r="C39" s="49"/>
      <c r="D39" s="50" t="s">
        <v>918</v>
      </c>
      <c r="E39" s="51"/>
      <c r="F39" s="51"/>
      <c r="G39" s="126" t="s">
        <v>919</v>
      </c>
      <c r="H39" s="52" t="s">
        <v>920</v>
      </c>
      <c r="I39" s="51"/>
      <c r="J39" s="51"/>
      <c r="K39" s="51"/>
      <c r="L39" s="228">
        <f>SUM(M31:M37)</f>
        <v>0</v>
      </c>
      <c r="M39" s="228"/>
      <c r="N39" s="228"/>
      <c r="O39" s="228"/>
      <c r="P39" s="299"/>
      <c r="Q39" s="4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s="1" customFormat="1" ht="14.4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2:18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5">
      <c r="B50" s="38"/>
      <c r="C50" s="39"/>
      <c r="D50" s="53" t="s">
        <v>921</v>
      </c>
      <c r="E50" s="54"/>
      <c r="F50" s="54"/>
      <c r="G50" s="54"/>
      <c r="H50" s="55"/>
      <c r="I50" s="39"/>
      <c r="J50" s="53" t="s">
        <v>922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 ht="15">
      <c r="B59" s="38"/>
      <c r="C59" s="39"/>
      <c r="D59" s="58" t="s">
        <v>923</v>
      </c>
      <c r="E59" s="59"/>
      <c r="F59" s="59"/>
      <c r="G59" s="60" t="s">
        <v>924</v>
      </c>
      <c r="H59" s="61"/>
      <c r="I59" s="39"/>
      <c r="J59" s="58" t="s">
        <v>923</v>
      </c>
      <c r="K59" s="59"/>
      <c r="L59" s="59"/>
      <c r="M59" s="59"/>
      <c r="N59" s="60" t="s">
        <v>924</v>
      </c>
      <c r="O59" s="59"/>
      <c r="P59" s="61"/>
      <c r="Q59" s="39"/>
      <c r="R59" s="40"/>
    </row>
    <row r="60" spans="2:18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5">
      <c r="B61" s="38"/>
      <c r="C61" s="39"/>
      <c r="D61" s="53" t="s">
        <v>925</v>
      </c>
      <c r="E61" s="54"/>
      <c r="F61" s="54"/>
      <c r="G61" s="54"/>
      <c r="H61" s="55"/>
      <c r="I61" s="39"/>
      <c r="J61" s="53" t="s">
        <v>926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 ht="15">
      <c r="B70" s="38"/>
      <c r="C70" s="39"/>
      <c r="D70" s="58" t="s">
        <v>923</v>
      </c>
      <c r="E70" s="59"/>
      <c r="F70" s="59"/>
      <c r="G70" s="60" t="s">
        <v>924</v>
      </c>
      <c r="H70" s="61"/>
      <c r="I70" s="39"/>
      <c r="J70" s="58" t="s">
        <v>923</v>
      </c>
      <c r="K70" s="59"/>
      <c r="L70" s="59"/>
      <c r="M70" s="59"/>
      <c r="N70" s="60" t="s">
        <v>924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31" t="s">
        <v>1041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887</v>
      </c>
      <c r="D78" s="39"/>
      <c r="E78" s="39"/>
      <c r="F78" s="283" t="str">
        <f>F6</f>
        <v>Rekonštrukcia tepelného hospodárstva Ekonomickej univerzity v Bratislave, Dolnozemská cesta č.1, 852 35 Bratislava</v>
      </c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39"/>
      <c r="R78" s="40"/>
    </row>
    <row r="79" spans="2:18" ht="30" customHeight="1">
      <c r="B79" s="26"/>
      <c r="C79" s="33" t="s">
        <v>1036</v>
      </c>
      <c r="D79" s="29"/>
      <c r="E79" s="29"/>
      <c r="F79" s="283" t="s">
        <v>2852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9"/>
      <c r="R79" s="27"/>
    </row>
    <row r="80" spans="2:18" s="1" customFormat="1" ht="36.950000000000003" customHeight="1">
      <c r="B80" s="38"/>
      <c r="C80" s="72" t="s">
        <v>1038</v>
      </c>
      <c r="D80" s="39"/>
      <c r="E80" s="39"/>
      <c r="F80" s="233" t="str">
        <f>F8</f>
        <v xml:space="preserve">G3.3 - G3.3 Vnútorný rozvod plynu </v>
      </c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39"/>
      <c r="R80" s="40"/>
    </row>
    <row r="81" spans="2:47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</row>
    <row r="82" spans="2:47" s="1" customFormat="1" ht="18" customHeight="1">
      <c r="B82" s="38"/>
      <c r="C82" s="33" t="s">
        <v>891</v>
      </c>
      <c r="D82" s="39"/>
      <c r="E82" s="39"/>
      <c r="F82" s="31" t="str">
        <f>F10</f>
        <v>Bratislava</v>
      </c>
      <c r="G82" s="39"/>
      <c r="H82" s="39"/>
      <c r="I82" s="39"/>
      <c r="J82" s="39"/>
      <c r="K82" s="33" t="s">
        <v>893</v>
      </c>
      <c r="L82" s="39"/>
      <c r="M82" s="281" t="str">
        <f>IF(O10="","",O10)</f>
        <v>7. 7. 2017</v>
      </c>
      <c r="N82" s="281"/>
      <c r="O82" s="281"/>
      <c r="P82" s="281"/>
      <c r="Q82" s="39"/>
      <c r="R82" s="40"/>
    </row>
    <row r="83" spans="2:47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</row>
    <row r="84" spans="2:47" s="1" customFormat="1" ht="15">
      <c r="B84" s="38"/>
      <c r="C84" s="33" t="s">
        <v>895</v>
      </c>
      <c r="D84" s="39"/>
      <c r="E84" s="39"/>
      <c r="F84" s="31" t="str">
        <f>E13</f>
        <v>Ekonomická univerzita v Bratislave</v>
      </c>
      <c r="G84" s="39"/>
      <c r="H84" s="39"/>
      <c r="I84" s="39"/>
      <c r="J84" s="39"/>
      <c r="K84" s="33" t="s">
        <v>901</v>
      </c>
      <c r="L84" s="39"/>
      <c r="M84" s="248" t="str">
        <f>E19</f>
        <v>Energoprojekt Bratislava, a.s.</v>
      </c>
      <c r="N84" s="248"/>
      <c r="O84" s="248"/>
      <c r="P84" s="248"/>
      <c r="Q84" s="248"/>
      <c r="R84" s="40"/>
    </row>
    <row r="85" spans="2:47" s="1" customFormat="1" ht="14.45" customHeight="1">
      <c r="B85" s="38"/>
      <c r="C85" s="33" t="s">
        <v>899</v>
      </c>
      <c r="D85" s="39"/>
      <c r="E85" s="39"/>
      <c r="F85" s="31" t="str">
        <f>IF(E16="","",E16)</f>
        <v>Vyplň údaj</v>
      </c>
      <c r="G85" s="39"/>
      <c r="H85" s="39"/>
      <c r="I85" s="39"/>
      <c r="J85" s="39"/>
      <c r="K85" s="33" t="s">
        <v>905</v>
      </c>
      <c r="L85" s="39"/>
      <c r="M85" s="248" t="str">
        <f>E22</f>
        <v>Mgr. Michal Kovciík</v>
      </c>
      <c r="N85" s="248"/>
      <c r="O85" s="248"/>
      <c r="P85" s="248"/>
      <c r="Q85" s="248"/>
      <c r="R85" s="40"/>
    </row>
    <row r="86" spans="2:47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</row>
    <row r="87" spans="2:47" s="1" customFormat="1" ht="29.25" customHeight="1">
      <c r="B87" s="38"/>
      <c r="C87" s="295" t="s">
        <v>1042</v>
      </c>
      <c r="D87" s="296"/>
      <c r="E87" s="296"/>
      <c r="F87" s="296"/>
      <c r="G87" s="296"/>
      <c r="H87" s="49"/>
      <c r="I87" s="49"/>
      <c r="J87" s="49"/>
      <c r="K87" s="49"/>
      <c r="L87" s="49"/>
      <c r="M87" s="49"/>
      <c r="N87" s="295" t="s">
        <v>1043</v>
      </c>
      <c r="O87" s="296"/>
      <c r="P87" s="296"/>
      <c r="Q87" s="296"/>
      <c r="R87" s="40"/>
    </row>
    <row r="88" spans="2:47" s="1" customFormat="1" ht="10.3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</row>
    <row r="89" spans="2:47" s="1" customFormat="1" ht="29.25" customHeight="1">
      <c r="B89" s="38"/>
      <c r="C89" s="127" t="s">
        <v>1044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236">
        <f>N125</f>
        <v>0</v>
      </c>
      <c r="O89" s="297"/>
      <c r="P89" s="297"/>
      <c r="Q89" s="297"/>
      <c r="R89" s="40"/>
      <c r="AU89" s="22" t="s">
        <v>1045</v>
      </c>
    </row>
    <row r="90" spans="2:47" s="7" customFormat="1" ht="24.95" customHeight="1">
      <c r="B90" s="128"/>
      <c r="C90" s="129"/>
      <c r="D90" s="130" t="s">
        <v>1052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91">
        <f>N126</f>
        <v>0</v>
      </c>
      <c r="O90" s="292"/>
      <c r="P90" s="292"/>
      <c r="Q90" s="292"/>
      <c r="R90" s="131"/>
    </row>
    <row r="91" spans="2:47" s="8" customFormat="1" ht="19.899999999999999" customHeight="1">
      <c r="B91" s="132"/>
      <c r="C91" s="101"/>
      <c r="D91" s="112" t="s">
        <v>2355</v>
      </c>
      <c r="E91" s="101"/>
      <c r="F91" s="101"/>
      <c r="G91" s="101"/>
      <c r="H91" s="101"/>
      <c r="I91" s="101"/>
      <c r="J91" s="101"/>
      <c r="K91" s="101"/>
      <c r="L91" s="101"/>
      <c r="M91" s="101"/>
      <c r="N91" s="207">
        <f>N127</f>
        <v>0</v>
      </c>
      <c r="O91" s="208"/>
      <c r="P91" s="208"/>
      <c r="Q91" s="208"/>
      <c r="R91" s="133"/>
    </row>
    <row r="92" spans="2:47" s="8" customFormat="1" ht="19.899999999999999" customHeight="1">
      <c r="B92" s="132"/>
      <c r="C92" s="101"/>
      <c r="D92" s="112" t="s">
        <v>549</v>
      </c>
      <c r="E92" s="101"/>
      <c r="F92" s="101"/>
      <c r="G92" s="101"/>
      <c r="H92" s="101"/>
      <c r="I92" s="101"/>
      <c r="J92" s="101"/>
      <c r="K92" s="101"/>
      <c r="L92" s="101"/>
      <c r="M92" s="101"/>
      <c r="N92" s="207">
        <f>N156</f>
        <v>0</v>
      </c>
      <c r="O92" s="208"/>
      <c r="P92" s="208"/>
      <c r="Q92" s="208"/>
      <c r="R92" s="133"/>
    </row>
    <row r="93" spans="2:47" s="8" customFormat="1" ht="19.899999999999999" customHeight="1">
      <c r="B93" s="132"/>
      <c r="C93" s="101"/>
      <c r="D93" s="112" t="s">
        <v>1059</v>
      </c>
      <c r="E93" s="101"/>
      <c r="F93" s="101"/>
      <c r="G93" s="101"/>
      <c r="H93" s="101"/>
      <c r="I93" s="101"/>
      <c r="J93" s="101"/>
      <c r="K93" s="101"/>
      <c r="L93" s="101"/>
      <c r="M93" s="101"/>
      <c r="N93" s="207">
        <f>N162</f>
        <v>0</v>
      </c>
      <c r="O93" s="208"/>
      <c r="P93" s="208"/>
      <c r="Q93" s="208"/>
      <c r="R93" s="133"/>
    </row>
    <row r="94" spans="2:47" s="8" customFormat="1" ht="19.899999999999999" customHeight="1">
      <c r="B94" s="132"/>
      <c r="C94" s="101"/>
      <c r="D94" s="112" t="s">
        <v>1061</v>
      </c>
      <c r="E94" s="101"/>
      <c r="F94" s="101"/>
      <c r="G94" s="101"/>
      <c r="H94" s="101"/>
      <c r="I94" s="101"/>
      <c r="J94" s="101"/>
      <c r="K94" s="101"/>
      <c r="L94" s="101"/>
      <c r="M94" s="101"/>
      <c r="N94" s="207">
        <f>N165</f>
        <v>0</v>
      </c>
      <c r="O94" s="208"/>
      <c r="P94" s="208"/>
      <c r="Q94" s="208"/>
      <c r="R94" s="133"/>
    </row>
    <row r="95" spans="2:47" s="7" customFormat="1" ht="24.95" customHeight="1">
      <c r="B95" s="128"/>
      <c r="C95" s="129"/>
      <c r="D95" s="130" t="s">
        <v>1063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91">
        <f>N170</f>
        <v>0</v>
      </c>
      <c r="O95" s="292"/>
      <c r="P95" s="292"/>
      <c r="Q95" s="292"/>
      <c r="R95" s="131"/>
    </row>
    <row r="96" spans="2:47" s="8" customFormat="1" ht="19.899999999999999" customHeight="1">
      <c r="B96" s="132"/>
      <c r="C96" s="101"/>
      <c r="D96" s="112" t="s">
        <v>1064</v>
      </c>
      <c r="E96" s="101"/>
      <c r="F96" s="101"/>
      <c r="G96" s="101"/>
      <c r="H96" s="101"/>
      <c r="I96" s="101"/>
      <c r="J96" s="101"/>
      <c r="K96" s="101"/>
      <c r="L96" s="101"/>
      <c r="M96" s="101"/>
      <c r="N96" s="207">
        <f>N171</f>
        <v>0</v>
      </c>
      <c r="O96" s="208"/>
      <c r="P96" s="208"/>
      <c r="Q96" s="208"/>
      <c r="R96" s="133"/>
    </row>
    <row r="97" spans="2:65" s="8" customFormat="1" ht="19.899999999999999" customHeight="1">
      <c r="B97" s="132"/>
      <c r="C97" s="101"/>
      <c r="D97" s="112" t="s">
        <v>551</v>
      </c>
      <c r="E97" s="101"/>
      <c r="F97" s="101"/>
      <c r="G97" s="101"/>
      <c r="H97" s="101"/>
      <c r="I97" s="101"/>
      <c r="J97" s="101"/>
      <c r="K97" s="101"/>
      <c r="L97" s="101"/>
      <c r="M97" s="101"/>
      <c r="N97" s="207">
        <f>N176</f>
        <v>0</v>
      </c>
      <c r="O97" s="208"/>
      <c r="P97" s="208"/>
      <c r="Q97" s="208"/>
      <c r="R97" s="133"/>
    </row>
    <row r="98" spans="2:65" s="1" customFormat="1" ht="21.75" customHeight="1"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40"/>
    </row>
    <row r="99" spans="2:65" s="1" customFormat="1" ht="29.25" customHeight="1">
      <c r="B99" s="38"/>
      <c r="C99" s="201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93"/>
      <c r="O99" s="294"/>
      <c r="P99" s="294"/>
      <c r="Q99" s="294"/>
      <c r="R99" s="40"/>
      <c r="T99" s="134"/>
      <c r="U99" s="135" t="s">
        <v>911</v>
      </c>
    </row>
    <row r="100" spans="2:65" s="1" customFormat="1" ht="18" customHeight="1">
      <c r="B100" s="136"/>
      <c r="C100" s="203"/>
      <c r="D100" s="213"/>
      <c r="E100" s="213"/>
      <c r="F100" s="213"/>
      <c r="G100" s="213"/>
      <c r="H100" s="213"/>
      <c r="I100" s="203"/>
      <c r="J100" s="203"/>
      <c r="K100" s="203"/>
      <c r="L100" s="203"/>
      <c r="M100" s="203"/>
      <c r="N100" s="216"/>
      <c r="O100" s="216"/>
      <c r="P100" s="216"/>
      <c r="Q100" s="216"/>
      <c r="R100" s="138"/>
      <c r="S100" s="139"/>
      <c r="T100" s="140"/>
      <c r="U100" s="141" t="s">
        <v>914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2" t="s">
        <v>1065</v>
      </c>
      <c r="AZ100" s="139"/>
      <c r="BA100" s="139"/>
      <c r="BB100" s="139"/>
      <c r="BC100" s="139"/>
      <c r="BD100" s="139"/>
      <c r="BE100" s="143">
        <f t="shared" ref="BE100:BE105" si="0">IF(U100="základná",N100,0)</f>
        <v>0</v>
      </c>
      <c r="BF100" s="143">
        <f t="shared" ref="BF100:BF105" si="1">IF(U100="znížená",N100,0)</f>
        <v>0</v>
      </c>
      <c r="BG100" s="143">
        <f t="shared" ref="BG100:BG105" si="2">IF(U100="zákl. prenesená",N100,0)</f>
        <v>0</v>
      </c>
      <c r="BH100" s="143">
        <f t="shared" ref="BH100:BH105" si="3">IF(U100="zníž. prenesená",N100,0)</f>
        <v>0</v>
      </c>
      <c r="BI100" s="143">
        <f t="shared" ref="BI100:BI105" si="4">IF(U100="nulová",N100,0)</f>
        <v>0</v>
      </c>
      <c r="BJ100" s="142" t="s">
        <v>959</v>
      </c>
      <c r="BK100" s="139"/>
      <c r="BL100" s="139"/>
      <c r="BM100" s="139"/>
    </row>
    <row r="101" spans="2:65" s="1" customFormat="1" ht="18" customHeight="1">
      <c r="B101" s="136"/>
      <c r="C101" s="203"/>
      <c r="D101" s="213"/>
      <c r="E101" s="213"/>
      <c r="F101" s="213"/>
      <c r="G101" s="213"/>
      <c r="H101" s="213"/>
      <c r="I101" s="203"/>
      <c r="J101" s="203"/>
      <c r="K101" s="203"/>
      <c r="L101" s="203"/>
      <c r="M101" s="203"/>
      <c r="N101" s="216"/>
      <c r="O101" s="216"/>
      <c r="P101" s="216"/>
      <c r="Q101" s="216"/>
      <c r="R101" s="138"/>
      <c r="S101" s="139"/>
      <c r="T101" s="140"/>
      <c r="U101" s="141" t="s">
        <v>914</v>
      </c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42" t="s">
        <v>1065</v>
      </c>
      <c r="AZ101" s="139"/>
      <c r="BA101" s="139"/>
      <c r="BB101" s="139"/>
      <c r="BC101" s="139"/>
      <c r="BD101" s="139"/>
      <c r="BE101" s="143">
        <f t="shared" si="0"/>
        <v>0</v>
      </c>
      <c r="BF101" s="143">
        <f t="shared" si="1"/>
        <v>0</v>
      </c>
      <c r="BG101" s="143">
        <f t="shared" si="2"/>
        <v>0</v>
      </c>
      <c r="BH101" s="143">
        <f t="shared" si="3"/>
        <v>0</v>
      </c>
      <c r="BI101" s="143">
        <f t="shared" si="4"/>
        <v>0</v>
      </c>
      <c r="BJ101" s="142" t="s">
        <v>959</v>
      </c>
      <c r="BK101" s="139"/>
      <c r="BL101" s="139"/>
      <c r="BM101" s="139"/>
    </row>
    <row r="102" spans="2:65" s="1" customFormat="1" ht="18" customHeight="1">
      <c r="B102" s="136"/>
      <c r="C102" s="203"/>
      <c r="D102" s="213"/>
      <c r="E102" s="213"/>
      <c r="F102" s="213"/>
      <c r="G102" s="213"/>
      <c r="H102" s="213"/>
      <c r="I102" s="203"/>
      <c r="J102" s="203"/>
      <c r="K102" s="203"/>
      <c r="L102" s="203"/>
      <c r="M102" s="203"/>
      <c r="N102" s="216"/>
      <c r="O102" s="216"/>
      <c r="P102" s="216"/>
      <c r="Q102" s="216"/>
      <c r="R102" s="138"/>
      <c r="S102" s="139"/>
      <c r="T102" s="140"/>
      <c r="U102" s="141" t="s">
        <v>914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42" t="s">
        <v>1065</v>
      </c>
      <c r="AZ102" s="139"/>
      <c r="BA102" s="139"/>
      <c r="BB102" s="139"/>
      <c r="BC102" s="139"/>
      <c r="BD102" s="139"/>
      <c r="BE102" s="143">
        <f t="shared" si="0"/>
        <v>0</v>
      </c>
      <c r="BF102" s="143">
        <f t="shared" si="1"/>
        <v>0</v>
      </c>
      <c r="BG102" s="143">
        <f t="shared" si="2"/>
        <v>0</v>
      </c>
      <c r="BH102" s="143">
        <f t="shared" si="3"/>
        <v>0</v>
      </c>
      <c r="BI102" s="143">
        <f t="shared" si="4"/>
        <v>0</v>
      </c>
      <c r="BJ102" s="142" t="s">
        <v>959</v>
      </c>
      <c r="BK102" s="139"/>
      <c r="BL102" s="139"/>
      <c r="BM102" s="139"/>
    </row>
    <row r="103" spans="2:65" s="1" customFormat="1" ht="18" customHeight="1">
      <c r="B103" s="136"/>
      <c r="C103" s="203"/>
      <c r="D103" s="213"/>
      <c r="E103" s="213"/>
      <c r="F103" s="213"/>
      <c r="G103" s="213"/>
      <c r="H103" s="213"/>
      <c r="I103" s="203"/>
      <c r="J103" s="203"/>
      <c r="K103" s="203"/>
      <c r="L103" s="203"/>
      <c r="M103" s="203"/>
      <c r="N103" s="216"/>
      <c r="O103" s="216"/>
      <c r="P103" s="216"/>
      <c r="Q103" s="216"/>
      <c r="R103" s="138"/>
      <c r="S103" s="139"/>
      <c r="T103" s="140"/>
      <c r="U103" s="141" t="s">
        <v>914</v>
      </c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42" t="s">
        <v>1065</v>
      </c>
      <c r="AZ103" s="139"/>
      <c r="BA103" s="139"/>
      <c r="BB103" s="139"/>
      <c r="BC103" s="139"/>
      <c r="BD103" s="139"/>
      <c r="BE103" s="143">
        <f t="shared" si="0"/>
        <v>0</v>
      </c>
      <c r="BF103" s="143">
        <f t="shared" si="1"/>
        <v>0</v>
      </c>
      <c r="BG103" s="143">
        <f t="shared" si="2"/>
        <v>0</v>
      </c>
      <c r="BH103" s="143">
        <f t="shared" si="3"/>
        <v>0</v>
      </c>
      <c r="BI103" s="143">
        <f t="shared" si="4"/>
        <v>0</v>
      </c>
      <c r="BJ103" s="142" t="s">
        <v>959</v>
      </c>
      <c r="BK103" s="139"/>
      <c r="BL103" s="139"/>
      <c r="BM103" s="139"/>
    </row>
    <row r="104" spans="2:65" s="1" customFormat="1" ht="18" customHeight="1">
      <c r="B104" s="136"/>
      <c r="C104" s="203"/>
      <c r="D104" s="213"/>
      <c r="E104" s="213"/>
      <c r="F104" s="213"/>
      <c r="G104" s="213"/>
      <c r="H104" s="213"/>
      <c r="I104" s="203"/>
      <c r="J104" s="203"/>
      <c r="K104" s="203"/>
      <c r="L104" s="203"/>
      <c r="M104" s="203"/>
      <c r="N104" s="216"/>
      <c r="O104" s="216"/>
      <c r="P104" s="216"/>
      <c r="Q104" s="216"/>
      <c r="R104" s="138"/>
      <c r="S104" s="139"/>
      <c r="T104" s="140"/>
      <c r="U104" s="141" t="s">
        <v>914</v>
      </c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42" t="s">
        <v>1065</v>
      </c>
      <c r="AZ104" s="139"/>
      <c r="BA104" s="139"/>
      <c r="BB104" s="139"/>
      <c r="BC104" s="139"/>
      <c r="BD104" s="139"/>
      <c r="BE104" s="143">
        <f t="shared" si="0"/>
        <v>0</v>
      </c>
      <c r="BF104" s="143">
        <f t="shared" si="1"/>
        <v>0</v>
      </c>
      <c r="BG104" s="143">
        <f t="shared" si="2"/>
        <v>0</v>
      </c>
      <c r="BH104" s="143">
        <f t="shared" si="3"/>
        <v>0</v>
      </c>
      <c r="BI104" s="143">
        <f t="shared" si="4"/>
        <v>0</v>
      </c>
      <c r="BJ104" s="142" t="s">
        <v>959</v>
      </c>
      <c r="BK104" s="139"/>
      <c r="BL104" s="139"/>
      <c r="BM104" s="139"/>
    </row>
    <row r="105" spans="2:65" s="1" customFormat="1" ht="18" customHeight="1">
      <c r="B105" s="136"/>
      <c r="C105" s="203"/>
      <c r="D105" s="204"/>
      <c r="E105" s="203"/>
      <c r="F105" s="203"/>
      <c r="G105" s="203"/>
      <c r="H105" s="203"/>
      <c r="I105" s="203"/>
      <c r="J105" s="203"/>
      <c r="K105" s="203"/>
      <c r="L105" s="203"/>
      <c r="M105" s="203"/>
      <c r="N105" s="216"/>
      <c r="O105" s="216"/>
      <c r="P105" s="216"/>
      <c r="Q105" s="216"/>
      <c r="R105" s="138"/>
      <c r="S105" s="139"/>
      <c r="T105" s="144"/>
      <c r="U105" s="145" t="s">
        <v>914</v>
      </c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42" t="s">
        <v>1066</v>
      </c>
      <c r="AZ105" s="139"/>
      <c r="BA105" s="139"/>
      <c r="BB105" s="139"/>
      <c r="BC105" s="139"/>
      <c r="BD105" s="139"/>
      <c r="BE105" s="143">
        <f t="shared" si="0"/>
        <v>0</v>
      </c>
      <c r="BF105" s="143">
        <f t="shared" si="1"/>
        <v>0</v>
      </c>
      <c r="BG105" s="143">
        <f t="shared" si="2"/>
        <v>0</v>
      </c>
      <c r="BH105" s="143">
        <f t="shared" si="3"/>
        <v>0</v>
      </c>
      <c r="BI105" s="143">
        <f t="shared" si="4"/>
        <v>0</v>
      </c>
      <c r="BJ105" s="142" t="s">
        <v>959</v>
      </c>
      <c r="BK105" s="139"/>
      <c r="BL105" s="139"/>
      <c r="BM105" s="139"/>
    </row>
    <row r="106" spans="2:65" s="1" customFormat="1"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40"/>
    </row>
    <row r="107" spans="2:65" s="1" customFormat="1" ht="29.25" customHeight="1">
      <c r="B107" s="38"/>
      <c r="C107" s="121" t="s">
        <v>491</v>
      </c>
      <c r="D107" s="49"/>
      <c r="E107" s="49"/>
      <c r="F107" s="49"/>
      <c r="G107" s="49"/>
      <c r="H107" s="49"/>
      <c r="I107" s="49"/>
      <c r="J107" s="49"/>
      <c r="K107" s="49"/>
      <c r="L107" s="215">
        <f>ROUND(SUM(N89+N99),2)</f>
        <v>0</v>
      </c>
      <c r="M107" s="215"/>
      <c r="N107" s="215"/>
      <c r="O107" s="215"/>
      <c r="P107" s="215"/>
      <c r="Q107" s="215"/>
      <c r="R107" s="40"/>
    </row>
    <row r="108" spans="2:65" s="1" customFormat="1" ht="6.95" customHeight="1"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</row>
    <row r="112" spans="2:65" s="1" customFormat="1" ht="6.95" customHeight="1"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7"/>
    </row>
    <row r="113" spans="2:65" s="1" customFormat="1" ht="36.950000000000003" customHeight="1">
      <c r="B113" s="38"/>
      <c r="C113" s="231" t="s">
        <v>1067</v>
      </c>
      <c r="D113" s="282"/>
      <c r="E113" s="282"/>
      <c r="F113" s="282"/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82"/>
      <c r="R113" s="40"/>
    </row>
    <row r="114" spans="2:65" s="1" customFormat="1" ht="6.95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spans="2:65" s="1" customFormat="1" ht="30" customHeight="1">
      <c r="B115" s="38"/>
      <c r="C115" s="33" t="s">
        <v>887</v>
      </c>
      <c r="D115" s="39"/>
      <c r="E115" s="39"/>
      <c r="F115" s="283" t="str">
        <f>F6</f>
        <v>Rekonštrukcia tepelného hospodárstva Ekonomickej univerzity v Bratislave, Dolnozemská cesta č.1, 852 35 Bratislava</v>
      </c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39"/>
      <c r="R115" s="40"/>
    </row>
    <row r="116" spans="2:65" ht="30" customHeight="1">
      <c r="B116" s="26"/>
      <c r="C116" s="33" t="s">
        <v>1036</v>
      </c>
      <c r="D116" s="29"/>
      <c r="E116" s="29"/>
      <c r="F116" s="283" t="s">
        <v>2852</v>
      </c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9"/>
      <c r="R116" s="27"/>
    </row>
    <row r="117" spans="2:65" s="1" customFormat="1" ht="36.950000000000003" customHeight="1">
      <c r="B117" s="38"/>
      <c r="C117" s="72" t="s">
        <v>1038</v>
      </c>
      <c r="D117" s="39"/>
      <c r="E117" s="39"/>
      <c r="F117" s="233" t="str">
        <f>F8</f>
        <v xml:space="preserve">G3.3 - G3.3 Vnútorný rozvod plynu </v>
      </c>
      <c r="G117" s="282"/>
      <c r="H117" s="282"/>
      <c r="I117" s="282"/>
      <c r="J117" s="282"/>
      <c r="K117" s="282"/>
      <c r="L117" s="282"/>
      <c r="M117" s="282"/>
      <c r="N117" s="282"/>
      <c r="O117" s="282"/>
      <c r="P117" s="282"/>
      <c r="Q117" s="39"/>
      <c r="R117" s="40"/>
    </row>
    <row r="118" spans="2:65" s="1" customFormat="1" ht="6.95" customHeight="1"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40"/>
    </row>
    <row r="119" spans="2:65" s="1" customFormat="1" ht="18" customHeight="1">
      <c r="B119" s="38"/>
      <c r="C119" s="33" t="s">
        <v>891</v>
      </c>
      <c r="D119" s="39"/>
      <c r="E119" s="39"/>
      <c r="F119" s="31" t="str">
        <f>F10</f>
        <v>Bratislava</v>
      </c>
      <c r="G119" s="39"/>
      <c r="H119" s="39"/>
      <c r="I119" s="39"/>
      <c r="J119" s="39"/>
      <c r="K119" s="33" t="s">
        <v>893</v>
      </c>
      <c r="L119" s="39"/>
      <c r="M119" s="281" t="str">
        <f>IF(O10="","",O10)</f>
        <v>7. 7. 2017</v>
      </c>
      <c r="N119" s="281"/>
      <c r="O119" s="281"/>
      <c r="P119" s="281"/>
      <c r="Q119" s="39"/>
      <c r="R119" s="40"/>
    </row>
    <row r="120" spans="2:65" s="1" customFormat="1" ht="6.95" customHeight="1"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40"/>
    </row>
    <row r="121" spans="2:65" s="1" customFormat="1" ht="15">
      <c r="B121" s="38"/>
      <c r="C121" s="33" t="s">
        <v>895</v>
      </c>
      <c r="D121" s="39"/>
      <c r="E121" s="39"/>
      <c r="F121" s="31" t="str">
        <f>E13</f>
        <v>Ekonomická univerzita v Bratislave</v>
      </c>
      <c r="G121" s="39"/>
      <c r="H121" s="39"/>
      <c r="I121" s="39"/>
      <c r="J121" s="39"/>
      <c r="K121" s="33" t="s">
        <v>901</v>
      </c>
      <c r="L121" s="39"/>
      <c r="M121" s="248" t="str">
        <f>E19</f>
        <v>Energoprojekt Bratislava, a.s.</v>
      </c>
      <c r="N121" s="248"/>
      <c r="O121" s="248"/>
      <c r="P121" s="248"/>
      <c r="Q121" s="248"/>
      <c r="R121" s="40"/>
    </row>
    <row r="122" spans="2:65" s="1" customFormat="1" ht="14.45" customHeight="1">
      <c r="B122" s="38"/>
      <c r="C122" s="33" t="s">
        <v>899</v>
      </c>
      <c r="D122" s="39"/>
      <c r="E122" s="39"/>
      <c r="F122" s="31" t="str">
        <f>IF(E16="","",E16)</f>
        <v>Vyplň údaj</v>
      </c>
      <c r="G122" s="39"/>
      <c r="H122" s="39"/>
      <c r="I122" s="39"/>
      <c r="J122" s="39"/>
      <c r="K122" s="33" t="s">
        <v>905</v>
      </c>
      <c r="L122" s="39"/>
      <c r="M122" s="248" t="str">
        <f>E22</f>
        <v>Mgr. Michal Kovciík</v>
      </c>
      <c r="N122" s="248"/>
      <c r="O122" s="248"/>
      <c r="P122" s="248"/>
      <c r="Q122" s="248"/>
      <c r="R122" s="40"/>
    </row>
    <row r="123" spans="2:65" s="1" customFormat="1" ht="10.35" customHeight="1"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40"/>
    </row>
    <row r="124" spans="2:65" s="9" customFormat="1" ht="29.25" customHeight="1">
      <c r="B124" s="146"/>
      <c r="C124" s="147" t="s">
        <v>1068</v>
      </c>
      <c r="D124" s="148" t="s">
        <v>1069</v>
      </c>
      <c r="E124" s="148" t="s">
        <v>929</v>
      </c>
      <c r="F124" s="285" t="s">
        <v>1070</v>
      </c>
      <c r="G124" s="285"/>
      <c r="H124" s="285"/>
      <c r="I124" s="285"/>
      <c r="J124" s="148" t="s">
        <v>1071</v>
      </c>
      <c r="K124" s="148" t="s">
        <v>1072</v>
      </c>
      <c r="L124" s="285" t="s">
        <v>1073</v>
      </c>
      <c r="M124" s="285"/>
      <c r="N124" s="285" t="s">
        <v>1043</v>
      </c>
      <c r="O124" s="285"/>
      <c r="P124" s="285"/>
      <c r="Q124" s="286"/>
      <c r="R124" s="149"/>
      <c r="T124" s="78" t="s">
        <v>1074</v>
      </c>
      <c r="U124" s="79" t="s">
        <v>911</v>
      </c>
      <c r="V124" s="79" t="s">
        <v>1075</v>
      </c>
      <c r="W124" s="79" t="s">
        <v>1076</v>
      </c>
      <c r="X124" s="79" t="s">
        <v>1077</v>
      </c>
      <c r="Y124" s="79" t="s">
        <v>1078</v>
      </c>
      <c r="Z124" s="79" t="s">
        <v>1079</v>
      </c>
      <c r="AA124" s="80" t="s">
        <v>1080</v>
      </c>
    </row>
    <row r="125" spans="2:65" s="1" customFormat="1" ht="29.25" customHeight="1">
      <c r="B125" s="38"/>
      <c r="C125" s="82" t="s">
        <v>1040</v>
      </c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287">
        <f>BK125</f>
        <v>0</v>
      </c>
      <c r="O125" s="288"/>
      <c r="P125" s="288"/>
      <c r="Q125" s="288"/>
      <c r="R125" s="40"/>
      <c r="T125" s="81"/>
      <c r="U125" s="54"/>
      <c r="V125" s="54"/>
      <c r="W125" s="150">
        <f>W126+W170+W178</f>
        <v>0</v>
      </c>
      <c r="X125" s="54"/>
      <c r="Y125" s="150">
        <f>Y126+Y170+Y178</f>
        <v>0</v>
      </c>
      <c r="Z125" s="54"/>
      <c r="AA125" s="151">
        <f>AA126+AA170+AA178</f>
        <v>0</v>
      </c>
      <c r="AT125" s="22" t="s">
        <v>946</v>
      </c>
      <c r="AU125" s="22" t="s">
        <v>1045</v>
      </c>
      <c r="BK125" s="152">
        <f>BK126+BK170+BK178</f>
        <v>0</v>
      </c>
    </row>
    <row r="126" spans="2:65" s="10" customFormat="1" ht="37.35" customHeight="1">
      <c r="B126" s="153"/>
      <c r="C126" s="154"/>
      <c r="D126" s="155" t="s">
        <v>1052</v>
      </c>
      <c r="E126" s="155"/>
      <c r="F126" s="155"/>
      <c r="G126" s="155"/>
      <c r="H126" s="155"/>
      <c r="I126" s="155"/>
      <c r="J126" s="155"/>
      <c r="K126" s="155"/>
      <c r="L126" s="155"/>
      <c r="M126" s="155"/>
      <c r="N126" s="289">
        <f>BK126</f>
        <v>0</v>
      </c>
      <c r="O126" s="290"/>
      <c r="P126" s="290"/>
      <c r="Q126" s="290"/>
      <c r="R126" s="156"/>
      <c r="T126" s="157"/>
      <c r="U126" s="154"/>
      <c r="V126" s="154"/>
      <c r="W126" s="158">
        <f>W127+W156+W162+W165</f>
        <v>0</v>
      </c>
      <c r="X126" s="154"/>
      <c r="Y126" s="158">
        <f>Y127+Y156+Y162+Y165</f>
        <v>0</v>
      </c>
      <c r="Z126" s="154"/>
      <c r="AA126" s="159">
        <f>AA127+AA156+AA162+AA165</f>
        <v>0</v>
      </c>
      <c r="AR126" s="160" t="s">
        <v>959</v>
      </c>
      <c r="AT126" s="161" t="s">
        <v>946</v>
      </c>
      <c r="AU126" s="161" t="s">
        <v>947</v>
      </c>
      <c r="AY126" s="160" t="s">
        <v>1081</v>
      </c>
      <c r="BK126" s="162">
        <f>BK127+BK156+BK162+BK165</f>
        <v>0</v>
      </c>
    </row>
    <row r="127" spans="2:65" s="10" customFormat="1" ht="19.899999999999999" customHeight="1">
      <c r="B127" s="153"/>
      <c r="C127" s="154"/>
      <c r="D127" s="163" t="s">
        <v>2355</v>
      </c>
      <c r="E127" s="163"/>
      <c r="F127" s="163"/>
      <c r="G127" s="163"/>
      <c r="H127" s="163"/>
      <c r="I127" s="163"/>
      <c r="J127" s="163"/>
      <c r="K127" s="163"/>
      <c r="L127" s="163"/>
      <c r="M127" s="163"/>
      <c r="N127" s="279">
        <f>BK127</f>
        <v>0</v>
      </c>
      <c r="O127" s="280"/>
      <c r="P127" s="280"/>
      <c r="Q127" s="280"/>
      <c r="R127" s="156"/>
      <c r="T127" s="157"/>
      <c r="U127" s="154"/>
      <c r="V127" s="154"/>
      <c r="W127" s="158">
        <f>SUM(W128:W155)</f>
        <v>0</v>
      </c>
      <c r="X127" s="154"/>
      <c r="Y127" s="158">
        <f>SUM(Y128:Y155)</f>
        <v>0</v>
      </c>
      <c r="Z127" s="154"/>
      <c r="AA127" s="159">
        <f>SUM(AA128:AA155)</f>
        <v>0</v>
      </c>
      <c r="AR127" s="160" t="s">
        <v>959</v>
      </c>
      <c r="AT127" s="161" t="s">
        <v>946</v>
      </c>
      <c r="AU127" s="161" t="s">
        <v>954</v>
      </c>
      <c r="AY127" s="160" t="s">
        <v>1081</v>
      </c>
      <c r="BK127" s="162">
        <f>SUM(BK128:BK155)</f>
        <v>0</v>
      </c>
    </row>
    <row r="128" spans="2:65" s="1" customFormat="1" ht="38.25" customHeight="1">
      <c r="B128" s="136"/>
      <c r="C128" s="164" t="s">
        <v>954</v>
      </c>
      <c r="D128" s="164" t="s">
        <v>1082</v>
      </c>
      <c r="E128" s="165" t="s">
        <v>3051</v>
      </c>
      <c r="F128" s="270" t="s">
        <v>3052</v>
      </c>
      <c r="G128" s="270"/>
      <c r="H128" s="270"/>
      <c r="I128" s="270"/>
      <c r="J128" s="166" t="s">
        <v>1194</v>
      </c>
      <c r="K128" s="167">
        <v>5</v>
      </c>
      <c r="L128" s="265">
        <v>0</v>
      </c>
      <c r="M128" s="265"/>
      <c r="N128" s="258">
        <f t="shared" ref="N128:N155" si="5">ROUND(L128*K128,3)</f>
        <v>0</v>
      </c>
      <c r="O128" s="258"/>
      <c r="P128" s="258"/>
      <c r="Q128" s="258"/>
      <c r="R128" s="138"/>
      <c r="T128" s="168" t="s">
        <v>875</v>
      </c>
      <c r="U128" s="47" t="s">
        <v>914</v>
      </c>
      <c r="V128" s="39"/>
      <c r="W128" s="169">
        <f t="shared" ref="W128:W155" si="6">V128*K128</f>
        <v>0</v>
      </c>
      <c r="X128" s="169">
        <v>0</v>
      </c>
      <c r="Y128" s="169">
        <f t="shared" ref="Y128:Y155" si="7">X128*K128</f>
        <v>0</v>
      </c>
      <c r="Z128" s="169">
        <v>0</v>
      </c>
      <c r="AA128" s="170">
        <f t="shared" ref="AA128:AA155" si="8">Z128*K128</f>
        <v>0</v>
      </c>
      <c r="AR128" s="22" t="s">
        <v>954</v>
      </c>
      <c r="AT128" s="22" t="s">
        <v>1082</v>
      </c>
      <c r="AU128" s="22" t="s">
        <v>959</v>
      </c>
      <c r="AY128" s="22" t="s">
        <v>1081</v>
      </c>
      <c r="BE128" s="116">
        <f t="shared" ref="BE128:BE155" si="9">IF(U128="základná",N128,0)</f>
        <v>0</v>
      </c>
      <c r="BF128" s="116">
        <f t="shared" ref="BF128:BF155" si="10">IF(U128="znížená",N128,0)</f>
        <v>0</v>
      </c>
      <c r="BG128" s="116">
        <f t="shared" ref="BG128:BG155" si="11">IF(U128="zákl. prenesená",N128,0)</f>
        <v>0</v>
      </c>
      <c r="BH128" s="116">
        <f t="shared" ref="BH128:BH155" si="12">IF(U128="zníž. prenesená",N128,0)</f>
        <v>0</v>
      </c>
      <c r="BI128" s="116">
        <f t="shared" ref="BI128:BI155" si="13">IF(U128="nulová",N128,0)</f>
        <v>0</v>
      </c>
      <c r="BJ128" s="22" t="s">
        <v>959</v>
      </c>
      <c r="BK128" s="171">
        <f t="shared" ref="BK128:BK155" si="14">ROUND(L128*K128,3)</f>
        <v>0</v>
      </c>
      <c r="BL128" s="22" t="s">
        <v>954</v>
      </c>
      <c r="BM128" s="22" t="s">
        <v>3053</v>
      </c>
    </row>
    <row r="129" spans="2:65" s="1" customFormat="1" ht="38.25" customHeight="1">
      <c r="B129" s="136"/>
      <c r="C129" s="164" t="s">
        <v>959</v>
      </c>
      <c r="D129" s="164" t="s">
        <v>1082</v>
      </c>
      <c r="E129" s="165" t="s">
        <v>3054</v>
      </c>
      <c r="F129" s="270" t="s">
        <v>3055</v>
      </c>
      <c r="G129" s="270"/>
      <c r="H129" s="270"/>
      <c r="I129" s="270"/>
      <c r="J129" s="166" t="s">
        <v>1194</v>
      </c>
      <c r="K129" s="167">
        <v>9.5</v>
      </c>
      <c r="L129" s="265">
        <v>0</v>
      </c>
      <c r="M129" s="265"/>
      <c r="N129" s="258">
        <f t="shared" si="5"/>
        <v>0</v>
      </c>
      <c r="O129" s="258"/>
      <c r="P129" s="258"/>
      <c r="Q129" s="258"/>
      <c r="R129" s="138"/>
      <c r="T129" s="168" t="s">
        <v>875</v>
      </c>
      <c r="U129" s="47" t="s">
        <v>914</v>
      </c>
      <c r="V129" s="39"/>
      <c r="W129" s="169">
        <f t="shared" si="6"/>
        <v>0</v>
      </c>
      <c r="X129" s="169">
        <v>0</v>
      </c>
      <c r="Y129" s="169">
        <f t="shared" si="7"/>
        <v>0</v>
      </c>
      <c r="Z129" s="169">
        <v>0</v>
      </c>
      <c r="AA129" s="170">
        <f t="shared" si="8"/>
        <v>0</v>
      </c>
      <c r="AR129" s="22" t="s">
        <v>954</v>
      </c>
      <c r="AT129" s="22" t="s">
        <v>1082</v>
      </c>
      <c r="AU129" s="22" t="s">
        <v>959</v>
      </c>
      <c r="AY129" s="22" t="s">
        <v>1081</v>
      </c>
      <c r="BE129" s="116">
        <f t="shared" si="9"/>
        <v>0</v>
      </c>
      <c r="BF129" s="116">
        <f t="shared" si="10"/>
        <v>0</v>
      </c>
      <c r="BG129" s="116">
        <f t="shared" si="11"/>
        <v>0</v>
      </c>
      <c r="BH129" s="116">
        <f t="shared" si="12"/>
        <v>0</v>
      </c>
      <c r="BI129" s="116">
        <f t="shared" si="13"/>
        <v>0</v>
      </c>
      <c r="BJ129" s="22" t="s">
        <v>959</v>
      </c>
      <c r="BK129" s="171">
        <f t="shared" si="14"/>
        <v>0</v>
      </c>
      <c r="BL129" s="22" t="s">
        <v>954</v>
      </c>
      <c r="BM129" s="22" t="s">
        <v>3056</v>
      </c>
    </row>
    <row r="130" spans="2:65" s="1" customFormat="1" ht="38.25" customHeight="1">
      <c r="B130" s="136"/>
      <c r="C130" s="164" t="s">
        <v>1100</v>
      </c>
      <c r="D130" s="164" t="s">
        <v>1082</v>
      </c>
      <c r="E130" s="165" t="s">
        <v>3057</v>
      </c>
      <c r="F130" s="270" t="s">
        <v>3058</v>
      </c>
      <c r="G130" s="270"/>
      <c r="H130" s="270"/>
      <c r="I130" s="270"/>
      <c r="J130" s="166" t="s">
        <v>1194</v>
      </c>
      <c r="K130" s="167">
        <v>5.5</v>
      </c>
      <c r="L130" s="265">
        <v>0</v>
      </c>
      <c r="M130" s="265"/>
      <c r="N130" s="258">
        <f t="shared" si="5"/>
        <v>0</v>
      </c>
      <c r="O130" s="258"/>
      <c r="P130" s="258"/>
      <c r="Q130" s="258"/>
      <c r="R130" s="138"/>
      <c r="T130" s="168" t="s">
        <v>875</v>
      </c>
      <c r="U130" s="47" t="s">
        <v>914</v>
      </c>
      <c r="V130" s="39"/>
      <c r="W130" s="169">
        <f t="shared" si="6"/>
        <v>0</v>
      </c>
      <c r="X130" s="169">
        <v>0</v>
      </c>
      <c r="Y130" s="169">
        <f t="shared" si="7"/>
        <v>0</v>
      </c>
      <c r="Z130" s="169">
        <v>0</v>
      </c>
      <c r="AA130" s="170">
        <f t="shared" si="8"/>
        <v>0</v>
      </c>
      <c r="AR130" s="22" t="s">
        <v>954</v>
      </c>
      <c r="AT130" s="22" t="s">
        <v>1082</v>
      </c>
      <c r="AU130" s="22" t="s">
        <v>959</v>
      </c>
      <c r="AY130" s="22" t="s">
        <v>1081</v>
      </c>
      <c r="BE130" s="116">
        <f t="shared" si="9"/>
        <v>0</v>
      </c>
      <c r="BF130" s="116">
        <f t="shared" si="10"/>
        <v>0</v>
      </c>
      <c r="BG130" s="116">
        <f t="shared" si="11"/>
        <v>0</v>
      </c>
      <c r="BH130" s="116">
        <f t="shared" si="12"/>
        <v>0</v>
      </c>
      <c r="BI130" s="116">
        <f t="shared" si="13"/>
        <v>0</v>
      </c>
      <c r="BJ130" s="22" t="s">
        <v>959</v>
      </c>
      <c r="BK130" s="171">
        <f t="shared" si="14"/>
        <v>0</v>
      </c>
      <c r="BL130" s="22" t="s">
        <v>954</v>
      </c>
      <c r="BM130" s="22" t="s">
        <v>3059</v>
      </c>
    </row>
    <row r="131" spans="2:65" s="1" customFormat="1" ht="38.25" customHeight="1">
      <c r="B131" s="136"/>
      <c r="C131" s="164" t="s">
        <v>1086</v>
      </c>
      <c r="D131" s="164" t="s">
        <v>1082</v>
      </c>
      <c r="E131" s="165" t="s">
        <v>3060</v>
      </c>
      <c r="F131" s="270" t="s">
        <v>3061</v>
      </c>
      <c r="G131" s="270"/>
      <c r="H131" s="270"/>
      <c r="I131" s="270"/>
      <c r="J131" s="166" t="s">
        <v>1194</v>
      </c>
      <c r="K131" s="167">
        <v>1</v>
      </c>
      <c r="L131" s="265">
        <v>0</v>
      </c>
      <c r="M131" s="265"/>
      <c r="N131" s="258">
        <f t="shared" si="5"/>
        <v>0</v>
      </c>
      <c r="O131" s="258"/>
      <c r="P131" s="258"/>
      <c r="Q131" s="258"/>
      <c r="R131" s="138"/>
      <c r="T131" s="168" t="s">
        <v>875</v>
      </c>
      <c r="U131" s="47" t="s">
        <v>914</v>
      </c>
      <c r="V131" s="39"/>
      <c r="W131" s="169">
        <f t="shared" si="6"/>
        <v>0</v>
      </c>
      <c r="X131" s="169">
        <v>0</v>
      </c>
      <c r="Y131" s="169">
        <f t="shared" si="7"/>
        <v>0</v>
      </c>
      <c r="Z131" s="169">
        <v>0</v>
      </c>
      <c r="AA131" s="170">
        <f t="shared" si="8"/>
        <v>0</v>
      </c>
      <c r="AR131" s="22" t="s">
        <v>954</v>
      </c>
      <c r="AT131" s="22" t="s">
        <v>1082</v>
      </c>
      <c r="AU131" s="22" t="s">
        <v>959</v>
      </c>
      <c r="AY131" s="22" t="s">
        <v>1081</v>
      </c>
      <c r="BE131" s="116">
        <f t="shared" si="9"/>
        <v>0</v>
      </c>
      <c r="BF131" s="116">
        <f t="shared" si="10"/>
        <v>0</v>
      </c>
      <c r="BG131" s="116">
        <f t="shared" si="11"/>
        <v>0</v>
      </c>
      <c r="BH131" s="116">
        <f t="shared" si="12"/>
        <v>0</v>
      </c>
      <c r="BI131" s="116">
        <f t="shared" si="13"/>
        <v>0</v>
      </c>
      <c r="BJ131" s="22" t="s">
        <v>959</v>
      </c>
      <c r="BK131" s="171">
        <f t="shared" si="14"/>
        <v>0</v>
      </c>
      <c r="BL131" s="22" t="s">
        <v>954</v>
      </c>
      <c r="BM131" s="22" t="s">
        <v>3062</v>
      </c>
    </row>
    <row r="132" spans="2:65" s="1" customFormat="1" ht="38.25" customHeight="1">
      <c r="B132" s="136"/>
      <c r="C132" s="164" t="s">
        <v>1107</v>
      </c>
      <c r="D132" s="164" t="s">
        <v>1082</v>
      </c>
      <c r="E132" s="165" t="s">
        <v>3063</v>
      </c>
      <c r="F132" s="270" t="s">
        <v>3064</v>
      </c>
      <c r="G132" s="270"/>
      <c r="H132" s="270"/>
      <c r="I132" s="270"/>
      <c r="J132" s="166" t="s">
        <v>1194</v>
      </c>
      <c r="K132" s="167">
        <v>4.5</v>
      </c>
      <c r="L132" s="265">
        <v>0</v>
      </c>
      <c r="M132" s="265"/>
      <c r="N132" s="258">
        <f t="shared" si="5"/>
        <v>0</v>
      </c>
      <c r="O132" s="258"/>
      <c r="P132" s="258"/>
      <c r="Q132" s="258"/>
      <c r="R132" s="138"/>
      <c r="T132" s="168" t="s">
        <v>875</v>
      </c>
      <c r="U132" s="47" t="s">
        <v>914</v>
      </c>
      <c r="V132" s="39"/>
      <c r="W132" s="169">
        <f t="shared" si="6"/>
        <v>0</v>
      </c>
      <c r="X132" s="169">
        <v>0</v>
      </c>
      <c r="Y132" s="169">
        <f t="shared" si="7"/>
        <v>0</v>
      </c>
      <c r="Z132" s="169">
        <v>0</v>
      </c>
      <c r="AA132" s="170">
        <f t="shared" si="8"/>
        <v>0</v>
      </c>
      <c r="AR132" s="22" t="s">
        <v>954</v>
      </c>
      <c r="AT132" s="22" t="s">
        <v>1082</v>
      </c>
      <c r="AU132" s="22" t="s">
        <v>959</v>
      </c>
      <c r="AY132" s="22" t="s">
        <v>1081</v>
      </c>
      <c r="BE132" s="116">
        <f t="shared" si="9"/>
        <v>0</v>
      </c>
      <c r="BF132" s="116">
        <f t="shared" si="10"/>
        <v>0</v>
      </c>
      <c r="BG132" s="116">
        <f t="shared" si="11"/>
        <v>0</v>
      </c>
      <c r="BH132" s="116">
        <f t="shared" si="12"/>
        <v>0</v>
      </c>
      <c r="BI132" s="116">
        <f t="shared" si="13"/>
        <v>0</v>
      </c>
      <c r="BJ132" s="22" t="s">
        <v>959</v>
      </c>
      <c r="BK132" s="171">
        <f t="shared" si="14"/>
        <v>0</v>
      </c>
      <c r="BL132" s="22" t="s">
        <v>954</v>
      </c>
      <c r="BM132" s="22" t="s">
        <v>3065</v>
      </c>
    </row>
    <row r="133" spans="2:65" s="1" customFormat="1" ht="38.25" customHeight="1">
      <c r="B133" s="136"/>
      <c r="C133" s="164" t="s">
        <v>1113</v>
      </c>
      <c r="D133" s="164" t="s">
        <v>1082</v>
      </c>
      <c r="E133" s="165" t="s">
        <v>1692</v>
      </c>
      <c r="F133" s="270" t="s">
        <v>3066</v>
      </c>
      <c r="G133" s="270"/>
      <c r="H133" s="270"/>
      <c r="I133" s="270"/>
      <c r="J133" s="166" t="s">
        <v>1194</v>
      </c>
      <c r="K133" s="167">
        <v>2</v>
      </c>
      <c r="L133" s="265">
        <v>0</v>
      </c>
      <c r="M133" s="265"/>
      <c r="N133" s="258">
        <f t="shared" si="5"/>
        <v>0</v>
      </c>
      <c r="O133" s="258"/>
      <c r="P133" s="258"/>
      <c r="Q133" s="258"/>
      <c r="R133" s="138"/>
      <c r="T133" s="168" t="s">
        <v>875</v>
      </c>
      <c r="U133" s="47" t="s">
        <v>914</v>
      </c>
      <c r="V133" s="39"/>
      <c r="W133" s="169">
        <f t="shared" si="6"/>
        <v>0</v>
      </c>
      <c r="X133" s="169">
        <v>0</v>
      </c>
      <c r="Y133" s="169">
        <f t="shared" si="7"/>
        <v>0</v>
      </c>
      <c r="Z133" s="169">
        <v>0</v>
      </c>
      <c r="AA133" s="170">
        <f t="shared" si="8"/>
        <v>0</v>
      </c>
      <c r="AR133" s="22" t="s">
        <v>954</v>
      </c>
      <c r="AT133" s="22" t="s">
        <v>1082</v>
      </c>
      <c r="AU133" s="22" t="s">
        <v>959</v>
      </c>
      <c r="AY133" s="22" t="s">
        <v>1081</v>
      </c>
      <c r="BE133" s="116">
        <f t="shared" si="9"/>
        <v>0</v>
      </c>
      <c r="BF133" s="116">
        <f t="shared" si="10"/>
        <v>0</v>
      </c>
      <c r="BG133" s="116">
        <f t="shared" si="11"/>
        <v>0</v>
      </c>
      <c r="BH133" s="116">
        <f t="shared" si="12"/>
        <v>0</v>
      </c>
      <c r="BI133" s="116">
        <f t="shared" si="13"/>
        <v>0</v>
      </c>
      <c r="BJ133" s="22" t="s">
        <v>959</v>
      </c>
      <c r="BK133" s="171">
        <f t="shared" si="14"/>
        <v>0</v>
      </c>
      <c r="BL133" s="22" t="s">
        <v>954</v>
      </c>
      <c r="BM133" s="22" t="s">
        <v>3067</v>
      </c>
    </row>
    <row r="134" spans="2:65" s="1" customFormat="1" ht="38.25" customHeight="1">
      <c r="B134" s="136"/>
      <c r="C134" s="164" t="s">
        <v>1119</v>
      </c>
      <c r="D134" s="164" t="s">
        <v>1082</v>
      </c>
      <c r="E134" s="165" t="s">
        <v>3068</v>
      </c>
      <c r="F134" s="270" t="s">
        <v>3069</v>
      </c>
      <c r="G134" s="270"/>
      <c r="H134" s="270"/>
      <c r="I134" s="270"/>
      <c r="J134" s="166" t="s">
        <v>1182</v>
      </c>
      <c r="K134" s="167">
        <v>2</v>
      </c>
      <c r="L134" s="265">
        <v>0</v>
      </c>
      <c r="M134" s="265"/>
      <c r="N134" s="258">
        <f t="shared" si="5"/>
        <v>0</v>
      </c>
      <c r="O134" s="258"/>
      <c r="P134" s="258"/>
      <c r="Q134" s="258"/>
      <c r="R134" s="138"/>
      <c r="T134" s="168" t="s">
        <v>875</v>
      </c>
      <c r="U134" s="47" t="s">
        <v>914</v>
      </c>
      <c r="V134" s="39"/>
      <c r="W134" s="169">
        <f t="shared" si="6"/>
        <v>0</v>
      </c>
      <c r="X134" s="169">
        <v>0</v>
      </c>
      <c r="Y134" s="169">
        <f t="shared" si="7"/>
        <v>0</v>
      </c>
      <c r="Z134" s="169">
        <v>0</v>
      </c>
      <c r="AA134" s="170">
        <f t="shared" si="8"/>
        <v>0</v>
      </c>
      <c r="AR134" s="22" t="s">
        <v>954</v>
      </c>
      <c r="AT134" s="22" t="s">
        <v>1082</v>
      </c>
      <c r="AU134" s="22" t="s">
        <v>959</v>
      </c>
      <c r="AY134" s="22" t="s">
        <v>1081</v>
      </c>
      <c r="BE134" s="116">
        <f t="shared" si="9"/>
        <v>0</v>
      </c>
      <c r="BF134" s="116">
        <f t="shared" si="10"/>
        <v>0</v>
      </c>
      <c r="BG134" s="116">
        <f t="shared" si="11"/>
        <v>0</v>
      </c>
      <c r="BH134" s="116">
        <f t="shared" si="12"/>
        <v>0</v>
      </c>
      <c r="BI134" s="116">
        <f t="shared" si="13"/>
        <v>0</v>
      </c>
      <c r="BJ134" s="22" t="s">
        <v>959</v>
      </c>
      <c r="BK134" s="171">
        <f t="shared" si="14"/>
        <v>0</v>
      </c>
      <c r="BL134" s="22" t="s">
        <v>954</v>
      </c>
      <c r="BM134" s="22" t="s">
        <v>3070</v>
      </c>
    </row>
    <row r="135" spans="2:65" s="1" customFormat="1" ht="38.25" customHeight="1">
      <c r="B135" s="136"/>
      <c r="C135" s="164" t="s">
        <v>1126</v>
      </c>
      <c r="D135" s="164" t="s">
        <v>1082</v>
      </c>
      <c r="E135" s="165" t="s">
        <v>3071</v>
      </c>
      <c r="F135" s="270" t="s">
        <v>3072</v>
      </c>
      <c r="G135" s="270"/>
      <c r="H135" s="270"/>
      <c r="I135" s="270"/>
      <c r="J135" s="166" t="s">
        <v>1182</v>
      </c>
      <c r="K135" s="167">
        <v>2</v>
      </c>
      <c r="L135" s="265">
        <v>0</v>
      </c>
      <c r="M135" s="265"/>
      <c r="N135" s="258">
        <f t="shared" si="5"/>
        <v>0</v>
      </c>
      <c r="O135" s="258"/>
      <c r="P135" s="258"/>
      <c r="Q135" s="258"/>
      <c r="R135" s="138"/>
      <c r="T135" s="168" t="s">
        <v>875</v>
      </c>
      <c r="U135" s="47" t="s">
        <v>914</v>
      </c>
      <c r="V135" s="39"/>
      <c r="W135" s="169">
        <f t="shared" si="6"/>
        <v>0</v>
      </c>
      <c r="X135" s="169">
        <v>0</v>
      </c>
      <c r="Y135" s="169">
        <f t="shared" si="7"/>
        <v>0</v>
      </c>
      <c r="Z135" s="169">
        <v>0</v>
      </c>
      <c r="AA135" s="170">
        <f t="shared" si="8"/>
        <v>0</v>
      </c>
      <c r="AR135" s="22" t="s">
        <v>954</v>
      </c>
      <c r="AT135" s="22" t="s">
        <v>1082</v>
      </c>
      <c r="AU135" s="22" t="s">
        <v>959</v>
      </c>
      <c r="AY135" s="22" t="s">
        <v>1081</v>
      </c>
      <c r="BE135" s="116">
        <f t="shared" si="9"/>
        <v>0</v>
      </c>
      <c r="BF135" s="116">
        <f t="shared" si="10"/>
        <v>0</v>
      </c>
      <c r="BG135" s="116">
        <f t="shared" si="11"/>
        <v>0</v>
      </c>
      <c r="BH135" s="116">
        <f t="shared" si="12"/>
        <v>0</v>
      </c>
      <c r="BI135" s="116">
        <f t="shared" si="13"/>
        <v>0</v>
      </c>
      <c r="BJ135" s="22" t="s">
        <v>959</v>
      </c>
      <c r="BK135" s="171">
        <f t="shared" si="14"/>
        <v>0</v>
      </c>
      <c r="BL135" s="22" t="s">
        <v>954</v>
      </c>
      <c r="BM135" s="22" t="s">
        <v>3073</v>
      </c>
    </row>
    <row r="136" spans="2:65" s="1" customFormat="1" ht="38.25" customHeight="1">
      <c r="B136" s="136"/>
      <c r="C136" s="164" t="s">
        <v>1132</v>
      </c>
      <c r="D136" s="164" t="s">
        <v>1082</v>
      </c>
      <c r="E136" s="165" t="s">
        <v>3074</v>
      </c>
      <c r="F136" s="270" t="s">
        <v>3075</v>
      </c>
      <c r="G136" s="270"/>
      <c r="H136" s="270"/>
      <c r="I136" s="270"/>
      <c r="J136" s="166" t="s">
        <v>1182</v>
      </c>
      <c r="K136" s="167">
        <v>1</v>
      </c>
      <c r="L136" s="265">
        <v>0</v>
      </c>
      <c r="M136" s="265"/>
      <c r="N136" s="258">
        <f t="shared" si="5"/>
        <v>0</v>
      </c>
      <c r="O136" s="258"/>
      <c r="P136" s="258"/>
      <c r="Q136" s="258"/>
      <c r="R136" s="138"/>
      <c r="T136" s="168" t="s">
        <v>875</v>
      </c>
      <c r="U136" s="47" t="s">
        <v>914</v>
      </c>
      <c r="V136" s="39"/>
      <c r="W136" s="169">
        <f t="shared" si="6"/>
        <v>0</v>
      </c>
      <c r="X136" s="169">
        <v>0</v>
      </c>
      <c r="Y136" s="169">
        <f t="shared" si="7"/>
        <v>0</v>
      </c>
      <c r="Z136" s="169">
        <v>0</v>
      </c>
      <c r="AA136" s="170">
        <f t="shared" si="8"/>
        <v>0</v>
      </c>
      <c r="AR136" s="22" t="s">
        <v>954</v>
      </c>
      <c r="AT136" s="22" t="s">
        <v>1082</v>
      </c>
      <c r="AU136" s="22" t="s">
        <v>959</v>
      </c>
      <c r="AY136" s="22" t="s">
        <v>1081</v>
      </c>
      <c r="BE136" s="116">
        <f t="shared" si="9"/>
        <v>0</v>
      </c>
      <c r="BF136" s="116">
        <f t="shared" si="10"/>
        <v>0</v>
      </c>
      <c r="BG136" s="116">
        <f t="shared" si="11"/>
        <v>0</v>
      </c>
      <c r="BH136" s="116">
        <f t="shared" si="12"/>
        <v>0</v>
      </c>
      <c r="BI136" s="116">
        <f t="shared" si="13"/>
        <v>0</v>
      </c>
      <c r="BJ136" s="22" t="s">
        <v>959</v>
      </c>
      <c r="BK136" s="171">
        <f t="shared" si="14"/>
        <v>0</v>
      </c>
      <c r="BL136" s="22" t="s">
        <v>954</v>
      </c>
      <c r="BM136" s="22" t="s">
        <v>3076</v>
      </c>
    </row>
    <row r="137" spans="2:65" s="1" customFormat="1" ht="25.5" customHeight="1">
      <c r="B137" s="136"/>
      <c r="C137" s="164" t="s">
        <v>1139</v>
      </c>
      <c r="D137" s="164" t="s">
        <v>1082</v>
      </c>
      <c r="E137" s="165" t="s">
        <v>3077</v>
      </c>
      <c r="F137" s="270" t="s">
        <v>3078</v>
      </c>
      <c r="G137" s="270"/>
      <c r="H137" s="270"/>
      <c r="I137" s="270"/>
      <c r="J137" s="166" t="s">
        <v>669</v>
      </c>
      <c r="K137" s="167">
        <v>1</v>
      </c>
      <c r="L137" s="265">
        <v>0</v>
      </c>
      <c r="M137" s="265"/>
      <c r="N137" s="258">
        <f t="shared" si="5"/>
        <v>0</v>
      </c>
      <c r="O137" s="258"/>
      <c r="P137" s="258"/>
      <c r="Q137" s="258"/>
      <c r="R137" s="138"/>
      <c r="T137" s="168" t="s">
        <v>875</v>
      </c>
      <c r="U137" s="47" t="s">
        <v>914</v>
      </c>
      <c r="V137" s="39"/>
      <c r="W137" s="169">
        <f t="shared" si="6"/>
        <v>0</v>
      </c>
      <c r="X137" s="169">
        <v>0</v>
      </c>
      <c r="Y137" s="169">
        <f t="shared" si="7"/>
        <v>0</v>
      </c>
      <c r="Z137" s="169">
        <v>0</v>
      </c>
      <c r="AA137" s="170">
        <f t="shared" si="8"/>
        <v>0</v>
      </c>
      <c r="AR137" s="22" t="s">
        <v>954</v>
      </c>
      <c r="AT137" s="22" t="s">
        <v>1082</v>
      </c>
      <c r="AU137" s="22" t="s">
        <v>959</v>
      </c>
      <c r="AY137" s="22" t="s">
        <v>1081</v>
      </c>
      <c r="BE137" s="116">
        <f t="shared" si="9"/>
        <v>0</v>
      </c>
      <c r="BF137" s="116">
        <f t="shared" si="10"/>
        <v>0</v>
      </c>
      <c r="BG137" s="116">
        <f t="shared" si="11"/>
        <v>0</v>
      </c>
      <c r="BH137" s="116">
        <f t="shared" si="12"/>
        <v>0</v>
      </c>
      <c r="BI137" s="116">
        <f t="shared" si="13"/>
        <v>0</v>
      </c>
      <c r="BJ137" s="22" t="s">
        <v>959</v>
      </c>
      <c r="BK137" s="171">
        <f t="shared" si="14"/>
        <v>0</v>
      </c>
      <c r="BL137" s="22" t="s">
        <v>954</v>
      </c>
      <c r="BM137" s="22" t="s">
        <v>3079</v>
      </c>
    </row>
    <row r="138" spans="2:65" s="1" customFormat="1" ht="25.5" customHeight="1">
      <c r="B138" s="136"/>
      <c r="C138" s="164" t="s">
        <v>1143</v>
      </c>
      <c r="D138" s="164" t="s">
        <v>1082</v>
      </c>
      <c r="E138" s="165" t="s">
        <v>3080</v>
      </c>
      <c r="F138" s="270" t="s">
        <v>3081</v>
      </c>
      <c r="G138" s="270"/>
      <c r="H138" s="270"/>
      <c r="I138" s="270"/>
      <c r="J138" s="166" t="s">
        <v>669</v>
      </c>
      <c r="K138" s="167">
        <v>1</v>
      </c>
      <c r="L138" s="265">
        <v>0</v>
      </c>
      <c r="M138" s="265"/>
      <c r="N138" s="258">
        <f t="shared" si="5"/>
        <v>0</v>
      </c>
      <c r="O138" s="258"/>
      <c r="P138" s="258"/>
      <c r="Q138" s="258"/>
      <c r="R138" s="138"/>
      <c r="T138" s="168" t="s">
        <v>875</v>
      </c>
      <c r="U138" s="47" t="s">
        <v>914</v>
      </c>
      <c r="V138" s="39"/>
      <c r="W138" s="169">
        <f t="shared" si="6"/>
        <v>0</v>
      </c>
      <c r="X138" s="169">
        <v>0</v>
      </c>
      <c r="Y138" s="169">
        <f t="shared" si="7"/>
        <v>0</v>
      </c>
      <c r="Z138" s="169">
        <v>0</v>
      </c>
      <c r="AA138" s="170">
        <f t="shared" si="8"/>
        <v>0</v>
      </c>
      <c r="AR138" s="22" t="s">
        <v>954</v>
      </c>
      <c r="AT138" s="22" t="s">
        <v>1082</v>
      </c>
      <c r="AU138" s="22" t="s">
        <v>959</v>
      </c>
      <c r="AY138" s="22" t="s">
        <v>1081</v>
      </c>
      <c r="BE138" s="116">
        <f t="shared" si="9"/>
        <v>0</v>
      </c>
      <c r="BF138" s="116">
        <f t="shared" si="10"/>
        <v>0</v>
      </c>
      <c r="BG138" s="116">
        <f t="shared" si="11"/>
        <v>0</v>
      </c>
      <c r="BH138" s="116">
        <f t="shared" si="12"/>
        <v>0</v>
      </c>
      <c r="BI138" s="116">
        <f t="shared" si="13"/>
        <v>0</v>
      </c>
      <c r="BJ138" s="22" t="s">
        <v>959</v>
      </c>
      <c r="BK138" s="171">
        <f t="shared" si="14"/>
        <v>0</v>
      </c>
      <c r="BL138" s="22" t="s">
        <v>954</v>
      </c>
      <c r="BM138" s="22" t="s">
        <v>3082</v>
      </c>
    </row>
    <row r="139" spans="2:65" s="1" customFormat="1" ht="25.5" customHeight="1">
      <c r="B139" s="136"/>
      <c r="C139" s="164" t="s">
        <v>1149</v>
      </c>
      <c r="D139" s="164" t="s">
        <v>1082</v>
      </c>
      <c r="E139" s="165" t="s">
        <v>3083</v>
      </c>
      <c r="F139" s="270" t="s">
        <v>3084</v>
      </c>
      <c r="G139" s="270"/>
      <c r="H139" s="270"/>
      <c r="I139" s="270"/>
      <c r="J139" s="166" t="s">
        <v>669</v>
      </c>
      <c r="K139" s="167">
        <v>1</v>
      </c>
      <c r="L139" s="265">
        <v>0</v>
      </c>
      <c r="M139" s="265"/>
      <c r="N139" s="258">
        <f t="shared" si="5"/>
        <v>0</v>
      </c>
      <c r="O139" s="258"/>
      <c r="P139" s="258"/>
      <c r="Q139" s="258"/>
      <c r="R139" s="138"/>
      <c r="T139" s="168" t="s">
        <v>875</v>
      </c>
      <c r="U139" s="47" t="s">
        <v>914</v>
      </c>
      <c r="V139" s="39"/>
      <c r="W139" s="169">
        <f t="shared" si="6"/>
        <v>0</v>
      </c>
      <c r="X139" s="169">
        <v>0</v>
      </c>
      <c r="Y139" s="169">
        <f t="shared" si="7"/>
        <v>0</v>
      </c>
      <c r="Z139" s="169">
        <v>0</v>
      </c>
      <c r="AA139" s="170">
        <f t="shared" si="8"/>
        <v>0</v>
      </c>
      <c r="AR139" s="22" t="s">
        <v>954</v>
      </c>
      <c r="AT139" s="22" t="s">
        <v>1082</v>
      </c>
      <c r="AU139" s="22" t="s">
        <v>959</v>
      </c>
      <c r="AY139" s="22" t="s">
        <v>1081</v>
      </c>
      <c r="BE139" s="116">
        <f t="shared" si="9"/>
        <v>0</v>
      </c>
      <c r="BF139" s="116">
        <f t="shared" si="10"/>
        <v>0</v>
      </c>
      <c r="BG139" s="116">
        <f t="shared" si="11"/>
        <v>0</v>
      </c>
      <c r="BH139" s="116">
        <f t="shared" si="12"/>
        <v>0</v>
      </c>
      <c r="BI139" s="116">
        <f t="shared" si="13"/>
        <v>0</v>
      </c>
      <c r="BJ139" s="22" t="s">
        <v>959</v>
      </c>
      <c r="BK139" s="171">
        <f t="shared" si="14"/>
        <v>0</v>
      </c>
      <c r="BL139" s="22" t="s">
        <v>954</v>
      </c>
      <c r="BM139" s="22" t="s">
        <v>3085</v>
      </c>
    </row>
    <row r="140" spans="2:65" s="1" customFormat="1" ht="16.5" customHeight="1">
      <c r="B140" s="136"/>
      <c r="C140" s="195" t="s">
        <v>1167</v>
      </c>
      <c r="D140" s="195" t="s">
        <v>1187</v>
      </c>
      <c r="E140" s="196" t="s">
        <v>3086</v>
      </c>
      <c r="F140" s="262" t="s">
        <v>3087</v>
      </c>
      <c r="G140" s="262"/>
      <c r="H140" s="262"/>
      <c r="I140" s="262"/>
      <c r="J140" s="197" t="s">
        <v>1182</v>
      </c>
      <c r="K140" s="198">
        <v>1</v>
      </c>
      <c r="L140" s="261">
        <v>0</v>
      </c>
      <c r="M140" s="261"/>
      <c r="N140" s="257">
        <f t="shared" si="5"/>
        <v>0</v>
      </c>
      <c r="O140" s="258"/>
      <c r="P140" s="258"/>
      <c r="Q140" s="258"/>
      <c r="R140" s="138"/>
      <c r="T140" s="168" t="s">
        <v>875</v>
      </c>
      <c r="U140" s="47" t="s">
        <v>914</v>
      </c>
      <c r="V140" s="39"/>
      <c r="W140" s="169">
        <f t="shared" si="6"/>
        <v>0</v>
      </c>
      <c r="X140" s="169">
        <v>0</v>
      </c>
      <c r="Y140" s="169">
        <f t="shared" si="7"/>
        <v>0</v>
      </c>
      <c r="Z140" s="169">
        <v>0</v>
      </c>
      <c r="AA140" s="170">
        <f t="shared" si="8"/>
        <v>0</v>
      </c>
      <c r="AR140" s="22" t="s">
        <v>959</v>
      </c>
      <c r="AT140" s="22" t="s">
        <v>1187</v>
      </c>
      <c r="AU140" s="22" t="s">
        <v>959</v>
      </c>
      <c r="AY140" s="22" t="s">
        <v>1081</v>
      </c>
      <c r="BE140" s="116">
        <f t="shared" si="9"/>
        <v>0</v>
      </c>
      <c r="BF140" s="116">
        <f t="shared" si="10"/>
        <v>0</v>
      </c>
      <c r="BG140" s="116">
        <f t="shared" si="11"/>
        <v>0</v>
      </c>
      <c r="BH140" s="116">
        <f t="shared" si="12"/>
        <v>0</v>
      </c>
      <c r="BI140" s="116">
        <f t="shared" si="13"/>
        <v>0</v>
      </c>
      <c r="BJ140" s="22" t="s">
        <v>959</v>
      </c>
      <c r="BK140" s="171">
        <f t="shared" si="14"/>
        <v>0</v>
      </c>
      <c r="BL140" s="22" t="s">
        <v>954</v>
      </c>
      <c r="BM140" s="22" t="s">
        <v>3088</v>
      </c>
    </row>
    <row r="141" spans="2:65" s="1" customFormat="1" ht="25.5" customHeight="1">
      <c r="B141" s="136"/>
      <c r="C141" s="164" t="s">
        <v>1179</v>
      </c>
      <c r="D141" s="164" t="s">
        <v>1082</v>
      </c>
      <c r="E141" s="165" t="s">
        <v>3089</v>
      </c>
      <c r="F141" s="270" t="s">
        <v>3090</v>
      </c>
      <c r="G141" s="270"/>
      <c r="H141" s="270"/>
      <c r="I141" s="270"/>
      <c r="J141" s="166" t="s">
        <v>669</v>
      </c>
      <c r="K141" s="167">
        <v>1</v>
      </c>
      <c r="L141" s="265">
        <v>0</v>
      </c>
      <c r="M141" s="265"/>
      <c r="N141" s="258">
        <f t="shared" si="5"/>
        <v>0</v>
      </c>
      <c r="O141" s="258"/>
      <c r="P141" s="258"/>
      <c r="Q141" s="258"/>
      <c r="R141" s="138"/>
      <c r="T141" s="168" t="s">
        <v>875</v>
      </c>
      <c r="U141" s="47" t="s">
        <v>914</v>
      </c>
      <c r="V141" s="39"/>
      <c r="W141" s="169">
        <f t="shared" si="6"/>
        <v>0</v>
      </c>
      <c r="X141" s="169">
        <v>0</v>
      </c>
      <c r="Y141" s="169">
        <f t="shared" si="7"/>
        <v>0</v>
      </c>
      <c r="Z141" s="169">
        <v>0</v>
      </c>
      <c r="AA141" s="170">
        <f t="shared" si="8"/>
        <v>0</v>
      </c>
      <c r="AR141" s="22" t="s">
        <v>954</v>
      </c>
      <c r="AT141" s="22" t="s">
        <v>1082</v>
      </c>
      <c r="AU141" s="22" t="s">
        <v>959</v>
      </c>
      <c r="AY141" s="22" t="s">
        <v>1081</v>
      </c>
      <c r="BE141" s="116">
        <f t="shared" si="9"/>
        <v>0</v>
      </c>
      <c r="BF141" s="116">
        <f t="shared" si="10"/>
        <v>0</v>
      </c>
      <c r="BG141" s="116">
        <f t="shared" si="11"/>
        <v>0</v>
      </c>
      <c r="BH141" s="116">
        <f t="shared" si="12"/>
        <v>0</v>
      </c>
      <c r="BI141" s="116">
        <f t="shared" si="13"/>
        <v>0</v>
      </c>
      <c r="BJ141" s="22" t="s">
        <v>959</v>
      </c>
      <c r="BK141" s="171">
        <f t="shared" si="14"/>
        <v>0</v>
      </c>
      <c r="BL141" s="22" t="s">
        <v>954</v>
      </c>
      <c r="BM141" s="22" t="s">
        <v>3091</v>
      </c>
    </row>
    <row r="142" spans="2:65" s="1" customFormat="1" ht="38.25" customHeight="1">
      <c r="B142" s="136"/>
      <c r="C142" s="164" t="s">
        <v>1186</v>
      </c>
      <c r="D142" s="164" t="s">
        <v>1082</v>
      </c>
      <c r="E142" s="165" t="s">
        <v>1712</v>
      </c>
      <c r="F142" s="270" t="s">
        <v>1713</v>
      </c>
      <c r="G142" s="270"/>
      <c r="H142" s="270"/>
      <c r="I142" s="270"/>
      <c r="J142" s="166" t="s">
        <v>1182</v>
      </c>
      <c r="K142" s="167">
        <v>2</v>
      </c>
      <c r="L142" s="265">
        <v>0</v>
      </c>
      <c r="M142" s="265"/>
      <c r="N142" s="258">
        <f t="shared" si="5"/>
        <v>0</v>
      </c>
      <c r="O142" s="258"/>
      <c r="P142" s="258"/>
      <c r="Q142" s="258"/>
      <c r="R142" s="138"/>
      <c r="T142" s="168" t="s">
        <v>875</v>
      </c>
      <c r="U142" s="47" t="s">
        <v>914</v>
      </c>
      <c r="V142" s="39"/>
      <c r="W142" s="169">
        <f t="shared" si="6"/>
        <v>0</v>
      </c>
      <c r="X142" s="169">
        <v>0</v>
      </c>
      <c r="Y142" s="169">
        <f t="shared" si="7"/>
        <v>0</v>
      </c>
      <c r="Z142" s="169">
        <v>0</v>
      </c>
      <c r="AA142" s="170">
        <f t="shared" si="8"/>
        <v>0</v>
      </c>
      <c r="AR142" s="22" t="s">
        <v>954</v>
      </c>
      <c r="AT142" s="22" t="s">
        <v>1082</v>
      </c>
      <c r="AU142" s="22" t="s">
        <v>959</v>
      </c>
      <c r="AY142" s="22" t="s">
        <v>1081</v>
      </c>
      <c r="BE142" s="116">
        <f t="shared" si="9"/>
        <v>0</v>
      </c>
      <c r="BF142" s="116">
        <f t="shared" si="10"/>
        <v>0</v>
      </c>
      <c r="BG142" s="116">
        <f t="shared" si="11"/>
        <v>0</v>
      </c>
      <c r="BH142" s="116">
        <f t="shared" si="12"/>
        <v>0</v>
      </c>
      <c r="BI142" s="116">
        <f t="shared" si="13"/>
        <v>0</v>
      </c>
      <c r="BJ142" s="22" t="s">
        <v>959</v>
      </c>
      <c r="BK142" s="171">
        <f t="shared" si="14"/>
        <v>0</v>
      </c>
      <c r="BL142" s="22" t="s">
        <v>954</v>
      </c>
      <c r="BM142" s="22" t="s">
        <v>3092</v>
      </c>
    </row>
    <row r="143" spans="2:65" s="1" customFormat="1" ht="16.5" customHeight="1">
      <c r="B143" s="136"/>
      <c r="C143" s="195" t="s">
        <v>1183</v>
      </c>
      <c r="D143" s="195" t="s">
        <v>1187</v>
      </c>
      <c r="E143" s="196" t="s">
        <v>3093</v>
      </c>
      <c r="F143" s="262" t="s">
        <v>3094</v>
      </c>
      <c r="G143" s="262"/>
      <c r="H143" s="262"/>
      <c r="I143" s="262"/>
      <c r="J143" s="197" t="s">
        <v>1182</v>
      </c>
      <c r="K143" s="198">
        <v>2</v>
      </c>
      <c r="L143" s="261">
        <v>0</v>
      </c>
      <c r="M143" s="261"/>
      <c r="N143" s="257">
        <f t="shared" si="5"/>
        <v>0</v>
      </c>
      <c r="O143" s="258"/>
      <c r="P143" s="258"/>
      <c r="Q143" s="258"/>
      <c r="R143" s="138"/>
      <c r="T143" s="168" t="s">
        <v>875</v>
      </c>
      <c r="U143" s="47" t="s">
        <v>914</v>
      </c>
      <c r="V143" s="39"/>
      <c r="W143" s="169">
        <f t="shared" si="6"/>
        <v>0</v>
      </c>
      <c r="X143" s="169">
        <v>0</v>
      </c>
      <c r="Y143" s="169">
        <f t="shared" si="7"/>
        <v>0</v>
      </c>
      <c r="Z143" s="169">
        <v>0</v>
      </c>
      <c r="AA143" s="170">
        <f t="shared" si="8"/>
        <v>0</v>
      </c>
      <c r="AR143" s="22" t="s">
        <v>959</v>
      </c>
      <c r="AT143" s="22" t="s">
        <v>1187</v>
      </c>
      <c r="AU143" s="22" t="s">
        <v>959</v>
      </c>
      <c r="AY143" s="22" t="s">
        <v>1081</v>
      </c>
      <c r="BE143" s="116">
        <f t="shared" si="9"/>
        <v>0</v>
      </c>
      <c r="BF143" s="116">
        <f t="shared" si="10"/>
        <v>0</v>
      </c>
      <c r="BG143" s="116">
        <f t="shared" si="11"/>
        <v>0</v>
      </c>
      <c r="BH143" s="116">
        <f t="shared" si="12"/>
        <v>0</v>
      </c>
      <c r="BI143" s="116">
        <f t="shared" si="13"/>
        <v>0</v>
      </c>
      <c r="BJ143" s="22" t="s">
        <v>959</v>
      </c>
      <c r="BK143" s="171">
        <f t="shared" si="14"/>
        <v>0</v>
      </c>
      <c r="BL143" s="22" t="s">
        <v>954</v>
      </c>
      <c r="BM143" s="22" t="s">
        <v>3095</v>
      </c>
    </row>
    <row r="144" spans="2:65" s="1" customFormat="1" ht="25.5" customHeight="1">
      <c r="B144" s="136"/>
      <c r="C144" s="164" t="s">
        <v>1197</v>
      </c>
      <c r="D144" s="164" t="s">
        <v>1082</v>
      </c>
      <c r="E144" s="165" t="s">
        <v>3096</v>
      </c>
      <c r="F144" s="270" t="s">
        <v>3097</v>
      </c>
      <c r="G144" s="270"/>
      <c r="H144" s="270"/>
      <c r="I144" s="270"/>
      <c r="J144" s="166" t="s">
        <v>1182</v>
      </c>
      <c r="K144" s="167">
        <v>4</v>
      </c>
      <c r="L144" s="265">
        <v>0</v>
      </c>
      <c r="M144" s="265"/>
      <c r="N144" s="258">
        <f t="shared" si="5"/>
        <v>0</v>
      </c>
      <c r="O144" s="258"/>
      <c r="P144" s="258"/>
      <c r="Q144" s="258"/>
      <c r="R144" s="138"/>
      <c r="T144" s="168" t="s">
        <v>875</v>
      </c>
      <c r="U144" s="47" t="s">
        <v>914</v>
      </c>
      <c r="V144" s="39"/>
      <c r="W144" s="169">
        <f t="shared" si="6"/>
        <v>0</v>
      </c>
      <c r="X144" s="169">
        <v>0</v>
      </c>
      <c r="Y144" s="169">
        <f t="shared" si="7"/>
        <v>0</v>
      </c>
      <c r="Z144" s="169">
        <v>0</v>
      </c>
      <c r="AA144" s="170">
        <f t="shared" si="8"/>
        <v>0</v>
      </c>
      <c r="AR144" s="22" t="s">
        <v>954</v>
      </c>
      <c r="AT144" s="22" t="s">
        <v>1082</v>
      </c>
      <c r="AU144" s="22" t="s">
        <v>959</v>
      </c>
      <c r="AY144" s="22" t="s">
        <v>1081</v>
      </c>
      <c r="BE144" s="116">
        <f t="shared" si="9"/>
        <v>0</v>
      </c>
      <c r="BF144" s="116">
        <f t="shared" si="10"/>
        <v>0</v>
      </c>
      <c r="BG144" s="116">
        <f t="shared" si="11"/>
        <v>0</v>
      </c>
      <c r="BH144" s="116">
        <f t="shared" si="12"/>
        <v>0</v>
      </c>
      <c r="BI144" s="116">
        <f t="shared" si="13"/>
        <v>0</v>
      </c>
      <c r="BJ144" s="22" t="s">
        <v>959</v>
      </c>
      <c r="BK144" s="171">
        <f t="shared" si="14"/>
        <v>0</v>
      </c>
      <c r="BL144" s="22" t="s">
        <v>954</v>
      </c>
      <c r="BM144" s="22" t="s">
        <v>3098</v>
      </c>
    </row>
    <row r="145" spans="2:65" s="1" customFormat="1" ht="16.5" customHeight="1">
      <c r="B145" s="136"/>
      <c r="C145" s="195" t="s">
        <v>1203</v>
      </c>
      <c r="D145" s="195" t="s">
        <v>1187</v>
      </c>
      <c r="E145" s="196" t="s">
        <v>3099</v>
      </c>
      <c r="F145" s="262" t="s">
        <v>3100</v>
      </c>
      <c r="G145" s="262"/>
      <c r="H145" s="262"/>
      <c r="I145" s="262"/>
      <c r="J145" s="197" t="s">
        <v>1182</v>
      </c>
      <c r="K145" s="198">
        <v>4</v>
      </c>
      <c r="L145" s="261">
        <v>0</v>
      </c>
      <c r="M145" s="261"/>
      <c r="N145" s="257">
        <f t="shared" si="5"/>
        <v>0</v>
      </c>
      <c r="O145" s="258"/>
      <c r="P145" s="258"/>
      <c r="Q145" s="258"/>
      <c r="R145" s="138"/>
      <c r="T145" s="168" t="s">
        <v>875</v>
      </c>
      <c r="U145" s="47" t="s">
        <v>914</v>
      </c>
      <c r="V145" s="39"/>
      <c r="W145" s="169">
        <f t="shared" si="6"/>
        <v>0</v>
      </c>
      <c r="X145" s="169">
        <v>0</v>
      </c>
      <c r="Y145" s="169">
        <f t="shared" si="7"/>
        <v>0</v>
      </c>
      <c r="Z145" s="169">
        <v>0</v>
      </c>
      <c r="AA145" s="170">
        <f t="shared" si="8"/>
        <v>0</v>
      </c>
      <c r="AR145" s="22" t="s">
        <v>959</v>
      </c>
      <c r="AT145" s="22" t="s">
        <v>1187</v>
      </c>
      <c r="AU145" s="22" t="s">
        <v>959</v>
      </c>
      <c r="AY145" s="22" t="s">
        <v>1081</v>
      </c>
      <c r="BE145" s="116">
        <f t="shared" si="9"/>
        <v>0</v>
      </c>
      <c r="BF145" s="116">
        <f t="shared" si="10"/>
        <v>0</v>
      </c>
      <c r="BG145" s="116">
        <f t="shared" si="11"/>
        <v>0</v>
      </c>
      <c r="BH145" s="116">
        <f t="shared" si="12"/>
        <v>0</v>
      </c>
      <c r="BI145" s="116">
        <f t="shared" si="13"/>
        <v>0</v>
      </c>
      <c r="BJ145" s="22" t="s">
        <v>959</v>
      </c>
      <c r="BK145" s="171">
        <f t="shared" si="14"/>
        <v>0</v>
      </c>
      <c r="BL145" s="22" t="s">
        <v>954</v>
      </c>
      <c r="BM145" s="22" t="s">
        <v>3101</v>
      </c>
    </row>
    <row r="146" spans="2:65" s="1" customFormat="1" ht="38.25" customHeight="1">
      <c r="B146" s="136"/>
      <c r="C146" s="164" t="s">
        <v>1207</v>
      </c>
      <c r="D146" s="164" t="s">
        <v>1082</v>
      </c>
      <c r="E146" s="165" t="s">
        <v>3102</v>
      </c>
      <c r="F146" s="270" t="s">
        <v>3103</v>
      </c>
      <c r="G146" s="270"/>
      <c r="H146" s="270"/>
      <c r="I146" s="270"/>
      <c r="J146" s="166" t="s">
        <v>1182</v>
      </c>
      <c r="K146" s="167">
        <v>1</v>
      </c>
      <c r="L146" s="265">
        <v>0</v>
      </c>
      <c r="M146" s="265"/>
      <c r="N146" s="258">
        <f t="shared" si="5"/>
        <v>0</v>
      </c>
      <c r="O146" s="258"/>
      <c r="P146" s="258"/>
      <c r="Q146" s="258"/>
      <c r="R146" s="138"/>
      <c r="T146" s="168" t="s">
        <v>875</v>
      </c>
      <c r="U146" s="47" t="s">
        <v>914</v>
      </c>
      <c r="V146" s="39"/>
      <c r="W146" s="169">
        <f t="shared" si="6"/>
        <v>0</v>
      </c>
      <c r="X146" s="169">
        <v>0</v>
      </c>
      <c r="Y146" s="169">
        <f t="shared" si="7"/>
        <v>0</v>
      </c>
      <c r="Z146" s="169">
        <v>0</v>
      </c>
      <c r="AA146" s="170">
        <f t="shared" si="8"/>
        <v>0</v>
      </c>
      <c r="AR146" s="22" t="s">
        <v>954</v>
      </c>
      <c r="AT146" s="22" t="s">
        <v>1082</v>
      </c>
      <c r="AU146" s="22" t="s">
        <v>959</v>
      </c>
      <c r="AY146" s="22" t="s">
        <v>1081</v>
      </c>
      <c r="BE146" s="116">
        <f t="shared" si="9"/>
        <v>0</v>
      </c>
      <c r="BF146" s="116">
        <f t="shared" si="10"/>
        <v>0</v>
      </c>
      <c r="BG146" s="116">
        <f t="shared" si="11"/>
        <v>0</v>
      </c>
      <c r="BH146" s="116">
        <f t="shared" si="12"/>
        <v>0</v>
      </c>
      <c r="BI146" s="116">
        <f t="shared" si="13"/>
        <v>0</v>
      </c>
      <c r="BJ146" s="22" t="s">
        <v>959</v>
      </c>
      <c r="BK146" s="171">
        <f t="shared" si="14"/>
        <v>0</v>
      </c>
      <c r="BL146" s="22" t="s">
        <v>954</v>
      </c>
      <c r="BM146" s="22" t="s">
        <v>3104</v>
      </c>
    </row>
    <row r="147" spans="2:65" s="1" customFormat="1" ht="25.5" customHeight="1">
      <c r="B147" s="136"/>
      <c r="C147" s="195" t="s">
        <v>880</v>
      </c>
      <c r="D147" s="195" t="s">
        <v>1187</v>
      </c>
      <c r="E147" s="196" t="s">
        <v>3105</v>
      </c>
      <c r="F147" s="262" t="s">
        <v>3106</v>
      </c>
      <c r="G147" s="262"/>
      <c r="H147" s="262"/>
      <c r="I147" s="262"/>
      <c r="J147" s="197" t="s">
        <v>1182</v>
      </c>
      <c r="K147" s="198">
        <v>1</v>
      </c>
      <c r="L147" s="261">
        <v>0</v>
      </c>
      <c r="M147" s="261"/>
      <c r="N147" s="257">
        <f t="shared" si="5"/>
        <v>0</v>
      </c>
      <c r="O147" s="258"/>
      <c r="P147" s="258"/>
      <c r="Q147" s="258"/>
      <c r="R147" s="138"/>
      <c r="T147" s="168" t="s">
        <v>875</v>
      </c>
      <c r="U147" s="47" t="s">
        <v>914</v>
      </c>
      <c r="V147" s="39"/>
      <c r="W147" s="169">
        <f t="shared" si="6"/>
        <v>0</v>
      </c>
      <c r="X147" s="169">
        <v>0</v>
      </c>
      <c r="Y147" s="169">
        <f t="shared" si="7"/>
        <v>0</v>
      </c>
      <c r="Z147" s="169">
        <v>0</v>
      </c>
      <c r="AA147" s="170">
        <f t="shared" si="8"/>
        <v>0</v>
      </c>
      <c r="AR147" s="22" t="s">
        <v>959</v>
      </c>
      <c r="AT147" s="22" t="s">
        <v>1187</v>
      </c>
      <c r="AU147" s="22" t="s">
        <v>959</v>
      </c>
      <c r="AY147" s="22" t="s">
        <v>1081</v>
      </c>
      <c r="BE147" s="116">
        <f t="shared" si="9"/>
        <v>0</v>
      </c>
      <c r="BF147" s="116">
        <f t="shared" si="10"/>
        <v>0</v>
      </c>
      <c r="BG147" s="116">
        <f t="shared" si="11"/>
        <v>0</v>
      </c>
      <c r="BH147" s="116">
        <f t="shared" si="12"/>
        <v>0</v>
      </c>
      <c r="BI147" s="116">
        <f t="shared" si="13"/>
        <v>0</v>
      </c>
      <c r="BJ147" s="22" t="s">
        <v>959</v>
      </c>
      <c r="BK147" s="171">
        <f t="shared" si="14"/>
        <v>0</v>
      </c>
      <c r="BL147" s="22" t="s">
        <v>954</v>
      </c>
      <c r="BM147" s="22" t="s">
        <v>3107</v>
      </c>
    </row>
    <row r="148" spans="2:65" s="1" customFormat="1" ht="38.25" customHeight="1">
      <c r="B148" s="136"/>
      <c r="C148" s="164" t="s">
        <v>1218</v>
      </c>
      <c r="D148" s="164" t="s">
        <v>1082</v>
      </c>
      <c r="E148" s="165" t="s">
        <v>3108</v>
      </c>
      <c r="F148" s="270" t="s">
        <v>1719</v>
      </c>
      <c r="G148" s="270"/>
      <c r="H148" s="270"/>
      <c r="I148" s="270"/>
      <c r="J148" s="166" t="s">
        <v>1182</v>
      </c>
      <c r="K148" s="167">
        <v>2</v>
      </c>
      <c r="L148" s="265">
        <v>0</v>
      </c>
      <c r="M148" s="265"/>
      <c r="N148" s="258">
        <f t="shared" si="5"/>
        <v>0</v>
      </c>
      <c r="O148" s="258"/>
      <c r="P148" s="258"/>
      <c r="Q148" s="258"/>
      <c r="R148" s="138"/>
      <c r="T148" s="168" t="s">
        <v>875</v>
      </c>
      <c r="U148" s="47" t="s">
        <v>914</v>
      </c>
      <c r="V148" s="39"/>
      <c r="W148" s="169">
        <f t="shared" si="6"/>
        <v>0</v>
      </c>
      <c r="X148" s="169">
        <v>0</v>
      </c>
      <c r="Y148" s="169">
        <f t="shared" si="7"/>
        <v>0</v>
      </c>
      <c r="Z148" s="169">
        <v>0</v>
      </c>
      <c r="AA148" s="170">
        <f t="shared" si="8"/>
        <v>0</v>
      </c>
      <c r="AR148" s="22" t="s">
        <v>954</v>
      </c>
      <c r="AT148" s="22" t="s">
        <v>1082</v>
      </c>
      <c r="AU148" s="22" t="s">
        <v>959</v>
      </c>
      <c r="AY148" s="22" t="s">
        <v>1081</v>
      </c>
      <c r="BE148" s="116">
        <f t="shared" si="9"/>
        <v>0</v>
      </c>
      <c r="BF148" s="116">
        <f t="shared" si="10"/>
        <v>0</v>
      </c>
      <c r="BG148" s="116">
        <f t="shared" si="11"/>
        <v>0</v>
      </c>
      <c r="BH148" s="116">
        <f t="shared" si="12"/>
        <v>0</v>
      </c>
      <c r="BI148" s="116">
        <f t="shared" si="13"/>
        <v>0</v>
      </c>
      <c r="BJ148" s="22" t="s">
        <v>959</v>
      </c>
      <c r="BK148" s="171">
        <f t="shared" si="14"/>
        <v>0</v>
      </c>
      <c r="BL148" s="22" t="s">
        <v>954</v>
      </c>
      <c r="BM148" s="22" t="s">
        <v>3109</v>
      </c>
    </row>
    <row r="149" spans="2:65" s="1" customFormat="1" ht="16.5" customHeight="1">
      <c r="B149" s="136"/>
      <c r="C149" s="195" t="s">
        <v>1223</v>
      </c>
      <c r="D149" s="195" t="s">
        <v>1187</v>
      </c>
      <c r="E149" s="196" t="s">
        <v>3110</v>
      </c>
      <c r="F149" s="262" t="s">
        <v>3111</v>
      </c>
      <c r="G149" s="262"/>
      <c r="H149" s="262"/>
      <c r="I149" s="262"/>
      <c r="J149" s="197" t="s">
        <v>1182</v>
      </c>
      <c r="K149" s="198">
        <v>2</v>
      </c>
      <c r="L149" s="261">
        <v>0</v>
      </c>
      <c r="M149" s="261"/>
      <c r="N149" s="257">
        <f t="shared" si="5"/>
        <v>0</v>
      </c>
      <c r="O149" s="258"/>
      <c r="P149" s="258"/>
      <c r="Q149" s="258"/>
      <c r="R149" s="138"/>
      <c r="T149" s="168" t="s">
        <v>875</v>
      </c>
      <c r="U149" s="47" t="s">
        <v>914</v>
      </c>
      <c r="V149" s="39"/>
      <c r="W149" s="169">
        <f t="shared" si="6"/>
        <v>0</v>
      </c>
      <c r="X149" s="169">
        <v>0</v>
      </c>
      <c r="Y149" s="169">
        <f t="shared" si="7"/>
        <v>0</v>
      </c>
      <c r="Z149" s="169">
        <v>0</v>
      </c>
      <c r="AA149" s="170">
        <f t="shared" si="8"/>
        <v>0</v>
      </c>
      <c r="AR149" s="22" t="s">
        <v>959</v>
      </c>
      <c r="AT149" s="22" t="s">
        <v>1187</v>
      </c>
      <c r="AU149" s="22" t="s">
        <v>959</v>
      </c>
      <c r="AY149" s="22" t="s">
        <v>1081</v>
      </c>
      <c r="BE149" s="116">
        <f t="shared" si="9"/>
        <v>0</v>
      </c>
      <c r="BF149" s="116">
        <f t="shared" si="10"/>
        <v>0</v>
      </c>
      <c r="BG149" s="116">
        <f t="shared" si="11"/>
        <v>0</v>
      </c>
      <c r="BH149" s="116">
        <f t="shared" si="12"/>
        <v>0</v>
      </c>
      <c r="BI149" s="116">
        <f t="shared" si="13"/>
        <v>0</v>
      </c>
      <c r="BJ149" s="22" t="s">
        <v>959</v>
      </c>
      <c r="BK149" s="171">
        <f t="shared" si="14"/>
        <v>0</v>
      </c>
      <c r="BL149" s="22" t="s">
        <v>954</v>
      </c>
      <c r="BM149" s="22" t="s">
        <v>3112</v>
      </c>
    </row>
    <row r="150" spans="2:65" s="1" customFormat="1" ht="38.25" customHeight="1">
      <c r="B150" s="136"/>
      <c r="C150" s="164" t="s">
        <v>1227</v>
      </c>
      <c r="D150" s="164" t="s">
        <v>1082</v>
      </c>
      <c r="E150" s="165" t="s">
        <v>3113</v>
      </c>
      <c r="F150" s="270" t="s">
        <v>3114</v>
      </c>
      <c r="G150" s="270"/>
      <c r="H150" s="270"/>
      <c r="I150" s="270"/>
      <c r="J150" s="166" t="s">
        <v>1182</v>
      </c>
      <c r="K150" s="167">
        <v>4</v>
      </c>
      <c r="L150" s="265">
        <v>0</v>
      </c>
      <c r="M150" s="265"/>
      <c r="N150" s="258">
        <f t="shared" si="5"/>
        <v>0</v>
      </c>
      <c r="O150" s="258"/>
      <c r="P150" s="258"/>
      <c r="Q150" s="258"/>
      <c r="R150" s="138"/>
      <c r="T150" s="168" t="s">
        <v>875</v>
      </c>
      <c r="U150" s="47" t="s">
        <v>914</v>
      </c>
      <c r="V150" s="39"/>
      <c r="W150" s="169">
        <f t="shared" si="6"/>
        <v>0</v>
      </c>
      <c r="X150" s="169">
        <v>0</v>
      </c>
      <c r="Y150" s="169">
        <f t="shared" si="7"/>
        <v>0</v>
      </c>
      <c r="Z150" s="169">
        <v>0</v>
      </c>
      <c r="AA150" s="170">
        <f t="shared" si="8"/>
        <v>0</v>
      </c>
      <c r="AR150" s="22" t="s">
        <v>954</v>
      </c>
      <c r="AT150" s="22" t="s">
        <v>1082</v>
      </c>
      <c r="AU150" s="22" t="s">
        <v>959</v>
      </c>
      <c r="AY150" s="22" t="s">
        <v>1081</v>
      </c>
      <c r="BE150" s="116">
        <f t="shared" si="9"/>
        <v>0</v>
      </c>
      <c r="BF150" s="116">
        <f t="shared" si="10"/>
        <v>0</v>
      </c>
      <c r="BG150" s="116">
        <f t="shared" si="11"/>
        <v>0</v>
      </c>
      <c r="BH150" s="116">
        <f t="shared" si="12"/>
        <v>0</v>
      </c>
      <c r="BI150" s="116">
        <f t="shared" si="13"/>
        <v>0</v>
      </c>
      <c r="BJ150" s="22" t="s">
        <v>959</v>
      </c>
      <c r="BK150" s="171">
        <f t="shared" si="14"/>
        <v>0</v>
      </c>
      <c r="BL150" s="22" t="s">
        <v>954</v>
      </c>
      <c r="BM150" s="22" t="s">
        <v>3115</v>
      </c>
    </row>
    <row r="151" spans="2:65" s="1" customFormat="1" ht="25.5" customHeight="1">
      <c r="B151" s="136"/>
      <c r="C151" s="195" t="s">
        <v>1233</v>
      </c>
      <c r="D151" s="195" t="s">
        <v>1187</v>
      </c>
      <c r="E151" s="196" t="s">
        <v>3116</v>
      </c>
      <c r="F151" s="262" t="s">
        <v>3117</v>
      </c>
      <c r="G151" s="262"/>
      <c r="H151" s="262"/>
      <c r="I151" s="262"/>
      <c r="J151" s="197" t="s">
        <v>1182</v>
      </c>
      <c r="K151" s="198">
        <v>1</v>
      </c>
      <c r="L151" s="261">
        <v>0</v>
      </c>
      <c r="M151" s="261"/>
      <c r="N151" s="257">
        <f t="shared" si="5"/>
        <v>0</v>
      </c>
      <c r="O151" s="258"/>
      <c r="P151" s="258"/>
      <c r="Q151" s="258"/>
      <c r="R151" s="138"/>
      <c r="T151" s="168" t="s">
        <v>875</v>
      </c>
      <c r="U151" s="47" t="s">
        <v>914</v>
      </c>
      <c r="V151" s="39"/>
      <c r="W151" s="169">
        <f t="shared" si="6"/>
        <v>0</v>
      </c>
      <c r="X151" s="169">
        <v>0</v>
      </c>
      <c r="Y151" s="169">
        <f t="shared" si="7"/>
        <v>0</v>
      </c>
      <c r="Z151" s="169">
        <v>0</v>
      </c>
      <c r="AA151" s="170">
        <f t="shared" si="8"/>
        <v>0</v>
      </c>
      <c r="AR151" s="22" t="s">
        <v>959</v>
      </c>
      <c r="AT151" s="22" t="s">
        <v>1187</v>
      </c>
      <c r="AU151" s="22" t="s">
        <v>959</v>
      </c>
      <c r="AY151" s="22" t="s">
        <v>1081</v>
      </c>
      <c r="BE151" s="116">
        <f t="shared" si="9"/>
        <v>0</v>
      </c>
      <c r="BF151" s="116">
        <f t="shared" si="10"/>
        <v>0</v>
      </c>
      <c r="BG151" s="116">
        <f t="shared" si="11"/>
        <v>0</v>
      </c>
      <c r="BH151" s="116">
        <f t="shared" si="12"/>
        <v>0</v>
      </c>
      <c r="BI151" s="116">
        <f t="shared" si="13"/>
        <v>0</v>
      </c>
      <c r="BJ151" s="22" t="s">
        <v>959</v>
      </c>
      <c r="BK151" s="171">
        <f t="shared" si="14"/>
        <v>0</v>
      </c>
      <c r="BL151" s="22" t="s">
        <v>954</v>
      </c>
      <c r="BM151" s="22" t="s">
        <v>3118</v>
      </c>
    </row>
    <row r="152" spans="2:65" s="1" customFormat="1" ht="25.5" customHeight="1">
      <c r="B152" s="136"/>
      <c r="C152" s="195" t="s">
        <v>1239</v>
      </c>
      <c r="D152" s="195" t="s">
        <v>1187</v>
      </c>
      <c r="E152" s="196" t="s">
        <v>3119</v>
      </c>
      <c r="F152" s="262" t="s">
        <v>3120</v>
      </c>
      <c r="G152" s="262"/>
      <c r="H152" s="262"/>
      <c r="I152" s="262"/>
      <c r="J152" s="197" t="s">
        <v>1182</v>
      </c>
      <c r="K152" s="198">
        <v>3</v>
      </c>
      <c r="L152" s="261">
        <v>0</v>
      </c>
      <c r="M152" s="261"/>
      <c r="N152" s="257">
        <f t="shared" si="5"/>
        <v>0</v>
      </c>
      <c r="O152" s="258"/>
      <c r="P152" s="258"/>
      <c r="Q152" s="258"/>
      <c r="R152" s="138"/>
      <c r="T152" s="168" t="s">
        <v>875</v>
      </c>
      <c r="U152" s="47" t="s">
        <v>914</v>
      </c>
      <c r="V152" s="39"/>
      <c r="W152" s="169">
        <f t="shared" si="6"/>
        <v>0</v>
      </c>
      <c r="X152" s="169">
        <v>0</v>
      </c>
      <c r="Y152" s="169">
        <f t="shared" si="7"/>
        <v>0</v>
      </c>
      <c r="Z152" s="169">
        <v>0</v>
      </c>
      <c r="AA152" s="170">
        <f t="shared" si="8"/>
        <v>0</v>
      </c>
      <c r="AR152" s="22" t="s">
        <v>959</v>
      </c>
      <c r="AT152" s="22" t="s">
        <v>1187</v>
      </c>
      <c r="AU152" s="22" t="s">
        <v>959</v>
      </c>
      <c r="AY152" s="22" t="s">
        <v>1081</v>
      </c>
      <c r="BE152" s="116">
        <f t="shared" si="9"/>
        <v>0</v>
      </c>
      <c r="BF152" s="116">
        <f t="shared" si="10"/>
        <v>0</v>
      </c>
      <c r="BG152" s="116">
        <f t="shared" si="11"/>
        <v>0</v>
      </c>
      <c r="BH152" s="116">
        <f t="shared" si="12"/>
        <v>0</v>
      </c>
      <c r="BI152" s="116">
        <f t="shared" si="13"/>
        <v>0</v>
      </c>
      <c r="BJ152" s="22" t="s">
        <v>959</v>
      </c>
      <c r="BK152" s="171">
        <f t="shared" si="14"/>
        <v>0</v>
      </c>
      <c r="BL152" s="22" t="s">
        <v>954</v>
      </c>
      <c r="BM152" s="22" t="s">
        <v>3121</v>
      </c>
    </row>
    <row r="153" spans="2:65" s="1" customFormat="1" ht="25.5" customHeight="1">
      <c r="B153" s="136"/>
      <c r="C153" s="164" t="s">
        <v>1248</v>
      </c>
      <c r="D153" s="164" t="s">
        <v>1082</v>
      </c>
      <c r="E153" s="165" t="s">
        <v>3122</v>
      </c>
      <c r="F153" s="270" t="s">
        <v>1733</v>
      </c>
      <c r="G153" s="270"/>
      <c r="H153" s="270"/>
      <c r="I153" s="270"/>
      <c r="J153" s="166" t="s">
        <v>1182</v>
      </c>
      <c r="K153" s="167">
        <v>1</v>
      </c>
      <c r="L153" s="265">
        <v>0</v>
      </c>
      <c r="M153" s="265"/>
      <c r="N153" s="258">
        <f t="shared" si="5"/>
        <v>0</v>
      </c>
      <c r="O153" s="258"/>
      <c r="P153" s="258"/>
      <c r="Q153" s="258"/>
      <c r="R153" s="138"/>
      <c r="T153" s="168" t="s">
        <v>875</v>
      </c>
      <c r="U153" s="47" t="s">
        <v>914</v>
      </c>
      <c r="V153" s="39"/>
      <c r="W153" s="169">
        <f t="shared" si="6"/>
        <v>0</v>
      </c>
      <c r="X153" s="169">
        <v>0</v>
      </c>
      <c r="Y153" s="169">
        <f t="shared" si="7"/>
        <v>0</v>
      </c>
      <c r="Z153" s="169">
        <v>0</v>
      </c>
      <c r="AA153" s="170">
        <f t="shared" si="8"/>
        <v>0</v>
      </c>
      <c r="AR153" s="22" t="s">
        <v>954</v>
      </c>
      <c r="AT153" s="22" t="s">
        <v>1082</v>
      </c>
      <c r="AU153" s="22" t="s">
        <v>959</v>
      </c>
      <c r="AY153" s="22" t="s">
        <v>1081</v>
      </c>
      <c r="BE153" s="116">
        <f t="shared" si="9"/>
        <v>0</v>
      </c>
      <c r="BF153" s="116">
        <f t="shared" si="10"/>
        <v>0</v>
      </c>
      <c r="BG153" s="116">
        <f t="shared" si="11"/>
        <v>0</v>
      </c>
      <c r="BH153" s="116">
        <f t="shared" si="12"/>
        <v>0</v>
      </c>
      <c r="BI153" s="116">
        <f t="shared" si="13"/>
        <v>0</v>
      </c>
      <c r="BJ153" s="22" t="s">
        <v>959</v>
      </c>
      <c r="BK153" s="171">
        <f t="shared" si="14"/>
        <v>0</v>
      </c>
      <c r="BL153" s="22" t="s">
        <v>954</v>
      </c>
      <c r="BM153" s="22" t="s">
        <v>3123</v>
      </c>
    </row>
    <row r="154" spans="2:65" s="1" customFormat="1" ht="16.5" customHeight="1">
      <c r="B154" s="136"/>
      <c r="C154" s="195" t="s">
        <v>1253</v>
      </c>
      <c r="D154" s="195" t="s">
        <v>1187</v>
      </c>
      <c r="E154" s="196" t="s">
        <v>3124</v>
      </c>
      <c r="F154" s="262" t="s">
        <v>3125</v>
      </c>
      <c r="G154" s="262"/>
      <c r="H154" s="262"/>
      <c r="I154" s="262"/>
      <c r="J154" s="197" t="s">
        <v>1182</v>
      </c>
      <c r="K154" s="198">
        <v>1</v>
      </c>
      <c r="L154" s="261">
        <v>0</v>
      </c>
      <c r="M154" s="261"/>
      <c r="N154" s="257">
        <f t="shared" si="5"/>
        <v>0</v>
      </c>
      <c r="O154" s="258"/>
      <c r="P154" s="258"/>
      <c r="Q154" s="258"/>
      <c r="R154" s="138"/>
      <c r="T154" s="168" t="s">
        <v>875</v>
      </c>
      <c r="U154" s="47" t="s">
        <v>914</v>
      </c>
      <c r="V154" s="39"/>
      <c r="W154" s="169">
        <f t="shared" si="6"/>
        <v>0</v>
      </c>
      <c r="X154" s="169">
        <v>0</v>
      </c>
      <c r="Y154" s="169">
        <f t="shared" si="7"/>
        <v>0</v>
      </c>
      <c r="Z154" s="169">
        <v>0</v>
      </c>
      <c r="AA154" s="170">
        <f t="shared" si="8"/>
        <v>0</v>
      </c>
      <c r="AR154" s="22" t="s">
        <v>959</v>
      </c>
      <c r="AT154" s="22" t="s">
        <v>1187</v>
      </c>
      <c r="AU154" s="22" t="s">
        <v>959</v>
      </c>
      <c r="AY154" s="22" t="s">
        <v>1081</v>
      </c>
      <c r="BE154" s="116">
        <f t="shared" si="9"/>
        <v>0</v>
      </c>
      <c r="BF154" s="116">
        <f t="shared" si="10"/>
        <v>0</v>
      </c>
      <c r="BG154" s="116">
        <f t="shared" si="11"/>
        <v>0</v>
      </c>
      <c r="BH154" s="116">
        <f t="shared" si="12"/>
        <v>0</v>
      </c>
      <c r="BI154" s="116">
        <f t="shared" si="13"/>
        <v>0</v>
      </c>
      <c r="BJ154" s="22" t="s">
        <v>959</v>
      </c>
      <c r="BK154" s="171">
        <f t="shared" si="14"/>
        <v>0</v>
      </c>
      <c r="BL154" s="22" t="s">
        <v>954</v>
      </c>
      <c r="BM154" s="22" t="s">
        <v>3126</v>
      </c>
    </row>
    <row r="155" spans="2:65" s="1" customFormat="1" ht="25.5" customHeight="1">
      <c r="B155" s="136"/>
      <c r="C155" s="164" t="s">
        <v>1258</v>
      </c>
      <c r="D155" s="164" t="s">
        <v>1082</v>
      </c>
      <c r="E155" s="165" t="s">
        <v>2460</v>
      </c>
      <c r="F155" s="270" t="s">
        <v>2461</v>
      </c>
      <c r="G155" s="270"/>
      <c r="H155" s="270"/>
      <c r="I155" s="270"/>
      <c r="J155" s="166" t="s">
        <v>1346</v>
      </c>
      <c r="K155" s="167">
        <v>0</v>
      </c>
      <c r="L155" s="265">
        <v>0</v>
      </c>
      <c r="M155" s="265"/>
      <c r="N155" s="258">
        <f t="shared" si="5"/>
        <v>0</v>
      </c>
      <c r="O155" s="258"/>
      <c r="P155" s="258"/>
      <c r="Q155" s="258"/>
      <c r="R155" s="138"/>
      <c r="T155" s="168" t="s">
        <v>875</v>
      </c>
      <c r="U155" s="47" t="s">
        <v>914</v>
      </c>
      <c r="V155" s="39"/>
      <c r="W155" s="169">
        <f t="shared" si="6"/>
        <v>0</v>
      </c>
      <c r="X155" s="169">
        <v>0</v>
      </c>
      <c r="Y155" s="169">
        <f t="shared" si="7"/>
        <v>0</v>
      </c>
      <c r="Z155" s="169">
        <v>0</v>
      </c>
      <c r="AA155" s="170">
        <f t="shared" si="8"/>
        <v>0</v>
      </c>
      <c r="AR155" s="22" t="s">
        <v>954</v>
      </c>
      <c r="AT155" s="22" t="s">
        <v>1082</v>
      </c>
      <c r="AU155" s="22" t="s">
        <v>959</v>
      </c>
      <c r="AY155" s="22" t="s">
        <v>1081</v>
      </c>
      <c r="BE155" s="116">
        <f t="shared" si="9"/>
        <v>0</v>
      </c>
      <c r="BF155" s="116">
        <f t="shared" si="10"/>
        <v>0</v>
      </c>
      <c r="BG155" s="116">
        <f t="shared" si="11"/>
        <v>0</v>
      </c>
      <c r="BH155" s="116">
        <f t="shared" si="12"/>
        <v>0</v>
      </c>
      <c r="BI155" s="116">
        <f t="shared" si="13"/>
        <v>0</v>
      </c>
      <c r="BJ155" s="22" t="s">
        <v>959</v>
      </c>
      <c r="BK155" s="171">
        <f t="shared" si="14"/>
        <v>0</v>
      </c>
      <c r="BL155" s="22" t="s">
        <v>954</v>
      </c>
      <c r="BM155" s="22" t="s">
        <v>3127</v>
      </c>
    </row>
    <row r="156" spans="2:65" s="10" customFormat="1" ht="29.85" customHeight="1">
      <c r="B156" s="153"/>
      <c r="C156" s="154"/>
      <c r="D156" s="163" t="s">
        <v>549</v>
      </c>
      <c r="E156" s="163"/>
      <c r="F156" s="163"/>
      <c r="G156" s="163"/>
      <c r="H156" s="163"/>
      <c r="I156" s="163"/>
      <c r="J156" s="163"/>
      <c r="K156" s="163"/>
      <c r="L156" s="163"/>
      <c r="M156" s="163"/>
      <c r="N156" s="273">
        <f>BK156</f>
        <v>0</v>
      </c>
      <c r="O156" s="274"/>
      <c r="P156" s="274"/>
      <c r="Q156" s="274"/>
      <c r="R156" s="156"/>
      <c r="T156" s="157"/>
      <c r="U156" s="154"/>
      <c r="V156" s="154"/>
      <c r="W156" s="158">
        <f>SUM(W157:W161)</f>
        <v>0</v>
      </c>
      <c r="X156" s="154"/>
      <c r="Y156" s="158">
        <f>SUM(Y157:Y161)</f>
        <v>0</v>
      </c>
      <c r="Z156" s="154"/>
      <c r="AA156" s="159">
        <f>SUM(AA157:AA161)</f>
        <v>0</v>
      </c>
      <c r="AR156" s="160" t="s">
        <v>959</v>
      </c>
      <c r="AT156" s="161" t="s">
        <v>946</v>
      </c>
      <c r="AU156" s="161" t="s">
        <v>954</v>
      </c>
      <c r="AY156" s="160" t="s">
        <v>1081</v>
      </c>
      <c r="BK156" s="162">
        <f>SUM(BK157:BK161)</f>
        <v>0</v>
      </c>
    </row>
    <row r="157" spans="2:65" s="1" customFormat="1" ht="25.5" customHeight="1">
      <c r="B157" s="136"/>
      <c r="C157" s="164" t="s">
        <v>1263</v>
      </c>
      <c r="D157" s="164" t="s">
        <v>1082</v>
      </c>
      <c r="E157" s="165" t="s">
        <v>3128</v>
      </c>
      <c r="F157" s="270" t="s">
        <v>3129</v>
      </c>
      <c r="G157" s="270"/>
      <c r="H157" s="270"/>
      <c r="I157" s="270"/>
      <c r="J157" s="166" t="s">
        <v>1182</v>
      </c>
      <c r="K157" s="167">
        <v>2</v>
      </c>
      <c r="L157" s="265">
        <v>0</v>
      </c>
      <c r="M157" s="265"/>
      <c r="N157" s="258">
        <f>ROUND(L157*K157,3)</f>
        <v>0</v>
      </c>
      <c r="O157" s="258"/>
      <c r="P157" s="258"/>
      <c r="Q157" s="258"/>
      <c r="R157" s="138"/>
      <c r="T157" s="168" t="s">
        <v>875</v>
      </c>
      <c r="U157" s="47" t="s">
        <v>914</v>
      </c>
      <c r="V157" s="39"/>
      <c r="W157" s="169">
        <f>V157*K157</f>
        <v>0</v>
      </c>
      <c r="X157" s="169">
        <v>0</v>
      </c>
      <c r="Y157" s="169">
        <f>X157*K157</f>
        <v>0</v>
      </c>
      <c r="Z157" s="169">
        <v>0</v>
      </c>
      <c r="AA157" s="170">
        <f>Z157*K157</f>
        <v>0</v>
      </c>
      <c r="AR157" s="22" t="s">
        <v>954</v>
      </c>
      <c r="AT157" s="22" t="s">
        <v>1082</v>
      </c>
      <c r="AU157" s="22" t="s">
        <v>959</v>
      </c>
      <c r="AY157" s="22" t="s">
        <v>1081</v>
      </c>
      <c r="BE157" s="116">
        <f>IF(U157="základná",N157,0)</f>
        <v>0</v>
      </c>
      <c r="BF157" s="116">
        <f>IF(U157="znížená",N157,0)</f>
        <v>0</v>
      </c>
      <c r="BG157" s="116">
        <f>IF(U157="zákl. prenesená",N157,0)</f>
        <v>0</v>
      </c>
      <c r="BH157" s="116">
        <f>IF(U157="zníž. prenesená",N157,0)</f>
        <v>0</v>
      </c>
      <c r="BI157" s="116">
        <f>IF(U157="nulová",N157,0)</f>
        <v>0</v>
      </c>
      <c r="BJ157" s="22" t="s">
        <v>959</v>
      </c>
      <c r="BK157" s="171">
        <f>ROUND(L157*K157,3)</f>
        <v>0</v>
      </c>
      <c r="BL157" s="22" t="s">
        <v>954</v>
      </c>
      <c r="BM157" s="22" t="s">
        <v>3130</v>
      </c>
    </row>
    <row r="158" spans="2:65" s="1" customFormat="1" ht="25.5" customHeight="1">
      <c r="B158" s="136"/>
      <c r="C158" s="164" t="s">
        <v>1269</v>
      </c>
      <c r="D158" s="164" t="s">
        <v>1082</v>
      </c>
      <c r="E158" s="165" t="s">
        <v>3131</v>
      </c>
      <c r="F158" s="270" t="s">
        <v>3132</v>
      </c>
      <c r="G158" s="270"/>
      <c r="H158" s="270"/>
      <c r="I158" s="270"/>
      <c r="J158" s="166" t="s">
        <v>1182</v>
      </c>
      <c r="K158" s="167">
        <v>5</v>
      </c>
      <c r="L158" s="265">
        <v>0</v>
      </c>
      <c r="M158" s="265"/>
      <c r="N158" s="258">
        <f>ROUND(L158*K158,3)</f>
        <v>0</v>
      </c>
      <c r="O158" s="258"/>
      <c r="P158" s="258"/>
      <c r="Q158" s="258"/>
      <c r="R158" s="138"/>
      <c r="T158" s="168" t="s">
        <v>875</v>
      </c>
      <c r="U158" s="47" t="s">
        <v>914</v>
      </c>
      <c r="V158" s="39"/>
      <c r="W158" s="169">
        <f>V158*K158</f>
        <v>0</v>
      </c>
      <c r="X158" s="169">
        <v>0</v>
      </c>
      <c r="Y158" s="169">
        <f>X158*K158</f>
        <v>0</v>
      </c>
      <c r="Z158" s="169">
        <v>0</v>
      </c>
      <c r="AA158" s="170">
        <f>Z158*K158</f>
        <v>0</v>
      </c>
      <c r="AR158" s="22" t="s">
        <v>954</v>
      </c>
      <c r="AT158" s="22" t="s">
        <v>1082</v>
      </c>
      <c r="AU158" s="22" t="s">
        <v>959</v>
      </c>
      <c r="AY158" s="22" t="s">
        <v>1081</v>
      </c>
      <c r="BE158" s="116">
        <f>IF(U158="základná",N158,0)</f>
        <v>0</v>
      </c>
      <c r="BF158" s="116">
        <f>IF(U158="znížená",N158,0)</f>
        <v>0</v>
      </c>
      <c r="BG158" s="116">
        <f>IF(U158="zákl. prenesená",N158,0)</f>
        <v>0</v>
      </c>
      <c r="BH158" s="116">
        <f>IF(U158="zníž. prenesená",N158,0)</f>
        <v>0</v>
      </c>
      <c r="BI158" s="116">
        <f>IF(U158="nulová",N158,0)</f>
        <v>0</v>
      </c>
      <c r="BJ158" s="22" t="s">
        <v>959</v>
      </c>
      <c r="BK158" s="171">
        <f>ROUND(L158*K158,3)</f>
        <v>0</v>
      </c>
      <c r="BL158" s="22" t="s">
        <v>954</v>
      </c>
      <c r="BM158" s="22" t="s">
        <v>3133</v>
      </c>
    </row>
    <row r="159" spans="2:65" s="1" customFormat="1" ht="25.5" customHeight="1">
      <c r="B159" s="136"/>
      <c r="C159" s="164" t="s">
        <v>1275</v>
      </c>
      <c r="D159" s="164" t="s">
        <v>1082</v>
      </c>
      <c r="E159" s="165" t="s">
        <v>1744</v>
      </c>
      <c r="F159" s="270" t="s">
        <v>1745</v>
      </c>
      <c r="G159" s="270"/>
      <c r="H159" s="270"/>
      <c r="I159" s="270"/>
      <c r="J159" s="166" t="s">
        <v>1182</v>
      </c>
      <c r="K159" s="167">
        <v>4</v>
      </c>
      <c r="L159" s="265">
        <v>0</v>
      </c>
      <c r="M159" s="265"/>
      <c r="N159" s="258">
        <f>ROUND(L159*K159,3)</f>
        <v>0</v>
      </c>
      <c r="O159" s="258"/>
      <c r="P159" s="258"/>
      <c r="Q159" s="258"/>
      <c r="R159" s="138"/>
      <c r="T159" s="168" t="s">
        <v>875</v>
      </c>
      <c r="U159" s="47" t="s">
        <v>914</v>
      </c>
      <c r="V159" s="39"/>
      <c r="W159" s="169">
        <f>V159*K159</f>
        <v>0</v>
      </c>
      <c r="X159" s="169">
        <v>0</v>
      </c>
      <c r="Y159" s="169">
        <f>X159*K159</f>
        <v>0</v>
      </c>
      <c r="Z159" s="169">
        <v>0</v>
      </c>
      <c r="AA159" s="170">
        <f>Z159*K159</f>
        <v>0</v>
      </c>
      <c r="AR159" s="22" t="s">
        <v>954</v>
      </c>
      <c r="AT159" s="22" t="s">
        <v>1082</v>
      </c>
      <c r="AU159" s="22" t="s">
        <v>959</v>
      </c>
      <c r="AY159" s="22" t="s">
        <v>1081</v>
      </c>
      <c r="BE159" s="116">
        <f>IF(U159="základná",N159,0)</f>
        <v>0</v>
      </c>
      <c r="BF159" s="116">
        <f>IF(U159="znížená",N159,0)</f>
        <v>0</v>
      </c>
      <c r="BG159" s="116">
        <f>IF(U159="zákl. prenesená",N159,0)</f>
        <v>0</v>
      </c>
      <c r="BH159" s="116">
        <f>IF(U159="zníž. prenesená",N159,0)</f>
        <v>0</v>
      </c>
      <c r="BI159" s="116">
        <f>IF(U159="nulová",N159,0)</f>
        <v>0</v>
      </c>
      <c r="BJ159" s="22" t="s">
        <v>959</v>
      </c>
      <c r="BK159" s="171">
        <f>ROUND(L159*K159,3)</f>
        <v>0</v>
      </c>
      <c r="BL159" s="22" t="s">
        <v>954</v>
      </c>
      <c r="BM159" s="22" t="s">
        <v>3134</v>
      </c>
    </row>
    <row r="160" spans="2:65" s="1" customFormat="1" ht="25.5" customHeight="1">
      <c r="B160" s="136"/>
      <c r="C160" s="164" t="s">
        <v>1190</v>
      </c>
      <c r="D160" s="164" t="s">
        <v>1082</v>
      </c>
      <c r="E160" s="165" t="s">
        <v>1747</v>
      </c>
      <c r="F160" s="270" t="s">
        <v>1748</v>
      </c>
      <c r="G160" s="270"/>
      <c r="H160" s="270"/>
      <c r="I160" s="270"/>
      <c r="J160" s="166" t="s">
        <v>1182</v>
      </c>
      <c r="K160" s="167">
        <v>4</v>
      </c>
      <c r="L160" s="265">
        <v>0</v>
      </c>
      <c r="M160" s="265"/>
      <c r="N160" s="258">
        <f>ROUND(L160*K160,3)</f>
        <v>0</v>
      </c>
      <c r="O160" s="258"/>
      <c r="P160" s="258"/>
      <c r="Q160" s="258"/>
      <c r="R160" s="138"/>
      <c r="T160" s="168" t="s">
        <v>875</v>
      </c>
      <c r="U160" s="47" t="s">
        <v>914</v>
      </c>
      <c r="V160" s="39"/>
      <c r="W160" s="169">
        <f>V160*K160</f>
        <v>0</v>
      </c>
      <c r="X160" s="169">
        <v>0</v>
      </c>
      <c r="Y160" s="169">
        <f>X160*K160</f>
        <v>0</v>
      </c>
      <c r="Z160" s="169">
        <v>0</v>
      </c>
      <c r="AA160" s="170">
        <f>Z160*K160</f>
        <v>0</v>
      </c>
      <c r="AR160" s="22" t="s">
        <v>954</v>
      </c>
      <c r="AT160" s="22" t="s">
        <v>1082</v>
      </c>
      <c r="AU160" s="22" t="s">
        <v>959</v>
      </c>
      <c r="AY160" s="22" t="s">
        <v>1081</v>
      </c>
      <c r="BE160" s="116">
        <f>IF(U160="základná",N160,0)</f>
        <v>0</v>
      </c>
      <c r="BF160" s="116">
        <f>IF(U160="znížená",N160,0)</f>
        <v>0</v>
      </c>
      <c r="BG160" s="116">
        <f>IF(U160="zákl. prenesená",N160,0)</f>
        <v>0</v>
      </c>
      <c r="BH160" s="116">
        <f>IF(U160="zníž. prenesená",N160,0)</f>
        <v>0</v>
      </c>
      <c r="BI160" s="116">
        <f>IF(U160="nulová",N160,0)</f>
        <v>0</v>
      </c>
      <c r="BJ160" s="22" t="s">
        <v>959</v>
      </c>
      <c r="BK160" s="171">
        <f>ROUND(L160*K160,3)</f>
        <v>0</v>
      </c>
      <c r="BL160" s="22" t="s">
        <v>954</v>
      </c>
      <c r="BM160" s="22" t="s">
        <v>3135</v>
      </c>
    </row>
    <row r="161" spans="2:65" s="1" customFormat="1" ht="25.5" customHeight="1">
      <c r="B161" s="136"/>
      <c r="C161" s="164" t="s">
        <v>1286</v>
      </c>
      <c r="D161" s="164" t="s">
        <v>1082</v>
      </c>
      <c r="E161" s="165" t="s">
        <v>3739</v>
      </c>
      <c r="F161" s="270" t="s">
        <v>3740</v>
      </c>
      <c r="G161" s="270"/>
      <c r="H161" s="270"/>
      <c r="I161" s="270"/>
      <c r="J161" s="166" t="s">
        <v>1346</v>
      </c>
      <c r="K161" s="167">
        <v>0</v>
      </c>
      <c r="L161" s="265">
        <v>0</v>
      </c>
      <c r="M161" s="265"/>
      <c r="N161" s="258">
        <f>ROUND(L161*K161,3)</f>
        <v>0</v>
      </c>
      <c r="O161" s="258"/>
      <c r="P161" s="258"/>
      <c r="Q161" s="258"/>
      <c r="R161" s="138"/>
      <c r="T161" s="168" t="s">
        <v>875</v>
      </c>
      <c r="U161" s="47" t="s">
        <v>914</v>
      </c>
      <c r="V161" s="39"/>
      <c r="W161" s="169">
        <f>V161*K161</f>
        <v>0</v>
      </c>
      <c r="X161" s="169">
        <v>0</v>
      </c>
      <c r="Y161" s="169">
        <f>X161*K161</f>
        <v>0</v>
      </c>
      <c r="Z161" s="169">
        <v>0</v>
      </c>
      <c r="AA161" s="170">
        <f>Z161*K161</f>
        <v>0</v>
      </c>
      <c r="AR161" s="22" t="s">
        <v>954</v>
      </c>
      <c r="AT161" s="22" t="s">
        <v>1082</v>
      </c>
      <c r="AU161" s="22" t="s">
        <v>959</v>
      </c>
      <c r="AY161" s="22" t="s">
        <v>1081</v>
      </c>
      <c r="BE161" s="116">
        <f>IF(U161="základná",N161,0)</f>
        <v>0</v>
      </c>
      <c r="BF161" s="116">
        <f>IF(U161="znížená",N161,0)</f>
        <v>0</v>
      </c>
      <c r="BG161" s="116">
        <f>IF(U161="zákl. prenesená",N161,0)</f>
        <v>0</v>
      </c>
      <c r="BH161" s="116">
        <f>IF(U161="zníž. prenesená",N161,0)</f>
        <v>0</v>
      </c>
      <c r="BI161" s="116">
        <f>IF(U161="nulová",N161,0)</f>
        <v>0</v>
      </c>
      <c r="BJ161" s="22" t="s">
        <v>959</v>
      </c>
      <c r="BK161" s="171">
        <f>ROUND(L161*K161,3)</f>
        <v>0</v>
      </c>
      <c r="BL161" s="22" t="s">
        <v>954</v>
      </c>
      <c r="BM161" s="22" t="s">
        <v>3136</v>
      </c>
    </row>
    <row r="162" spans="2:65" s="10" customFormat="1" ht="29.85" customHeight="1">
      <c r="B162" s="153"/>
      <c r="C162" s="154"/>
      <c r="D162" s="163" t="s">
        <v>1059</v>
      </c>
      <c r="E162" s="163"/>
      <c r="F162" s="163"/>
      <c r="G162" s="163"/>
      <c r="H162" s="163"/>
      <c r="I162" s="163"/>
      <c r="J162" s="163"/>
      <c r="K162" s="163"/>
      <c r="L162" s="163"/>
      <c r="M162" s="163"/>
      <c r="N162" s="273">
        <f>BK162</f>
        <v>0</v>
      </c>
      <c r="O162" s="274"/>
      <c r="P162" s="274"/>
      <c r="Q162" s="274"/>
      <c r="R162" s="156"/>
      <c r="T162" s="157"/>
      <c r="U162" s="154"/>
      <c r="V162" s="154"/>
      <c r="W162" s="158">
        <f>SUM(W163:W164)</f>
        <v>0</v>
      </c>
      <c r="X162" s="154"/>
      <c r="Y162" s="158">
        <f>SUM(Y163:Y164)</f>
        <v>0</v>
      </c>
      <c r="Z162" s="154"/>
      <c r="AA162" s="159">
        <f>SUM(AA163:AA164)</f>
        <v>0</v>
      </c>
      <c r="AR162" s="160" t="s">
        <v>959</v>
      </c>
      <c r="AT162" s="161" t="s">
        <v>946</v>
      </c>
      <c r="AU162" s="161" t="s">
        <v>954</v>
      </c>
      <c r="AY162" s="160" t="s">
        <v>1081</v>
      </c>
      <c r="BK162" s="162">
        <f>SUM(BK163:BK164)</f>
        <v>0</v>
      </c>
    </row>
    <row r="163" spans="2:65" s="1" customFormat="1" ht="25.5" customHeight="1">
      <c r="B163" s="136"/>
      <c r="C163" s="164" t="s">
        <v>1290</v>
      </c>
      <c r="D163" s="164" t="s">
        <v>1082</v>
      </c>
      <c r="E163" s="165" t="s">
        <v>3137</v>
      </c>
      <c r="F163" s="270" t="s">
        <v>3138</v>
      </c>
      <c r="G163" s="270"/>
      <c r="H163" s="270"/>
      <c r="I163" s="270"/>
      <c r="J163" s="166" t="s">
        <v>129</v>
      </c>
      <c r="K163" s="167">
        <v>1</v>
      </c>
      <c r="L163" s="265">
        <v>0</v>
      </c>
      <c r="M163" s="265"/>
      <c r="N163" s="258">
        <f>ROUND(L163*K163,3)</f>
        <v>0</v>
      </c>
      <c r="O163" s="258"/>
      <c r="P163" s="258"/>
      <c r="Q163" s="258"/>
      <c r="R163" s="138"/>
      <c r="T163" s="168" t="s">
        <v>875</v>
      </c>
      <c r="U163" s="47" t="s">
        <v>914</v>
      </c>
      <c r="V163" s="39"/>
      <c r="W163" s="169">
        <f>V163*K163</f>
        <v>0</v>
      </c>
      <c r="X163" s="169">
        <v>0</v>
      </c>
      <c r="Y163" s="169">
        <f>X163*K163</f>
        <v>0</v>
      </c>
      <c r="Z163" s="169">
        <v>0</v>
      </c>
      <c r="AA163" s="170">
        <f>Z163*K163</f>
        <v>0</v>
      </c>
      <c r="AR163" s="22" t="s">
        <v>954</v>
      </c>
      <c r="AT163" s="22" t="s">
        <v>1082</v>
      </c>
      <c r="AU163" s="22" t="s">
        <v>959</v>
      </c>
      <c r="AY163" s="22" t="s">
        <v>1081</v>
      </c>
      <c r="BE163" s="116">
        <f>IF(U163="základná",N163,0)</f>
        <v>0</v>
      </c>
      <c r="BF163" s="116">
        <f>IF(U163="znížená",N163,0)</f>
        <v>0</v>
      </c>
      <c r="BG163" s="116">
        <f>IF(U163="zákl. prenesená",N163,0)</f>
        <v>0</v>
      </c>
      <c r="BH163" s="116">
        <f>IF(U163="zníž. prenesená",N163,0)</f>
        <v>0</v>
      </c>
      <c r="BI163" s="116">
        <f>IF(U163="nulová",N163,0)</f>
        <v>0</v>
      </c>
      <c r="BJ163" s="22" t="s">
        <v>959</v>
      </c>
      <c r="BK163" s="171">
        <f>ROUND(L163*K163,3)</f>
        <v>0</v>
      </c>
      <c r="BL163" s="22" t="s">
        <v>954</v>
      </c>
      <c r="BM163" s="22" t="s">
        <v>3139</v>
      </c>
    </row>
    <row r="164" spans="2:65" s="1" customFormat="1" ht="38.25" customHeight="1">
      <c r="B164" s="136"/>
      <c r="C164" s="164" t="s">
        <v>1294</v>
      </c>
      <c r="D164" s="164" t="s">
        <v>1082</v>
      </c>
      <c r="E164" s="165" t="s">
        <v>2293</v>
      </c>
      <c r="F164" s="270" t="s">
        <v>2294</v>
      </c>
      <c r="G164" s="270"/>
      <c r="H164" s="270"/>
      <c r="I164" s="270"/>
      <c r="J164" s="166" t="s">
        <v>1346</v>
      </c>
      <c r="K164" s="167">
        <v>0</v>
      </c>
      <c r="L164" s="265">
        <v>0</v>
      </c>
      <c r="M164" s="265"/>
      <c r="N164" s="258">
        <f>ROUND(L164*K164,3)</f>
        <v>0</v>
      </c>
      <c r="O164" s="258"/>
      <c r="P164" s="258"/>
      <c r="Q164" s="258"/>
      <c r="R164" s="138"/>
      <c r="T164" s="168" t="s">
        <v>875</v>
      </c>
      <c r="U164" s="47" t="s">
        <v>914</v>
      </c>
      <c r="V164" s="39"/>
      <c r="W164" s="169">
        <f>V164*K164</f>
        <v>0</v>
      </c>
      <c r="X164" s="169">
        <v>0</v>
      </c>
      <c r="Y164" s="169">
        <f>X164*K164</f>
        <v>0</v>
      </c>
      <c r="Z164" s="169">
        <v>0</v>
      </c>
      <c r="AA164" s="170">
        <f>Z164*K164</f>
        <v>0</v>
      </c>
      <c r="AR164" s="22" t="s">
        <v>954</v>
      </c>
      <c r="AT164" s="22" t="s">
        <v>1082</v>
      </c>
      <c r="AU164" s="22" t="s">
        <v>959</v>
      </c>
      <c r="AY164" s="22" t="s">
        <v>1081</v>
      </c>
      <c r="BE164" s="116">
        <f>IF(U164="základná",N164,0)</f>
        <v>0</v>
      </c>
      <c r="BF164" s="116">
        <f>IF(U164="znížená",N164,0)</f>
        <v>0</v>
      </c>
      <c r="BG164" s="116">
        <f>IF(U164="zákl. prenesená",N164,0)</f>
        <v>0</v>
      </c>
      <c r="BH164" s="116">
        <f>IF(U164="zníž. prenesená",N164,0)</f>
        <v>0</v>
      </c>
      <c r="BI164" s="116">
        <f>IF(U164="nulová",N164,0)</f>
        <v>0</v>
      </c>
      <c r="BJ164" s="22" t="s">
        <v>959</v>
      </c>
      <c r="BK164" s="171">
        <f>ROUND(L164*K164,3)</f>
        <v>0</v>
      </c>
      <c r="BL164" s="22" t="s">
        <v>954</v>
      </c>
      <c r="BM164" s="22" t="s">
        <v>3140</v>
      </c>
    </row>
    <row r="165" spans="2:65" s="10" customFormat="1" ht="29.85" customHeight="1">
      <c r="B165" s="153"/>
      <c r="C165" s="154"/>
      <c r="D165" s="163" t="s">
        <v>1061</v>
      </c>
      <c r="E165" s="163"/>
      <c r="F165" s="163"/>
      <c r="G165" s="163"/>
      <c r="H165" s="163"/>
      <c r="I165" s="163"/>
      <c r="J165" s="163"/>
      <c r="K165" s="163"/>
      <c r="L165" s="163"/>
      <c r="M165" s="163"/>
      <c r="N165" s="273">
        <f>BK165</f>
        <v>0</v>
      </c>
      <c r="O165" s="274"/>
      <c r="P165" s="274"/>
      <c r="Q165" s="274"/>
      <c r="R165" s="156"/>
      <c r="T165" s="157"/>
      <c r="U165" s="154"/>
      <c r="V165" s="154"/>
      <c r="W165" s="158">
        <f>SUM(W166:W169)</f>
        <v>0</v>
      </c>
      <c r="X165" s="154"/>
      <c r="Y165" s="158">
        <f>SUM(Y166:Y169)</f>
        <v>0</v>
      </c>
      <c r="Z165" s="154"/>
      <c r="AA165" s="159">
        <f>SUM(AA166:AA169)</f>
        <v>0</v>
      </c>
      <c r="AR165" s="160" t="s">
        <v>959</v>
      </c>
      <c r="AT165" s="161" t="s">
        <v>946</v>
      </c>
      <c r="AU165" s="161" t="s">
        <v>954</v>
      </c>
      <c r="AY165" s="160" t="s">
        <v>1081</v>
      </c>
      <c r="BK165" s="162">
        <f>SUM(BK166:BK169)</f>
        <v>0</v>
      </c>
    </row>
    <row r="166" spans="2:65" s="1" customFormat="1" ht="38.25" customHeight="1">
      <c r="B166" s="136"/>
      <c r="C166" s="164" t="s">
        <v>1298</v>
      </c>
      <c r="D166" s="164" t="s">
        <v>1082</v>
      </c>
      <c r="E166" s="165" t="s">
        <v>1770</v>
      </c>
      <c r="F166" s="270" t="s">
        <v>1771</v>
      </c>
      <c r="G166" s="270"/>
      <c r="H166" s="270"/>
      <c r="I166" s="270"/>
      <c r="J166" s="166" t="s">
        <v>1135</v>
      </c>
      <c r="K166" s="167">
        <v>3.0750000000000002</v>
      </c>
      <c r="L166" s="265">
        <v>0</v>
      </c>
      <c r="M166" s="265"/>
      <c r="N166" s="258">
        <f>ROUND(L166*K166,3)</f>
        <v>0</v>
      </c>
      <c r="O166" s="258"/>
      <c r="P166" s="258"/>
      <c r="Q166" s="258"/>
      <c r="R166" s="138"/>
      <c r="T166" s="168" t="s">
        <v>875</v>
      </c>
      <c r="U166" s="47" t="s">
        <v>914</v>
      </c>
      <c r="V166" s="39"/>
      <c r="W166" s="169">
        <f>V166*K166</f>
        <v>0</v>
      </c>
      <c r="X166" s="169">
        <v>0</v>
      </c>
      <c r="Y166" s="169">
        <f>X166*K166</f>
        <v>0</v>
      </c>
      <c r="Z166" s="169">
        <v>0</v>
      </c>
      <c r="AA166" s="170">
        <f>Z166*K166</f>
        <v>0</v>
      </c>
      <c r="AR166" s="22" t="s">
        <v>954</v>
      </c>
      <c r="AT166" s="22" t="s">
        <v>1082</v>
      </c>
      <c r="AU166" s="22" t="s">
        <v>959</v>
      </c>
      <c r="AY166" s="22" t="s">
        <v>1081</v>
      </c>
      <c r="BE166" s="116">
        <f>IF(U166="základná",N166,0)</f>
        <v>0</v>
      </c>
      <c r="BF166" s="116">
        <f>IF(U166="znížená",N166,0)</f>
        <v>0</v>
      </c>
      <c r="BG166" s="116">
        <f>IF(U166="zákl. prenesená",N166,0)</f>
        <v>0</v>
      </c>
      <c r="BH166" s="116">
        <f>IF(U166="zníž. prenesená",N166,0)</f>
        <v>0</v>
      </c>
      <c r="BI166" s="116">
        <f>IF(U166="nulová",N166,0)</f>
        <v>0</v>
      </c>
      <c r="BJ166" s="22" t="s">
        <v>959</v>
      </c>
      <c r="BK166" s="171">
        <f>ROUND(L166*K166,3)</f>
        <v>0</v>
      </c>
      <c r="BL166" s="22" t="s">
        <v>954</v>
      </c>
      <c r="BM166" s="22" t="s">
        <v>3141</v>
      </c>
    </row>
    <row r="167" spans="2:65" s="1" customFormat="1" ht="25.5" customHeight="1">
      <c r="B167" s="136"/>
      <c r="C167" s="164" t="s">
        <v>1302</v>
      </c>
      <c r="D167" s="164" t="s">
        <v>1082</v>
      </c>
      <c r="E167" s="165" t="s">
        <v>27</v>
      </c>
      <c r="F167" s="270" t="s">
        <v>1595</v>
      </c>
      <c r="G167" s="270"/>
      <c r="H167" s="270"/>
      <c r="I167" s="270"/>
      <c r="J167" s="166" t="s">
        <v>1135</v>
      </c>
      <c r="K167" s="167">
        <v>3.0750000000000002</v>
      </c>
      <c r="L167" s="265">
        <v>0</v>
      </c>
      <c r="M167" s="265"/>
      <c r="N167" s="258">
        <f>ROUND(L167*K167,3)</f>
        <v>0</v>
      </c>
      <c r="O167" s="258"/>
      <c r="P167" s="258"/>
      <c r="Q167" s="258"/>
      <c r="R167" s="138"/>
      <c r="T167" s="168" t="s">
        <v>875</v>
      </c>
      <c r="U167" s="47" t="s">
        <v>914</v>
      </c>
      <c r="V167" s="39"/>
      <c r="W167" s="169">
        <f>V167*K167</f>
        <v>0</v>
      </c>
      <c r="X167" s="169">
        <v>0</v>
      </c>
      <c r="Y167" s="169">
        <f>X167*K167</f>
        <v>0</v>
      </c>
      <c r="Z167" s="169">
        <v>0</v>
      </c>
      <c r="AA167" s="170">
        <f>Z167*K167</f>
        <v>0</v>
      </c>
      <c r="AR167" s="22" t="s">
        <v>954</v>
      </c>
      <c r="AT167" s="22" t="s">
        <v>1082</v>
      </c>
      <c r="AU167" s="22" t="s">
        <v>959</v>
      </c>
      <c r="AY167" s="22" t="s">
        <v>1081</v>
      </c>
      <c r="BE167" s="116">
        <f>IF(U167="základná",N167,0)</f>
        <v>0</v>
      </c>
      <c r="BF167" s="116">
        <f>IF(U167="znížená",N167,0)</f>
        <v>0</v>
      </c>
      <c r="BG167" s="116">
        <f>IF(U167="zákl. prenesená",N167,0)</f>
        <v>0</v>
      </c>
      <c r="BH167" s="116">
        <f>IF(U167="zníž. prenesená",N167,0)</f>
        <v>0</v>
      </c>
      <c r="BI167" s="116">
        <f>IF(U167="nulová",N167,0)</f>
        <v>0</v>
      </c>
      <c r="BJ167" s="22" t="s">
        <v>959</v>
      </c>
      <c r="BK167" s="171">
        <f>ROUND(L167*K167,3)</f>
        <v>0</v>
      </c>
      <c r="BL167" s="22" t="s">
        <v>954</v>
      </c>
      <c r="BM167" s="22" t="s">
        <v>3142</v>
      </c>
    </row>
    <row r="168" spans="2:65" s="1" customFormat="1" ht="25.5" customHeight="1">
      <c r="B168" s="136"/>
      <c r="C168" s="164" t="s">
        <v>1306</v>
      </c>
      <c r="D168" s="164" t="s">
        <v>1082</v>
      </c>
      <c r="E168" s="165" t="s">
        <v>1774</v>
      </c>
      <c r="F168" s="270" t="s">
        <v>1775</v>
      </c>
      <c r="G168" s="270"/>
      <c r="H168" s="270"/>
      <c r="I168" s="270"/>
      <c r="J168" s="166" t="s">
        <v>1194</v>
      </c>
      <c r="K168" s="167">
        <v>25</v>
      </c>
      <c r="L168" s="265">
        <v>0</v>
      </c>
      <c r="M168" s="265"/>
      <c r="N168" s="258">
        <f>ROUND(L168*K168,3)</f>
        <v>0</v>
      </c>
      <c r="O168" s="258"/>
      <c r="P168" s="258"/>
      <c r="Q168" s="258"/>
      <c r="R168" s="138"/>
      <c r="T168" s="168" t="s">
        <v>875</v>
      </c>
      <c r="U168" s="47" t="s">
        <v>914</v>
      </c>
      <c r="V168" s="39"/>
      <c r="W168" s="169">
        <f>V168*K168</f>
        <v>0</v>
      </c>
      <c r="X168" s="169">
        <v>0</v>
      </c>
      <c r="Y168" s="169">
        <f>X168*K168</f>
        <v>0</v>
      </c>
      <c r="Z168" s="169">
        <v>0</v>
      </c>
      <c r="AA168" s="170">
        <f>Z168*K168</f>
        <v>0</v>
      </c>
      <c r="AR168" s="22" t="s">
        <v>954</v>
      </c>
      <c r="AT168" s="22" t="s">
        <v>1082</v>
      </c>
      <c r="AU168" s="22" t="s">
        <v>959</v>
      </c>
      <c r="AY168" s="22" t="s">
        <v>1081</v>
      </c>
      <c r="BE168" s="116">
        <f>IF(U168="základná",N168,0)</f>
        <v>0</v>
      </c>
      <c r="BF168" s="116">
        <f>IF(U168="znížená",N168,0)</f>
        <v>0</v>
      </c>
      <c r="BG168" s="116">
        <f>IF(U168="zákl. prenesená",N168,0)</f>
        <v>0</v>
      </c>
      <c r="BH168" s="116">
        <f>IF(U168="zníž. prenesená",N168,0)</f>
        <v>0</v>
      </c>
      <c r="BI168" s="116">
        <f>IF(U168="nulová",N168,0)</f>
        <v>0</v>
      </c>
      <c r="BJ168" s="22" t="s">
        <v>959</v>
      </c>
      <c r="BK168" s="171">
        <f>ROUND(L168*K168,3)</f>
        <v>0</v>
      </c>
      <c r="BL168" s="22" t="s">
        <v>954</v>
      </c>
      <c r="BM168" s="22" t="s">
        <v>3143</v>
      </c>
    </row>
    <row r="169" spans="2:65" s="1" customFormat="1" ht="38.25" customHeight="1">
      <c r="B169" s="136"/>
      <c r="C169" s="164" t="s">
        <v>1310</v>
      </c>
      <c r="D169" s="164" t="s">
        <v>1082</v>
      </c>
      <c r="E169" s="165" t="s">
        <v>3144</v>
      </c>
      <c r="F169" s="270" t="s">
        <v>3145</v>
      </c>
      <c r="G169" s="270"/>
      <c r="H169" s="270"/>
      <c r="I169" s="270"/>
      <c r="J169" s="166" t="s">
        <v>1182</v>
      </c>
      <c r="K169" s="167">
        <v>2</v>
      </c>
      <c r="L169" s="265">
        <v>0</v>
      </c>
      <c r="M169" s="265"/>
      <c r="N169" s="258">
        <f>ROUND(L169*K169,3)</f>
        <v>0</v>
      </c>
      <c r="O169" s="258"/>
      <c r="P169" s="258"/>
      <c r="Q169" s="258"/>
      <c r="R169" s="138"/>
      <c r="T169" s="168" t="s">
        <v>875</v>
      </c>
      <c r="U169" s="47" t="s">
        <v>914</v>
      </c>
      <c r="V169" s="39"/>
      <c r="W169" s="169">
        <f>V169*K169</f>
        <v>0</v>
      </c>
      <c r="X169" s="169">
        <v>0</v>
      </c>
      <c r="Y169" s="169">
        <f>X169*K169</f>
        <v>0</v>
      </c>
      <c r="Z169" s="169">
        <v>0</v>
      </c>
      <c r="AA169" s="170">
        <f>Z169*K169</f>
        <v>0</v>
      </c>
      <c r="AR169" s="22" t="s">
        <v>954</v>
      </c>
      <c r="AT169" s="22" t="s">
        <v>1082</v>
      </c>
      <c r="AU169" s="22" t="s">
        <v>959</v>
      </c>
      <c r="AY169" s="22" t="s">
        <v>1081</v>
      </c>
      <c r="BE169" s="116">
        <f>IF(U169="základná",N169,0)</f>
        <v>0</v>
      </c>
      <c r="BF169" s="116">
        <f>IF(U169="znížená",N169,0)</f>
        <v>0</v>
      </c>
      <c r="BG169" s="116">
        <f>IF(U169="zákl. prenesená",N169,0)</f>
        <v>0</v>
      </c>
      <c r="BH169" s="116">
        <f>IF(U169="zníž. prenesená",N169,0)</f>
        <v>0</v>
      </c>
      <c r="BI169" s="116">
        <f>IF(U169="nulová",N169,0)</f>
        <v>0</v>
      </c>
      <c r="BJ169" s="22" t="s">
        <v>959</v>
      </c>
      <c r="BK169" s="171">
        <f>ROUND(L169*K169,3)</f>
        <v>0</v>
      </c>
      <c r="BL169" s="22" t="s">
        <v>954</v>
      </c>
      <c r="BM169" s="22" t="s">
        <v>3146</v>
      </c>
    </row>
    <row r="170" spans="2:65" s="10" customFormat="1" ht="37.35" customHeight="1">
      <c r="B170" s="153"/>
      <c r="C170" s="154"/>
      <c r="D170" s="155" t="s">
        <v>1063</v>
      </c>
      <c r="E170" s="155"/>
      <c r="F170" s="155"/>
      <c r="G170" s="155"/>
      <c r="H170" s="155"/>
      <c r="I170" s="155"/>
      <c r="J170" s="155"/>
      <c r="K170" s="155"/>
      <c r="L170" s="155"/>
      <c r="M170" s="155"/>
      <c r="N170" s="277">
        <f>BK170</f>
        <v>0</v>
      </c>
      <c r="O170" s="278"/>
      <c r="P170" s="278"/>
      <c r="Q170" s="278"/>
      <c r="R170" s="156"/>
      <c r="T170" s="157"/>
      <c r="U170" s="154"/>
      <c r="V170" s="154"/>
      <c r="W170" s="158">
        <f>W171+W176</f>
        <v>0</v>
      </c>
      <c r="X170" s="154"/>
      <c r="Y170" s="158">
        <f>Y171+Y176</f>
        <v>0</v>
      </c>
      <c r="Z170" s="154"/>
      <c r="AA170" s="159">
        <f>AA171+AA176</f>
        <v>0</v>
      </c>
      <c r="AR170" s="160" t="s">
        <v>1100</v>
      </c>
      <c r="AT170" s="161" t="s">
        <v>946</v>
      </c>
      <c r="AU170" s="161" t="s">
        <v>947</v>
      </c>
      <c r="AY170" s="160" t="s">
        <v>1081</v>
      </c>
      <c r="BK170" s="162">
        <f>BK171+BK176</f>
        <v>0</v>
      </c>
    </row>
    <row r="171" spans="2:65" s="10" customFormat="1" ht="19.899999999999999" customHeight="1">
      <c r="B171" s="153"/>
      <c r="C171" s="154"/>
      <c r="D171" s="163" t="s">
        <v>1064</v>
      </c>
      <c r="E171" s="163"/>
      <c r="F171" s="163"/>
      <c r="G171" s="163"/>
      <c r="H171" s="163"/>
      <c r="I171" s="163"/>
      <c r="J171" s="163"/>
      <c r="K171" s="163"/>
      <c r="L171" s="163"/>
      <c r="M171" s="163"/>
      <c r="N171" s="279">
        <f>BK171</f>
        <v>0</v>
      </c>
      <c r="O171" s="280"/>
      <c r="P171" s="280"/>
      <c r="Q171" s="280"/>
      <c r="R171" s="156"/>
      <c r="T171" s="157"/>
      <c r="U171" s="154"/>
      <c r="V171" s="154"/>
      <c r="W171" s="158">
        <f>SUM(W172:W175)</f>
        <v>0</v>
      </c>
      <c r="X171" s="154"/>
      <c r="Y171" s="158">
        <f>SUM(Y172:Y175)</f>
        <v>0</v>
      </c>
      <c r="Z171" s="154"/>
      <c r="AA171" s="159">
        <f>SUM(AA172:AA175)</f>
        <v>0</v>
      </c>
      <c r="AR171" s="160" t="s">
        <v>1100</v>
      </c>
      <c r="AT171" s="161" t="s">
        <v>946</v>
      </c>
      <c r="AU171" s="161" t="s">
        <v>954</v>
      </c>
      <c r="AY171" s="160" t="s">
        <v>1081</v>
      </c>
      <c r="BK171" s="162">
        <f>SUM(BK172:BK175)</f>
        <v>0</v>
      </c>
    </row>
    <row r="172" spans="2:65" s="1" customFormat="1" ht="25.5" customHeight="1">
      <c r="B172" s="136"/>
      <c r="C172" s="164" t="s">
        <v>1314</v>
      </c>
      <c r="D172" s="164" t="s">
        <v>1082</v>
      </c>
      <c r="E172" s="165" t="s">
        <v>2541</v>
      </c>
      <c r="F172" s="270" t="s">
        <v>3147</v>
      </c>
      <c r="G172" s="270"/>
      <c r="H172" s="270"/>
      <c r="I172" s="270"/>
      <c r="J172" s="166" t="s">
        <v>1194</v>
      </c>
      <c r="K172" s="167">
        <v>11</v>
      </c>
      <c r="L172" s="265">
        <v>0</v>
      </c>
      <c r="M172" s="265"/>
      <c r="N172" s="258">
        <f>ROUND(L172*K172,3)</f>
        <v>0</v>
      </c>
      <c r="O172" s="258"/>
      <c r="P172" s="258"/>
      <c r="Q172" s="258"/>
      <c r="R172" s="138"/>
      <c r="T172" s="168" t="s">
        <v>875</v>
      </c>
      <c r="U172" s="47" t="s">
        <v>914</v>
      </c>
      <c r="V172" s="39"/>
      <c r="W172" s="169">
        <f>V172*K172</f>
        <v>0</v>
      </c>
      <c r="X172" s="169">
        <v>0</v>
      </c>
      <c r="Y172" s="169">
        <f>X172*K172</f>
        <v>0</v>
      </c>
      <c r="Z172" s="169">
        <v>0</v>
      </c>
      <c r="AA172" s="170">
        <f>Z172*K172</f>
        <v>0</v>
      </c>
      <c r="AR172" s="22" t="s">
        <v>954</v>
      </c>
      <c r="AT172" s="22" t="s">
        <v>1082</v>
      </c>
      <c r="AU172" s="22" t="s">
        <v>959</v>
      </c>
      <c r="AY172" s="22" t="s">
        <v>1081</v>
      </c>
      <c r="BE172" s="116">
        <f>IF(U172="základná",N172,0)</f>
        <v>0</v>
      </c>
      <c r="BF172" s="116">
        <f>IF(U172="znížená",N172,0)</f>
        <v>0</v>
      </c>
      <c r="BG172" s="116">
        <f>IF(U172="zákl. prenesená",N172,0)</f>
        <v>0</v>
      </c>
      <c r="BH172" s="116">
        <f>IF(U172="zníž. prenesená",N172,0)</f>
        <v>0</v>
      </c>
      <c r="BI172" s="116">
        <f>IF(U172="nulová",N172,0)</f>
        <v>0</v>
      </c>
      <c r="BJ172" s="22" t="s">
        <v>959</v>
      </c>
      <c r="BK172" s="171">
        <f>ROUND(L172*K172,3)</f>
        <v>0</v>
      </c>
      <c r="BL172" s="22" t="s">
        <v>954</v>
      </c>
      <c r="BM172" s="22" t="s">
        <v>3148</v>
      </c>
    </row>
    <row r="173" spans="2:65" s="1" customFormat="1" ht="25.5" customHeight="1">
      <c r="B173" s="136"/>
      <c r="C173" s="164" t="s">
        <v>1319</v>
      </c>
      <c r="D173" s="164" t="s">
        <v>1082</v>
      </c>
      <c r="E173" s="165" t="s">
        <v>2544</v>
      </c>
      <c r="F173" s="270" t="s">
        <v>3149</v>
      </c>
      <c r="G173" s="270"/>
      <c r="H173" s="270"/>
      <c r="I173" s="270"/>
      <c r="J173" s="166" t="s">
        <v>1194</v>
      </c>
      <c r="K173" s="167">
        <v>2</v>
      </c>
      <c r="L173" s="265">
        <v>0</v>
      </c>
      <c r="M173" s="265"/>
      <c r="N173" s="258">
        <f>ROUND(L173*K173,3)</f>
        <v>0</v>
      </c>
      <c r="O173" s="258"/>
      <c r="P173" s="258"/>
      <c r="Q173" s="258"/>
      <c r="R173" s="138"/>
      <c r="T173" s="168" t="s">
        <v>875</v>
      </c>
      <c r="U173" s="47" t="s">
        <v>914</v>
      </c>
      <c r="V173" s="39"/>
      <c r="W173" s="169">
        <f>V173*K173</f>
        <v>0</v>
      </c>
      <c r="X173" s="169">
        <v>0</v>
      </c>
      <c r="Y173" s="169">
        <f>X173*K173</f>
        <v>0</v>
      </c>
      <c r="Z173" s="169">
        <v>0</v>
      </c>
      <c r="AA173" s="170">
        <f>Z173*K173</f>
        <v>0</v>
      </c>
      <c r="AR173" s="22" t="s">
        <v>954</v>
      </c>
      <c r="AT173" s="22" t="s">
        <v>1082</v>
      </c>
      <c r="AU173" s="22" t="s">
        <v>959</v>
      </c>
      <c r="AY173" s="22" t="s">
        <v>1081</v>
      </c>
      <c r="BE173" s="116">
        <f>IF(U173="základná",N173,0)</f>
        <v>0</v>
      </c>
      <c r="BF173" s="116">
        <f>IF(U173="znížená",N173,0)</f>
        <v>0</v>
      </c>
      <c r="BG173" s="116">
        <f>IF(U173="zákl. prenesená",N173,0)</f>
        <v>0</v>
      </c>
      <c r="BH173" s="116">
        <f>IF(U173="zníž. prenesená",N173,0)</f>
        <v>0</v>
      </c>
      <c r="BI173" s="116">
        <f>IF(U173="nulová",N173,0)</f>
        <v>0</v>
      </c>
      <c r="BJ173" s="22" t="s">
        <v>959</v>
      </c>
      <c r="BK173" s="171">
        <f>ROUND(L173*K173,3)</f>
        <v>0</v>
      </c>
      <c r="BL173" s="22" t="s">
        <v>954</v>
      </c>
      <c r="BM173" s="22" t="s">
        <v>3150</v>
      </c>
    </row>
    <row r="174" spans="2:65" s="1" customFormat="1" ht="25.5" customHeight="1">
      <c r="B174" s="136"/>
      <c r="C174" s="164" t="s">
        <v>1323</v>
      </c>
      <c r="D174" s="164" t="s">
        <v>1082</v>
      </c>
      <c r="E174" s="165" t="s">
        <v>3151</v>
      </c>
      <c r="F174" s="270" t="s">
        <v>3152</v>
      </c>
      <c r="G174" s="270"/>
      <c r="H174" s="270"/>
      <c r="I174" s="270"/>
      <c r="J174" s="166" t="s">
        <v>1182</v>
      </c>
      <c r="K174" s="167">
        <v>1</v>
      </c>
      <c r="L174" s="265">
        <v>0</v>
      </c>
      <c r="M174" s="265"/>
      <c r="N174" s="258">
        <f>ROUND(L174*K174,3)</f>
        <v>0</v>
      </c>
      <c r="O174" s="258"/>
      <c r="P174" s="258"/>
      <c r="Q174" s="258"/>
      <c r="R174" s="138"/>
      <c r="T174" s="168" t="s">
        <v>875</v>
      </c>
      <c r="U174" s="47" t="s">
        <v>914</v>
      </c>
      <c r="V174" s="39"/>
      <c r="W174" s="169">
        <f>V174*K174</f>
        <v>0</v>
      </c>
      <c r="X174" s="169">
        <v>0</v>
      </c>
      <c r="Y174" s="169">
        <f>X174*K174</f>
        <v>0</v>
      </c>
      <c r="Z174" s="169">
        <v>0</v>
      </c>
      <c r="AA174" s="170">
        <f>Z174*K174</f>
        <v>0</v>
      </c>
      <c r="AR174" s="22" t="s">
        <v>954</v>
      </c>
      <c r="AT174" s="22" t="s">
        <v>1082</v>
      </c>
      <c r="AU174" s="22" t="s">
        <v>959</v>
      </c>
      <c r="AY174" s="22" t="s">
        <v>1081</v>
      </c>
      <c r="BE174" s="116">
        <f>IF(U174="základná",N174,0)</f>
        <v>0</v>
      </c>
      <c r="BF174" s="116">
        <f>IF(U174="znížená",N174,0)</f>
        <v>0</v>
      </c>
      <c r="BG174" s="116">
        <f>IF(U174="zákl. prenesená",N174,0)</f>
        <v>0</v>
      </c>
      <c r="BH174" s="116">
        <f>IF(U174="zníž. prenesená",N174,0)</f>
        <v>0</v>
      </c>
      <c r="BI174" s="116">
        <f>IF(U174="nulová",N174,0)</f>
        <v>0</v>
      </c>
      <c r="BJ174" s="22" t="s">
        <v>959</v>
      </c>
      <c r="BK174" s="171">
        <f>ROUND(L174*K174,3)</f>
        <v>0</v>
      </c>
      <c r="BL174" s="22" t="s">
        <v>954</v>
      </c>
      <c r="BM174" s="22" t="s">
        <v>3153</v>
      </c>
    </row>
    <row r="175" spans="2:65" s="1" customFormat="1" ht="25.5" customHeight="1">
      <c r="B175" s="136"/>
      <c r="C175" s="164" t="s">
        <v>1327</v>
      </c>
      <c r="D175" s="164" t="s">
        <v>1082</v>
      </c>
      <c r="E175" s="165" t="s">
        <v>1798</v>
      </c>
      <c r="F175" s="270" t="s">
        <v>3154</v>
      </c>
      <c r="G175" s="270"/>
      <c r="H175" s="270"/>
      <c r="I175" s="270"/>
      <c r="J175" s="166" t="s">
        <v>1182</v>
      </c>
      <c r="K175" s="167">
        <v>1</v>
      </c>
      <c r="L175" s="265">
        <v>0</v>
      </c>
      <c r="M175" s="265"/>
      <c r="N175" s="258">
        <f>ROUND(L175*K175,3)</f>
        <v>0</v>
      </c>
      <c r="O175" s="258"/>
      <c r="P175" s="258"/>
      <c r="Q175" s="258"/>
      <c r="R175" s="138"/>
      <c r="T175" s="168" t="s">
        <v>875</v>
      </c>
      <c r="U175" s="47" t="s">
        <v>914</v>
      </c>
      <c r="V175" s="39"/>
      <c r="W175" s="169">
        <f>V175*K175</f>
        <v>0</v>
      </c>
      <c r="X175" s="169">
        <v>0</v>
      </c>
      <c r="Y175" s="169">
        <f>X175*K175</f>
        <v>0</v>
      </c>
      <c r="Z175" s="169">
        <v>0</v>
      </c>
      <c r="AA175" s="170">
        <f>Z175*K175</f>
        <v>0</v>
      </c>
      <c r="AR175" s="22" t="s">
        <v>954</v>
      </c>
      <c r="AT175" s="22" t="s">
        <v>1082</v>
      </c>
      <c r="AU175" s="22" t="s">
        <v>959</v>
      </c>
      <c r="AY175" s="22" t="s">
        <v>1081</v>
      </c>
      <c r="BE175" s="116">
        <f>IF(U175="základná",N175,0)</f>
        <v>0</v>
      </c>
      <c r="BF175" s="116">
        <f>IF(U175="znížená",N175,0)</f>
        <v>0</v>
      </c>
      <c r="BG175" s="116">
        <f>IF(U175="zákl. prenesená",N175,0)</f>
        <v>0</v>
      </c>
      <c r="BH175" s="116">
        <f>IF(U175="zníž. prenesená",N175,0)</f>
        <v>0</v>
      </c>
      <c r="BI175" s="116">
        <f>IF(U175="nulová",N175,0)</f>
        <v>0</v>
      </c>
      <c r="BJ175" s="22" t="s">
        <v>959</v>
      </c>
      <c r="BK175" s="171">
        <f>ROUND(L175*K175,3)</f>
        <v>0</v>
      </c>
      <c r="BL175" s="22" t="s">
        <v>954</v>
      </c>
      <c r="BM175" s="22" t="s">
        <v>3155</v>
      </c>
    </row>
    <row r="176" spans="2:65" s="10" customFormat="1" ht="29.85" customHeight="1">
      <c r="B176" s="153"/>
      <c r="C176" s="154"/>
      <c r="D176" s="163" t="s">
        <v>551</v>
      </c>
      <c r="E176" s="163"/>
      <c r="F176" s="163"/>
      <c r="G176" s="163"/>
      <c r="H176" s="163"/>
      <c r="I176" s="163"/>
      <c r="J176" s="163"/>
      <c r="K176" s="163"/>
      <c r="L176" s="163"/>
      <c r="M176" s="163"/>
      <c r="N176" s="273">
        <f>BK176</f>
        <v>0</v>
      </c>
      <c r="O176" s="274"/>
      <c r="P176" s="274"/>
      <c r="Q176" s="274"/>
      <c r="R176" s="156"/>
      <c r="T176" s="157"/>
      <c r="U176" s="154"/>
      <c r="V176" s="154"/>
      <c r="W176" s="158">
        <f>W177</f>
        <v>0</v>
      </c>
      <c r="X176" s="154"/>
      <c r="Y176" s="158">
        <f>Y177</f>
        <v>0</v>
      </c>
      <c r="Z176" s="154"/>
      <c r="AA176" s="159">
        <f>AA177</f>
        <v>0</v>
      </c>
      <c r="AR176" s="160" t="s">
        <v>1100</v>
      </c>
      <c r="AT176" s="161" t="s">
        <v>946</v>
      </c>
      <c r="AU176" s="161" t="s">
        <v>954</v>
      </c>
      <c r="AY176" s="160" t="s">
        <v>1081</v>
      </c>
      <c r="BK176" s="162">
        <f>BK177</f>
        <v>0</v>
      </c>
    </row>
    <row r="177" spans="2:65" s="1" customFormat="1" ht="16.5" customHeight="1">
      <c r="B177" s="136"/>
      <c r="C177" s="164" t="s">
        <v>1339</v>
      </c>
      <c r="D177" s="164" t="s">
        <v>1082</v>
      </c>
      <c r="E177" s="165" t="s">
        <v>1653</v>
      </c>
      <c r="F177" s="270" t="s">
        <v>2440</v>
      </c>
      <c r="G177" s="270"/>
      <c r="H177" s="270"/>
      <c r="I177" s="270"/>
      <c r="J177" s="166" t="s">
        <v>129</v>
      </c>
      <c r="K177" s="167">
        <v>1</v>
      </c>
      <c r="L177" s="265">
        <v>0</v>
      </c>
      <c r="M177" s="265"/>
      <c r="N177" s="258">
        <f>ROUND(L177*K177,3)</f>
        <v>0</v>
      </c>
      <c r="O177" s="258"/>
      <c r="P177" s="258"/>
      <c r="Q177" s="258"/>
      <c r="R177" s="138"/>
      <c r="T177" s="168" t="s">
        <v>875</v>
      </c>
      <c r="U177" s="47" t="s">
        <v>914</v>
      </c>
      <c r="V177" s="39"/>
      <c r="W177" s="169">
        <f>V177*K177</f>
        <v>0</v>
      </c>
      <c r="X177" s="169">
        <v>0</v>
      </c>
      <c r="Y177" s="169">
        <f>X177*K177</f>
        <v>0</v>
      </c>
      <c r="Z177" s="169">
        <v>0</v>
      </c>
      <c r="AA177" s="170">
        <f>Z177*K177</f>
        <v>0</v>
      </c>
      <c r="AR177" s="22" t="s">
        <v>954</v>
      </c>
      <c r="AT177" s="22" t="s">
        <v>1082</v>
      </c>
      <c r="AU177" s="22" t="s">
        <v>959</v>
      </c>
      <c r="AY177" s="22" t="s">
        <v>1081</v>
      </c>
      <c r="BE177" s="116">
        <f>IF(U177="základná",N177,0)</f>
        <v>0</v>
      </c>
      <c r="BF177" s="116">
        <f>IF(U177="znížená",N177,0)</f>
        <v>0</v>
      </c>
      <c r="BG177" s="116">
        <f>IF(U177="zákl. prenesená",N177,0)</f>
        <v>0</v>
      </c>
      <c r="BH177" s="116">
        <f>IF(U177="zníž. prenesená",N177,0)</f>
        <v>0</v>
      </c>
      <c r="BI177" s="116">
        <f>IF(U177="nulová",N177,0)</f>
        <v>0</v>
      </c>
      <c r="BJ177" s="22" t="s">
        <v>959</v>
      </c>
      <c r="BK177" s="171">
        <f>ROUND(L177*K177,3)</f>
        <v>0</v>
      </c>
      <c r="BL177" s="22" t="s">
        <v>954</v>
      </c>
      <c r="BM177" s="22" t="s">
        <v>3156</v>
      </c>
    </row>
    <row r="178" spans="2:65" s="1" customFormat="1" ht="49.9" customHeight="1">
      <c r="B178" s="38"/>
      <c r="C178" s="39"/>
      <c r="D178" s="155"/>
      <c r="E178" s="39"/>
      <c r="F178" s="39"/>
      <c r="G178" s="39"/>
      <c r="H178" s="39"/>
      <c r="I178" s="39"/>
      <c r="J178" s="39"/>
      <c r="K178" s="39"/>
      <c r="L178" s="39"/>
      <c r="M178" s="39"/>
      <c r="N178" s="277"/>
      <c r="O178" s="278"/>
      <c r="P178" s="278"/>
      <c r="Q178" s="278"/>
      <c r="R178" s="40"/>
      <c r="T178" s="200"/>
      <c r="U178" s="59"/>
      <c r="V178" s="59"/>
      <c r="W178" s="59"/>
      <c r="X178" s="59"/>
      <c r="Y178" s="59"/>
      <c r="Z178" s="59"/>
      <c r="AA178" s="61"/>
      <c r="AT178" s="22" t="s">
        <v>946</v>
      </c>
      <c r="AU178" s="22" t="s">
        <v>947</v>
      </c>
      <c r="AY178" s="22" t="s">
        <v>85</v>
      </c>
      <c r="BK178" s="171">
        <v>0</v>
      </c>
    </row>
    <row r="179" spans="2:65" s="1" customFormat="1" ht="6.95" customHeight="1">
      <c r="B179" s="62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4"/>
    </row>
  </sheetData>
  <mergeCells count="215">
    <mergeCell ref="N136:Q136"/>
    <mergeCell ref="F136:I136"/>
    <mergeCell ref="L175:M175"/>
    <mergeCell ref="L177:M177"/>
    <mergeCell ref="F140:I140"/>
    <mergeCell ref="F141:I141"/>
    <mergeCell ref="F142:I142"/>
    <mergeCell ref="F143:I143"/>
    <mergeCell ref="F163:I163"/>
    <mergeCell ref="F161:I161"/>
    <mergeCell ref="N130:Q130"/>
    <mergeCell ref="N131:Q131"/>
    <mergeCell ref="N132:Q132"/>
    <mergeCell ref="N133:Q133"/>
    <mergeCell ref="N134:Q134"/>
    <mergeCell ref="N135:Q135"/>
    <mergeCell ref="F131:I131"/>
    <mergeCell ref="N175:Q175"/>
    <mergeCell ref="N177:Q177"/>
    <mergeCell ref="N176:Q176"/>
    <mergeCell ref="F168:I168"/>
    <mergeCell ref="F169:I169"/>
    <mergeCell ref="F164:I164"/>
    <mergeCell ref="F166:I166"/>
    <mergeCell ref="L169:M169"/>
    <mergeCell ref="L172:M172"/>
    <mergeCell ref="N178:Q178"/>
    <mergeCell ref="F135:I135"/>
    <mergeCell ref="N173:Q173"/>
    <mergeCell ref="N172:Q172"/>
    <mergeCell ref="N174:Q174"/>
    <mergeCell ref="F137:I137"/>
    <mergeCell ref="F138:I138"/>
    <mergeCell ref="F175:I175"/>
    <mergeCell ref="F177:I177"/>
    <mergeCell ref="F167:I167"/>
    <mergeCell ref="L164:M164"/>
    <mergeCell ref="L166:M166"/>
    <mergeCell ref="L167:M167"/>
    <mergeCell ref="F174:I174"/>
    <mergeCell ref="L168:M168"/>
    <mergeCell ref="F172:I172"/>
    <mergeCell ref="F173:I173"/>
    <mergeCell ref="L173:M173"/>
    <mergeCell ref="L174:M174"/>
    <mergeCell ref="L163:M163"/>
    <mergeCell ref="L161:M161"/>
    <mergeCell ref="F133:I133"/>
    <mergeCell ref="F132:I132"/>
    <mergeCell ref="F134:I134"/>
    <mergeCell ref="L141:M141"/>
    <mergeCell ref="L142:M142"/>
    <mergeCell ref="L143:M143"/>
    <mergeCell ref="L136:M136"/>
    <mergeCell ref="F145:I145"/>
    <mergeCell ref="N125:Q125"/>
    <mergeCell ref="N126:Q126"/>
    <mergeCell ref="N127:Q127"/>
    <mergeCell ref="F130:I130"/>
    <mergeCell ref="F128:I128"/>
    <mergeCell ref="F129:I129"/>
    <mergeCell ref="L128:M128"/>
    <mergeCell ref="N128:Q128"/>
    <mergeCell ref="L129:M129"/>
    <mergeCell ref="N129:Q129"/>
    <mergeCell ref="L137:M137"/>
    <mergeCell ref="L138:M138"/>
    <mergeCell ref="L139:M139"/>
    <mergeCell ref="L140:M140"/>
    <mergeCell ref="L130:M130"/>
    <mergeCell ref="L135:M135"/>
    <mergeCell ref="L131:M131"/>
    <mergeCell ref="L132:M132"/>
    <mergeCell ref="L133:M133"/>
    <mergeCell ref="L134:M134"/>
    <mergeCell ref="N141:Q141"/>
    <mergeCell ref="N142:Q142"/>
    <mergeCell ref="N143:Q143"/>
    <mergeCell ref="N145:Q145"/>
    <mergeCell ref="F139:I139"/>
    <mergeCell ref="N137:Q137"/>
    <mergeCell ref="N140:Q140"/>
    <mergeCell ref="N138:Q138"/>
    <mergeCell ref="N139:Q139"/>
    <mergeCell ref="L144:M144"/>
    <mergeCell ref="F149:I149"/>
    <mergeCell ref="F150:I150"/>
    <mergeCell ref="F144:I144"/>
    <mergeCell ref="N144:Q144"/>
    <mergeCell ref="F146:I146"/>
    <mergeCell ref="F147:I147"/>
    <mergeCell ref="L145:M145"/>
    <mergeCell ref="L146:M146"/>
    <mergeCell ref="L147:M147"/>
    <mergeCell ref="F154:I154"/>
    <mergeCell ref="F155:I155"/>
    <mergeCell ref="F148:I148"/>
    <mergeCell ref="L159:M159"/>
    <mergeCell ref="L160:M160"/>
    <mergeCell ref="N146:Q146"/>
    <mergeCell ref="N147:Q147"/>
    <mergeCell ref="N148:Q148"/>
    <mergeCell ref="N149:Q149"/>
    <mergeCell ref="N150:Q150"/>
    <mergeCell ref="L152:M152"/>
    <mergeCell ref="N158:Q158"/>
    <mergeCell ref="F157:I157"/>
    <mergeCell ref="N151:Q151"/>
    <mergeCell ref="L154:M154"/>
    <mergeCell ref="L155:M155"/>
    <mergeCell ref="L157:M157"/>
    <mergeCell ref="F152:I152"/>
    <mergeCell ref="F151:I151"/>
    <mergeCell ref="F153:I153"/>
    <mergeCell ref="N165:Q165"/>
    <mergeCell ref="L149:M149"/>
    <mergeCell ref="L150:M150"/>
    <mergeCell ref="N160:Q160"/>
    <mergeCell ref="N161:Q161"/>
    <mergeCell ref="N171:Q171"/>
    <mergeCell ref="N152:Q152"/>
    <mergeCell ref="N153:Q153"/>
    <mergeCell ref="N154:Q154"/>
    <mergeCell ref="N155:Q155"/>
    <mergeCell ref="H1:K1"/>
    <mergeCell ref="S2:AC2"/>
    <mergeCell ref="N170:Q170"/>
    <mergeCell ref="N163:Q163"/>
    <mergeCell ref="N164:Q164"/>
    <mergeCell ref="N166:Q166"/>
    <mergeCell ref="N167:Q167"/>
    <mergeCell ref="N156:Q156"/>
    <mergeCell ref="N162:Q162"/>
    <mergeCell ref="N159:Q159"/>
    <mergeCell ref="N169:Q169"/>
    <mergeCell ref="N168:Q168"/>
    <mergeCell ref="O21:P21"/>
    <mergeCell ref="M28:P28"/>
    <mergeCell ref="O22:P22"/>
    <mergeCell ref="M84:Q84"/>
    <mergeCell ref="M29:P29"/>
    <mergeCell ref="M31:P31"/>
    <mergeCell ref="F80:P80"/>
    <mergeCell ref="L148:M148"/>
    <mergeCell ref="M33:P33"/>
    <mergeCell ref="H34:J34"/>
    <mergeCell ref="M34:P34"/>
    <mergeCell ref="F158:I158"/>
    <mergeCell ref="F159:I159"/>
    <mergeCell ref="F160:I160"/>
    <mergeCell ref="L153:M153"/>
    <mergeCell ref="N157:Q157"/>
    <mergeCell ref="L158:M158"/>
    <mergeCell ref="L151:M151"/>
    <mergeCell ref="C2:Q2"/>
    <mergeCell ref="C4:Q4"/>
    <mergeCell ref="F6:P6"/>
    <mergeCell ref="F7:P7"/>
    <mergeCell ref="E16:L16"/>
    <mergeCell ref="O16:P16"/>
    <mergeCell ref="F8:P8"/>
    <mergeCell ref="O15:P15"/>
    <mergeCell ref="F79:P79"/>
    <mergeCell ref="O10:P10"/>
    <mergeCell ref="O12:P12"/>
    <mergeCell ref="O13:P13"/>
    <mergeCell ref="H35:J35"/>
    <mergeCell ref="M35:P35"/>
    <mergeCell ref="E25:L25"/>
    <mergeCell ref="O18:P18"/>
    <mergeCell ref="O19:P19"/>
    <mergeCell ref="H33:J33"/>
    <mergeCell ref="D100:H100"/>
    <mergeCell ref="H36:J36"/>
    <mergeCell ref="N93:Q93"/>
    <mergeCell ref="N95:Q95"/>
    <mergeCell ref="H37:J37"/>
    <mergeCell ref="M37:P37"/>
    <mergeCell ref="L39:P39"/>
    <mergeCell ref="C76:Q76"/>
    <mergeCell ref="F78:P78"/>
    <mergeCell ref="M36:P36"/>
    <mergeCell ref="N105:Q105"/>
    <mergeCell ref="M82:P82"/>
    <mergeCell ref="L107:Q107"/>
    <mergeCell ref="M85:Q85"/>
    <mergeCell ref="C87:G87"/>
    <mergeCell ref="N87:Q87"/>
    <mergeCell ref="N89:Q89"/>
    <mergeCell ref="N96:Q96"/>
    <mergeCell ref="N94:Q94"/>
    <mergeCell ref="D103:H103"/>
    <mergeCell ref="C113:Q113"/>
    <mergeCell ref="F115:P115"/>
    <mergeCell ref="F116:P116"/>
    <mergeCell ref="N97:Q97"/>
    <mergeCell ref="N99:Q99"/>
    <mergeCell ref="N100:Q100"/>
    <mergeCell ref="N101:Q101"/>
    <mergeCell ref="D101:H101"/>
    <mergeCell ref="D102:H102"/>
    <mergeCell ref="D104:H104"/>
    <mergeCell ref="N90:Q90"/>
    <mergeCell ref="N91:Q91"/>
    <mergeCell ref="N92:Q92"/>
    <mergeCell ref="N102:Q102"/>
    <mergeCell ref="N103:Q103"/>
    <mergeCell ref="N104:Q104"/>
    <mergeCell ref="F117:P117"/>
    <mergeCell ref="M121:Q121"/>
    <mergeCell ref="M122:Q122"/>
    <mergeCell ref="F124:I124"/>
    <mergeCell ref="L124:M124"/>
    <mergeCell ref="N124:Q124"/>
    <mergeCell ref="M119:P119"/>
  </mergeCells>
  <phoneticPr fontId="0" type="noConversion"/>
  <hyperlinks>
    <hyperlink ref="F1:G1" location="C2" display="1) Krycí list rozpočtu"/>
    <hyperlink ref="H1:K1" location="C87" display="2) Rekapitulácia rozpočtu"/>
    <hyperlink ref="L1" location="C124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41"/>
  <sheetViews>
    <sheetView showGridLines="0" workbookViewId="0">
      <pane ySplit="1" topLeftCell="A131" activePane="bottomLeft" state="frozen"/>
      <selection pane="bottomLeft" activeCell="L149" sqref="L149:M14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66" ht="21.75" customHeight="1">
      <c r="A1" s="122"/>
      <c r="B1" s="15"/>
      <c r="C1" s="15"/>
      <c r="D1" s="16" t="s">
        <v>871</v>
      </c>
      <c r="E1" s="15"/>
      <c r="F1" s="17" t="s">
        <v>1030</v>
      </c>
      <c r="G1" s="17"/>
      <c r="H1" s="301" t="s">
        <v>1031</v>
      </c>
      <c r="I1" s="301"/>
      <c r="J1" s="301"/>
      <c r="K1" s="301"/>
      <c r="L1" s="17" t="s">
        <v>1032</v>
      </c>
      <c r="M1" s="15"/>
      <c r="N1" s="15"/>
      <c r="O1" s="16" t="s">
        <v>1033</v>
      </c>
      <c r="P1" s="15"/>
      <c r="Q1" s="15"/>
      <c r="R1" s="15"/>
      <c r="S1" s="17" t="s">
        <v>1034</v>
      </c>
      <c r="T1" s="17"/>
      <c r="U1" s="122"/>
      <c r="V1" s="122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44" t="s">
        <v>877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S2" s="246" t="s">
        <v>878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T2" s="22" t="s">
        <v>960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947</v>
      </c>
    </row>
    <row r="4" spans="1:66" ht="36.950000000000003" customHeight="1">
      <c r="B4" s="26"/>
      <c r="C4" s="231" t="s">
        <v>1035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7"/>
      <c r="T4" s="21" t="s">
        <v>882</v>
      </c>
      <c r="AT4" s="22" t="s">
        <v>876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1:66" ht="25.35" customHeight="1">
      <c r="B6" s="26"/>
      <c r="C6" s="29"/>
      <c r="D6" s="33" t="s">
        <v>887</v>
      </c>
      <c r="E6" s="29"/>
      <c r="F6" s="283" t="str">
        <f ca="1">'Rekapitulácia stavby'!K6</f>
        <v>Rekonštrukcia tepelného hospodárstva Ekonomickej univerzity v Bratislave, Dolnozemská cesta č.1, 852 35 Bratislava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9"/>
      <c r="R6" s="27"/>
    </row>
    <row r="7" spans="1:66" ht="25.35" customHeight="1">
      <c r="B7" s="26"/>
      <c r="C7" s="29"/>
      <c r="D7" s="33" t="s">
        <v>1036</v>
      </c>
      <c r="E7" s="29"/>
      <c r="F7" s="283" t="s">
        <v>1037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9"/>
      <c r="R7" s="27"/>
    </row>
    <row r="8" spans="1:66" s="1" customFormat="1" ht="32.85" customHeight="1">
      <c r="B8" s="38"/>
      <c r="C8" s="39"/>
      <c r="D8" s="32" t="s">
        <v>1038</v>
      </c>
      <c r="E8" s="39"/>
      <c r="F8" s="238" t="s">
        <v>1039</v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39"/>
      <c r="R8" s="40"/>
    </row>
    <row r="9" spans="1:66" s="1" customFormat="1" ht="14.45" customHeight="1">
      <c r="B9" s="38"/>
      <c r="C9" s="39"/>
      <c r="D9" s="33" t="s">
        <v>889</v>
      </c>
      <c r="E9" s="39"/>
      <c r="F9" s="31" t="s">
        <v>875</v>
      </c>
      <c r="G9" s="39"/>
      <c r="H9" s="39"/>
      <c r="I9" s="39"/>
      <c r="J9" s="39"/>
      <c r="K9" s="39"/>
      <c r="L9" s="39"/>
      <c r="M9" s="33" t="s">
        <v>890</v>
      </c>
      <c r="N9" s="39"/>
      <c r="O9" s="31" t="s">
        <v>875</v>
      </c>
      <c r="P9" s="39"/>
      <c r="Q9" s="39"/>
      <c r="R9" s="40"/>
    </row>
    <row r="10" spans="1:66" s="1" customFormat="1" ht="14.45" customHeight="1">
      <c r="B10" s="38"/>
      <c r="C10" s="39"/>
      <c r="D10" s="33" t="s">
        <v>891</v>
      </c>
      <c r="E10" s="39"/>
      <c r="F10" s="31" t="s">
        <v>892</v>
      </c>
      <c r="G10" s="39"/>
      <c r="H10" s="39"/>
      <c r="I10" s="39"/>
      <c r="J10" s="39"/>
      <c r="K10" s="39"/>
      <c r="L10" s="39"/>
      <c r="M10" s="33" t="s">
        <v>893</v>
      </c>
      <c r="N10" s="39"/>
      <c r="O10" s="302" t="str">
        <f ca="1">'Rekapitulácia stavby'!AN8</f>
        <v>7. 7. 2017</v>
      </c>
      <c r="P10" s="281"/>
      <c r="Q10" s="39"/>
      <c r="R10" s="40"/>
    </row>
    <row r="11" spans="1:66" s="1" customFormat="1" ht="10.9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1:66" s="1" customFormat="1" ht="14.45" customHeight="1">
      <c r="B12" s="38"/>
      <c r="C12" s="39"/>
      <c r="D12" s="33" t="s">
        <v>895</v>
      </c>
      <c r="E12" s="39"/>
      <c r="F12" s="39"/>
      <c r="G12" s="39"/>
      <c r="H12" s="39"/>
      <c r="I12" s="39"/>
      <c r="J12" s="39"/>
      <c r="K12" s="39"/>
      <c r="L12" s="39"/>
      <c r="M12" s="33" t="s">
        <v>896</v>
      </c>
      <c r="N12" s="39"/>
      <c r="O12" s="248" t="s">
        <v>875</v>
      </c>
      <c r="P12" s="248"/>
      <c r="Q12" s="39"/>
      <c r="R12" s="40"/>
    </row>
    <row r="13" spans="1:66" s="1" customFormat="1" ht="18" customHeight="1">
      <c r="B13" s="38"/>
      <c r="C13" s="39"/>
      <c r="D13" s="39"/>
      <c r="E13" s="31" t="s">
        <v>897</v>
      </c>
      <c r="F13" s="39"/>
      <c r="G13" s="39"/>
      <c r="H13" s="39"/>
      <c r="I13" s="39"/>
      <c r="J13" s="39"/>
      <c r="K13" s="39"/>
      <c r="L13" s="39"/>
      <c r="M13" s="33" t="s">
        <v>898</v>
      </c>
      <c r="N13" s="39"/>
      <c r="O13" s="248" t="s">
        <v>875</v>
      </c>
      <c r="P13" s="248"/>
      <c r="Q13" s="39"/>
      <c r="R13" s="40"/>
    </row>
    <row r="14" spans="1:66" s="1" customFormat="1" ht="6.95" customHeight="1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66" s="1" customFormat="1" ht="14.45" customHeight="1">
      <c r="B15" s="38"/>
      <c r="C15" s="39"/>
      <c r="D15" s="33" t="s">
        <v>899</v>
      </c>
      <c r="E15" s="39"/>
      <c r="F15" s="39"/>
      <c r="G15" s="39"/>
      <c r="H15" s="39"/>
      <c r="I15" s="39"/>
      <c r="J15" s="39"/>
      <c r="K15" s="39"/>
      <c r="L15" s="39"/>
      <c r="M15" s="33" t="s">
        <v>896</v>
      </c>
      <c r="N15" s="39"/>
      <c r="O15" s="303" t="str">
        <f ca="1">IF('Rekapitulácia stavby'!AN13="","",'Rekapitulácia stavby'!AN13)</f>
        <v>Vyplň údaj</v>
      </c>
      <c r="P15" s="248"/>
      <c r="Q15" s="39"/>
      <c r="R15" s="40"/>
    </row>
    <row r="16" spans="1:66" s="1" customFormat="1" ht="18" customHeight="1">
      <c r="B16" s="38"/>
      <c r="C16" s="39"/>
      <c r="D16" s="39"/>
      <c r="E16" s="303" t="str">
        <f ca="1">IF('Rekapitulácia stavby'!E14="","",'Rekapitulácia stavby'!E14)</f>
        <v>Vyplň údaj</v>
      </c>
      <c r="F16" s="304"/>
      <c r="G16" s="304"/>
      <c r="H16" s="304"/>
      <c r="I16" s="304"/>
      <c r="J16" s="304"/>
      <c r="K16" s="304"/>
      <c r="L16" s="304"/>
      <c r="M16" s="33" t="s">
        <v>898</v>
      </c>
      <c r="N16" s="39"/>
      <c r="O16" s="303" t="str">
        <f ca="1">IF('Rekapitulácia stavby'!AN14="","",'Rekapitulácia stavby'!AN14)</f>
        <v>Vyplň údaj</v>
      </c>
      <c r="P16" s="248"/>
      <c r="Q16" s="39"/>
      <c r="R16" s="40"/>
    </row>
    <row r="17" spans="2:18" s="1" customFormat="1" ht="6.95" customHeight="1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2:18" s="1" customFormat="1" ht="14.45" customHeight="1">
      <c r="B18" s="38"/>
      <c r="C18" s="39"/>
      <c r="D18" s="33" t="s">
        <v>901</v>
      </c>
      <c r="E18" s="39"/>
      <c r="F18" s="39"/>
      <c r="G18" s="39"/>
      <c r="H18" s="39"/>
      <c r="I18" s="39"/>
      <c r="J18" s="39"/>
      <c r="K18" s="39"/>
      <c r="L18" s="39"/>
      <c r="M18" s="33" t="s">
        <v>896</v>
      </c>
      <c r="N18" s="39"/>
      <c r="O18" s="248" t="s">
        <v>875</v>
      </c>
      <c r="P18" s="248"/>
      <c r="Q18" s="39"/>
      <c r="R18" s="40"/>
    </row>
    <row r="19" spans="2:18" s="1" customFormat="1" ht="18" customHeight="1">
      <c r="B19" s="38"/>
      <c r="C19" s="39"/>
      <c r="D19" s="39"/>
      <c r="E19" s="31" t="s">
        <v>902</v>
      </c>
      <c r="F19" s="39"/>
      <c r="G19" s="39"/>
      <c r="H19" s="39"/>
      <c r="I19" s="39"/>
      <c r="J19" s="39"/>
      <c r="K19" s="39"/>
      <c r="L19" s="39"/>
      <c r="M19" s="33" t="s">
        <v>898</v>
      </c>
      <c r="N19" s="39"/>
      <c r="O19" s="248" t="s">
        <v>875</v>
      </c>
      <c r="P19" s="248"/>
      <c r="Q19" s="39"/>
      <c r="R19" s="40"/>
    </row>
    <row r="20" spans="2:18" s="1" customFormat="1" ht="6.95" customHeight="1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2:18" s="1" customFormat="1" ht="14.45" customHeight="1">
      <c r="B21" s="38"/>
      <c r="C21" s="39"/>
      <c r="D21" s="33" t="s">
        <v>905</v>
      </c>
      <c r="E21" s="39"/>
      <c r="F21" s="39"/>
      <c r="G21" s="39"/>
      <c r="H21" s="39"/>
      <c r="I21" s="39"/>
      <c r="J21" s="39"/>
      <c r="K21" s="39"/>
      <c r="L21" s="39"/>
      <c r="M21" s="33" t="s">
        <v>896</v>
      </c>
      <c r="N21" s="39"/>
      <c r="O21" s="248" t="s">
        <v>875</v>
      </c>
      <c r="P21" s="248"/>
      <c r="Q21" s="39"/>
      <c r="R21" s="40"/>
    </row>
    <row r="22" spans="2:18" s="1" customFormat="1" ht="18" customHeight="1">
      <c r="B22" s="38"/>
      <c r="C22" s="39"/>
      <c r="D22" s="39"/>
      <c r="E22" s="31" t="s">
        <v>906</v>
      </c>
      <c r="F22" s="39"/>
      <c r="G22" s="39"/>
      <c r="H22" s="39"/>
      <c r="I22" s="39"/>
      <c r="J22" s="39"/>
      <c r="K22" s="39"/>
      <c r="L22" s="39"/>
      <c r="M22" s="33" t="s">
        <v>898</v>
      </c>
      <c r="N22" s="39"/>
      <c r="O22" s="248" t="s">
        <v>875</v>
      </c>
      <c r="P22" s="248"/>
      <c r="Q22" s="39"/>
      <c r="R22" s="40"/>
    </row>
    <row r="23" spans="2:18" s="1" customFormat="1" ht="6.95" customHeight="1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4.45" customHeight="1">
      <c r="B24" s="38"/>
      <c r="C24" s="39"/>
      <c r="D24" s="33" t="s">
        <v>907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16.5" customHeight="1">
      <c r="B25" s="38"/>
      <c r="C25" s="39"/>
      <c r="D25" s="39"/>
      <c r="E25" s="253" t="s">
        <v>875</v>
      </c>
      <c r="F25" s="253"/>
      <c r="G25" s="253"/>
      <c r="H25" s="253"/>
      <c r="I25" s="253"/>
      <c r="J25" s="253"/>
      <c r="K25" s="253"/>
      <c r="L25" s="253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2:18" s="1" customFormat="1" ht="6.95" customHeight="1">
      <c r="B27" s="38"/>
      <c r="C27" s="3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9"/>
      <c r="R27" s="40"/>
    </row>
    <row r="28" spans="2:18" s="1" customFormat="1" ht="14.45" customHeight="1">
      <c r="B28" s="38"/>
      <c r="C28" s="39"/>
      <c r="D28" s="123" t="s">
        <v>1040</v>
      </c>
      <c r="E28" s="39"/>
      <c r="F28" s="39"/>
      <c r="G28" s="39"/>
      <c r="H28" s="39"/>
      <c r="I28" s="39"/>
      <c r="J28" s="39"/>
      <c r="K28" s="39"/>
      <c r="L28" s="39"/>
      <c r="M28" s="254">
        <f>N89</f>
        <v>0</v>
      </c>
      <c r="N28" s="254"/>
      <c r="O28" s="254"/>
      <c r="P28" s="254"/>
      <c r="Q28" s="39"/>
      <c r="R28" s="40"/>
    </row>
    <row r="29" spans="2:18" s="1" customFormat="1" ht="14.45" customHeight="1">
      <c r="B29" s="38"/>
      <c r="C29" s="39"/>
      <c r="D29" s="37" t="s">
        <v>1026</v>
      </c>
      <c r="E29" s="39"/>
      <c r="F29" s="39"/>
      <c r="G29" s="39"/>
      <c r="H29" s="39"/>
      <c r="I29" s="39"/>
      <c r="J29" s="39"/>
      <c r="K29" s="39"/>
      <c r="L29" s="39"/>
      <c r="M29" s="254">
        <f>N110</f>
        <v>0</v>
      </c>
      <c r="N29" s="254"/>
      <c r="O29" s="254"/>
      <c r="P29" s="254"/>
      <c r="Q29" s="39"/>
      <c r="R29" s="40"/>
    </row>
    <row r="30" spans="2:18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2:18" s="1" customFormat="1" ht="25.35" customHeight="1">
      <c r="B31" s="38"/>
      <c r="C31" s="39"/>
      <c r="D31" s="124" t="s">
        <v>910</v>
      </c>
      <c r="E31" s="39"/>
      <c r="F31" s="39"/>
      <c r="G31" s="39"/>
      <c r="H31" s="39"/>
      <c r="I31" s="39"/>
      <c r="J31" s="39"/>
      <c r="K31" s="39"/>
      <c r="L31" s="39"/>
      <c r="M31" s="300">
        <f>ROUND(M28+M29,2)</f>
        <v>0</v>
      </c>
      <c r="N31" s="282"/>
      <c r="O31" s="282"/>
      <c r="P31" s="282"/>
      <c r="Q31" s="39"/>
      <c r="R31" s="40"/>
    </row>
    <row r="32" spans="2:18" s="1" customFormat="1" ht="6.95" customHeight="1">
      <c r="B32" s="38"/>
      <c r="C32" s="3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9"/>
      <c r="R32" s="40"/>
    </row>
    <row r="33" spans="2:18" s="1" customFormat="1" ht="14.45" customHeight="1">
      <c r="B33" s="38"/>
      <c r="C33" s="39"/>
      <c r="D33" s="45" t="s">
        <v>911</v>
      </c>
      <c r="E33" s="45" t="s">
        <v>912</v>
      </c>
      <c r="F33" s="46">
        <v>0.2</v>
      </c>
      <c r="G33" s="125" t="s">
        <v>913</v>
      </c>
      <c r="H33" s="298">
        <f>(SUM(BE110:BE117)+SUM(BE136:BE439))</f>
        <v>0</v>
      </c>
      <c r="I33" s="282"/>
      <c r="J33" s="282"/>
      <c r="K33" s="39"/>
      <c r="L33" s="39"/>
      <c r="M33" s="298">
        <f>ROUND((SUM(BE110:BE117)+SUM(BE136:BE439)), 2)*F33</f>
        <v>0</v>
      </c>
      <c r="N33" s="282"/>
      <c r="O33" s="282"/>
      <c r="P33" s="282"/>
      <c r="Q33" s="39"/>
      <c r="R33" s="40"/>
    </row>
    <row r="34" spans="2:18" s="1" customFormat="1" ht="14.45" customHeight="1">
      <c r="B34" s="38"/>
      <c r="C34" s="39"/>
      <c r="D34" s="39"/>
      <c r="E34" s="45" t="s">
        <v>914</v>
      </c>
      <c r="F34" s="46">
        <v>0.2</v>
      </c>
      <c r="G34" s="125" t="s">
        <v>913</v>
      </c>
      <c r="H34" s="298">
        <f>(SUM(BF110:BF117)+SUM(BF136:BF439))</f>
        <v>0</v>
      </c>
      <c r="I34" s="282"/>
      <c r="J34" s="282"/>
      <c r="K34" s="39"/>
      <c r="L34" s="39"/>
      <c r="M34" s="298">
        <f>ROUND((SUM(BF110:BF117)+SUM(BF136:BF439)), 2)*F34</f>
        <v>0</v>
      </c>
      <c r="N34" s="282"/>
      <c r="O34" s="282"/>
      <c r="P34" s="282"/>
      <c r="Q34" s="39"/>
      <c r="R34" s="40"/>
    </row>
    <row r="35" spans="2:18" s="1" customFormat="1" ht="14.45" hidden="1" customHeight="1">
      <c r="B35" s="38"/>
      <c r="C35" s="39"/>
      <c r="D35" s="39"/>
      <c r="E35" s="45" t="s">
        <v>915</v>
      </c>
      <c r="F35" s="46">
        <v>0.2</v>
      </c>
      <c r="G35" s="125" t="s">
        <v>913</v>
      </c>
      <c r="H35" s="298">
        <f>(SUM(BG110:BG117)+SUM(BG136:BG439))</f>
        <v>0</v>
      </c>
      <c r="I35" s="282"/>
      <c r="J35" s="282"/>
      <c r="K35" s="39"/>
      <c r="L35" s="39"/>
      <c r="M35" s="298">
        <v>0</v>
      </c>
      <c r="N35" s="282"/>
      <c r="O35" s="282"/>
      <c r="P35" s="282"/>
      <c r="Q35" s="39"/>
      <c r="R35" s="40"/>
    </row>
    <row r="36" spans="2:18" s="1" customFormat="1" ht="14.45" hidden="1" customHeight="1">
      <c r="B36" s="38"/>
      <c r="C36" s="39"/>
      <c r="D36" s="39"/>
      <c r="E36" s="45" t="s">
        <v>916</v>
      </c>
      <c r="F36" s="46">
        <v>0.2</v>
      </c>
      <c r="G36" s="125" t="s">
        <v>913</v>
      </c>
      <c r="H36" s="298">
        <f>(SUM(BH110:BH117)+SUM(BH136:BH439))</f>
        <v>0</v>
      </c>
      <c r="I36" s="282"/>
      <c r="J36" s="282"/>
      <c r="K36" s="39"/>
      <c r="L36" s="39"/>
      <c r="M36" s="298">
        <v>0</v>
      </c>
      <c r="N36" s="282"/>
      <c r="O36" s="282"/>
      <c r="P36" s="282"/>
      <c r="Q36" s="39"/>
      <c r="R36" s="40"/>
    </row>
    <row r="37" spans="2:18" s="1" customFormat="1" ht="14.45" hidden="1" customHeight="1">
      <c r="B37" s="38"/>
      <c r="C37" s="39"/>
      <c r="D37" s="39"/>
      <c r="E37" s="45" t="s">
        <v>917</v>
      </c>
      <c r="F37" s="46">
        <v>0</v>
      </c>
      <c r="G37" s="125" t="s">
        <v>913</v>
      </c>
      <c r="H37" s="298">
        <f>(SUM(BI110:BI117)+SUM(BI136:BI439))</f>
        <v>0</v>
      </c>
      <c r="I37" s="282"/>
      <c r="J37" s="282"/>
      <c r="K37" s="39"/>
      <c r="L37" s="39"/>
      <c r="M37" s="298">
        <v>0</v>
      </c>
      <c r="N37" s="282"/>
      <c r="O37" s="282"/>
      <c r="P37" s="282"/>
      <c r="Q37" s="39"/>
      <c r="R37" s="40"/>
    </row>
    <row r="38" spans="2:18" s="1" customFormat="1" ht="6.9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25.35" customHeight="1">
      <c r="B39" s="38"/>
      <c r="C39" s="49"/>
      <c r="D39" s="50" t="s">
        <v>918</v>
      </c>
      <c r="E39" s="51"/>
      <c r="F39" s="51"/>
      <c r="G39" s="126" t="s">
        <v>919</v>
      </c>
      <c r="H39" s="52" t="s">
        <v>920</v>
      </c>
      <c r="I39" s="51"/>
      <c r="J39" s="51"/>
      <c r="K39" s="51"/>
      <c r="L39" s="228">
        <f>SUM(M31:M37)</f>
        <v>0</v>
      </c>
      <c r="M39" s="228"/>
      <c r="N39" s="228"/>
      <c r="O39" s="228"/>
      <c r="P39" s="299"/>
      <c r="Q39" s="4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s="1" customFormat="1" ht="14.4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2:18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5">
      <c r="B50" s="38"/>
      <c r="C50" s="39"/>
      <c r="D50" s="53" t="s">
        <v>921</v>
      </c>
      <c r="E50" s="54"/>
      <c r="F50" s="54"/>
      <c r="G50" s="54"/>
      <c r="H50" s="55"/>
      <c r="I50" s="39"/>
      <c r="J50" s="53" t="s">
        <v>922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 ht="15">
      <c r="B59" s="38"/>
      <c r="C59" s="39"/>
      <c r="D59" s="58" t="s">
        <v>923</v>
      </c>
      <c r="E59" s="59"/>
      <c r="F59" s="59"/>
      <c r="G59" s="60" t="s">
        <v>924</v>
      </c>
      <c r="H59" s="61"/>
      <c r="I59" s="39"/>
      <c r="J59" s="58" t="s">
        <v>923</v>
      </c>
      <c r="K59" s="59"/>
      <c r="L59" s="59"/>
      <c r="M59" s="59"/>
      <c r="N59" s="60" t="s">
        <v>924</v>
      </c>
      <c r="O59" s="59"/>
      <c r="P59" s="61"/>
      <c r="Q59" s="39"/>
      <c r="R59" s="40"/>
    </row>
    <row r="60" spans="2:18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5">
      <c r="B61" s="38"/>
      <c r="C61" s="39"/>
      <c r="D61" s="53" t="s">
        <v>925</v>
      </c>
      <c r="E61" s="54"/>
      <c r="F61" s="54"/>
      <c r="G61" s="54"/>
      <c r="H61" s="55"/>
      <c r="I61" s="39"/>
      <c r="J61" s="53" t="s">
        <v>926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 ht="15">
      <c r="B70" s="38"/>
      <c r="C70" s="39"/>
      <c r="D70" s="58" t="s">
        <v>923</v>
      </c>
      <c r="E70" s="59"/>
      <c r="F70" s="59"/>
      <c r="G70" s="60" t="s">
        <v>924</v>
      </c>
      <c r="H70" s="61"/>
      <c r="I70" s="39"/>
      <c r="J70" s="58" t="s">
        <v>923</v>
      </c>
      <c r="K70" s="59"/>
      <c r="L70" s="59"/>
      <c r="M70" s="59"/>
      <c r="N70" s="60" t="s">
        <v>924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31" t="s">
        <v>1041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887</v>
      </c>
      <c r="D78" s="39"/>
      <c r="E78" s="39"/>
      <c r="F78" s="283" t="str">
        <f>F6</f>
        <v>Rekonštrukcia tepelného hospodárstva Ekonomickej univerzity v Bratislave, Dolnozemská cesta č.1, 852 35 Bratislava</v>
      </c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39"/>
      <c r="R78" s="40"/>
    </row>
    <row r="79" spans="2:18" ht="30" customHeight="1">
      <c r="B79" s="26"/>
      <c r="C79" s="33" t="s">
        <v>1036</v>
      </c>
      <c r="D79" s="29"/>
      <c r="E79" s="29"/>
      <c r="F79" s="283" t="s">
        <v>1037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9"/>
      <c r="R79" s="27"/>
    </row>
    <row r="80" spans="2:18" s="1" customFormat="1" ht="36.950000000000003" customHeight="1">
      <c r="B80" s="38"/>
      <c r="C80" s="72" t="s">
        <v>1038</v>
      </c>
      <c r="D80" s="39"/>
      <c r="E80" s="39"/>
      <c r="F80" s="233" t="str">
        <f>F8</f>
        <v xml:space="preserve">E.1.1.1 - E.1.1.1 Architektonické a stavebné riešenie objektu + statika </v>
      </c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39"/>
      <c r="R80" s="40"/>
    </row>
    <row r="81" spans="2:47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</row>
    <row r="82" spans="2:47" s="1" customFormat="1" ht="18" customHeight="1">
      <c r="B82" s="38"/>
      <c r="C82" s="33" t="s">
        <v>891</v>
      </c>
      <c r="D82" s="39"/>
      <c r="E82" s="39"/>
      <c r="F82" s="31" t="str">
        <f>F10</f>
        <v>Bratislava</v>
      </c>
      <c r="G82" s="39"/>
      <c r="H82" s="39"/>
      <c r="I82" s="39"/>
      <c r="J82" s="39"/>
      <c r="K82" s="33" t="s">
        <v>893</v>
      </c>
      <c r="L82" s="39"/>
      <c r="M82" s="281" t="str">
        <f>IF(O10="","",O10)</f>
        <v>7. 7. 2017</v>
      </c>
      <c r="N82" s="281"/>
      <c r="O82" s="281"/>
      <c r="P82" s="281"/>
      <c r="Q82" s="39"/>
      <c r="R82" s="40"/>
    </row>
    <row r="83" spans="2:47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</row>
    <row r="84" spans="2:47" s="1" customFormat="1" ht="15">
      <c r="B84" s="38"/>
      <c r="C84" s="33" t="s">
        <v>895</v>
      </c>
      <c r="D84" s="39"/>
      <c r="E84" s="39"/>
      <c r="F84" s="31" t="str">
        <f>E13</f>
        <v>Ekonomická univerzita v Bratislave</v>
      </c>
      <c r="G84" s="39"/>
      <c r="H84" s="39"/>
      <c r="I84" s="39"/>
      <c r="J84" s="39"/>
      <c r="K84" s="33" t="s">
        <v>901</v>
      </c>
      <c r="L84" s="39"/>
      <c r="M84" s="248" t="str">
        <f>E19</f>
        <v>Energoprojekt Bratislava, a.s.</v>
      </c>
      <c r="N84" s="248"/>
      <c r="O84" s="248"/>
      <c r="P84" s="248"/>
      <c r="Q84" s="248"/>
      <c r="R84" s="40"/>
    </row>
    <row r="85" spans="2:47" s="1" customFormat="1" ht="14.45" customHeight="1">
      <c r="B85" s="38"/>
      <c r="C85" s="33" t="s">
        <v>899</v>
      </c>
      <c r="D85" s="39"/>
      <c r="E85" s="39"/>
      <c r="F85" s="31" t="str">
        <f>IF(E16="","",E16)</f>
        <v>Vyplň údaj</v>
      </c>
      <c r="G85" s="39"/>
      <c r="H85" s="39"/>
      <c r="I85" s="39"/>
      <c r="J85" s="39"/>
      <c r="K85" s="33" t="s">
        <v>905</v>
      </c>
      <c r="L85" s="39"/>
      <c r="M85" s="248" t="str">
        <f>E22</f>
        <v>Jozef Viderňan</v>
      </c>
      <c r="N85" s="248"/>
      <c r="O85" s="248"/>
      <c r="P85" s="248"/>
      <c r="Q85" s="248"/>
      <c r="R85" s="40"/>
    </row>
    <row r="86" spans="2:47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</row>
    <row r="87" spans="2:47" s="1" customFormat="1" ht="29.25" customHeight="1">
      <c r="B87" s="38"/>
      <c r="C87" s="295" t="s">
        <v>1042</v>
      </c>
      <c r="D87" s="296"/>
      <c r="E87" s="296"/>
      <c r="F87" s="296"/>
      <c r="G87" s="296"/>
      <c r="H87" s="49"/>
      <c r="I87" s="49"/>
      <c r="J87" s="49"/>
      <c r="K87" s="49"/>
      <c r="L87" s="49"/>
      <c r="M87" s="49"/>
      <c r="N87" s="295" t="s">
        <v>1043</v>
      </c>
      <c r="O87" s="296"/>
      <c r="P87" s="296"/>
      <c r="Q87" s="296"/>
      <c r="R87" s="40"/>
    </row>
    <row r="88" spans="2:47" s="1" customFormat="1" ht="10.3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</row>
    <row r="89" spans="2:47" s="1" customFormat="1" ht="29.25" customHeight="1">
      <c r="B89" s="38"/>
      <c r="C89" s="127" t="s">
        <v>1044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236">
        <f>N136</f>
        <v>0</v>
      </c>
      <c r="O89" s="297"/>
      <c r="P89" s="297"/>
      <c r="Q89" s="297"/>
      <c r="R89" s="40"/>
      <c r="AU89" s="22" t="s">
        <v>1045</v>
      </c>
    </row>
    <row r="90" spans="2:47" s="7" customFormat="1" ht="24.95" customHeight="1">
      <c r="B90" s="128"/>
      <c r="C90" s="129"/>
      <c r="D90" s="130" t="s">
        <v>1046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91">
        <f>N137</f>
        <v>0</v>
      </c>
      <c r="O90" s="292"/>
      <c r="P90" s="292"/>
      <c r="Q90" s="292"/>
      <c r="R90" s="131"/>
    </row>
    <row r="91" spans="2:47" s="8" customFormat="1" ht="19.899999999999999" customHeight="1">
      <c r="B91" s="132"/>
      <c r="C91" s="101"/>
      <c r="D91" s="112" t="s">
        <v>1047</v>
      </c>
      <c r="E91" s="101"/>
      <c r="F91" s="101"/>
      <c r="G91" s="101"/>
      <c r="H91" s="101"/>
      <c r="I91" s="101"/>
      <c r="J91" s="101"/>
      <c r="K91" s="101"/>
      <c r="L91" s="101"/>
      <c r="M91" s="101"/>
      <c r="N91" s="207">
        <f>N138</f>
        <v>0</v>
      </c>
      <c r="O91" s="208"/>
      <c r="P91" s="208"/>
      <c r="Q91" s="208"/>
      <c r="R91" s="133"/>
    </row>
    <row r="92" spans="2:47" s="8" customFormat="1" ht="19.899999999999999" customHeight="1">
      <c r="B92" s="132"/>
      <c r="C92" s="101"/>
      <c r="D92" s="112" t="s">
        <v>1048</v>
      </c>
      <c r="E92" s="101"/>
      <c r="F92" s="101"/>
      <c r="G92" s="101"/>
      <c r="H92" s="101"/>
      <c r="I92" s="101"/>
      <c r="J92" s="101"/>
      <c r="K92" s="101"/>
      <c r="L92" s="101"/>
      <c r="M92" s="101"/>
      <c r="N92" s="207">
        <f>N153</f>
        <v>0</v>
      </c>
      <c r="O92" s="208"/>
      <c r="P92" s="208"/>
      <c r="Q92" s="208"/>
      <c r="R92" s="133"/>
    </row>
    <row r="93" spans="2:47" s="8" customFormat="1" ht="19.899999999999999" customHeight="1">
      <c r="B93" s="132"/>
      <c r="C93" s="101"/>
      <c r="D93" s="112" t="s">
        <v>1049</v>
      </c>
      <c r="E93" s="101"/>
      <c r="F93" s="101"/>
      <c r="G93" s="101"/>
      <c r="H93" s="101"/>
      <c r="I93" s="101"/>
      <c r="J93" s="101"/>
      <c r="K93" s="101"/>
      <c r="L93" s="101"/>
      <c r="M93" s="101"/>
      <c r="N93" s="207">
        <f>N166</f>
        <v>0</v>
      </c>
      <c r="O93" s="208"/>
      <c r="P93" s="208"/>
      <c r="Q93" s="208"/>
      <c r="R93" s="133"/>
    </row>
    <row r="94" spans="2:47" s="8" customFormat="1" ht="19.899999999999999" customHeight="1">
      <c r="B94" s="132"/>
      <c r="C94" s="101"/>
      <c r="D94" s="112" t="s">
        <v>1050</v>
      </c>
      <c r="E94" s="101"/>
      <c r="F94" s="101"/>
      <c r="G94" s="101"/>
      <c r="H94" s="101"/>
      <c r="I94" s="101"/>
      <c r="J94" s="101"/>
      <c r="K94" s="101"/>
      <c r="L94" s="101"/>
      <c r="M94" s="101"/>
      <c r="N94" s="207">
        <f>N208</f>
        <v>0</v>
      </c>
      <c r="O94" s="208"/>
      <c r="P94" s="208"/>
      <c r="Q94" s="208"/>
      <c r="R94" s="133"/>
    </row>
    <row r="95" spans="2:47" s="8" customFormat="1" ht="19.899999999999999" customHeight="1">
      <c r="B95" s="132"/>
      <c r="C95" s="101"/>
      <c r="D95" s="112" t="s">
        <v>1051</v>
      </c>
      <c r="E95" s="101"/>
      <c r="F95" s="101"/>
      <c r="G95" s="101"/>
      <c r="H95" s="101"/>
      <c r="I95" s="101"/>
      <c r="J95" s="101"/>
      <c r="K95" s="101"/>
      <c r="L95" s="101"/>
      <c r="M95" s="101"/>
      <c r="N95" s="207">
        <f>N276</f>
        <v>0</v>
      </c>
      <c r="O95" s="208"/>
      <c r="P95" s="208"/>
      <c r="Q95" s="208"/>
      <c r="R95" s="133"/>
    </row>
    <row r="96" spans="2:47" s="7" customFormat="1" ht="24.95" customHeight="1">
      <c r="B96" s="128"/>
      <c r="C96" s="129"/>
      <c r="D96" s="130" t="s">
        <v>1052</v>
      </c>
      <c r="E96" s="129"/>
      <c r="F96" s="129"/>
      <c r="G96" s="129"/>
      <c r="H96" s="129"/>
      <c r="I96" s="129"/>
      <c r="J96" s="129"/>
      <c r="K96" s="129"/>
      <c r="L96" s="129"/>
      <c r="M96" s="129"/>
      <c r="N96" s="291">
        <f>N278</f>
        <v>0</v>
      </c>
      <c r="O96" s="292"/>
      <c r="P96" s="292"/>
      <c r="Q96" s="292"/>
      <c r="R96" s="131"/>
    </row>
    <row r="97" spans="2:65" s="8" customFormat="1" ht="19.899999999999999" customHeight="1">
      <c r="B97" s="132"/>
      <c r="C97" s="101"/>
      <c r="D97" s="112" t="s">
        <v>1053</v>
      </c>
      <c r="E97" s="101"/>
      <c r="F97" s="101"/>
      <c r="G97" s="101"/>
      <c r="H97" s="101"/>
      <c r="I97" s="101"/>
      <c r="J97" s="101"/>
      <c r="K97" s="101"/>
      <c r="L97" s="101"/>
      <c r="M97" s="101"/>
      <c r="N97" s="207">
        <f>N279</f>
        <v>0</v>
      </c>
      <c r="O97" s="208"/>
      <c r="P97" s="208"/>
      <c r="Q97" s="208"/>
      <c r="R97" s="133"/>
    </row>
    <row r="98" spans="2:65" s="8" customFormat="1" ht="19.899999999999999" customHeight="1">
      <c r="B98" s="132"/>
      <c r="C98" s="101"/>
      <c r="D98" s="112" t="s">
        <v>1054</v>
      </c>
      <c r="E98" s="101"/>
      <c r="F98" s="101"/>
      <c r="G98" s="101"/>
      <c r="H98" s="101"/>
      <c r="I98" s="101"/>
      <c r="J98" s="101"/>
      <c r="K98" s="101"/>
      <c r="L98" s="101"/>
      <c r="M98" s="101"/>
      <c r="N98" s="207">
        <f>N297</f>
        <v>0</v>
      </c>
      <c r="O98" s="208"/>
      <c r="P98" s="208"/>
      <c r="Q98" s="208"/>
      <c r="R98" s="133"/>
    </row>
    <row r="99" spans="2:65" s="8" customFormat="1" ht="19.899999999999999" customHeight="1">
      <c r="B99" s="132"/>
      <c r="C99" s="101"/>
      <c r="D99" s="112" t="s">
        <v>1055</v>
      </c>
      <c r="E99" s="101"/>
      <c r="F99" s="101"/>
      <c r="G99" s="101"/>
      <c r="H99" s="101"/>
      <c r="I99" s="101"/>
      <c r="J99" s="101"/>
      <c r="K99" s="101"/>
      <c r="L99" s="101"/>
      <c r="M99" s="101"/>
      <c r="N99" s="207">
        <f>N307</f>
        <v>0</v>
      </c>
      <c r="O99" s="208"/>
      <c r="P99" s="208"/>
      <c r="Q99" s="208"/>
      <c r="R99" s="133"/>
    </row>
    <row r="100" spans="2:65" s="8" customFormat="1" ht="19.899999999999999" customHeight="1">
      <c r="B100" s="132"/>
      <c r="C100" s="101"/>
      <c r="D100" s="112" t="s">
        <v>1056</v>
      </c>
      <c r="E100" s="101"/>
      <c r="F100" s="101"/>
      <c r="G100" s="101"/>
      <c r="H100" s="101"/>
      <c r="I100" s="101"/>
      <c r="J100" s="101"/>
      <c r="K100" s="101"/>
      <c r="L100" s="101"/>
      <c r="M100" s="101"/>
      <c r="N100" s="207">
        <f>N317</f>
        <v>0</v>
      </c>
      <c r="O100" s="208"/>
      <c r="P100" s="208"/>
      <c r="Q100" s="208"/>
      <c r="R100" s="133"/>
    </row>
    <row r="101" spans="2:65" s="8" customFormat="1" ht="19.899999999999999" customHeight="1">
      <c r="B101" s="132"/>
      <c r="C101" s="101"/>
      <c r="D101" s="112" t="s">
        <v>1057</v>
      </c>
      <c r="E101" s="101"/>
      <c r="F101" s="101"/>
      <c r="G101" s="101"/>
      <c r="H101" s="101"/>
      <c r="I101" s="101"/>
      <c r="J101" s="101"/>
      <c r="K101" s="101"/>
      <c r="L101" s="101"/>
      <c r="M101" s="101"/>
      <c r="N101" s="207">
        <f>N323</f>
        <v>0</v>
      </c>
      <c r="O101" s="208"/>
      <c r="P101" s="208"/>
      <c r="Q101" s="208"/>
      <c r="R101" s="133"/>
    </row>
    <row r="102" spans="2:65" s="8" customFormat="1" ht="19.899999999999999" customHeight="1">
      <c r="B102" s="132"/>
      <c r="C102" s="101"/>
      <c r="D102" s="112" t="s">
        <v>1058</v>
      </c>
      <c r="E102" s="101"/>
      <c r="F102" s="101"/>
      <c r="G102" s="101"/>
      <c r="H102" s="101"/>
      <c r="I102" s="101"/>
      <c r="J102" s="101"/>
      <c r="K102" s="101"/>
      <c r="L102" s="101"/>
      <c r="M102" s="101"/>
      <c r="N102" s="207">
        <f>N332</f>
        <v>0</v>
      </c>
      <c r="O102" s="208"/>
      <c r="P102" s="208"/>
      <c r="Q102" s="208"/>
      <c r="R102" s="133"/>
    </row>
    <row r="103" spans="2:65" s="8" customFormat="1" ht="19.899999999999999" customHeight="1">
      <c r="B103" s="132"/>
      <c r="C103" s="101"/>
      <c r="D103" s="112" t="s">
        <v>1059</v>
      </c>
      <c r="E103" s="101"/>
      <c r="F103" s="101"/>
      <c r="G103" s="101"/>
      <c r="H103" s="101"/>
      <c r="I103" s="101"/>
      <c r="J103" s="101"/>
      <c r="K103" s="101"/>
      <c r="L103" s="101"/>
      <c r="M103" s="101"/>
      <c r="N103" s="207">
        <f>N346</f>
        <v>0</v>
      </c>
      <c r="O103" s="208"/>
      <c r="P103" s="208"/>
      <c r="Q103" s="208"/>
      <c r="R103" s="133"/>
    </row>
    <row r="104" spans="2:65" s="8" customFormat="1" ht="19.899999999999999" customHeight="1">
      <c r="B104" s="132"/>
      <c r="C104" s="101"/>
      <c r="D104" s="112" t="s">
        <v>1060</v>
      </c>
      <c r="E104" s="101"/>
      <c r="F104" s="101"/>
      <c r="G104" s="101"/>
      <c r="H104" s="101"/>
      <c r="I104" s="101"/>
      <c r="J104" s="101"/>
      <c r="K104" s="101"/>
      <c r="L104" s="101"/>
      <c r="M104" s="101"/>
      <c r="N104" s="207">
        <f>N397</f>
        <v>0</v>
      </c>
      <c r="O104" s="208"/>
      <c r="P104" s="208"/>
      <c r="Q104" s="208"/>
      <c r="R104" s="133"/>
    </row>
    <row r="105" spans="2:65" s="8" customFormat="1" ht="19.899999999999999" customHeight="1">
      <c r="B105" s="132"/>
      <c r="C105" s="101"/>
      <c r="D105" s="112" t="s">
        <v>1061</v>
      </c>
      <c r="E105" s="101"/>
      <c r="F105" s="101"/>
      <c r="G105" s="101"/>
      <c r="H105" s="101"/>
      <c r="I105" s="101"/>
      <c r="J105" s="101"/>
      <c r="K105" s="101"/>
      <c r="L105" s="101"/>
      <c r="M105" s="101"/>
      <c r="N105" s="207">
        <f>N404</f>
        <v>0</v>
      </c>
      <c r="O105" s="208"/>
      <c r="P105" s="208"/>
      <c r="Q105" s="208"/>
      <c r="R105" s="133"/>
    </row>
    <row r="106" spans="2:65" s="8" customFormat="1" ht="19.899999999999999" customHeight="1">
      <c r="B106" s="132"/>
      <c r="C106" s="101"/>
      <c r="D106" s="112" t="s">
        <v>1062</v>
      </c>
      <c r="E106" s="101"/>
      <c r="F106" s="101"/>
      <c r="G106" s="101"/>
      <c r="H106" s="101"/>
      <c r="I106" s="101"/>
      <c r="J106" s="101"/>
      <c r="K106" s="101"/>
      <c r="L106" s="101"/>
      <c r="M106" s="101"/>
      <c r="N106" s="207">
        <f>N412</f>
        <v>0</v>
      </c>
      <c r="O106" s="208"/>
      <c r="P106" s="208"/>
      <c r="Q106" s="208"/>
      <c r="R106" s="133"/>
    </row>
    <row r="107" spans="2:65" s="7" customFormat="1" ht="24.95" customHeight="1">
      <c r="B107" s="128"/>
      <c r="C107" s="129"/>
      <c r="D107" s="130" t="s">
        <v>1063</v>
      </c>
      <c r="E107" s="129"/>
      <c r="F107" s="129"/>
      <c r="G107" s="129"/>
      <c r="H107" s="129"/>
      <c r="I107" s="129"/>
      <c r="J107" s="129"/>
      <c r="K107" s="129"/>
      <c r="L107" s="129"/>
      <c r="M107" s="129"/>
      <c r="N107" s="291">
        <f>N433</f>
        <v>0</v>
      </c>
      <c r="O107" s="292"/>
      <c r="P107" s="292"/>
      <c r="Q107" s="292"/>
      <c r="R107" s="131"/>
    </row>
    <row r="108" spans="2:65" s="8" customFormat="1" ht="19.899999999999999" customHeight="1">
      <c r="B108" s="132"/>
      <c r="C108" s="101"/>
      <c r="D108" s="112" t="s">
        <v>1064</v>
      </c>
      <c r="E108" s="101"/>
      <c r="F108" s="101"/>
      <c r="G108" s="101"/>
      <c r="H108" s="101"/>
      <c r="I108" s="101"/>
      <c r="J108" s="101"/>
      <c r="K108" s="101"/>
      <c r="L108" s="101"/>
      <c r="M108" s="101"/>
      <c r="N108" s="207">
        <f>N434</f>
        <v>0</v>
      </c>
      <c r="O108" s="208"/>
      <c r="P108" s="208"/>
      <c r="Q108" s="208"/>
      <c r="R108" s="133"/>
    </row>
    <row r="109" spans="2:65" s="1" customFormat="1" ht="21.75" customHeight="1"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40"/>
    </row>
    <row r="110" spans="2:65" s="1" customFormat="1" ht="29.25" customHeight="1">
      <c r="B110" s="38"/>
      <c r="C110" s="201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93"/>
      <c r="O110" s="294"/>
      <c r="P110" s="294"/>
      <c r="Q110" s="294"/>
      <c r="R110" s="40"/>
      <c r="T110" s="134"/>
      <c r="U110" s="135" t="s">
        <v>911</v>
      </c>
    </row>
    <row r="111" spans="2:65" s="1" customFormat="1" ht="18" customHeight="1">
      <c r="B111" s="136"/>
      <c r="C111" s="203"/>
      <c r="D111" s="213"/>
      <c r="E111" s="213"/>
      <c r="F111" s="213"/>
      <c r="G111" s="213"/>
      <c r="H111" s="213"/>
      <c r="I111" s="203"/>
      <c r="J111" s="203"/>
      <c r="K111" s="203"/>
      <c r="L111" s="203"/>
      <c r="M111" s="203"/>
      <c r="N111" s="216"/>
      <c r="O111" s="216"/>
      <c r="P111" s="216"/>
      <c r="Q111" s="216"/>
      <c r="R111" s="138"/>
      <c r="S111" s="139"/>
      <c r="T111" s="140"/>
      <c r="U111" s="141" t="s">
        <v>914</v>
      </c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42" t="s">
        <v>1065</v>
      </c>
      <c r="AZ111" s="139"/>
      <c r="BA111" s="139"/>
      <c r="BB111" s="139"/>
      <c r="BC111" s="139"/>
      <c r="BD111" s="139"/>
      <c r="BE111" s="143">
        <f t="shared" ref="BE111:BE116" si="0">IF(U111="základná",N111,0)</f>
        <v>0</v>
      </c>
      <c r="BF111" s="143">
        <f t="shared" ref="BF111:BF116" si="1">IF(U111="znížená",N111,0)</f>
        <v>0</v>
      </c>
      <c r="BG111" s="143">
        <f t="shared" ref="BG111:BG116" si="2">IF(U111="zákl. prenesená",N111,0)</f>
        <v>0</v>
      </c>
      <c r="BH111" s="143">
        <f t="shared" ref="BH111:BH116" si="3">IF(U111="zníž. prenesená",N111,0)</f>
        <v>0</v>
      </c>
      <c r="BI111" s="143">
        <f t="shared" ref="BI111:BI116" si="4">IF(U111="nulová",N111,0)</f>
        <v>0</v>
      </c>
      <c r="BJ111" s="142" t="s">
        <v>959</v>
      </c>
      <c r="BK111" s="139"/>
      <c r="BL111" s="139"/>
      <c r="BM111" s="139"/>
    </row>
    <row r="112" spans="2:65" s="1" customFormat="1" ht="18" customHeight="1">
      <c r="B112" s="136"/>
      <c r="C112" s="203"/>
      <c r="D112" s="213"/>
      <c r="E112" s="213"/>
      <c r="F112" s="213"/>
      <c r="G112" s="213"/>
      <c r="H112" s="213"/>
      <c r="I112" s="203"/>
      <c r="J112" s="203"/>
      <c r="K112" s="203"/>
      <c r="L112" s="203"/>
      <c r="M112" s="203"/>
      <c r="N112" s="216"/>
      <c r="O112" s="216"/>
      <c r="P112" s="216"/>
      <c r="Q112" s="216"/>
      <c r="R112" s="138"/>
      <c r="S112" s="139"/>
      <c r="T112" s="140"/>
      <c r="U112" s="141" t="s">
        <v>914</v>
      </c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42" t="s">
        <v>1065</v>
      </c>
      <c r="AZ112" s="139"/>
      <c r="BA112" s="139"/>
      <c r="BB112" s="139"/>
      <c r="BC112" s="139"/>
      <c r="BD112" s="139"/>
      <c r="BE112" s="143">
        <f t="shared" si="0"/>
        <v>0</v>
      </c>
      <c r="BF112" s="143">
        <f t="shared" si="1"/>
        <v>0</v>
      </c>
      <c r="BG112" s="143">
        <f t="shared" si="2"/>
        <v>0</v>
      </c>
      <c r="BH112" s="143">
        <f t="shared" si="3"/>
        <v>0</v>
      </c>
      <c r="BI112" s="143">
        <f t="shared" si="4"/>
        <v>0</v>
      </c>
      <c r="BJ112" s="142" t="s">
        <v>959</v>
      </c>
      <c r="BK112" s="139"/>
      <c r="BL112" s="139"/>
      <c r="BM112" s="139"/>
    </row>
    <row r="113" spans="2:65" s="1" customFormat="1" ht="18" customHeight="1">
      <c r="B113" s="136"/>
      <c r="C113" s="203"/>
      <c r="D113" s="213"/>
      <c r="E113" s="213"/>
      <c r="F113" s="213"/>
      <c r="G113" s="213"/>
      <c r="H113" s="213"/>
      <c r="I113" s="203"/>
      <c r="J113" s="203"/>
      <c r="K113" s="203"/>
      <c r="L113" s="203"/>
      <c r="M113" s="203"/>
      <c r="N113" s="216"/>
      <c r="O113" s="216"/>
      <c r="P113" s="216"/>
      <c r="Q113" s="216"/>
      <c r="R113" s="138"/>
      <c r="S113" s="139"/>
      <c r="T113" s="140"/>
      <c r="U113" s="141" t="s">
        <v>914</v>
      </c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42" t="s">
        <v>1065</v>
      </c>
      <c r="AZ113" s="139"/>
      <c r="BA113" s="139"/>
      <c r="BB113" s="139"/>
      <c r="BC113" s="139"/>
      <c r="BD113" s="139"/>
      <c r="BE113" s="143">
        <f t="shared" si="0"/>
        <v>0</v>
      </c>
      <c r="BF113" s="143">
        <f t="shared" si="1"/>
        <v>0</v>
      </c>
      <c r="BG113" s="143">
        <f t="shared" si="2"/>
        <v>0</v>
      </c>
      <c r="BH113" s="143">
        <f t="shared" si="3"/>
        <v>0</v>
      </c>
      <c r="BI113" s="143">
        <f t="shared" si="4"/>
        <v>0</v>
      </c>
      <c r="BJ113" s="142" t="s">
        <v>959</v>
      </c>
      <c r="BK113" s="139"/>
      <c r="BL113" s="139"/>
      <c r="BM113" s="139"/>
    </row>
    <row r="114" spans="2:65" s="1" customFormat="1" ht="18" customHeight="1">
      <c r="B114" s="136"/>
      <c r="C114" s="203"/>
      <c r="D114" s="213"/>
      <c r="E114" s="213"/>
      <c r="F114" s="213"/>
      <c r="G114" s="213"/>
      <c r="H114" s="213"/>
      <c r="I114" s="203"/>
      <c r="J114" s="203"/>
      <c r="K114" s="203"/>
      <c r="L114" s="203"/>
      <c r="M114" s="203"/>
      <c r="N114" s="216"/>
      <c r="O114" s="216"/>
      <c r="P114" s="216"/>
      <c r="Q114" s="216"/>
      <c r="R114" s="138"/>
      <c r="S114" s="139"/>
      <c r="T114" s="140"/>
      <c r="U114" s="141" t="s">
        <v>914</v>
      </c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42" t="s">
        <v>1065</v>
      </c>
      <c r="AZ114" s="139"/>
      <c r="BA114" s="139"/>
      <c r="BB114" s="139"/>
      <c r="BC114" s="139"/>
      <c r="BD114" s="139"/>
      <c r="BE114" s="143">
        <f t="shared" si="0"/>
        <v>0</v>
      </c>
      <c r="BF114" s="143">
        <f t="shared" si="1"/>
        <v>0</v>
      </c>
      <c r="BG114" s="143">
        <f t="shared" si="2"/>
        <v>0</v>
      </c>
      <c r="BH114" s="143">
        <f t="shared" si="3"/>
        <v>0</v>
      </c>
      <c r="BI114" s="143">
        <f t="shared" si="4"/>
        <v>0</v>
      </c>
      <c r="BJ114" s="142" t="s">
        <v>959</v>
      </c>
      <c r="BK114" s="139"/>
      <c r="BL114" s="139"/>
      <c r="BM114" s="139"/>
    </row>
    <row r="115" spans="2:65" s="1" customFormat="1" ht="18" customHeight="1">
      <c r="B115" s="136"/>
      <c r="C115" s="203"/>
      <c r="D115" s="213"/>
      <c r="E115" s="213"/>
      <c r="F115" s="213"/>
      <c r="G115" s="213"/>
      <c r="H115" s="213"/>
      <c r="I115" s="203"/>
      <c r="J115" s="203"/>
      <c r="K115" s="203"/>
      <c r="L115" s="203"/>
      <c r="M115" s="203"/>
      <c r="N115" s="216"/>
      <c r="O115" s="216"/>
      <c r="P115" s="216"/>
      <c r="Q115" s="216"/>
      <c r="R115" s="138"/>
      <c r="S115" s="139"/>
      <c r="T115" s="140"/>
      <c r="U115" s="141" t="s">
        <v>914</v>
      </c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42" t="s">
        <v>1065</v>
      </c>
      <c r="AZ115" s="139"/>
      <c r="BA115" s="139"/>
      <c r="BB115" s="139"/>
      <c r="BC115" s="139"/>
      <c r="BD115" s="139"/>
      <c r="BE115" s="143">
        <f t="shared" si="0"/>
        <v>0</v>
      </c>
      <c r="BF115" s="143">
        <f t="shared" si="1"/>
        <v>0</v>
      </c>
      <c r="BG115" s="143">
        <f t="shared" si="2"/>
        <v>0</v>
      </c>
      <c r="BH115" s="143">
        <f t="shared" si="3"/>
        <v>0</v>
      </c>
      <c r="BI115" s="143">
        <f t="shared" si="4"/>
        <v>0</v>
      </c>
      <c r="BJ115" s="142" t="s">
        <v>959</v>
      </c>
      <c r="BK115" s="139"/>
      <c r="BL115" s="139"/>
      <c r="BM115" s="139"/>
    </row>
    <row r="116" spans="2:65" s="1" customFormat="1" ht="18" customHeight="1">
      <c r="B116" s="136"/>
      <c r="C116" s="203"/>
      <c r="D116" s="204"/>
      <c r="E116" s="203"/>
      <c r="F116" s="203"/>
      <c r="G116" s="203"/>
      <c r="H116" s="203"/>
      <c r="I116" s="203"/>
      <c r="J116" s="203"/>
      <c r="K116" s="203"/>
      <c r="L116" s="203"/>
      <c r="M116" s="203"/>
      <c r="N116" s="216"/>
      <c r="O116" s="216"/>
      <c r="P116" s="216"/>
      <c r="Q116" s="216"/>
      <c r="R116" s="138"/>
      <c r="S116" s="139"/>
      <c r="T116" s="144"/>
      <c r="U116" s="145" t="s">
        <v>914</v>
      </c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42" t="s">
        <v>1066</v>
      </c>
      <c r="AZ116" s="139"/>
      <c r="BA116" s="139"/>
      <c r="BB116" s="139"/>
      <c r="BC116" s="139"/>
      <c r="BD116" s="139"/>
      <c r="BE116" s="143">
        <f t="shared" si="0"/>
        <v>0</v>
      </c>
      <c r="BF116" s="143">
        <f t="shared" si="1"/>
        <v>0</v>
      </c>
      <c r="BG116" s="143">
        <f t="shared" si="2"/>
        <v>0</v>
      </c>
      <c r="BH116" s="143">
        <f t="shared" si="3"/>
        <v>0</v>
      </c>
      <c r="BI116" s="143">
        <f t="shared" si="4"/>
        <v>0</v>
      </c>
      <c r="BJ116" s="142" t="s">
        <v>959</v>
      </c>
      <c r="BK116" s="139"/>
      <c r="BL116" s="139"/>
      <c r="BM116" s="139"/>
    </row>
    <row r="117" spans="2:65" s="1" customFormat="1"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40"/>
    </row>
    <row r="118" spans="2:65" s="1" customFormat="1" ht="29.25" customHeight="1">
      <c r="B118" s="38"/>
      <c r="C118" s="121" t="s">
        <v>490</v>
      </c>
      <c r="D118" s="49"/>
      <c r="E118" s="49"/>
      <c r="F118" s="49"/>
      <c r="G118" s="49"/>
      <c r="H118" s="49"/>
      <c r="I118" s="49"/>
      <c r="J118" s="49"/>
      <c r="K118" s="49"/>
      <c r="L118" s="215">
        <f>ROUND(SUM(N89+N110),2)</f>
        <v>0</v>
      </c>
      <c r="M118" s="215"/>
      <c r="N118" s="215"/>
      <c r="O118" s="215"/>
      <c r="P118" s="215"/>
      <c r="Q118" s="215"/>
      <c r="R118" s="40"/>
    </row>
    <row r="119" spans="2:65" s="1" customFormat="1" ht="6.95" customHeight="1">
      <c r="B119" s="62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4"/>
    </row>
    <row r="123" spans="2:65" s="1" customFormat="1" ht="6.95" customHeight="1">
      <c r="B123" s="65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7"/>
    </row>
    <row r="124" spans="2:65" s="1" customFormat="1" ht="36.950000000000003" customHeight="1">
      <c r="B124" s="38"/>
      <c r="C124" s="231" t="s">
        <v>1067</v>
      </c>
      <c r="D124" s="282"/>
      <c r="E124" s="282"/>
      <c r="F124" s="282"/>
      <c r="G124" s="282"/>
      <c r="H124" s="282"/>
      <c r="I124" s="282"/>
      <c r="J124" s="282"/>
      <c r="K124" s="282"/>
      <c r="L124" s="282"/>
      <c r="M124" s="282"/>
      <c r="N124" s="282"/>
      <c r="O124" s="282"/>
      <c r="P124" s="282"/>
      <c r="Q124" s="282"/>
      <c r="R124" s="40"/>
    </row>
    <row r="125" spans="2:65" s="1" customFormat="1" ht="6.95" customHeight="1"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40"/>
    </row>
    <row r="126" spans="2:65" s="1" customFormat="1" ht="30" customHeight="1">
      <c r="B126" s="38"/>
      <c r="C126" s="33" t="s">
        <v>887</v>
      </c>
      <c r="D126" s="39"/>
      <c r="E126" s="39"/>
      <c r="F126" s="283" t="str">
        <f>F6</f>
        <v>Rekonštrukcia tepelného hospodárstva Ekonomickej univerzity v Bratislave, Dolnozemská cesta č.1, 852 35 Bratislava</v>
      </c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39"/>
      <c r="R126" s="40"/>
    </row>
    <row r="127" spans="2:65" ht="30" customHeight="1">
      <c r="B127" s="26"/>
      <c r="C127" s="33" t="s">
        <v>1036</v>
      </c>
      <c r="D127" s="29"/>
      <c r="E127" s="29"/>
      <c r="F127" s="283" t="s">
        <v>1037</v>
      </c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9"/>
      <c r="R127" s="27"/>
    </row>
    <row r="128" spans="2:65" s="1" customFormat="1" ht="36.950000000000003" customHeight="1">
      <c r="B128" s="38"/>
      <c r="C128" s="72" t="s">
        <v>1038</v>
      </c>
      <c r="D128" s="39"/>
      <c r="E128" s="39"/>
      <c r="F128" s="233" t="str">
        <f>F8</f>
        <v xml:space="preserve">E.1.1.1 - E.1.1.1 Architektonické a stavebné riešenie objektu + statika </v>
      </c>
      <c r="G128" s="282"/>
      <c r="H128" s="282"/>
      <c r="I128" s="282"/>
      <c r="J128" s="282"/>
      <c r="K128" s="282"/>
      <c r="L128" s="282"/>
      <c r="M128" s="282"/>
      <c r="N128" s="282"/>
      <c r="O128" s="282"/>
      <c r="P128" s="282"/>
      <c r="Q128" s="39"/>
      <c r="R128" s="40"/>
    </row>
    <row r="129" spans="2:65" s="1" customFormat="1" ht="6.95" customHeight="1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40"/>
    </row>
    <row r="130" spans="2:65" s="1" customFormat="1" ht="18" customHeight="1">
      <c r="B130" s="38"/>
      <c r="C130" s="33" t="s">
        <v>891</v>
      </c>
      <c r="D130" s="39"/>
      <c r="E130" s="39"/>
      <c r="F130" s="31" t="str">
        <f>F10</f>
        <v>Bratislava</v>
      </c>
      <c r="G130" s="39"/>
      <c r="H130" s="39"/>
      <c r="I130" s="39"/>
      <c r="J130" s="39"/>
      <c r="K130" s="33" t="s">
        <v>893</v>
      </c>
      <c r="L130" s="39"/>
      <c r="M130" s="281" t="str">
        <f>IF(O10="","",O10)</f>
        <v>7. 7. 2017</v>
      </c>
      <c r="N130" s="281"/>
      <c r="O130" s="281"/>
      <c r="P130" s="281"/>
      <c r="Q130" s="39"/>
      <c r="R130" s="40"/>
    </row>
    <row r="131" spans="2:65" s="1" customFormat="1" ht="6.95" customHeight="1"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40"/>
    </row>
    <row r="132" spans="2:65" s="1" customFormat="1" ht="15">
      <c r="B132" s="38"/>
      <c r="C132" s="33" t="s">
        <v>895</v>
      </c>
      <c r="D132" s="39"/>
      <c r="E132" s="39"/>
      <c r="F132" s="31" t="str">
        <f>E13</f>
        <v>Ekonomická univerzita v Bratislave</v>
      </c>
      <c r="G132" s="39"/>
      <c r="H132" s="39"/>
      <c r="I132" s="39"/>
      <c r="J132" s="39"/>
      <c r="K132" s="33" t="s">
        <v>901</v>
      </c>
      <c r="L132" s="39"/>
      <c r="M132" s="248" t="str">
        <f>E19</f>
        <v>Energoprojekt Bratislava, a.s.</v>
      </c>
      <c r="N132" s="248"/>
      <c r="O132" s="248"/>
      <c r="P132" s="248"/>
      <c r="Q132" s="248"/>
      <c r="R132" s="40"/>
    </row>
    <row r="133" spans="2:65" s="1" customFormat="1" ht="14.45" customHeight="1">
      <c r="B133" s="38"/>
      <c r="C133" s="33" t="s">
        <v>899</v>
      </c>
      <c r="D133" s="39"/>
      <c r="E133" s="39"/>
      <c r="F133" s="31" t="str">
        <f>IF(E16="","",E16)</f>
        <v>Vyplň údaj</v>
      </c>
      <c r="G133" s="39"/>
      <c r="H133" s="39"/>
      <c r="I133" s="39"/>
      <c r="J133" s="39"/>
      <c r="K133" s="33" t="s">
        <v>905</v>
      </c>
      <c r="L133" s="39"/>
      <c r="M133" s="248" t="str">
        <f>E22</f>
        <v>Jozef Viderňan</v>
      </c>
      <c r="N133" s="248"/>
      <c r="O133" s="248"/>
      <c r="P133" s="248"/>
      <c r="Q133" s="248"/>
      <c r="R133" s="40"/>
    </row>
    <row r="134" spans="2:65" s="1" customFormat="1" ht="10.35" customHeight="1">
      <c r="B134" s="38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40"/>
    </row>
    <row r="135" spans="2:65" s="9" customFormat="1" ht="29.25" customHeight="1">
      <c r="B135" s="146"/>
      <c r="C135" s="147" t="s">
        <v>1068</v>
      </c>
      <c r="D135" s="148" t="s">
        <v>1069</v>
      </c>
      <c r="E135" s="148" t="s">
        <v>929</v>
      </c>
      <c r="F135" s="285" t="s">
        <v>1070</v>
      </c>
      <c r="G135" s="285"/>
      <c r="H135" s="285"/>
      <c r="I135" s="285"/>
      <c r="J135" s="148" t="s">
        <v>1071</v>
      </c>
      <c r="K135" s="148" t="s">
        <v>1072</v>
      </c>
      <c r="L135" s="285" t="s">
        <v>1073</v>
      </c>
      <c r="M135" s="285"/>
      <c r="N135" s="285" t="s">
        <v>1043</v>
      </c>
      <c r="O135" s="285"/>
      <c r="P135" s="285"/>
      <c r="Q135" s="286"/>
      <c r="R135" s="149"/>
      <c r="T135" s="78" t="s">
        <v>1074</v>
      </c>
      <c r="U135" s="79" t="s">
        <v>911</v>
      </c>
      <c r="V135" s="79" t="s">
        <v>1075</v>
      </c>
      <c r="W135" s="79" t="s">
        <v>1076</v>
      </c>
      <c r="X135" s="79" t="s">
        <v>1077</v>
      </c>
      <c r="Y135" s="79" t="s">
        <v>1078</v>
      </c>
      <c r="Z135" s="79" t="s">
        <v>1079</v>
      </c>
      <c r="AA135" s="80" t="s">
        <v>1080</v>
      </c>
    </row>
    <row r="136" spans="2:65" s="1" customFormat="1" ht="29.25" customHeight="1">
      <c r="B136" s="38"/>
      <c r="C136" s="82" t="s">
        <v>1040</v>
      </c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287">
        <f>BK136</f>
        <v>0</v>
      </c>
      <c r="O136" s="288"/>
      <c r="P136" s="288"/>
      <c r="Q136" s="288"/>
      <c r="R136" s="40"/>
      <c r="T136" s="81"/>
      <c r="U136" s="54"/>
      <c r="V136" s="54"/>
      <c r="W136" s="150">
        <f>W137+W278+W433+W440</f>
        <v>0</v>
      </c>
      <c r="X136" s="54"/>
      <c r="Y136" s="150">
        <f>Y137+Y278+Y433+Y440</f>
        <v>47.435542950600002</v>
      </c>
      <c r="Z136" s="54"/>
      <c r="AA136" s="151">
        <f>AA137+AA278+AA433+AA440</f>
        <v>23.953520000000001</v>
      </c>
      <c r="AT136" s="22" t="s">
        <v>946</v>
      </c>
      <c r="AU136" s="22" t="s">
        <v>1045</v>
      </c>
      <c r="BK136" s="152">
        <f>BK137+BK278+BK433+BK440</f>
        <v>0</v>
      </c>
    </row>
    <row r="137" spans="2:65" s="10" customFormat="1" ht="37.35" customHeight="1">
      <c r="B137" s="153"/>
      <c r="C137" s="154"/>
      <c r="D137" s="155" t="s">
        <v>1046</v>
      </c>
      <c r="E137" s="155"/>
      <c r="F137" s="155"/>
      <c r="G137" s="155"/>
      <c r="H137" s="155"/>
      <c r="I137" s="155"/>
      <c r="J137" s="155"/>
      <c r="K137" s="155"/>
      <c r="L137" s="155"/>
      <c r="M137" s="155"/>
      <c r="N137" s="289">
        <f>BK137</f>
        <v>0</v>
      </c>
      <c r="O137" s="290"/>
      <c r="P137" s="290"/>
      <c r="Q137" s="290"/>
      <c r="R137" s="156"/>
      <c r="T137" s="157"/>
      <c r="U137" s="154"/>
      <c r="V137" s="154"/>
      <c r="W137" s="158">
        <f>W138+W153+W166+W208+W276</f>
        <v>0</v>
      </c>
      <c r="X137" s="154"/>
      <c r="Y137" s="158">
        <f>Y138+Y153+Y166+Y208+Y276</f>
        <v>40.377622070000001</v>
      </c>
      <c r="Z137" s="154"/>
      <c r="AA137" s="159">
        <f>AA138+AA153+AA166+AA208+AA276</f>
        <v>23.785520000000002</v>
      </c>
      <c r="AR137" s="160" t="s">
        <v>954</v>
      </c>
      <c r="AT137" s="161" t="s">
        <v>946</v>
      </c>
      <c r="AU137" s="161" t="s">
        <v>947</v>
      </c>
      <c r="AY137" s="160" t="s">
        <v>1081</v>
      </c>
      <c r="BK137" s="162">
        <f>BK138+BK153+BK166+BK208+BK276</f>
        <v>0</v>
      </c>
    </row>
    <row r="138" spans="2:65" s="10" customFormat="1" ht="19.899999999999999" customHeight="1">
      <c r="B138" s="153"/>
      <c r="C138" s="154"/>
      <c r="D138" s="163" t="s">
        <v>1047</v>
      </c>
      <c r="E138" s="163"/>
      <c r="F138" s="163"/>
      <c r="G138" s="163"/>
      <c r="H138" s="163"/>
      <c r="I138" s="163"/>
      <c r="J138" s="163"/>
      <c r="K138" s="163"/>
      <c r="L138" s="163"/>
      <c r="M138" s="163"/>
      <c r="N138" s="279">
        <f>BK138</f>
        <v>0</v>
      </c>
      <c r="O138" s="280"/>
      <c r="P138" s="280"/>
      <c r="Q138" s="280"/>
      <c r="R138" s="156"/>
      <c r="T138" s="157"/>
      <c r="U138" s="154"/>
      <c r="V138" s="154"/>
      <c r="W138" s="158">
        <f>SUM(W139:W152)</f>
        <v>0</v>
      </c>
      <c r="X138" s="154"/>
      <c r="Y138" s="158">
        <f>SUM(Y139:Y152)</f>
        <v>0</v>
      </c>
      <c r="Z138" s="154"/>
      <c r="AA138" s="159">
        <f>SUM(AA139:AA152)</f>
        <v>0</v>
      </c>
      <c r="AR138" s="160" t="s">
        <v>954</v>
      </c>
      <c r="AT138" s="161" t="s">
        <v>946</v>
      </c>
      <c r="AU138" s="161" t="s">
        <v>954</v>
      </c>
      <c r="AY138" s="160" t="s">
        <v>1081</v>
      </c>
      <c r="BK138" s="162">
        <f>SUM(BK139:BK152)</f>
        <v>0</v>
      </c>
    </row>
    <row r="139" spans="2:65" s="1" customFormat="1" ht="38.25" customHeight="1">
      <c r="B139" s="136"/>
      <c r="C139" s="164" t="s">
        <v>954</v>
      </c>
      <c r="D139" s="164" t="s">
        <v>1082</v>
      </c>
      <c r="E139" s="165" t="s">
        <v>1083</v>
      </c>
      <c r="F139" s="270" t="s">
        <v>1084</v>
      </c>
      <c r="G139" s="270"/>
      <c r="H139" s="270"/>
      <c r="I139" s="270"/>
      <c r="J139" s="166" t="s">
        <v>1085</v>
      </c>
      <c r="K139" s="167">
        <v>2.246</v>
      </c>
      <c r="L139" s="265">
        <v>0</v>
      </c>
      <c r="M139" s="265"/>
      <c r="N139" s="258">
        <f>ROUND(L139*K139,3)</f>
        <v>0</v>
      </c>
      <c r="O139" s="258"/>
      <c r="P139" s="258"/>
      <c r="Q139" s="258"/>
      <c r="R139" s="138"/>
      <c r="T139" s="168" t="s">
        <v>875</v>
      </c>
      <c r="U139" s="47" t="s">
        <v>914</v>
      </c>
      <c r="V139" s="39"/>
      <c r="W139" s="169">
        <f>V139*K139</f>
        <v>0</v>
      </c>
      <c r="X139" s="169">
        <v>0</v>
      </c>
      <c r="Y139" s="169">
        <f>X139*K139</f>
        <v>0</v>
      </c>
      <c r="Z139" s="169">
        <v>0</v>
      </c>
      <c r="AA139" s="170">
        <f>Z139*K139</f>
        <v>0</v>
      </c>
      <c r="AR139" s="22" t="s">
        <v>1086</v>
      </c>
      <c r="AT139" s="22" t="s">
        <v>1082</v>
      </c>
      <c r="AU139" s="22" t="s">
        <v>959</v>
      </c>
      <c r="AY139" s="22" t="s">
        <v>1081</v>
      </c>
      <c r="BE139" s="116">
        <f>IF(U139="základná",N139,0)</f>
        <v>0</v>
      </c>
      <c r="BF139" s="116">
        <f>IF(U139="znížená",N139,0)</f>
        <v>0</v>
      </c>
      <c r="BG139" s="116">
        <f>IF(U139="zákl. prenesená",N139,0)</f>
        <v>0</v>
      </c>
      <c r="BH139" s="116">
        <f>IF(U139="zníž. prenesená",N139,0)</f>
        <v>0</v>
      </c>
      <c r="BI139" s="116">
        <f>IF(U139="nulová",N139,0)</f>
        <v>0</v>
      </c>
      <c r="BJ139" s="22" t="s">
        <v>959</v>
      </c>
      <c r="BK139" s="171">
        <f>ROUND(L139*K139,3)</f>
        <v>0</v>
      </c>
      <c r="BL139" s="22" t="s">
        <v>1086</v>
      </c>
      <c r="BM139" s="22" t="s">
        <v>1087</v>
      </c>
    </row>
    <row r="140" spans="2:65" s="11" customFormat="1" ht="16.5" customHeight="1">
      <c r="B140" s="172"/>
      <c r="C140" s="173"/>
      <c r="D140" s="173"/>
      <c r="E140" s="174" t="s">
        <v>875</v>
      </c>
      <c r="F140" s="263" t="s">
        <v>1088</v>
      </c>
      <c r="G140" s="264"/>
      <c r="H140" s="264"/>
      <c r="I140" s="264"/>
      <c r="J140" s="173"/>
      <c r="K140" s="174" t="s">
        <v>875</v>
      </c>
      <c r="L140" s="173"/>
      <c r="M140" s="173"/>
      <c r="N140" s="173"/>
      <c r="O140" s="173"/>
      <c r="P140" s="173"/>
      <c r="Q140" s="173"/>
      <c r="R140" s="175"/>
      <c r="T140" s="176"/>
      <c r="U140" s="173"/>
      <c r="V140" s="173"/>
      <c r="W140" s="173"/>
      <c r="X140" s="173"/>
      <c r="Y140" s="173"/>
      <c r="Z140" s="173"/>
      <c r="AA140" s="177"/>
      <c r="AT140" s="178" t="s">
        <v>1089</v>
      </c>
      <c r="AU140" s="178" t="s">
        <v>959</v>
      </c>
      <c r="AV140" s="11" t="s">
        <v>954</v>
      </c>
      <c r="AW140" s="11" t="s">
        <v>903</v>
      </c>
      <c r="AX140" s="11" t="s">
        <v>947</v>
      </c>
      <c r="AY140" s="178" t="s">
        <v>1081</v>
      </c>
    </row>
    <row r="141" spans="2:65" s="12" customFormat="1" ht="16.5" customHeight="1">
      <c r="B141" s="179"/>
      <c r="C141" s="180"/>
      <c r="D141" s="180"/>
      <c r="E141" s="181" t="s">
        <v>875</v>
      </c>
      <c r="F141" s="259" t="s">
        <v>1090</v>
      </c>
      <c r="G141" s="260"/>
      <c r="H141" s="260"/>
      <c r="I141" s="260"/>
      <c r="J141" s="180"/>
      <c r="K141" s="182">
        <v>0.86099999999999999</v>
      </c>
      <c r="L141" s="180"/>
      <c r="M141" s="180"/>
      <c r="N141" s="180"/>
      <c r="O141" s="180"/>
      <c r="P141" s="180"/>
      <c r="Q141" s="180"/>
      <c r="R141" s="183"/>
      <c r="T141" s="184"/>
      <c r="U141" s="180"/>
      <c r="V141" s="180"/>
      <c r="W141" s="180"/>
      <c r="X141" s="180"/>
      <c r="Y141" s="180"/>
      <c r="Z141" s="180"/>
      <c r="AA141" s="185"/>
      <c r="AT141" s="186" t="s">
        <v>1089</v>
      </c>
      <c r="AU141" s="186" t="s">
        <v>959</v>
      </c>
      <c r="AV141" s="12" t="s">
        <v>959</v>
      </c>
      <c r="AW141" s="12" t="s">
        <v>903</v>
      </c>
      <c r="AX141" s="12" t="s">
        <v>947</v>
      </c>
      <c r="AY141" s="186" t="s">
        <v>1081</v>
      </c>
    </row>
    <row r="142" spans="2:65" s="12" customFormat="1" ht="16.5" customHeight="1">
      <c r="B142" s="179"/>
      <c r="C142" s="180"/>
      <c r="D142" s="180"/>
      <c r="E142" s="181" t="s">
        <v>875</v>
      </c>
      <c r="F142" s="259" t="s">
        <v>1091</v>
      </c>
      <c r="G142" s="260"/>
      <c r="H142" s="260"/>
      <c r="I142" s="260"/>
      <c r="J142" s="180"/>
      <c r="K142" s="182">
        <v>0.22600000000000001</v>
      </c>
      <c r="L142" s="180"/>
      <c r="M142" s="180"/>
      <c r="N142" s="180"/>
      <c r="O142" s="180"/>
      <c r="P142" s="180"/>
      <c r="Q142" s="180"/>
      <c r="R142" s="183"/>
      <c r="T142" s="184"/>
      <c r="U142" s="180"/>
      <c r="V142" s="180"/>
      <c r="W142" s="180"/>
      <c r="X142" s="180"/>
      <c r="Y142" s="180"/>
      <c r="Z142" s="180"/>
      <c r="AA142" s="185"/>
      <c r="AT142" s="186" t="s">
        <v>1089</v>
      </c>
      <c r="AU142" s="186" t="s">
        <v>959</v>
      </c>
      <c r="AV142" s="12" t="s">
        <v>959</v>
      </c>
      <c r="AW142" s="12" t="s">
        <v>903</v>
      </c>
      <c r="AX142" s="12" t="s">
        <v>947</v>
      </c>
      <c r="AY142" s="186" t="s">
        <v>1081</v>
      </c>
    </row>
    <row r="143" spans="2:65" s="12" customFormat="1" ht="16.5" customHeight="1">
      <c r="B143" s="179"/>
      <c r="C143" s="180"/>
      <c r="D143" s="180"/>
      <c r="E143" s="181" t="s">
        <v>875</v>
      </c>
      <c r="F143" s="259" t="s">
        <v>1092</v>
      </c>
      <c r="G143" s="260"/>
      <c r="H143" s="260"/>
      <c r="I143" s="260"/>
      <c r="J143" s="180"/>
      <c r="K143" s="182">
        <v>8.7999999999999995E-2</v>
      </c>
      <c r="L143" s="180"/>
      <c r="M143" s="180"/>
      <c r="N143" s="180"/>
      <c r="O143" s="180"/>
      <c r="P143" s="180"/>
      <c r="Q143" s="180"/>
      <c r="R143" s="183"/>
      <c r="T143" s="184"/>
      <c r="U143" s="180"/>
      <c r="V143" s="180"/>
      <c r="W143" s="180"/>
      <c r="X143" s="180"/>
      <c r="Y143" s="180"/>
      <c r="Z143" s="180"/>
      <c r="AA143" s="185"/>
      <c r="AT143" s="186" t="s">
        <v>1089</v>
      </c>
      <c r="AU143" s="186" t="s">
        <v>959</v>
      </c>
      <c r="AV143" s="12" t="s">
        <v>959</v>
      </c>
      <c r="AW143" s="12" t="s">
        <v>903</v>
      </c>
      <c r="AX143" s="12" t="s">
        <v>947</v>
      </c>
      <c r="AY143" s="186" t="s">
        <v>1081</v>
      </c>
    </row>
    <row r="144" spans="2:65" s="12" customFormat="1" ht="16.5" customHeight="1">
      <c r="B144" s="179"/>
      <c r="C144" s="180"/>
      <c r="D144" s="180"/>
      <c r="E144" s="181" t="s">
        <v>875</v>
      </c>
      <c r="F144" s="259" t="s">
        <v>1093</v>
      </c>
      <c r="G144" s="260"/>
      <c r="H144" s="260"/>
      <c r="I144" s="260"/>
      <c r="J144" s="180"/>
      <c r="K144" s="182">
        <v>0.189</v>
      </c>
      <c r="L144" s="180"/>
      <c r="M144" s="180"/>
      <c r="N144" s="180"/>
      <c r="O144" s="180"/>
      <c r="P144" s="180"/>
      <c r="Q144" s="180"/>
      <c r="R144" s="183"/>
      <c r="T144" s="184"/>
      <c r="U144" s="180"/>
      <c r="V144" s="180"/>
      <c r="W144" s="180"/>
      <c r="X144" s="180"/>
      <c r="Y144" s="180"/>
      <c r="Z144" s="180"/>
      <c r="AA144" s="185"/>
      <c r="AT144" s="186" t="s">
        <v>1089</v>
      </c>
      <c r="AU144" s="186" t="s">
        <v>959</v>
      </c>
      <c r="AV144" s="12" t="s">
        <v>959</v>
      </c>
      <c r="AW144" s="12" t="s">
        <v>903</v>
      </c>
      <c r="AX144" s="12" t="s">
        <v>947</v>
      </c>
      <c r="AY144" s="186" t="s">
        <v>1081</v>
      </c>
    </row>
    <row r="145" spans="2:65" s="11" customFormat="1" ht="16.5" customHeight="1">
      <c r="B145" s="172"/>
      <c r="C145" s="173"/>
      <c r="D145" s="173"/>
      <c r="E145" s="174" t="s">
        <v>875</v>
      </c>
      <c r="F145" s="266" t="s">
        <v>1094</v>
      </c>
      <c r="G145" s="267"/>
      <c r="H145" s="267"/>
      <c r="I145" s="267"/>
      <c r="J145" s="173"/>
      <c r="K145" s="174" t="s">
        <v>875</v>
      </c>
      <c r="L145" s="173"/>
      <c r="M145" s="173"/>
      <c r="N145" s="173"/>
      <c r="O145" s="173"/>
      <c r="P145" s="173"/>
      <c r="Q145" s="173"/>
      <c r="R145" s="175"/>
      <c r="T145" s="176"/>
      <c r="U145" s="173"/>
      <c r="V145" s="173"/>
      <c r="W145" s="173"/>
      <c r="X145" s="173"/>
      <c r="Y145" s="173"/>
      <c r="Z145" s="173"/>
      <c r="AA145" s="177"/>
      <c r="AT145" s="178" t="s">
        <v>1089</v>
      </c>
      <c r="AU145" s="178" t="s">
        <v>959</v>
      </c>
      <c r="AV145" s="11" t="s">
        <v>954</v>
      </c>
      <c r="AW145" s="11" t="s">
        <v>903</v>
      </c>
      <c r="AX145" s="11" t="s">
        <v>947</v>
      </c>
      <c r="AY145" s="178" t="s">
        <v>1081</v>
      </c>
    </row>
    <row r="146" spans="2:65" s="12" customFormat="1" ht="16.5" customHeight="1">
      <c r="B146" s="179"/>
      <c r="C146" s="180"/>
      <c r="D146" s="180"/>
      <c r="E146" s="181" t="s">
        <v>875</v>
      </c>
      <c r="F146" s="259" t="s">
        <v>1095</v>
      </c>
      <c r="G146" s="260"/>
      <c r="H146" s="260"/>
      <c r="I146" s="260"/>
      <c r="J146" s="180"/>
      <c r="K146" s="182">
        <v>0.88200000000000001</v>
      </c>
      <c r="L146" s="180"/>
      <c r="M146" s="180"/>
      <c r="N146" s="180"/>
      <c r="O146" s="180"/>
      <c r="P146" s="180"/>
      <c r="Q146" s="180"/>
      <c r="R146" s="183"/>
      <c r="T146" s="184"/>
      <c r="U146" s="180"/>
      <c r="V146" s="180"/>
      <c r="W146" s="180"/>
      <c r="X146" s="180"/>
      <c r="Y146" s="180"/>
      <c r="Z146" s="180"/>
      <c r="AA146" s="185"/>
      <c r="AT146" s="186" t="s">
        <v>1089</v>
      </c>
      <c r="AU146" s="186" t="s">
        <v>959</v>
      </c>
      <c r="AV146" s="12" t="s">
        <v>959</v>
      </c>
      <c r="AW146" s="12" t="s">
        <v>903</v>
      </c>
      <c r="AX146" s="12" t="s">
        <v>947</v>
      </c>
      <c r="AY146" s="186" t="s">
        <v>1081</v>
      </c>
    </row>
    <row r="147" spans="2:65" s="13" customFormat="1" ht="16.5" customHeight="1">
      <c r="B147" s="187"/>
      <c r="C147" s="188"/>
      <c r="D147" s="188"/>
      <c r="E147" s="189" t="s">
        <v>875</v>
      </c>
      <c r="F147" s="271" t="s">
        <v>1096</v>
      </c>
      <c r="G147" s="272"/>
      <c r="H147" s="272"/>
      <c r="I147" s="272"/>
      <c r="J147" s="188"/>
      <c r="K147" s="190">
        <v>2.246</v>
      </c>
      <c r="L147" s="188"/>
      <c r="M147" s="188"/>
      <c r="N147" s="188"/>
      <c r="O147" s="188"/>
      <c r="P147" s="188"/>
      <c r="Q147" s="188"/>
      <c r="R147" s="191"/>
      <c r="T147" s="192"/>
      <c r="U147" s="188"/>
      <c r="V147" s="188"/>
      <c r="W147" s="188"/>
      <c r="X147" s="188"/>
      <c r="Y147" s="188"/>
      <c r="Z147" s="188"/>
      <c r="AA147" s="193"/>
      <c r="AT147" s="194" t="s">
        <v>1089</v>
      </c>
      <c r="AU147" s="194" t="s">
        <v>959</v>
      </c>
      <c r="AV147" s="13" t="s">
        <v>1086</v>
      </c>
      <c r="AW147" s="13" t="s">
        <v>903</v>
      </c>
      <c r="AX147" s="13" t="s">
        <v>954</v>
      </c>
      <c r="AY147" s="194" t="s">
        <v>1081</v>
      </c>
    </row>
    <row r="148" spans="2:65" s="1" customFormat="1" ht="38.25" customHeight="1">
      <c r="B148" s="136"/>
      <c r="C148" s="164" t="s">
        <v>959</v>
      </c>
      <c r="D148" s="164" t="s">
        <v>1082</v>
      </c>
      <c r="E148" s="165" t="s">
        <v>1097</v>
      </c>
      <c r="F148" s="270" t="s">
        <v>1098</v>
      </c>
      <c r="G148" s="270"/>
      <c r="H148" s="270"/>
      <c r="I148" s="270"/>
      <c r="J148" s="166" t="s">
        <v>1085</v>
      </c>
      <c r="K148" s="167">
        <v>2.246</v>
      </c>
      <c r="L148" s="265">
        <v>0</v>
      </c>
      <c r="M148" s="265"/>
      <c r="N148" s="258">
        <f>ROUND(L148*K148,3)</f>
        <v>0</v>
      </c>
      <c r="O148" s="258"/>
      <c r="P148" s="258"/>
      <c r="Q148" s="258"/>
      <c r="R148" s="138"/>
      <c r="T148" s="168" t="s">
        <v>875</v>
      </c>
      <c r="U148" s="47" t="s">
        <v>914</v>
      </c>
      <c r="V148" s="39"/>
      <c r="W148" s="169">
        <f>V148*K148</f>
        <v>0</v>
      </c>
      <c r="X148" s="169">
        <v>0</v>
      </c>
      <c r="Y148" s="169">
        <f>X148*K148</f>
        <v>0</v>
      </c>
      <c r="Z148" s="169">
        <v>0</v>
      </c>
      <c r="AA148" s="170">
        <f>Z148*K148</f>
        <v>0</v>
      </c>
      <c r="AR148" s="22" t="s">
        <v>1086</v>
      </c>
      <c r="AT148" s="22" t="s">
        <v>1082</v>
      </c>
      <c r="AU148" s="22" t="s">
        <v>959</v>
      </c>
      <c r="AY148" s="22" t="s">
        <v>1081</v>
      </c>
      <c r="BE148" s="116">
        <f>IF(U148="základná",N148,0)</f>
        <v>0</v>
      </c>
      <c r="BF148" s="116">
        <f>IF(U148="znížená",N148,0)</f>
        <v>0</v>
      </c>
      <c r="BG148" s="116">
        <f>IF(U148="zákl. prenesená",N148,0)</f>
        <v>0</v>
      </c>
      <c r="BH148" s="116">
        <f>IF(U148="zníž. prenesená",N148,0)</f>
        <v>0</v>
      </c>
      <c r="BI148" s="116">
        <f>IF(U148="nulová",N148,0)</f>
        <v>0</v>
      </c>
      <c r="BJ148" s="22" t="s">
        <v>959</v>
      </c>
      <c r="BK148" s="171">
        <f>ROUND(L148*K148,3)</f>
        <v>0</v>
      </c>
      <c r="BL148" s="22" t="s">
        <v>1086</v>
      </c>
      <c r="BM148" s="22" t="s">
        <v>1099</v>
      </c>
    </row>
    <row r="149" spans="2:65" s="1" customFormat="1" ht="51" customHeight="1">
      <c r="B149" s="136"/>
      <c r="C149" s="164" t="s">
        <v>1100</v>
      </c>
      <c r="D149" s="164" t="s">
        <v>1082</v>
      </c>
      <c r="E149" s="165" t="s">
        <v>1101</v>
      </c>
      <c r="F149" s="270" t="s">
        <v>1102</v>
      </c>
      <c r="G149" s="270"/>
      <c r="H149" s="270"/>
      <c r="I149" s="270"/>
      <c r="J149" s="166" t="s">
        <v>1085</v>
      </c>
      <c r="K149" s="167">
        <v>38.182000000000002</v>
      </c>
      <c r="L149" s="265">
        <v>0</v>
      </c>
      <c r="M149" s="265"/>
      <c r="N149" s="258">
        <f>ROUND(L149*K149,3)</f>
        <v>0</v>
      </c>
      <c r="O149" s="258"/>
      <c r="P149" s="258"/>
      <c r="Q149" s="258"/>
      <c r="R149" s="138"/>
      <c r="T149" s="168" t="s">
        <v>875</v>
      </c>
      <c r="U149" s="47" t="s">
        <v>914</v>
      </c>
      <c r="V149" s="39"/>
      <c r="W149" s="169">
        <f>V149*K149</f>
        <v>0</v>
      </c>
      <c r="X149" s="169">
        <v>0</v>
      </c>
      <c r="Y149" s="169">
        <f>X149*K149</f>
        <v>0</v>
      </c>
      <c r="Z149" s="169">
        <v>0</v>
      </c>
      <c r="AA149" s="170">
        <f>Z149*K149</f>
        <v>0</v>
      </c>
      <c r="AR149" s="22" t="s">
        <v>1086</v>
      </c>
      <c r="AT149" s="22" t="s">
        <v>1082</v>
      </c>
      <c r="AU149" s="22" t="s">
        <v>959</v>
      </c>
      <c r="AY149" s="22" t="s">
        <v>1081</v>
      </c>
      <c r="BE149" s="116">
        <f>IF(U149="základná",N149,0)</f>
        <v>0</v>
      </c>
      <c r="BF149" s="116">
        <f>IF(U149="znížená",N149,0)</f>
        <v>0</v>
      </c>
      <c r="BG149" s="116">
        <f>IF(U149="zákl. prenesená",N149,0)</f>
        <v>0</v>
      </c>
      <c r="BH149" s="116">
        <f>IF(U149="zníž. prenesená",N149,0)</f>
        <v>0</v>
      </c>
      <c r="BI149" s="116">
        <f>IF(U149="nulová",N149,0)</f>
        <v>0</v>
      </c>
      <c r="BJ149" s="22" t="s">
        <v>959</v>
      </c>
      <c r="BK149" s="171">
        <f>ROUND(L149*K149,3)</f>
        <v>0</v>
      </c>
      <c r="BL149" s="22" t="s">
        <v>1086</v>
      </c>
      <c r="BM149" s="22" t="s">
        <v>1103</v>
      </c>
    </row>
    <row r="150" spans="2:65" s="1" customFormat="1" ht="16.5" customHeight="1">
      <c r="B150" s="136"/>
      <c r="C150" s="164" t="s">
        <v>1086</v>
      </c>
      <c r="D150" s="164" t="s">
        <v>1082</v>
      </c>
      <c r="E150" s="165" t="s">
        <v>1104</v>
      </c>
      <c r="F150" s="270" t="s">
        <v>1105</v>
      </c>
      <c r="G150" s="270"/>
      <c r="H150" s="270"/>
      <c r="I150" s="270"/>
      <c r="J150" s="166" t="s">
        <v>1085</v>
      </c>
      <c r="K150" s="167">
        <v>2.246</v>
      </c>
      <c r="L150" s="265">
        <v>0</v>
      </c>
      <c r="M150" s="265"/>
      <c r="N150" s="258">
        <f>ROUND(L150*K150,3)</f>
        <v>0</v>
      </c>
      <c r="O150" s="258"/>
      <c r="P150" s="258"/>
      <c r="Q150" s="258"/>
      <c r="R150" s="138"/>
      <c r="T150" s="168" t="s">
        <v>875</v>
      </c>
      <c r="U150" s="47" t="s">
        <v>914</v>
      </c>
      <c r="V150" s="39"/>
      <c r="W150" s="169">
        <f>V150*K150</f>
        <v>0</v>
      </c>
      <c r="X150" s="169">
        <v>0</v>
      </c>
      <c r="Y150" s="169">
        <f>X150*K150</f>
        <v>0</v>
      </c>
      <c r="Z150" s="169">
        <v>0</v>
      </c>
      <c r="AA150" s="170">
        <f>Z150*K150</f>
        <v>0</v>
      </c>
      <c r="AR150" s="22" t="s">
        <v>1086</v>
      </c>
      <c r="AT150" s="22" t="s">
        <v>1082</v>
      </c>
      <c r="AU150" s="22" t="s">
        <v>959</v>
      </c>
      <c r="AY150" s="22" t="s">
        <v>1081</v>
      </c>
      <c r="BE150" s="116">
        <f>IF(U150="základná",N150,0)</f>
        <v>0</v>
      </c>
      <c r="BF150" s="116">
        <f>IF(U150="znížená",N150,0)</f>
        <v>0</v>
      </c>
      <c r="BG150" s="116">
        <f>IF(U150="zákl. prenesená",N150,0)</f>
        <v>0</v>
      </c>
      <c r="BH150" s="116">
        <f>IF(U150="zníž. prenesená",N150,0)</f>
        <v>0</v>
      </c>
      <c r="BI150" s="116">
        <f>IF(U150="nulová",N150,0)</f>
        <v>0</v>
      </c>
      <c r="BJ150" s="22" t="s">
        <v>959</v>
      </c>
      <c r="BK150" s="171">
        <f>ROUND(L150*K150,3)</f>
        <v>0</v>
      </c>
      <c r="BL150" s="22" t="s">
        <v>1086</v>
      </c>
      <c r="BM150" s="22" t="s">
        <v>1106</v>
      </c>
    </row>
    <row r="151" spans="2:65" s="1" customFormat="1" ht="25.5" customHeight="1">
      <c r="B151" s="136"/>
      <c r="C151" s="164" t="s">
        <v>1107</v>
      </c>
      <c r="D151" s="164" t="s">
        <v>1082</v>
      </c>
      <c r="E151" s="165" t="s">
        <v>1108</v>
      </c>
      <c r="F151" s="270" t="s">
        <v>1109</v>
      </c>
      <c r="G151" s="270"/>
      <c r="H151" s="270"/>
      <c r="I151" s="270"/>
      <c r="J151" s="166" t="s">
        <v>1110</v>
      </c>
      <c r="K151" s="167">
        <v>4.492</v>
      </c>
      <c r="L151" s="265">
        <v>0</v>
      </c>
      <c r="M151" s="265"/>
      <c r="N151" s="258">
        <f>ROUND(L151*K151,3)</f>
        <v>0</v>
      </c>
      <c r="O151" s="258"/>
      <c r="P151" s="258"/>
      <c r="Q151" s="258"/>
      <c r="R151" s="138"/>
      <c r="T151" s="168" t="s">
        <v>875</v>
      </c>
      <c r="U151" s="47" t="s">
        <v>914</v>
      </c>
      <c r="V151" s="39"/>
      <c r="W151" s="169">
        <f>V151*K151</f>
        <v>0</v>
      </c>
      <c r="X151" s="169">
        <v>0</v>
      </c>
      <c r="Y151" s="169">
        <f>X151*K151</f>
        <v>0</v>
      </c>
      <c r="Z151" s="169">
        <v>0</v>
      </c>
      <c r="AA151" s="170">
        <f>Z151*K151</f>
        <v>0</v>
      </c>
      <c r="AR151" s="22" t="s">
        <v>1086</v>
      </c>
      <c r="AT151" s="22" t="s">
        <v>1082</v>
      </c>
      <c r="AU151" s="22" t="s">
        <v>959</v>
      </c>
      <c r="AY151" s="22" t="s">
        <v>1081</v>
      </c>
      <c r="BE151" s="116">
        <f>IF(U151="základná",N151,0)</f>
        <v>0</v>
      </c>
      <c r="BF151" s="116">
        <f>IF(U151="znížená",N151,0)</f>
        <v>0</v>
      </c>
      <c r="BG151" s="116">
        <f>IF(U151="zákl. prenesená",N151,0)</f>
        <v>0</v>
      </c>
      <c r="BH151" s="116">
        <f>IF(U151="zníž. prenesená",N151,0)</f>
        <v>0</v>
      </c>
      <c r="BI151" s="116">
        <f>IF(U151="nulová",N151,0)</f>
        <v>0</v>
      </c>
      <c r="BJ151" s="22" t="s">
        <v>959</v>
      </c>
      <c r="BK151" s="171">
        <f>ROUND(L151*K151,3)</f>
        <v>0</v>
      </c>
      <c r="BL151" s="22" t="s">
        <v>1086</v>
      </c>
      <c r="BM151" s="22" t="s">
        <v>1111</v>
      </c>
    </row>
    <row r="152" spans="2:65" s="12" customFormat="1" ht="16.5" customHeight="1">
      <c r="B152" s="179"/>
      <c r="C152" s="180"/>
      <c r="D152" s="180"/>
      <c r="E152" s="181" t="s">
        <v>875</v>
      </c>
      <c r="F152" s="275" t="s">
        <v>1112</v>
      </c>
      <c r="G152" s="276"/>
      <c r="H152" s="276"/>
      <c r="I152" s="276"/>
      <c r="J152" s="180"/>
      <c r="K152" s="182">
        <v>4.492</v>
      </c>
      <c r="L152" s="180"/>
      <c r="M152" s="180"/>
      <c r="N152" s="180"/>
      <c r="O152" s="180"/>
      <c r="P152" s="180"/>
      <c r="Q152" s="180"/>
      <c r="R152" s="183"/>
      <c r="T152" s="184"/>
      <c r="U152" s="180"/>
      <c r="V152" s="180"/>
      <c r="W152" s="180"/>
      <c r="X152" s="180"/>
      <c r="Y152" s="180"/>
      <c r="Z152" s="180"/>
      <c r="AA152" s="185"/>
      <c r="AT152" s="186" t="s">
        <v>1089</v>
      </c>
      <c r="AU152" s="186" t="s">
        <v>959</v>
      </c>
      <c r="AV152" s="12" t="s">
        <v>959</v>
      </c>
      <c r="AW152" s="12" t="s">
        <v>903</v>
      </c>
      <c r="AX152" s="12" t="s">
        <v>954</v>
      </c>
      <c r="AY152" s="186" t="s">
        <v>1081</v>
      </c>
    </row>
    <row r="153" spans="2:65" s="10" customFormat="1" ht="29.85" customHeight="1">
      <c r="B153" s="153"/>
      <c r="C153" s="154"/>
      <c r="D153" s="163" t="s">
        <v>1048</v>
      </c>
      <c r="E153" s="163"/>
      <c r="F153" s="163"/>
      <c r="G153" s="163"/>
      <c r="H153" s="163"/>
      <c r="I153" s="163"/>
      <c r="J153" s="163"/>
      <c r="K153" s="163"/>
      <c r="L153" s="163"/>
      <c r="M153" s="163"/>
      <c r="N153" s="279">
        <f>BK153</f>
        <v>0</v>
      </c>
      <c r="O153" s="280"/>
      <c r="P153" s="280"/>
      <c r="Q153" s="280"/>
      <c r="R153" s="156"/>
      <c r="T153" s="157"/>
      <c r="U153" s="154"/>
      <c r="V153" s="154"/>
      <c r="W153" s="158">
        <f>SUM(W154:W165)</f>
        <v>0</v>
      </c>
      <c r="X153" s="154"/>
      <c r="Y153" s="158">
        <f>SUM(Y154:Y165)</f>
        <v>4.0263249600000002</v>
      </c>
      <c r="Z153" s="154"/>
      <c r="AA153" s="159">
        <f>SUM(AA154:AA165)</f>
        <v>0</v>
      </c>
      <c r="AR153" s="160" t="s">
        <v>954</v>
      </c>
      <c r="AT153" s="161" t="s">
        <v>946</v>
      </c>
      <c r="AU153" s="161" t="s">
        <v>954</v>
      </c>
      <c r="AY153" s="160" t="s">
        <v>1081</v>
      </c>
      <c r="BK153" s="162">
        <f>SUM(BK154:BK165)</f>
        <v>0</v>
      </c>
    </row>
    <row r="154" spans="2:65" s="1" customFormat="1" ht="25.5" customHeight="1">
      <c r="B154" s="136"/>
      <c r="C154" s="164" t="s">
        <v>1113</v>
      </c>
      <c r="D154" s="164" t="s">
        <v>1082</v>
      </c>
      <c r="E154" s="165" t="s">
        <v>1114</v>
      </c>
      <c r="F154" s="270" t="s">
        <v>1115</v>
      </c>
      <c r="G154" s="270"/>
      <c r="H154" s="270"/>
      <c r="I154" s="270"/>
      <c r="J154" s="166" t="s">
        <v>1085</v>
      </c>
      <c r="K154" s="167">
        <v>0.69</v>
      </c>
      <c r="L154" s="265">
        <v>0</v>
      </c>
      <c r="M154" s="265"/>
      <c r="N154" s="258">
        <f>ROUND(L154*K154,3)</f>
        <v>0</v>
      </c>
      <c r="O154" s="258"/>
      <c r="P154" s="258"/>
      <c r="Q154" s="258"/>
      <c r="R154" s="138"/>
      <c r="T154" s="168" t="s">
        <v>875</v>
      </c>
      <c r="U154" s="47" t="s">
        <v>914</v>
      </c>
      <c r="V154" s="39"/>
      <c r="W154" s="169">
        <f>V154*K154</f>
        <v>0</v>
      </c>
      <c r="X154" s="169">
        <v>2.4434399999999998</v>
      </c>
      <c r="Y154" s="169">
        <f>X154*K154</f>
        <v>1.6859735999999999</v>
      </c>
      <c r="Z154" s="169">
        <v>0</v>
      </c>
      <c r="AA154" s="170">
        <f>Z154*K154</f>
        <v>0</v>
      </c>
      <c r="AR154" s="22" t="s">
        <v>1086</v>
      </c>
      <c r="AT154" s="22" t="s">
        <v>1082</v>
      </c>
      <c r="AU154" s="22" t="s">
        <v>959</v>
      </c>
      <c r="AY154" s="22" t="s">
        <v>1081</v>
      </c>
      <c r="BE154" s="116">
        <f>IF(U154="základná",N154,0)</f>
        <v>0</v>
      </c>
      <c r="BF154" s="116">
        <f>IF(U154="znížená",N154,0)</f>
        <v>0</v>
      </c>
      <c r="BG154" s="116">
        <f>IF(U154="zákl. prenesená",N154,0)</f>
        <v>0</v>
      </c>
      <c r="BH154" s="116">
        <f>IF(U154="zníž. prenesená",N154,0)</f>
        <v>0</v>
      </c>
      <c r="BI154" s="116">
        <f>IF(U154="nulová",N154,0)</f>
        <v>0</v>
      </c>
      <c r="BJ154" s="22" t="s">
        <v>959</v>
      </c>
      <c r="BK154" s="171">
        <f>ROUND(L154*K154,3)</f>
        <v>0</v>
      </c>
      <c r="BL154" s="22" t="s">
        <v>1086</v>
      </c>
      <c r="BM154" s="22" t="s">
        <v>1116</v>
      </c>
    </row>
    <row r="155" spans="2:65" s="12" customFormat="1" ht="16.5" customHeight="1">
      <c r="B155" s="179"/>
      <c r="C155" s="180"/>
      <c r="D155" s="180"/>
      <c r="E155" s="181" t="s">
        <v>875</v>
      </c>
      <c r="F155" s="275" t="s">
        <v>1117</v>
      </c>
      <c r="G155" s="276"/>
      <c r="H155" s="276"/>
      <c r="I155" s="276"/>
      <c r="J155" s="180"/>
      <c r="K155" s="182">
        <v>0.23400000000000001</v>
      </c>
      <c r="L155" s="180"/>
      <c r="M155" s="180"/>
      <c r="N155" s="180"/>
      <c r="O155" s="180"/>
      <c r="P155" s="180"/>
      <c r="Q155" s="180"/>
      <c r="R155" s="183"/>
      <c r="T155" s="184"/>
      <c r="U155" s="180"/>
      <c r="V155" s="180"/>
      <c r="W155" s="180"/>
      <c r="X155" s="180"/>
      <c r="Y155" s="180"/>
      <c r="Z155" s="180"/>
      <c r="AA155" s="185"/>
      <c r="AT155" s="186" t="s">
        <v>1089</v>
      </c>
      <c r="AU155" s="186" t="s">
        <v>959</v>
      </c>
      <c r="AV155" s="12" t="s">
        <v>959</v>
      </c>
      <c r="AW155" s="12" t="s">
        <v>903</v>
      </c>
      <c r="AX155" s="12" t="s">
        <v>947</v>
      </c>
      <c r="AY155" s="186" t="s">
        <v>1081</v>
      </c>
    </row>
    <row r="156" spans="2:65" s="12" customFormat="1" ht="16.5" customHeight="1">
      <c r="B156" s="179"/>
      <c r="C156" s="180"/>
      <c r="D156" s="180"/>
      <c r="E156" s="181" t="s">
        <v>875</v>
      </c>
      <c r="F156" s="259" t="s">
        <v>1118</v>
      </c>
      <c r="G156" s="260"/>
      <c r="H156" s="260"/>
      <c r="I156" s="260"/>
      <c r="J156" s="180"/>
      <c r="K156" s="182">
        <v>0.45600000000000002</v>
      </c>
      <c r="L156" s="180"/>
      <c r="M156" s="180"/>
      <c r="N156" s="180"/>
      <c r="O156" s="180"/>
      <c r="P156" s="180"/>
      <c r="Q156" s="180"/>
      <c r="R156" s="183"/>
      <c r="T156" s="184"/>
      <c r="U156" s="180"/>
      <c r="V156" s="180"/>
      <c r="W156" s="180"/>
      <c r="X156" s="180"/>
      <c r="Y156" s="180"/>
      <c r="Z156" s="180"/>
      <c r="AA156" s="185"/>
      <c r="AT156" s="186" t="s">
        <v>1089</v>
      </c>
      <c r="AU156" s="186" t="s">
        <v>959</v>
      </c>
      <c r="AV156" s="12" t="s">
        <v>959</v>
      </c>
      <c r="AW156" s="12" t="s">
        <v>903</v>
      </c>
      <c r="AX156" s="12" t="s">
        <v>947</v>
      </c>
      <c r="AY156" s="186" t="s">
        <v>1081</v>
      </c>
    </row>
    <row r="157" spans="2:65" s="13" customFormat="1" ht="16.5" customHeight="1">
      <c r="B157" s="187"/>
      <c r="C157" s="188"/>
      <c r="D157" s="188"/>
      <c r="E157" s="189" t="s">
        <v>875</v>
      </c>
      <c r="F157" s="271" t="s">
        <v>1096</v>
      </c>
      <c r="G157" s="272"/>
      <c r="H157" s="272"/>
      <c r="I157" s="272"/>
      <c r="J157" s="188"/>
      <c r="K157" s="190">
        <v>0.69</v>
      </c>
      <c r="L157" s="188"/>
      <c r="M157" s="188"/>
      <c r="N157" s="188"/>
      <c r="O157" s="188"/>
      <c r="P157" s="188"/>
      <c r="Q157" s="188"/>
      <c r="R157" s="191"/>
      <c r="T157" s="192"/>
      <c r="U157" s="188"/>
      <c r="V157" s="188"/>
      <c r="W157" s="188"/>
      <c r="X157" s="188"/>
      <c r="Y157" s="188"/>
      <c r="Z157" s="188"/>
      <c r="AA157" s="193"/>
      <c r="AT157" s="194" t="s">
        <v>1089</v>
      </c>
      <c r="AU157" s="194" t="s">
        <v>959</v>
      </c>
      <c r="AV157" s="13" t="s">
        <v>1086</v>
      </c>
      <c r="AW157" s="13" t="s">
        <v>903</v>
      </c>
      <c r="AX157" s="13" t="s">
        <v>954</v>
      </c>
      <c r="AY157" s="194" t="s">
        <v>1081</v>
      </c>
    </row>
    <row r="158" spans="2:65" s="1" customFormat="1" ht="25.5" customHeight="1">
      <c r="B158" s="136"/>
      <c r="C158" s="164" t="s">
        <v>1119</v>
      </c>
      <c r="D158" s="164" t="s">
        <v>1082</v>
      </c>
      <c r="E158" s="165" t="s">
        <v>1120</v>
      </c>
      <c r="F158" s="270" t="s">
        <v>1121</v>
      </c>
      <c r="G158" s="270"/>
      <c r="H158" s="270"/>
      <c r="I158" s="270"/>
      <c r="J158" s="166" t="s">
        <v>1110</v>
      </c>
      <c r="K158" s="167">
        <v>4.1000000000000002E-2</v>
      </c>
      <c r="L158" s="265">
        <v>0</v>
      </c>
      <c r="M158" s="265"/>
      <c r="N158" s="258">
        <f>ROUND(L158*K158,3)</f>
        <v>0</v>
      </c>
      <c r="O158" s="258"/>
      <c r="P158" s="258"/>
      <c r="Q158" s="258"/>
      <c r="R158" s="138"/>
      <c r="T158" s="168" t="s">
        <v>875</v>
      </c>
      <c r="U158" s="47" t="s">
        <v>914</v>
      </c>
      <c r="V158" s="39"/>
      <c r="W158" s="169">
        <f>V158*K158</f>
        <v>0</v>
      </c>
      <c r="X158" s="169">
        <v>1.20296</v>
      </c>
      <c r="Y158" s="169">
        <f>X158*K158</f>
        <v>4.9321360000000002E-2</v>
      </c>
      <c r="Z158" s="169">
        <v>0</v>
      </c>
      <c r="AA158" s="170">
        <f>Z158*K158</f>
        <v>0</v>
      </c>
      <c r="AR158" s="22" t="s">
        <v>1086</v>
      </c>
      <c r="AT158" s="22" t="s">
        <v>1082</v>
      </c>
      <c r="AU158" s="22" t="s">
        <v>959</v>
      </c>
      <c r="AY158" s="22" t="s">
        <v>1081</v>
      </c>
      <c r="BE158" s="116">
        <f>IF(U158="základná",N158,0)</f>
        <v>0</v>
      </c>
      <c r="BF158" s="116">
        <f>IF(U158="znížená",N158,0)</f>
        <v>0</v>
      </c>
      <c r="BG158" s="116">
        <f>IF(U158="zákl. prenesená",N158,0)</f>
        <v>0</v>
      </c>
      <c r="BH158" s="116">
        <f>IF(U158="zníž. prenesená",N158,0)</f>
        <v>0</v>
      </c>
      <c r="BI158" s="116">
        <f>IF(U158="nulová",N158,0)</f>
        <v>0</v>
      </c>
      <c r="BJ158" s="22" t="s">
        <v>959</v>
      </c>
      <c r="BK158" s="171">
        <f>ROUND(L158*K158,3)</f>
        <v>0</v>
      </c>
      <c r="BL158" s="22" t="s">
        <v>1086</v>
      </c>
      <c r="BM158" s="22" t="s">
        <v>1122</v>
      </c>
    </row>
    <row r="159" spans="2:65" s="12" customFormat="1" ht="16.5" customHeight="1">
      <c r="B159" s="179"/>
      <c r="C159" s="180"/>
      <c r="D159" s="180"/>
      <c r="E159" s="181" t="s">
        <v>875</v>
      </c>
      <c r="F159" s="275" t="s">
        <v>1123</v>
      </c>
      <c r="G159" s="276"/>
      <c r="H159" s="276"/>
      <c r="I159" s="276"/>
      <c r="J159" s="180"/>
      <c r="K159" s="182">
        <v>2.34</v>
      </c>
      <c r="L159" s="180"/>
      <c r="M159" s="180"/>
      <c r="N159" s="180"/>
      <c r="O159" s="180"/>
      <c r="P159" s="180"/>
      <c r="Q159" s="180"/>
      <c r="R159" s="183"/>
      <c r="T159" s="184"/>
      <c r="U159" s="180"/>
      <c r="V159" s="180"/>
      <c r="W159" s="180"/>
      <c r="X159" s="180"/>
      <c r="Y159" s="180"/>
      <c r="Z159" s="180"/>
      <c r="AA159" s="185"/>
      <c r="AT159" s="186" t="s">
        <v>1089</v>
      </c>
      <c r="AU159" s="186" t="s">
        <v>959</v>
      </c>
      <c r="AV159" s="12" t="s">
        <v>959</v>
      </c>
      <c r="AW159" s="12" t="s">
        <v>903</v>
      </c>
      <c r="AX159" s="12" t="s">
        <v>947</v>
      </c>
      <c r="AY159" s="186" t="s">
        <v>1081</v>
      </c>
    </row>
    <row r="160" spans="2:65" s="12" customFormat="1" ht="16.5" customHeight="1">
      <c r="B160" s="179"/>
      <c r="C160" s="180"/>
      <c r="D160" s="180"/>
      <c r="E160" s="181" t="s">
        <v>875</v>
      </c>
      <c r="F160" s="259" t="s">
        <v>1124</v>
      </c>
      <c r="G160" s="260"/>
      <c r="H160" s="260"/>
      <c r="I160" s="260"/>
      <c r="J160" s="180"/>
      <c r="K160" s="182">
        <v>4.5599999999999996</v>
      </c>
      <c r="L160" s="180"/>
      <c r="M160" s="180"/>
      <c r="N160" s="180"/>
      <c r="O160" s="180"/>
      <c r="P160" s="180"/>
      <c r="Q160" s="180"/>
      <c r="R160" s="183"/>
      <c r="T160" s="184"/>
      <c r="U160" s="180"/>
      <c r="V160" s="180"/>
      <c r="W160" s="180"/>
      <c r="X160" s="180"/>
      <c r="Y160" s="180"/>
      <c r="Z160" s="180"/>
      <c r="AA160" s="185"/>
      <c r="AT160" s="186" t="s">
        <v>1089</v>
      </c>
      <c r="AU160" s="186" t="s">
        <v>959</v>
      </c>
      <c r="AV160" s="12" t="s">
        <v>959</v>
      </c>
      <c r="AW160" s="12" t="s">
        <v>903</v>
      </c>
      <c r="AX160" s="12" t="s">
        <v>947</v>
      </c>
      <c r="AY160" s="186" t="s">
        <v>1081</v>
      </c>
    </row>
    <row r="161" spans="2:65" s="13" customFormat="1" ht="16.5" customHeight="1">
      <c r="B161" s="187"/>
      <c r="C161" s="188"/>
      <c r="D161" s="188"/>
      <c r="E161" s="189" t="s">
        <v>875</v>
      </c>
      <c r="F161" s="271" t="s">
        <v>1096</v>
      </c>
      <c r="G161" s="272"/>
      <c r="H161" s="272"/>
      <c r="I161" s="272"/>
      <c r="J161" s="188"/>
      <c r="K161" s="190">
        <v>6.9</v>
      </c>
      <c r="L161" s="188"/>
      <c r="M161" s="188"/>
      <c r="N161" s="188"/>
      <c r="O161" s="188"/>
      <c r="P161" s="188"/>
      <c r="Q161" s="188"/>
      <c r="R161" s="191"/>
      <c r="T161" s="192"/>
      <c r="U161" s="188"/>
      <c r="V161" s="188"/>
      <c r="W161" s="188"/>
      <c r="X161" s="188"/>
      <c r="Y161" s="188"/>
      <c r="Z161" s="188"/>
      <c r="AA161" s="193"/>
      <c r="AT161" s="194" t="s">
        <v>1089</v>
      </c>
      <c r="AU161" s="194" t="s">
        <v>959</v>
      </c>
      <c r="AV161" s="13" t="s">
        <v>1086</v>
      </c>
      <c r="AW161" s="13" t="s">
        <v>903</v>
      </c>
      <c r="AX161" s="13" t="s">
        <v>947</v>
      </c>
      <c r="AY161" s="194" t="s">
        <v>1081</v>
      </c>
    </row>
    <row r="162" spans="2:65" s="12" customFormat="1" ht="16.5" customHeight="1">
      <c r="B162" s="179"/>
      <c r="C162" s="180"/>
      <c r="D162" s="180"/>
      <c r="E162" s="181" t="s">
        <v>875</v>
      </c>
      <c r="F162" s="259" t="s">
        <v>875</v>
      </c>
      <c r="G162" s="260"/>
      <c r="H162" s="260"/>
      <c r="I162" s="260"/>
      <c r="J162" s="180"/>
      <c r="K162" s="182">
        <v>0</v>
      </c>
      <c r="L162" s="180"/>
      <c r="M162" s="180"/>
      <c r="N162" s="180"/>
      <c r="O162" s="180"/>
      <c r="P162" s="180"/>
      <c r="Q162" s="180"/>
      <c r="R162" s="183"/>
      <c r="T162" s="184"/>
      <c r="U162" s="180"/>
      <c r="V162" s="180"/>
      <c r="W162" s="180"/>
      <c r="X162" s="180"/>
      <c r="Y162" s="180"/>
      <c r="Z162" s="180"/>
      <c r="AA162" s="185"/>
      <c r="AT162" s="186" t="s">
        <v>1089</v>
      </c>
      <c r="AU162" s="186" t="s">
        <v>959</v>
      </c>
      <c r="AV162" s="12" t="s">
        <v>959</v>
      </c>
      <c r="AW162" s="12" t="s">
        <v>903</v>
      </c>
      <c r="AX162" s="12" t="s">
        <v>947</v>
      </c>
      <c r="AY162" s="186" t="s">
        <v>1081</v>
      </c>
    </row>
    <row r="163" spans="2:65" s="12" customFormat="1" ht="16.5" customHeight="1">
      <c r="B163" s="179"/>
      <c r="C163" s="180"/>
      <c r="D163" s="180"/>
      <c r="E163" s="181" t="s">
        <v>875</v>
      </c>
      <c r="F163" s="259" t="s">
        <v>1125</v>
      </c>
      <c r="G163" s="260"/>
      <c r="H163" s="260"/>
      <c r="I163" s="260"/>
      <c r="J163" s="180"/>
      <c r="K163" s="182">
        <v>4.1000000000000002E-2</v>
      </c>
      <c r="L163" s="180"/>
      <c r="M163" s="180"/>
      <c r="N163" s="180"/>
      <c r="O163" s="180"/>
      <c r="P163" s="180"/>
      <c r="Q163" s="180"/>
      <c r="R163" s="183"/>
      <c r="T163" s="184"/>
      <c r="U163" s="180"/>
      <c r="V163" s="180"/>
      <c r="W163" s="180"/>
      <c r="X163" s="180"/>
      <c r="Y163" s="180"/>
      <c r="Z163" s="180"/>
      <c r="AA163" s="185"/>
      <c r="AT163" s="186" t="s">
        <v>1089</v>
      </c>
      <c r="AU163" s="186" t="s">
        <v>959</v>
      </c>
      <c r="AV163" s="12" t="s">
        <v>959</v>
      </c>
      <c r="AW163" s="12" t="s">
        <v>903</v>
      </c>
      <c r="AX163" s="12" t="s">
        <v>954</v>
      </c>
      <c r="AY163" s="186" t="s">
        <v>1081</v>
      </c>
    </row>
    <row r="164" spans="2:65" s="1" customFormat="1" ht="25.5" customHeight="1">
      <c r="B164" s="136"/>
      <c r="C164" s="164" t="s">
        <v>1126</v>
      </c>
      <c r="D164" s="164" t="s">
        <v>1082</v>
      </c>
      <c r="E164" s="165" t="s">
        <v>1127</v>
      </c>
      <c r="F164" s="270" t="s">
        <v>1128</v>
      </c>
      <c r="G164" s="270"/>
      <c r="H164" s="270"/>
      <c r="I164" s="270"/>
      <c r="J164" s="166" t="s">
        <v>1129</v>
      </c>
      <c r="K164" s="167">
        <v>1</v>
      </c>
      <c r="L164" s="265">
        <v>0</v>
      </c>
      <c r="M164" s="265"/>
      <c r="N164" s="258">
        <f>ROUND(L164*K164,3)</f>
        <v>0</v>
      </c>
      <c r="O164" s="258"/>
      <c r="P164" s="258"/>
      <c r="Q164" s="258"/>
      <c r="R164" s="138"/>
      <c r="T164" s="168" t="s">
        <v>875</v>
      </c>
      <c r="U164" s="47" t="s">
        <v>914</v>
      </c>
      <c r="V164" s="39"/>
      <c r="W164" s="169">
        <f>V164*K164</f>
        <v>0</v>
      </c>
      <c r="X164" s="169">
        <v>2.2910300000000001</v>
      </c>
      <c r="Y164" s="169">
        <f>X164*K164</f>
        <v>2.2910300000000001</v>
      </c>
      <c r="Z164" s="169">
        <v>0</v>
      </c>
      <c r="AA164" s="170">
        <f>Z164*K164</f>
        <v>0</v>
      </c>
      <c r="AR164" s="22" t="s">
        <v>1086</v>
      </c>
      <c r="AT164" s="22" t="s">
        <v>1082</v>
      </c>
      <c r="AU164" s="22" t="s">
        <v>959</v>
      </c>
      <c r="AY164" s="22" t="s">
        <v>1081</v>
      </c>
      <c r="BE164" s="116">
        <f>IF(U164="základná",N164,0)</f>
        <v>0</v>
      </c>
      <c r="BF164" s="116">
        <f>IF(U164="znížená",N164,0)</f>
        <v>0</v>
      </c>
      <c r="BG164" s="116">
        <f>IF(U164="zákl. prenesená",N164,0)</f>
        <v>0</v>
      </c>
      <c r="BH164" s="116">
        <f>IF(U164="zníž. prenesená",N164,0)</f>
        <v>0</v>
      </c>
      <c r="BI164" s="116">
        <f>IF(U164="nulová",N164,0)</f>
        <v>0</v>
      </c>
      <c r="BJ164" s="22" t="s">
        <v>959</v>
      </c>
      <c r="BK164" s="171">
        <f>ROUND(L164*K164,3)</f>
        <v>0</v>
      </c>
      <c r="BL164" s="22" t="s">
        <v>1086</v>
      </c>
      <c r="BM164" s="22" t="s">
        <v>1130</v>
      </c>
    </row>
    <row r="165" spans="2:65" s="12" customFormat="1" ht="16.5" customHeight="1">
      <c r="B165" s="179"/>
      <c r="C165" s="180"/>
      <c r="D165" s="180"/>
      <c r="E165" s="181" t="s">
        <v>875</v>
      </c>
      <c r="F165" s="275" t="s">
        <v>1131</v>
      </c>
      <c r="G165" s="276"/>
      <c r="H165" s="276"/>
      <c r="I165" s="276"/>
      <c r="J165" s="180"/>
      <c r="K165" s="182">
        <v>1</v>
      </c>
      <c r="L165" s="180"/>
      <c r="M165" s="180"/>
      <c r="N165" s="180"/>
      <c r="O165" s="180"/>
      <c r="P165" s="180"/>
      <c r="Q165" s="180"/>
      <c r="R165" s="183"/>
      <c r="T165" s="184"/>
      <c r="U165" s="180"/>
      <c r="V165" s="180"/>
      <c r="W165" s="180"/>
      <c r="X165" s="180"/>
      <c r="Y165" s="180"/>
      <c r="Z165" s="180"/>
      <c r="AA165" s="185"/>
      <c r="AT165" s="186" t="s">
        <v>1089</v>
      </c>
      <c r="AU165" s="186" t="s">
        <v>959</v>
      </c>
      <c r="AV165" s="12" t="s">
        <v>959</v>
      </c>
      <c r="AW165" s="12" t="s">
        <v>903</v>
      </c>
      <c r="AX165" s="12" t="s">
        <v>954</v>
      </c>
      <c r="AY165" s="186" t="s">
        <v>1081</v>
      </c>
    </row>
    <row r="166" spans="2:65" s="10" customFormat="1" ht="29.85" customHeight="1">
      <c r="B166" s="153"/>
      <c r="C166" s="154"/>
      <c r="D166" s="163" t="s">
        <v>1049</v>
      </c>
      <c r="E166" s="163"/>
      <c r="F166" s="163"/>
      <c r="G166" s="163"/>
      <c r="H166" s="163"/>
      <c r="I166" s="163"/>
      <c r="J166" s="163"/>
      <c r="K166" s="163"/>
      <c r="L166" s="163"/>
      <c r="M166" s="163"/>
      <c r="N166" s="279">
        <f>BK166</f>
        <v>0</v>
      </c>
      <c r="O166" s="280"/>
      <c r="P166" s="280"/>
      <c r="Q166" s="280"/>
      <c r="R166" s="156"/>
      <c r="T166" s="157"/>
      <c r="U166" s="154"/>
      <c r="V166" s="154"/>
      <c r="W166" s="158">
        <f>SUM(W167:W207)</f>
        <v>0</v>
      </c>
      <c r="X166" s="154"/>
      <c r="Y166" s="158">
        <f>SUM(Y167:Y207)</f>
        <v>5.4956591099999992</v>
      </c>
      <c r="Z166" s="154"/>
      <c r="AA166" s="159">
        <f>SUM(AA167:AA207)</f>
        <v>0</v>
      </c>
      <c r="AR166" s="160" t="s">
        <v>954</v>
      </c>
      <c r="AT166" s="161" t="s">
        <v>946</v>
      </c>
      <c r="AU166" s="161" t="s">
        <v>954</v>
      </c>
      <c r="AY166" s="160" t="s">
        <v>1081</v>
      </c>
      <c r="BK166" s="162">
        <f>SUM(BK167:BK207)</f>
        <v>0</v>
      </c>
    </row>
    <row r="167" spans="2:65" s="1" customFormat="1" ht="38.25" customHeight="1">
      <c r="B167" s="136"/>
      <c r="C167" s="164" t="s">
        <v>1132</v>
      </c>
      <c r="D167" s="164" t="s">
        <v>1082</v>
      </c>
      <c r="E167" s="165" t="s">
        <v>1133</v>
      </c>
      <c r="F167" s="270" t="s">
        <v>1134</v>
      </c>
      <c r="G167" s="270"/>
      <c r="H167" s="270"/>
      <c r="I167" s="270"/>
      <c r="J167" s="166" t="s">
        <v>1135</v>
      </c>
      <c r="K167" s="167">
        <v>207.48</v>
      </c>
      <c r="L167" s="265">
        <v>0</v>
      </c>
      <c r="M167" s="265"/>
      <c r="N167" s="258">
        <f>ROUND(L167*K167,3)</f>
        <v>0</v>
      </c>
      <c r="O167" s="258"/>
      <c r="P167" s="258"/>
      <c r="Q167" s="258"/>
      <c r="R167" s="138"/>
      <c r="T167" s="168" t="s">
        <v>875</v>
      </c>
      <c r="U167" s="47" t="s">
        <v>914</v>
      </c>
      <c r="V167" s="39"/>
      <c r="W167" s="169">
        <f>V167*K167</f>
        <v>0</v>
      </c>
      <c r="X167" s="169">
        <v>5.79E-3</v>
      </c>
      <c r="Y167" s="169">
        <f>X167*K167</f>
        <v>1.2013091999999999</v>
      </c>
      <c r="Z167" s="169">
        <v>0</v>
      </c>
      <c r="AA167" s="170">
        <f>Z167*K167</f>
        <v>0</v>
      </c>
      <c r="AR167" s="22" t="s">
        <v>1086</v>
      </c>
      <c r="AT167" s="22" t="s">
        <v>1082</v>
      </c>
      <c r="AU167" s="22" t="s">
        <v>959</v>
      </c>
      <c r="AY167" s="22" t="s">
        <v>1081</v>
      </c>
      <c r="BE167" s="116">
        <f>IF(U167="základná",N167,0)</f>
        <v>0</v>
      </c>
      <c r="BF167" s="116">
        <f>IF(U167="znížená",N167,0)</f>
        <v>0</v>
      </c>
      <c r="BG167" s="116">
        <f>IF(U167="zákl. prenesená",N167,0)</f>
        <v>0</v>
      </c>
      <c r="BH167" s="116">
        <f>IF(U167="zníž. prenesená",N167,0)</f>
        <v>0</v>
      </c>
      <c r="BI167" s="116">
        <f>IF(U167="nulová",N167,0)</f>
        <v>0</v>
      </c>
      <c r="BJ167" s="22" t="s">
        <v>959</v>
      </c>
      <c r="BK167" s="171">
        <f>ROUND(L167*K167,3)</f>
        <v>0</v>
      </c>
      <c r="BL167" s="22" t="s">
        <v>1086</v>
      </c>
      <c r="BM167" s="22" t="s">
        <v>1136</v>
      </c>
    </row>
    <row r="168" spans="2:65" s="12" customFormat="1" ht="16.5" customHeight="1">
      <c r="B168" s="179"/>
      <c r="C168" s="180"/>
      <c r="D168" s="180"/>
      <c r="E168" s="181" t="s">
        <v>875</v>
      </c>
      <c r="F168" s="275" t="s">
        <v>1137</v>
      </c>
      <c r="G168" s="276"/>
      <c r="H168" s="276"/>
      <c r="I168" s="276"/>
      <c r="J168" s="180"/>
      <c r="K168" s="182">
        <v>158.08000000000001</v>
      </c>
      <c r="L168" s="180"/>
      <c r="M168" s="180"/>
      <c r="N168" s="180"/>
      <c r="O168" s="180"/>
      <c r="P168" s="180"/>
      <c r="Q168" s="180"/>
      <c r="R168" s="183"/>
      <c r="T168" s="184"/>
      <c r="U168" s="180"/>
      <c r="V168" s="180"/>
      <c r="W168" s="180"/>
      <c r="X168" s="180"/>
      <c r="Y168" s="180"/>
      <c r="Z168" s="180"/>
      <c r="AA168" s="185"/>
      <c r="AT168" s="186" t="s">
        <v>1089</v>
      </c>
      <c r="AU168" s="186" t="s">
        <v>959</v>
      </c>
      <c r="AV168" s="12" t="s">
        <v>959</v>
      </c>
      <c r="AW168" s="12" t="s">
        <v>903</v>
      </c>
      <c r="AX168" s="12" t="s">
        <v>947</v>
      </c>
      <c r="AY168" s="186" t="s">
        <v>1081</v>
      </c>
    </row>
    <row r="169" spans="2:65" s="12" customFormat="1" ht="16.5" customHeight="1">
      <c r="B169" s="179"/>
      <c r="C169" s="180"/>
      <c r="D169" s="180"/>
      <c r="E169" s="181" t="s">
        <v>875</v>
      </c>
      <c r="F169" s="259" t="s">
        <v>1138</v>
      </c>
      <c r="G169" s="260"/>
      <c r="H169" s="260"/>
      <c r="I169" s="260"/>
      <c r="J169" s="180"/>
      <c r="K169" s="182">
        <v>49.4</v>
      </c>
      <c r="L169" s="180"/>
      <c r="M169" s="180"/>
      <c r="N169" s="180"/>
      <c r="O169" s="180"/>
      <c r="P169" s="180"/>
      <c r="Q169" s="180"/>
      <c r="R169" s="183"/>
      <c r="T169" s="184"/>
      <c r="U169" s="180"/>
      <c r="V169" s="180"/>
      <c r="W169" s="180"/>
      <c r="X169" s="180"/>
      <c r="Y169" s="180"/>
      <c r="Z169" s="180"/>
      <c r="AA169" s="185"/>
      <c r="AT169" s="186" t="s">
        <v>1089</v>
      </c>
      <c r="AU169" s="186" t="s">
        <v>959</v>
      </c>
      <c r="AV169" s="12" t="s">
        <v>959</v>
      </c>
      <c r="AW169" s="12" t="s">
        <v>903</v>
      </c>
      <c r="AX169" s="12" t="s">
        <v>947</v>
      </c>
      <c r="AY169" s="186" t="s">
        <v>1081</v>
      </c>
    </row>
    <row r="170" spans="2:65" s="13" customFormat="1" ht="16.5" customHeight="1">
      <c r="B170" s="187"/>
      <c r="C170" s="188"/>
      <c r="D170" s="188"/>
      <c r="E170" s="189" t="s">
        <v>875</v>
      </c>
      <c r="F170" s="271" t="s">
        <v>1096</v>
      </c>
      <c r="G170" s="272"/>
      <c r="H170" s="272"/>
      <c r="I170" s="272"/>
      <c r="J170" s="188"/>
      <c r="K170" s="190">
        <v>207.48</v>
      </c>
      <c r="L170" s="188"/>
      <c r="M170" s="188"/>
      <c r="N170" s="188"/>
      <c r="O170" s="188"/>
      <c r="P170" s="188"/>
      <c r="Q170" s="188"/>
      <c r="R170" s="191"/>
      <c r="T170" s="192"/>
      <c r="U170" s="188"/>
      <c r="V170" s="188"/>
      <c r="W170" s="188"/>
      <c r="X170" s="188"/>
      <c r="Y170" s="188"/>
      <c r="Z170" s="188"/>
      <c r="AA170" s="193"/>
      <c r="AT170" s="194" t="s">
        <v>1089</v>
      </c>
      <c r="AU170" s="194" t="s">
        <v>959</v>
      </c>
      <c r="AV170" s="13" t="s">
        <v>1086</v>
      </c>
      <c r="AW170" s="13" t="s">
        <v>903</v>
      </c>
      <c r="AX170" s="13" t="s">
        <v>954</v>
      </c>
      <c r="AY170" s="194" t="s">
        <v>1081</v>
      </c>
    </row>
    <row r="171" spans="2:65" s="1" customFormat="1" ht="38.25" customHeight="1">
      <c r="B171" s="136"/>
      <c r="C171" s="164" t="s">
        <v>1139</v>
      </c>
      <c r="D171" s="164" t="s">
        <v>1082</v>
      </c>
      <c r="E171" s="165" t="s">
        <v>1140</v>
      </c>
      <c r="F171" s="270" t="s">
        <v>1141</v>
      </c>
      <c r="G171" s="270"/>
      <c r="H171" s="270"/>
      <c r="I171" s="270"/>
      <c r="J171" s="166" t="s">
        <v>1135</v>
      </c>
      <c r="K171" s="167">
        <v>23.04</v>
      </c>
      <c r="L171" s="265">
        <v>0</v>
      </c>
      <c r="M171" s="265"/>
      <c r="N171" s="258">
        <f>ROUND(L171*K171,3)</f>
        <v>0</v>
      </c>
      <c r="O171" s="258"/>
      <c r="P171" s="258"/>
      <c r="Q171" s="258"/>
      <c r="R171" s="138"/>
      <c r="T171" s="168" t="s">
        <v>875</v>
      </c>
      <c r="U171" s="47" t="s">
        <v>914</v>
      </c>
      <c r="V171" s="39"/>
      <c r="W171" s="169">
        <f>V171*K171</f>
        <v>0</v>
      </c>
      <c r="X171" s="169">
        <v>1.085E-2</v>
      </c>
      <c r="Y171" s="169">
        <f>X171*K171</f>
        <v>0.24998399999999998</v>
      </c>
      <c r="Z171" s="169">
        <v>0</v>
      </c>
      <c r="AA171" s="170">
        <f>Z171*K171</f>
        <v>0</v>
      </c>
      <c r="AR171" s="22" t="s">
        <v>1086</v>
      </c>
      <c r="AT171" s="22" t="s">
        <v>1082</v>
      </c>
      <c r="AU171" s="22" t="s">
        <v>959</v>
      </c>
      <c r="AY171" s="22" t="s">
        <v>1081</v>
      </c>
      <c r="BE171" s="116">
        <f>IF(U171="základná",N171,0)</f>
        <v>0</v>
      </c>
      <c r="BF171" s="116">
        <f>IF(U171="znížená",N171,0)</f>
        <v>0</v>
      </c>
      <c r="BG171" s="116">
        <f>IF(U171="zákl. prenesená",N171,0)</f>
        <v>0</v>
      </c>
      <c r="BH171" s="116">
        <f>IF(U171="zníž. prenesená",N171,0)</f>
        <v>0</v>
      </c>
      <c r="BI171" s="116">
        <f>IF(U171="nulová",N171,0)</f>
        <v>0</v>
      </c>
      <c r="BJ171" s="22" t="s">
        <v>959</v>
      </c>
      <c r="BK171" s="171">
        <f>ROUND(L171*K171,3)</f>
        <v>0</v>
      </c>
      <c r="BL171" s="22" t="s">
        <v>1086</v>
      </c>
      <c r="BM171" s="22" t="s">
        <v>1142</v>
      </c>
    </row>
    <row r="172" spans="2:65" s="1" customFormat="1" ht="38.25" customHeight="1">
      <c r="B172" s="136"/>
      <c r="C172" s="164" t="s">
        <v>1143</v>
      </c>
      <c r="D172" s="164" t="s">
        <v>1082</v>
      </c>
      <c r="E172" s="165" t="s">
        <v>1144</v>
      </c>
      <c r="F172" s="270" t="s">
        <v>1145</v>
      </c>
      <c r="G172" s="270"/>
      <c r="H172" s="270"/>
      <c r="I172" s="270"/>
      <c r="J172" s="166" t="s">
        <v>1085</v>
      </c>
      <c r="K172" s="167">
        <v>0.33600000000000002</v>
      </c>
      <c r="L172" s="265">
        <v>0</v>
      </c>
      <c r="M172" s="265"/>
      <c r="N172" s="258">
        <f>ROUND(L172*K172,3)</f>
        <v>0</v>
      </c>
      <c r="O172" s="258"/>
      <c r="P172" s="258"/>
      <c r="Q172" s="258"/>
      <c r="R172" s="138"/>
      <c r="T172" s="168" t="s">
        <v>875</v>
      </c>
      <c r="U172" s="47" t="s">
        <v>914</v>
      </c>
      <c r="V172" s="39"/>
      <c r="W172" s="169">
        <f>V172*K172</f>
        <v>0</v>
      </c>
      <c r="X172" s="169">
        <v>2.0952500000000001</v>
      </c>
      <c r="Y172" s="169">
        <f>X172*K172</f>
        <v>0.70400400000000007</v>
      </c>
      <c r="Z172" s="169">
        <v>0</v>
      </c>
      <c r="AA172" s="170">
        <f>Z172*K172</f>
        <v>0</v>
      </c>
      <c r="AR172" s="22" t="s">
        <v>1086</v>
      </c>
      <c r="AT172" s="22" t="s">
        <v>1082</v>
      </c>
      <c r="AU172" s="22" t="s">
        <v>959</v>
      </c>
      <c r="AY172" s="22" t="s">
        <v>1081</v>
      </c>
      <c r="BE172" s="116">
        <f>IF(U172="základná",N172,0)</f>
        <v>0</v>
      </c>
      <c r="BF172" s="116">
        <f>IF(U172="znížená",N172,0)</f>
        <v>0</v>
      </c>
      <c r="BG172" s="116">
        <f>IF(U172="zákl. prenesená",N172,0)</f>
        <v>0</v>
      </c>
      <c r="BH172" s="116">
        <f>IF(U172="zníž. prenesená",N172,0)</f>
        <v>0</v>
      </c>
      <c r="BI172" s="116">
        <f>IF(U172="nulová",N172,0)</f>
        <v>0</v>
      </c>
      <c r="BJ172" s="22" t="s">
        <v>959</v>
      </c>
      <c r="BK172" s="171">
        <f>ROUND(L172*K172,3)</f>
        <v>0</v>
      </c>
      <c r="BL172" s="22" t="s">
        <v>1086</v>
      </c>
      <c r="BM172" s="22" t="s">
        <v>1146</v>
      </c>
    </row>
    <row r="173" spans="2:65" s="11" customFormat="1" ht="25.5" customHeight="1">
      <c r="B173" s="172"/>
      <c r="C173" s="173"/>
      <c r="D173" s="173"/>
      <c r="E173" s="174" t="s">
        <v>875</v>
      </c>
      <c r="F173" s="263" t="s">
        <v>1147</v>
      </c>
      <c r="G173" s="264"/>
      <c r="H173" s="264"/>
      <c r="I173" s="264"/>
      <c r="J173" s="173"/>
      <c r="K173" s="174" t="s">
        <v>875</v>
      </c>
      <c r="L173" s="173"/>
      <c r="M173" s="173"/>
      <c r="N173" s="173"/>
      <c r="O173" s="173"/>
      <c r="P173" s="173"/>
      <c r="Q173" s="173"/>
      <c r="R173" s="175"/>
      <c r="T173" s="176"/>
      <c r="U173" s="173"/>
      <c r="V173" s="173"/>
      <c r="W173" s="173"/>
      <c r="X173" s="173"/>
      <c r="Y173" s="173"/>
      <c r="Z173" s="173"/>
      <c r="AA173" s="177"/>
      <c r="AT173" s="178" t="s">
        <v>1089</v>
      </c>
      <c r="AU173" s="178" t="s">
        <v>959</v>
      </c>
      <c r="AV173" s="11" t="s">
        <v>954</v>
      </c>
      <c r="AW173" s="11" t="s">
        <v>903</v>
      </c>
      <c r="AX173" s="11" t="s">
        <v>947</v>
      </c>
      <c r="AY173" s="178" t="s">
        <v>1081</v>
      </c>
    </row>
    <row r="174" spans="2:65" s="12" customFormat="1" ht="16.5" customHeight="1">
      <c r="B174" s="179"/>
      <c r="C174" s="180"/>
      <c r="D174" s="180"/>
      <c r="E174" s="181" t="s">
        <v>875</v>
      </c>
      <c r="F174" s="259" t="s">
        <v>1148</v>
      </c>
      <c r="G174" s="260"/>
      <c r="H174" s="260"/>
      <c r="I174" s="260"/>
      <c r="J174" s="180"/>
      <c r="K174" s="182">
        <v>0.33600000000000002</v>
      </c>
      <c r="L174" s="180"/>
      <c r="M174" s="180"/>
      <c r="N174" s="180"/>
      <c r="O174" s="180"/>
      <c r="P174" s="180"/>
      <c r="Q174" s="180"/>
      <c r="R174" s="183"/>
      <c r="T174" s="184"/>
      <c r="U174" s="180"/>
      <c r="V174" s="180"/>
      <c r="W174" s="180"/>
      <c r="X174" s="180"/>
      <c r="Y174" s="180"/>
      <c r="Z174" s="180"/>
      <c r="AA174" s="185"/>
      <c r="AT174" s="186" t="s">
        <v>1089</v>
      </c>
      <c r="AU174" s="186" t="s">
        <v>959</v>
      </c>
      <c r="AV174" s="12" t="s">
        <v>959</v>
      </c>
      <c r="AW174" s="12" t="s">
        <v>903</v>
      </c>
      <c r="AX174" s="12" t="s">
        <v>954</v>
      </c>
      <c r="AY174" s="186" t="s">
        <v>1081</v>
      </c>
    </row>
    <row r="175" spans="2:65" s="1" customFormat="1" ht="38.25" customHeight="1">
      <c r="B175" s="136"/>
      <c r="C175" s="164" t="s">
        <v>1149</v>
      </c>
      <c r="D175" s="164" t="s">
        <v>1082</v>
      </c>
      <c r="E175" s="165" t="s">
        <v>1150</v>
      </c>
      <c r="F175" s="270" t="s">
        <v>1151</v>
      </c>
      <c r="G175" s="270"/>
      <c r="H175" s="270"/>
      <c r="I175" s="270"/>
      <c r="J175" s="166" t="s">
        <v>1085</v>
      </c>
      <c r="K175" s="167">
        <v>1.5589999999999999</v>
      </c>
      <c r="L175" s="265">
        <v>0</v>
      </c>
      <c r="M175" s="265"/>
      <c r="N175" s="258">
        <f>ROUND(L175*K175,3)</f>
        <v>0</v>
      </c>
      <c r="O175" s="258"/>
      <c r="P175" s="258"/>
      <c r="Q175" s="258"/>
      <c r="R175" s="138"/>
      <c r="T175" s="168" t="s">
        <v>875</v>
      </c>
      <c r="U175" s="47" t="s">
        <v>914</v>
      </c>
      <c r="V175" s="39"/>
      <c r="W175" s="169">
        <f>V175*K175</f>
        <v>0</v>
      </c>
      <c r="X175" s="169">
        <v>2.0952500000000001</v>
      </c>
      <c r="Y175" s="169">
        <f>X175*K175</f>
        <v>3.2664947500000001</v>
      </c>
      <c r="Z175" s="169">
        <v>0</v>
      </c>
      <c r="AA175" s="170">
        <f>Z175*K175</f>
        <v>0</v>
      </c>
      <c r="AR175" s="22" t="s">
        <v>1086</v>
      </c>
      <c r="AT175" s="22" t="s">
        <v>1082</v>
      </c>
      <c r="AU175" s="22" t="s">
        <v>959</v>
      </c>
      <c r="AY175" s="22" t="s">
        <v>1081</v>
      </c>
      <c r="BE175" s="116">
        <f>IF(U175="základná",N175,0)</f>
        <v>0</v>
      </c>
      <c r="BF175" s="116">
        <f>IF(U175="znížená",N175,0)</f>
        <v>0</v>
      </c>
      <c r="BG175" s="116">
        <f>IF(U175="zákl. prenesená",N175,0)</f>
        <v>0</v>
      </c>
      <c r="BH175" s="116">
        <f>IF(U175="zníž. prenesená",N175,0)</f>
        <v>0</v>
      </c>
      <c r="BI175" s="116">
        <f>IF(U175="nulová",N175,0)</f>
        <v>0</v>
      </c>
      <c r="BJ175" s="22" t="s">
        <v>959</v>
      </c>
      <c r="BK175" s="171">
        <f>ROUND(L175*K175,3)</f>
        <v>0</v>
      </c>
      <c r="BL175" s="22" t="s">
        <v>1086</v>
      </c>
      <c r="BM175" s="22" t="s">
        <v>1152</v>
      </c>
    </row>
    <row r="176" spans="2:65" s="11" customFormat="1" ht="16.5" customHeight="1">
      <c r="B176" s="172"/>
      <c r="C176" s="173"/>
      <c r="D176" s="173"/>
      <c r="E176" s="174" t="s">
        <v>875</v>
      </c>
      <c r="F176" s="263" t="s">
        <v>1153</v>
      </c>
      <c r="G176" s="264"/>
      <c r="H176" s="264"/>
      <c r="I176" s="264"/>
      <c r="J176" s="173"/>
      <c r="K176" s="174" t="s">
        <v>875</v>
      </c>
      <c r="L176" s="173"/>
      <c r="M176" s="173"/>
      <c r="N176" s="173"/>
      <c r="O176" s="173"/>
      <c r="P176" s="173"/>
      <c r="Q176" s="173"/>
      <c r="R176" s="175"/>
      <c r="T176" s="176"/>
      <c r="U176" s="173"/>
      <c r="V176" s="173"/>
      <c r="W176" s="173"/>
      <c r="X176" s="173"/>
      <c r="Y176" s="173"/>
      <c r="Z176" s="173"/>
      <c r="AA176" s="177"/>
      <c r="AT176" s="178" t="s">
        <v>1089</v>
      </c>
      <c r="AU176" s="178" t="s">
        <v>959</v>
      </c>
      <c r="AV176" s="11" t="s">
        <v>954</v>
      </c>
      <c r="AW176" s="11" t="s">
        <v>903</v>
      </c>
      <c r="AX176" s="11" t="s">
        <v>947</v>
      </c>
      <c r="AY176" s="178" t="s">
        <v>1081</v>
      </c>
    </row>
    <row r="177" spans="2:65" s="12" customFormat="1" ht="16.5" customHeight="1">
      <c r="B177" s="179"/>
      <c r="C177" s="180"/>
      <c r="D177" s="180"/>
      <c r="E177" s="181" t="s">
        <v>875</v>
      </c>
      <c r="F177" s="259" t="s">
        <v>1154</v>
      </c>
      <c r="G177" s="260"/>
      <c r="H177" s="260"/>
      <c r="I177" s="260"/>
      <c r="J177" s="180"/>
      <c r="K177" s="182">
        <v>4.8000000000000001E-2</v>
      </c>
      <c r="L177" s="180"/>
      <c r="M177" s="180"/>
      <c r="N177" s="180"/>
      <c r="O177" s="180"/>
      <c r="P177" s="180"/>
      <c r="Q177" s="180"/>
      <c r="R177" s="183"/>
      <c r="T177" s="184"/>
      <c r="U177" s="180"/>
      <c r="V177" s="180"/>
      <c r="W177" s="180"/>
      <c r="X177" s="180"/>
      <c r="Y177" s="180"/>
      <c r="Z177" s="180"/>
      <c r="AA177" s="185"/>
      <c r="AT177" s="186" t="s">
        <v>1089</v>
      </c>
      <c r="AU177" s="186" t="s">
        <v>959</v>
      </c>
      <c r="AV177" s="12" t="s">
        <v>959</v>
      </c>
      <c r="AW177" s="12" t="s">
        <v>903</v>
      </c>
      <c r="AX177" s="12" t="s">
        <v>947</v>
      </c>
      <c r="AY177" s="186" t="s">
        <v>1081</v>
      </c>
    </row>
    <row r="178" spans="2:65" s="11" customFormat="1" ht="16.5" customHeight="1">
      <c r="B178" s="172"/>
      <c r="C178" s="173"/>
      <c r="D178" s="173"/>
      <c r="E178" s="174" t="s">
        <v>875</v>
      </c>
      <c r="F178" s="266" t="s">
        <v>1155</v>
      </c>
      <c r="G178" s="267"/>
      <c r="H178" s="267"/>
      <c r="I178" s="267"/>
      <c r="J178" s="173"/>
      <c r="K178" s="174" t="s">
        <v>875</v>
      </c>
      <c r="L178" s="173"/>
      <c r="M178" s="173"/>
      <c r="N178" s="173"/>
      <c r="O178" s="173"/>
      <c r="P178" s="173"/>
      <c r="Q178" s="173"/>
      <c r="R178" s="175"/>
      <c r="T178" s="176"/>
      <c r="U178" s="173"/>
      <c r="V178" s="173"/>
      <c r="W178" s="173"/>
      <c r="X178" s="173"/>
      <c r="Y178" s="173"/>
      <c r="Z178" s="173"/>
      <c r="AA178" s="177"/>
      <c r="AT178" s="178" t="s">
        <v>1089</v>
      </c>
      <c r="AU178" s="178" t="s">
        <v>959</v>
      </c>
      <c r="AV178" s="11" t="s">
        <v>954</v>
      </c>
      <c r="AW178" s="11" t="s">
        <v>903</v>
      </c>
      <c r="AX178" s="11" t="s">
        <v>947</v>
      </c>
      <c r="AY178" s="178" t="s">
        <v>1081</v>
      </c>
    </row>
    <row r="179" spans="2:65" s="12" customFormat="1" ht="16.5" customHeight="1">
      <c r="B179" s="179"/>
      <c r="C179" s="180"/>
      <c r="D179" s="180"/>
      <c r="E179" s="181" t="s">
        <v>875</v>
      </c>
      <c r="F179" s="259" t="s">
        <v>1156</v>
      </c>
      <c r="G179" s="260"/>
      <c r="H179" s="260"/>
      <c r="I179" s="260"/>
      <c r="J179" s="180"/>
      <c r="K179" s="182">
        <v>6.6000000000000003E-2</v>
      </c>
      <c r="L179" s="180"/>
      <c r="M179" s="180"/>
      <c r="N179" s="180"/>
      <c r="O179" s="180"/>
      <c r="P179" s="180"/>
      <c r="Q179" s="180"/>
      <c r="R179" s="183"/>
      <c r="T179" s="184"/>
      <c r="U179" s="180"/>
      <c r="V179" s="180"/>
      <c r="W179" s="180"/>
      <c r="X179" s="180"/>
      <c r="Y179" s="180"/>
      <c r="Z179" s="180"/>
      <c r="AA179" s="185"/>
      <c r="AT179" s="186" t="s">
        <v>1089</v>
      </c>
      <c r="AU179" s="186" t="s">
        <v>959</v>
      </c>
      <c r="AV179" s="12" t="s">
        <v>959</v>
      </c>
      <c r="AW179" s="12" t="s">
        <v>903</v>
      </c>
      <c r="AX179" s="12" t="s">
        <v>947</v>
      </c>
      <c r="AY179" s="186" t="s">
        <v>1081</v>
      </c>
    </row>
    <row r="180" spans="2:65" s="11" customFormat="1" ht="16.5" customHeight="1">
      <c r="B180" s="172"/>
      <c r="C180" s="173"/>
      <c r="D180" s="173"/>
      <c r="E180" s="174" t="s">
        <v>875</v>
      </c>
      <c r="F180" s="266" t="s">
        <v>1157</v>
      </c>
      <c r="G180" s="267"/>
      <c r="H180" s="267"/>
      <c r="I180" s="267"/>
      <c r="J180" s="173"/>
      <c r="K180" s="174" t="s">
        <v>875</v>
      </c>
      <c r="L180" s="173"/>
      <c r="M180" s="173"/>
      <c r="N180" s="173"/>
      <c r="O180" s="173"/>
      <c r="P180" s="173"/>
      <c r="Q180" s="173"/>
      <c r="R180" s="175"/>
      <c r="T180" s="176"/>
      <c r="U180" s="173"/>
      <c r="V180" s="173"/>
      <c r="W180" s="173"/>
      <c r="X180" s="173"/>
      <c r="Y180" s="173"/>
      <c r="Z180" s="173"/>
      <c r="AA180" s="177"/>
      <c r="AT180" s="178" t="s">
        <v>1089</v>
      </c>
      <c r="AU180" s="178" t="s">
        <v>959</v>
      </c>
      <c r="AV180" s="11" t="s">
        <v>954</v>
      </c>
      <c r="AW180" s="11" t="s">
        <v>903</v>
      </c>
      <c r="AX180" s="11" t="s">
        <v>947</v>
      </c>
      <c r="AY180" s="178" t="s">
        <v>1081</v>
      </c>
    </row>
    <row r="181" spans="2:65" s="12" customFormat="1" ht="16.5" customHeight="1">
      <c r="B181" s="179"/>
      <c r="C181" s="180"/>
      <c r="D181" s="180"/>
      <c r="E181" s="181" t="s">
        <v>875</v>
      </c>
      <c r="F181" s="259" t="s">
        <v>1158</v>
      </c>
      <c r="G181" s="260"/>
      <c r="H181" s="260"/>
      <c r="I181" s="260"/>
      <c r="J181" s="180"/>
      <c r="K181" s="182">
        <v>0.21</v>
      </c>
      <c r="L181" s="180"/>
      <c r="M181" s="180"/>
      <c r="N181" s="180"/>
      <c r="O181" s="180"/>
      <c r="P181" s="180"/>
      <c r="Q181" s="180"/>
      <c r="R181" s="183"/>
      <c r="T181" s="184"/>
      <c r="U181" s="180"/>
      <c r="V181" s="180"/>
      <c r="W181" s="180"/>
      <c r="X181" s="180"/>
      <c r="Y181" s="180"/>
      <c r="Z181" s="180"/>
      <c r="AA181" s="185"/>
      <c r="AT181" s="186" t="s">
        <v>1089</v>
      </c>
      <c r="AU181" s="186" t="s">
        <v>959</v>
      </c>
      <c r="AV181" s="12" t="s">
        <v>959</v>
      </c>
      <c r="AW181" s="12" t="s">
        <v>903</v>
      </c>
      <c r="AX181" s="12" t="s">
        <v>947</v>
      </c>
      <c r="AY181" s="186" t="s">
        <v>1081</v>
      </c>
    </row>
    <row r="182" spans="2:65" s="11" customFormat="1" ht="16.5" customHeight="1">
      <c r="B182" s="172"/>
      <c r="C182" s="173"/>
      <c r="D182" s="173"/>
      <c r="E182" s="174" t="s">
        <v>875</v>
      </c>
      <c r="F182" s="266" t="s">
        <v>1159</v>
      </c>
      <c r="G182" s="267"/>
      <c r="H182" s="267"/>
      <c r="I182" s="267"/>
      <c r="J182" s="173"/>
      <c r="K182" s="174" t="s">
        <v>875</v>
      </c>
      <c r="L182" s="173"/>
      <c r="M182" s="173"/>
      <c r="N182" s="173"/>
      <c r="O182" s="173"/>
      <c r="P182" s="173"/>
      <c r="Q182" s="173"/>
      <c r="R182" s="175"/>
      <c r="T182" s="176"/>
      <c r="U182" s="173"/>
      <c r="V182" s="173"/>
      <c r="W182" s="173"/>
      <c r="X182" s="173"/>
      <c r="Y182" s="173"/>
      <c r="Z182" s="173"/>
      <c r="AA182" s="177"/>
      <c r="AT182" s="178" t="s">
        <v>1089</v>
      </c>
      <c r="AU182" s="178" t="s">
        <v>959</v>
      </c>
      <c r="AV182" s="11" t="s">
        <v>954</v>
      </c>
      <c r="AW182" s="11" t="s">
        <v>903</v>
      </c>
      <c r="AX182" s="11" t="s">
        <v>947</v>
      </c>
      <c r="AY182" s="178" t="s">
        <v>1081</v>
      </c>
    </row>
    <row r="183" spans="2:65" s="12" customFormat="1" ht="16.5" customHeight="1">
      <c r="B183" s="179"/>
      <c r="C183" s="180"/>
      <c r="D183" s="180"/>
      <c r="E183" s="181" t="s">
        <v>875</v>
      </c>
      <c r="F183" s="259" t="s">
        <v>1160</v>
      </c>
      <c r="G183" s="260"/>
      <c r="H183" s="260"/>
      <c r="I183" s="260"/>
      <c r="J183" s="180"/>
      <c r="K183" s="182">
        <v>0.49199999999999999</v>
      </c>
      <c r="L183" s="180"/>
      <c r="M183" s="180"/>
      <c r="N183" s="180"/>
      <c r="O183" s="180"/>
      <c r="P183" s="180"/>
      <c r="Q183" s="180"/>
      <c r="R183" s="183"/>
      <c r="T183" s="184"/>
      <c r="U183" s="180"/>
      <c r="V183" s="180"/>
      <c r="W183" s="180"/>
      <c r="X183" s="180"/>
      <c r="Y183" s="180"/>
      <c r="Z183" s="180"/>
      <c r="AA183" s="185"/>
      <c r="AT183" s="186" t="s">
        <v>1089</v>
      </c>
      <c r="AU183" s="186" t="s">
        <v>959</v>
      </c>
      <c r="AV183" s="12" t="s">
        <v>959</v>
      </c>
      <c r="AW183" s="12" t="s">
        <v>903</v>
      </c>
      <c r="AX183" s="12" t="s">
        <v>947</v>
      </c>
      <c r="AY183" s="186" t="s">
        <v>1081</v>
      </c>
    </row>
    <row r="184" spans="2:65" s="12" customFormat="1" ht="16.5" customHeight="1">
      <c r="B184" s="179"/>
      <c r="C184" s="180"/>
      <c r="D184" s="180"/>
      <c r="E184" s="181" t="s">
        <v>875</v>
      </c>
      <c r="F184" s="259" t="s">
        <v>1161</v>
      </c>
      <c r="G184" s="260"/>
      <c r="H184" s="260"/>
      <c r="I184" s="260"/>
      <c r="J184" s="180"/>
      <c r="K184" s="182">
        <v>0.129</v>
      </c>
      <c r="L184" s="180"/>
      <c r="M184" s="180"/>
      <c r="N184" s="180"/>
      <c r="O184" s="180"/>
      <c r="P184" s="180"/>
      <c r="Q184" s="180"/>
      <c r="R184" s="183"/>
      <c r="T184" s="184"/>
      <c r="U184" s="180"/>
      <c r="V184" s="180"/>
      <c r="W184" s="180"/>
      <c r="X184" s="180"/>
      <c r="Y184" s="180"/>
      <c r="Z184" s="180"/>
      <c r="AA184" s="185"/>
      <c r="AT184" s="186" t="s">
        <v>1089</v>
      </c>
      <c r="AU184" s="186" t="s">
        <v>959</v>
      </c>
      <c r="AV184" s="12" t="s">
        <v>959</v>
      </c>
      <c r="AW184" s="12" t="s">
        <v>903</v>
      </c>
      <c r="AX184" s="12" t="s">
        <v>947</v>
      </c>
      <c r="AY184" s="186" t="s">
        <v>1081</v>
      </c>
    </row>
    <row r="185" spans="2:65" s="12" customFormat="1" ht="16.5" customHeight="1">
      <c r="B185" s="179"/>
      <c r="C185" s="180"/>
      <c r="D185" s="180"/>
      <c r="E185" s="181" t="s">
        <v>875</v>
      </c>
      <c r="F185" s="259" t="s">
        <v>1162</v>
      </c>
      <c r="G185" s="260"/>
      <c r="H185" s="260"/>
      <c r="I185" s="260"/>
      <c r="J185" s="180"/>
      <c r="K185" s="182">
        <v>0.05</v>
      </c>
      <c r="L185" s="180"/>
      <c r="M185" s="180"/>
      <c r="N185" s="180"/>
      <c r="O185" s="180"/>
      <c r="P185" s="180"/>
      <c r="Q185" s="180"/>
      <c r="R185" s="183"/>
      <c r="T185" s="184"/>
      <c r="U185" s="180"/>
      <c r="V185" s="180"/>
      <c r="W185" s="180"/>
      <c r="X185" s="180"/>
      <c r="Y185" s="180"/>
      <c r="Z185" s="180"/>
      <c r="AA185" s="185"/>
      <c r="AT185" s="186" t="s">
        <v>1089</v>
      </c>
      <c r="AU185" s="186" t="s">
        <v>959</v>
      </c>
      <c r="AV185" s="12" t="s">
        <v>959</v>
      </c>
      <c r="AW185" s="12" t="s">
        <v>903</v>
      </c>
      <c r="AX185" s="12" t="s">
        <v>947</v>
      </c>
      <c r="AY185" s="186" t="s">
        <v>1081</v>
      </c>
    </row>
    <row r="186" spans="2:65" s="12" customFormat="1" ht="16.5" customHeight="1">
      <c r="B186" s="179"/>
      <c r="C186" s="180"/>
      <c r="D186" s="180"/>
      <c r="E186" s="181" t="s">
        <v>875</v>
      </c>
      <c r="F186" s="259" t="s">
        <v>1163</v>
      </c>
      <c r="G186" s="260"/>
      <c r="H186" s="260"/>
      <c r="I186" s="260"/>
      <c r="J186" s="180"/>
      <c r="K186" s="182">
        <v>0.108</v>
      </c>
      <c r="L186" s="180"/>
      <c r="M186" s="180"/>
      <c r="N186" s="180"/>
      <c r="O186" s="180"/>
      <c r="P186" s="180"/>
      <c r="Q186" s="180"/>
      <c r="R186" s="183"/>
      <c r="T186" s="184"/>
      <c r="U186" s="180"/>
      <c r="V186" s="180"/>
      <c r="W186" s="180"/>
      <c r="X186" s="180"/>
      <c r="Y186" s="180"/>
      <c r="Z186" s="180"/>
      <c r="AA186" s="185"/>
      <c r="AT186" s="186" t="s">
        <v>1089</v>
      </c>
      <c r="AU186" s="186" t="s">
        <v>959</v>
      </c>
      <c r="AV186" s="12" t="s">
        <v>959</v>
      </c>
      <c r="AW186" s="12" t="s">
        <v>903</v>
      </c>
      <c r="AX186" s="12" t="s">
        <v>947</v>
      </c>
      <c r="AY186" s="186" t="s">
        <v>1081</v>
      </c>
    </row>
    <row r="187" spans="2:65" s="12" customFormat="1" ht="16.5" customHeight="1">
      <c r="B187" s="179"/>
      <c r="C187" s="180"/>
      <c r="D187" s="180"/>
      <c r="E187" s="181" t="s">
        <v>875</v>
      </c>
      <c r="F187" s="259" t="s">
        <v>1164</v>
      </c>
      <c r="G187" s="260"/>
      <c r="H187" s="260"/>
      <c r="I187" s="260"/>
      <c r="J187" s="180"/>
      <c r="K187" s="182">
        <v>0.29399999999999998</v>
      </c>
      <c r="L187" s="180"/>
      <c r="M187" s="180"/>
      <c r="N187" s="180"/>
      <c r="O187" s="180"/>
      <c r="P187" s="180"/>
      <c r="Q187" s="180"/>
      <c r="R187" s="183"/>
      <c r="T187" s="184"/>
      <c r="U187" s="180"/>
      <c r="V187" s="180"/>
      <c r="W187" s="180"/>
      <c r="X187" s="180"/>
      <c r="Y187" s="180"/>
      <c r="Z187" s="180"/>
      <c r="AA187" s="185"/>
      <c r="AT187" s="186" t="s">
        <v>1089</v>
      </c>
      <c r="AU187" s="186" t="s">
        <v>959</v>
      </c>
      <c r="AV187" s="12" t="s">
        <v>959</v>
      </c>
      <c r="AW187" s="12" t="s">
        <v>903</v>
      </c>
      <c r="AX187" s="12" t="s">
        <v>947</v>
      </c>
      <c r="AY187" s="186" t="s">
        <v>1081</v>
      </c>
    </row>
    <row r="188" spans="2:65" s="11" customFormat="1" ht="16.5" customHeight="1">
      <c r="B188" s="172"/>
      <c r="C188" s="173"/>
      <c r="D188" s="173"/>
      <c r="E188" s="174" t="s">
        <v>875</v>
      </c>
      <c r="F188" s="266" t="s">
        <v>1165</v>
      </c>
      <c r="G188" s="267"/>
      <c r="H188" s="267"/>
      <c r="I188" s="267"/>
      <c r="J188" s="173"/>
      <c r="K188" s="174" t="s">
        <v>875</v>
      </c>
      <c r="L188" s="173"/>
      <c r="M188" s="173"/>
      <c r="N188" s="173"/>
      <c r="O188" s="173"/>
      <c r="P188" s="173"/>
      <c r="Q188" s="173"/>
      <c r="R188" s="175"/>
      <c r="T188" s="176"/>
      <c r="U188" s="173"/>
      <c r="V188" s="173"/>
      <c r="W188" s="173"/>
      <c r="X188" s="173"/>
      <c r="Y188" s="173"/>
      <c r="Z188" s="173"/>
      <c r="AA188" s="177"/>
      <c r="AT188" s="178" t="s">
        <v>1089</v>
      </c>
      <c r="AU188" s="178" t="s">
        <v>959</v>
      </c>
      <c r="AV188" s="11" t="s">
        <v>954</v>
      </c>
      <c r="AW188" s="11" t="s">
        <v>903</v>
      </c>
      <c r="AX188" s="11" t="s">
        <v>947</v>
      </c>
      <c r="AY188" s="178" t="s">
        <v>1081</v>
      </c>
    </row>
    <row r="189" spans="2:65" s="12" customFormat="1" ht="16.5" customHeight="1">
      <c r="B189" s="179"/>
      <c r="C189" s="180"/>
      <c r="D189" s="180"/>
      <c r="E189" s="181" t="s">
        <v>875</v>
      </c>
      <c r="F189" s="259" t="s">
        <v>1166</v>
      </c>
      <c r="G189" s="260"/>
      <c r="H189" s="260"/>
      <c r="I189" s="260"/>
      <c r="J189" s="180"/>
      <c r="K189" s="182">
        <v>0.16200000000000001</v>
      </c>
      <c r="L189" s="180"/>
      <c r="M189" s="180"/>
      <c r="N189" s="180"/>
      <c r="O189" s="180"/>
      <c r="P189" s="180"/>
      <c r="Q189" s="180"/>
      <c r="R189" s="183"/>
      <c r="T189" s="184"/>
      <c r="U189" s="180"/>
      <c r="V189" s="180"/>
      <c r="W189" s="180"/>
      <c r="X189" s="180"/>
      <c r="Y189" s="180"/>
      <c r="Z189" s="180"/>
      <c r="AA189" s="185"/>
      <c r="AT189" s="186" t="s">
        <v>1089</v>
      </c>
      <c r="AU189" s="186" t="s">
        <v>959</v>
      </c>
      <c r="AV189" s="12" t="s">
        <v>959</v>
      </c>
      <c r="AW189" s="12" t="s">
        <v>903</v>
      </c>
      <c r="AX189" s="12" t="s">
        <v>947</v>
      </c>
      <c r="AY189" s="186" t="s">
        <v>1081</v>
      </c>
    </row>
    <row r="190" spans="2:65" s="13" customFormat="1" ht="16.5" customHeight="1">
      <c r="B190" s="187"/>
      <c r="C190" s="188"/>
      <c r="D190" s="188"/>
      <c r="E190" s="189" t="s">
        <v>875</v>
      </c>
      <c r="F190" s="271" t="s">
        <v>1096</v>
      </c>
      <c r="G190" s="272"/>
      <c r="H190" s="272"/>
      <c r="I190" s="272"/>
      <c r="J190" s="188"/>
      <c r="K190" s="190">
        <v>1.5589999999999999</v>
      </c>
      <c r="L190" s="188"/>
      <c r="M190" s="188"/>
      <c r="N190" s="188"/>
      <c r="O190" s="188"/>
      <c r="P190" s="188"/>
      <c r="Q190" s="188"/>
      <c r="R190" s="191"/>
      <c r="T190" s="192"/>
      <c r="U190" s="188"/>
      <c r="V190" s="188"/>
      <c r="W190" s="188"/>
      <c r="X190" s="188"/>
      <c r="Y190" s="188"/>
      <c r="Z190" s="188"/>
      <c r="AA190" s="193"/>
      <c r="AT190" s="194" t="s">
        <v>1089</v>
      </c>
      <c r="AU190" s="194" t="s">
        <v>959</v>
      </c>
      <c r="AV190" s="13" t="s">
        <v>1086</v>
      </c>
      <c r="AW190" s="13" t="s">
        <v>903</v>
      </c>
      <c r="AX190" s="13" t="s">
        <v>954</v>
      </c>
      <c r="AY190" s="194" t="s">
        <v>1081</v>
      </c>
    </row>
    <row r="191" spans="2:65" s="1" customFormat="1" ht="38.25" customHeight="1">
      <c r="B191" s="136"/>
      <c r="C191" s="164" t="s">
        <v>1167</v>
      </c>
      <c r="D191" s="164" t="s">
        <v>1082</v>
      </c>
      <c r="E191" s="165" t="s">
        <v>1168</v>
      </c>
      <c r="F191" s="270" t="s">
        <v>1169</v>
      </c>
      <c r="G191" s="270"/>
      <c r="H191" s="270"/>
      <c r="I191" s="270"/>
      <c r="J191" s="166" t="s">
        <v>1135</v>
      </c>
      <c r="K191" s="167">
        <v>4.0460000000000003</v>
      </c>
      <c r="L191" s="265">
        <v>0</v>
      </c>
      <c r="M191" s="265"/>
      <c r="N191" s="258">
        <f>ROUND(L191*K191,3)</f>
        <v>0</v>
      </c>
      <c r="O191" s="258"/>
      <c r="P191" s="258"/>
      <c r="Q191" s="258"/>
      <c r="R191" s="138"/>
      <c r="T191" s="168" t="s">
        <v>875</v>
      </c>
      <c r="U191" s="47" t="s">
        <v>914</v>
      </c>
      <c r="V191" s="39"/>
      <c r="W191" s="169">
        <f>V191*K191</f>
        <v>0</v>
      </c>
      <c r="X191" s="169">
        <v>1.146E-2</v>
      </c>
      <c r="Y191" s="169">
        <f>X191*K191</f>
        <v>4.6367160000000004E-2</v>
      </c>
      <c r="Z191" s="169">
        <v>0</v>
      </c>
      <c r="AA191" s="170">
        <f>Z191*K191</f>
        <v>0</v>
      </c>
      <c r="AR191" s="22" t="s">
        <v>1086</v>
      </c>
      <c r="AT191" s="22" t="s">
        <v>1082</v>
      </c>
      <c r="AU191" s="22" t="s">
        <v>959</v>
      </c>
      <c r="AY191" s="22" t="s">
        <v>1081</v>
      </c>
      <c r="BE191" s="116">
        <f>IF(U191="základná",N191,0)</f>
        <v>0</v>
      </c>
      <c r="BF191" s="116">
        <f>IF(U191="znížená",N191,0)</f>
        <v>0</v>
      </c>
      <c r="BG191" s="116">
        <f>IF(U191="zákl. prenesená",N191,0)</f>
        <v>0</v>
      </c>
      <c r="BH191" s="116">
        <f>IF(U191="zníž. prenesená",N191,0)</f>
        <v>0</v>
      </c>
      <c r="BI191" s="116">
        <f>IF(U191="nulová",N191,0)</f>
        <v>0</v>
      </c>
      <c r="BJ191" s="22" t="s">
        <v>959</v>
      </c>
      <c r="BK191" s="171">
        <f>ROUND(L191*K191,3)</f>
        <v>0</v>
      </c>
      <c r="BL191" s="22" t="s">
        <v>1086</v>
      </c>
      <c r="BM191" s="22" t="s">
        <v>1170</v>
      </c>
    </row>
    <row r="192" spans="2:65" s="11" customFormat="1" ht="16.5" customHeight="1">
      <c r="B192" s="172"/>
      <c r="C192" s="173"/>
      <c r="D192" s="173"/>
      <c r="E192" s="174" t="s">
        <v>875</v>
      </c>
      <c r="F192" s="263" t="s">
        <v>1153</v>
      </c>
      <c r="G192" s="264"/>
      <c r="H192" s="264"/>
      <c r="I192" s="264"/>
      <c r="J192" s="173"/>
      <c r="K192" s="174" t="s">
        <v>875</v>
      </c>
      <c r="L192" s="173"/>
      <c r="M192" s="173"/>
      <c r="N192" s="173"/>
      <c r="O192" s="173"/>
      <c r="P192" s="173"/>
      <c r="Q192" s="173"/>
      <c r="R192" s="175"/>
      <c r="T192" s="176"/>
      <c r="U192" s="173"/>
      <c r="V192" s="173"/>
      <c r="W192" s="173"/>
      <c r="X192" s="173"/>
      <c r="Y192" s="173"/>
      <c r="Z192" s="173"/>
      <c r="AA192" s="177"/>
      <c r="AT192" s="178" t="s">
        <v>1089</v>
      </c>
      <c r="AU192" s="178" t="s">
        <v>959</v>
      </c>
      <c r="AV192" s="11" t="s">
        <v>954</v>
      </c>
      <c r="AW192" s="11" t="s">
        <v>903</v>
      </c>
      <c r="AX192" s="11" t="s">
        <v>947</v>
      </c>
      <c r="AY192" s="178" t="s">
        <v>1081</v>
      </c>
    </row>
    <row r="193" spans="2:65" s="12" customFormat="1" ht="16.5" customHeight="1">
      <c r="B193" s="179"/>
      <c r="C193" s="180"/>
      <c r="D193" s="180"/>
      <c r="E193" s="181" t="s">
        <v>875</v>
      </c>
      <c r="F193" s="259" t="s">
        <v>1171</v>
      </c>
      <c r="G193" s="260"/>
      <c r="H193" s="260"/>
      <c r="I193" s="260"/>
      <c r="J193" s="180"/>
      <c r="K193" s="182">
        <v>0.48</v>
      </c>
      <c r="L193" s="180"/>
      <c r="M193" s="180"/>
      <c r="N193" s="180"/>
      <c r="O193" s="180"/>
      <c r="P193" s="180"/>
      <c r="Q193" s="180"/>
      <c r="R193" s="183"/>
      <c r="T193" s="184"/>
      <c r="U193" s="180"/>
      <c r="V193" s="180"/>
      <c r="W193" s="180"/>
      <c r="X193" s="180"/>
      <c r="Y193" s="180"/>
      <c r="Z193" s="180"/>
      <c r="AA193" s="185"/>
      <c r="AT193" s="186" t="s">
        <v>1089</v>
      </c>
      <c r="AU193" s="186" t="s">
        <v>959</v>
      </c>
      <c r="AV193" s="12" t="s">
        <v>959</v>
      </c>
      <c r="AW193" s="12" t="s">
        <v>903</v>
      </c>
      <c r="AX193" s="12" t="s">
        <v>947</v>
      </c>
      <c r="AY193" s="186" t="s">
        <v>1081</v>
      </c>
    </row>
    <row r="194" spans="2:65" s="11" customFormat="1" ht="16.5" customHeight="1">
      <c r="B194" s="172"/>
      <c r="C194" s="173"/>
      <c r="D194" s="173"/>
      <c r="E194" s="174" t="s">
        <v>875</v>
      </c>
      <c r="F194" s="266" t="s">
        <v>1155</v>
      </c>
      <c r="G194" s="267"/>
      <c r="H194" s="267"/>
      <c r="I194" s="267"/>
      <c r="J194" s="173"/>
      <c r="K194" s="174" t="s">
        <v>875</v>
      </c>
      <c r="L194" s="173"/>
      <c r="M194" s="173"/>
      <c r="N194" s="173"/>
      <c r="O194" s="173"/>
      <c r="P194" s="173"/>
      <c r="Q194" s="173"/>
      <c r="R194" s="175"/>
      <c r="T194" s="176"/>
      <c r="U194" s="173"/>
      <c r="V194" s="173"/>
      <c r="W194" s="173"/>
      <c r="X194" s="173"/>
      <c r="Y194" s="173"/>
      <c r="Z194" s="173"/>
      <c r="AA194" s="177"/>
      <c r="AT194" s="178" t="s">
        <v>1089</v>
      </c>
      <c r="AU194" s="178" t="s">
        <v>959</v>
      </c>
      <c r="AV194" s="11" t="s">
        <v>954</v>
      </c>
      <c r="AW194" s="11" t="s">
        <v>903</v>
      </c>
      <c r="AX194" s="11" t="s">
        <v>947</v>
      </c>
      <c r="AY194" s="178" t="s">
        <v>1081</v>
      </c>
    </row>
    <row r="195" spans="2:65" s="12" customFormat="1" ht="16.5" customHeight="1">
      <c r="B195" s="179"/>
      <c r="C195" s="180"/>
      <c r="D195" s="180"/>
      <c r="E195" s="181" t="s">
        <v>875</v>
      </c>
      <c r="F195" s="259" t="s">
        <v>1172</v>
      </c>
      <c r="G195" s="260"/>
      <c r="H195" s="260"/>
      <c r="I195" s="260"/>
      <c r="J195" s="180"/>
      <c r="K195" s="182">
        <v>0.66</v>
      </c>
      <c r="L195" s="180"/>
      <c r="M195" s="180"/>
      <c r="N195" s="180"/>
      <c r="O195" s="180"/>
      <c r="P195" s="180"/>
      <c r="Q195" s="180"/>
      <c r="R195" s="183"/>
      <c r="T195" s="184"/>
      <c r="U195" s="180"/>
      <c r="V195" s="180"/>
      <c r="W195" s="180"/>
      <c r="X195" s="180"/>
      <c r="Y195" s="180"/>
      <c r="Z195" s="180"/>
      <c r="AA195" s="185"/>
      <c r="AT195" s="186" t="s">
        <v>1089</v>
      </c>
      <c r="AU195" s="186" t="s">
        <v>959</v>
      </c>
      <c r="AV195" s="12" t="s">
        <v>959</v>
      </c>
      <c r="AW195" s="12" t="s">
        <v>903</v>
      </c>
      <c r="AX195" s="12" t="s">
        <v>947</v>
      </c>
      <c r="AY195" s="186" t="s">
        <v>1081</v>
      </c>
    </row>
    <row r="196" spans="2:65" s="11" customFormat="1" ht="16.5" customHeight="1">
      <c r="B196" s="172"/>
      <c r="C196" s="173"/>
      <c r="D196" s="173"/>
      <c r="E196" s="174" t="s">
        <v>875</v>
      </c>
      <c r="F196" s="266" t="s">
        <v>1157</v>
      </c>
      <c r="G196" s="267"/>
      <c r="H196" s="267"/>
      <c r="I196" s="267"/>
      <c r="J196" s="173"/>
      <c r="K196" s="174" t="s">
        <v>875</v>
      </c>
      <c r="L196" s="173"/>
      <c r="M196" s="173"/>
      <c r="N196" s="173"/>
      <c r="O196" s="173"/>
      <c r="P196" s="173"/>
      <c r="Q196" s="173"/>
      <c r="R196" s="175"/>
      <c r="T196" s="176"/>
      <c r="U196" s="173"/>
      <c r="V196" s="173"/>
      <c r="W196" s="173"/>
      <c r="X196" s="173"/>
      <c r="Y196" s="173"/>
      <c r="Z196" s="173"/>
      <c r="AA196" s="177"/>
      <c r="AT196" s="178" t="s">
        <v>1089</v>
      </c>
      <c r="AU196" s="178" t="s">
        <v>959</v>
      </c>
      <c r="AV196" s="11" t="s">
        <v>954</v>
      </c>
      <c r="AW196" s="11" t="s">
        <v>903</v>
      </c>
      <c r="AX196" s="11" t="s">
        <v>947</v>
      </c>
      <c r="AY196" s="178" t="s">
        <v>1081</v>
      </c>
    </row>
    <row r="197" spans="2:65" s="12" customFormat="1" ht="16.5" customHeight="1">
      <c r="B197" s="179"/>
      <c r="C197" s="180"/>
      <c r="D197" s="180"/>
      <c r="E197" s="181" t="s">
        <v>875</v>
      </c>
      <c r="F197" s="259" t="s">
        <v>1173</v>
      </c>
      <c r="G197" s="260"/>
      <c r="H197" s="260"/>
      <c r="I197" s="260"/>
      <c r="J197" s="180"/>
      <c r="K197" s="182">
        <v>2.1</v>
      </c>
      <c r="L197" s="180"/>
      <c r="M197" s="180"/>
      <c r="N197" s="180"/>
      <c r="O197" s="180"/>
      <c r="P197" s="180"/>
      <c r="Q197" s="180"/>
      <c r="R197" s="183"/>
      <c r="T197" s="184"/>
      <c r="U197" s="180"/>
      <c r="V197" s="180"/>
      <c r="W197" s="180"/>
      <c r="X197" s="180"/>
      <c r="Y197" s="180"/>
      <c r="Z197" s="180"/>
      <c r="AA197" s="185"/>
      <c r="AT197" s="186" t="s">
        <v>1089</v>
      </c>
      <c r="AU197" s="186" t="s">
        <v>959</v>
      </c>
      <c r="AV197" s="12" t="s">
        <v>959</v>
      </c>
      <c r="AW197" s="12" t="s">
        <v>903</v>
      </c>
      <c r="AX197" s="12" t="s">
        <v>947</v>
      </c>
      <c r="AY197" s="186" t="s">
        <v>1081</v>
      </c>
    </row>
    <row r="198" spans="2:65" s="11" customFormat="1" ht="16.5" customHeight="1">
      <c r="B198" s="172"/>
      <c r="C198" s="173"/>
      <c r="D198" s="173"/>
      <c r="E198" s="174" t="s">
        <v>875</v>
      </c>
      <c r="F198" s="266" t="s">
        <v>1159</v>
      </c>
      <c r="G198" s="267"/>
      <c r="H198" s="267"/>
      <c r="I198" s="267"/>
      <c r="J198" s="173"/>
      <c r="K198" s="174" t="s">
        <v>875</v>
      </c>
      <c r="L198" s="173"/>
      <c r="M198" s="173"/>
      <c r="N198" s="173"/>
      <c r="O198" s="173"/>
      <c r="P198" s="173"/>
      <c r="Q198" s="173"/>
      <c r="R198" s="175"/>
      <c r="T198" s="176"/>
      <c r="U198" s="173"/>
      <c r="V198" s="173"/>
      <c r="W198" s="173"/>
      <c r="X198" s="173"/>
      <c r="Y198" s="173"/>
      <c r="Z198" s="173"/>
      <c r="AA198" s="177"/>
      <c r="AT198" s="178" t="s">
        <v>1089</v>
      </c>
      <c r="AU198" s="178" t="s">
        <v>959</v>
      </c>
      <c r="AV198" s="11" t="s">
        <v>954</v>
      </c>
      <c r="AW198" s="11" t="s">
        <v>903</v>
      </c>
      <c r="AX198" s="11" t="s">
        <v>947</v>
      </c>
      <c r="AY198" s="178" t="s">
        <v>1081</v>
      </c>
    </row>
    <row r="199" spans="2:65" s="12" customFormat="1" ht="16.5" customHeight="1">
      <c r="B199" s="179"/>
      <c r="C199" s="180"/>
      <c r="D199" s="180"/>
      <c r="E199" s="181" t="s">
        <v>875</v>
      </c>
      <c r="F199" s="259" t="s">
        <v>1174</v>
      </c>
      <c r="G199" s="260"/>
      <c r="H199" s="260"/>
      <c r="I199" s="260"/>
      <c r="J199" s="180"/>
      <c r="K199" s="182">
        <v>0.36899999999999999</v>
      </c>
      <c r="L199" s="180"/>
      <c r="M199" s="180"/>
      <c r="N199" s="180"/>
      <c r="O199" s="180"/>
      <c r="P199" s="180"/>
      <c r="Q199" s="180"/>
      <c r="R199" s="183"/>
      <c r="T199" s="184"/>
      <c r="U199" s="180"/>
      <c r="V199" s="180"/>
      <c r="W199" s="180"/>
      <c r="X199" s="180"/>
      <c r="Y199" s="180"/>
      <c r="Z199" s="180"/>
      <c r="AA199" s="185"/>
      <c r="AT199" s="186" t="s">
        <v>1089</v>
      </c>
      <c r="AU199" s="186" t="s">
        <v>959</v>
      </c>
      <c r="AV199" s="12" t="s">
        <v>959</v>
      </c>
      <c r="AW199" s="12" t="s">
        <v>903</v>
      </c>
      <c r="AX199" s="12" t="s">
        <v>947</v>
      </c>
      <c r="AY199" s="186" t="s">
        <v>1081</v>
      </c>
    </row>
    <row r="200" spans="2:65" s="12" customFormat="1" ht="16.5" customHeight="1">
      <c r="B200" s="179"/>
      <c r="C200" s="180"/>
      <c r="D200" s="180"/>
      <c r="E200" s="181" t="s">
        <v>875</v>
      </c>
      <c r="F200" s="259" t="s">
        <v>1175</v>
      </c>
      <c r="G200" s="260"/>
      <c r="H200" s="260"/>
      <c r="I200" s="260"/>
      <c r="J200" s="180"/>
      <c r="K200" s="182">
        <v>9.7000000000000003E-2</v>
      </c>
      <c r="L200" s="180"/>
      <c r="M200" s="180"/>
      <c r="N200" s="180"/>
      <c r="O200" s="180"/>
      <c r="P200" s="180"/>
      <c r="Q200" s="180"/>
      <c r="R200" s="183"/>
      <c r="T200" s="184"/>
      <c r="U200" s="180"/>
      <c r="V200" s="180"/>
      <c r="W200" s="180"/>
      <c r="X200" s="180"/>
      <c r="Y200" s="180"/>
      <c r="Z200" s="180"/>
      <c r="AA200" s="185"/>
      <c r="AT200" s="186" t="s">
        <v>1089</v>
      </c>
      <c r="AU200" s="186" t="s">
        <v>959</v>
      </c>
      <c r="AV200" s="12" t="s">
        <v>959</v>
      </c>
      <c r="AW200" s="12" t="s">
        <v>903</v>
      </c>
      <c r="AX200" s="12" t="s">
        <v>947</v>
      </c>
      <c r="AY200" s="186" t="s">
        <v>1081</v>
      </c>
    </row>
    <row r="201" spans="2:65" s="12" customFormat="1" ht="16.5" customHeight="1">
      <c r="B201" s="179"/>
      <c r="C201" s="180"/>
      <c r="D201" s="180"/>
      <c r="E201" s="181" t="s">
        <v>875</v>
      </c>
      <c r="F201" s="259" t="s">
        <v>1176</v>
      </c>
      <c r="G201" s="260"/>
      <c r="H201" s="260"/>
      <c r="I201" s="260"/>
      <c r="J201" s="180"/>
      <c r="K201" s="182">
        <v>3.7999999999999999E-2</v>
      </c>
      <c r="L201" s="180"/>
      <c r="M201" s="180"/>
      <c r="N201" s="180"/>
      <c r="O201" s="180"/>
      <c r="P201" s="180"/>
      <c r="Q201" s="180"/>
      <c r="R201" s="183"/>
      <c r="T201" s="184"/>
      <c r="U201" s="180"/>
      <c r="V201" s="180"/>
      <c r="W201" s="180"/>
      <c r="X201" s="180"/>
      <c r="Y201" s="180"/>
      <c r="Z201" s="180"/>
      <c r="AA201" s="185"/>
      <c r="AT201" s="186" t="s">
        <v>1089</v>
      </c>
      <c r="AU201" s="186" t="s">
        <v>959</v>
      </c>
      <c r="AV201" s="12" t="s">
        <v>959</v>
      </c>
      <c r="AW201" s="12" t="s">
        <v>903</v>
      </c>
      <c r="AX201" s="12" t="s">
        <v>947</v>
      </c>
      <c r="AY201" s="186" t="s">
        <v>1081</v>
      </c>
    </row>
    <row r="202" spans="2:65" s="12" customFormat="1" ht="16.5" customHeight="1">
      <c r="B202" s="179"/>
      <c r="C202" s="180"/>
      <c r="D202" s="180"/>
      <c r="E202" s="181" t="s">
        <v>875</v>
      </c>
      <c r="F202" s="259" t="s">
        <v>1177</v>
      </c>
      <c r="G202" s="260"/>
      <c r="H202" s="260"/>
      <c r="I202" s="260"/>
      <c r="J202" s="180"/>
      <c r="K202" s="182">
        <v>8.1000000000000003E-2</v>
      </c>
      <c r="L202" s="180"/>
      <c r="M202" s="180"/>
      <c r="N202" s="180"/>
      <c r="O202" s="180"/>
      <c r="P202" s="180"/>
      <c r="Q202" s="180"/>
      <c r="R202" s="183"/>
      <c r="T202" s="184"/>
      <c r="U202" s="180"/>
      <c r="V202" s="180"/>
      <c r="W202" s="180"/>
      <c r="X202" s="180"/>
      <c r="Y202" s="180"/>
      <c r="Z202" s="180"/>
      <c r="AA202" s="185"/>
      <c r="AT202" s="186" t="s">
        <v>1089</v>
      </c>
      <c r="AU202" s="186" t="s">
        <v>959</v>
      </c>
      <c r="AV202" s="12" t="s">
        <v>959</v>
      </c>
      <c r="AW202" s="12" t="s">
        <v>903</v>
      </c>
      <c r="AX202" s="12" t="s">
        <v>947</v>
      </c>
      <c r="AY202" s="186" t="s">
        <v>1081</v>
      </c>
    </row>
    <row r="203" spans="2:65" s="12" customFormat="1" ht="16.5" customHeight="1">
      <c r="B203" s="179"/>
      <c r="C203" s="180"/>
      <c r="D203" s="180"/>
      <c r="E203" s="181" t="s">
        <v>875</v>
      </c>
      <c r="F203" s="259" t="s">
        <v>1178</v>
      </c>
      <c r="G203" s="260"/>
      <c r="H203" s="260"/>
      <c r="I203" s="260"/>
      <c r="J203" s="180"/>
      <c r="K203" s="182">
        <v>0.221</v>
      </c>
      <c r="L203" s="180"/>
      <c r="M203" s="180"/>
      <c r="N203" s="180"/>
      <c r="O203" s="180"/>
      <c r="P203" s="180"/>
      <c r="Q203" s="180"/>
      <c r="R203" s="183"/>
      <c r="T203" s="184"/>
      <c r="U203" s="180"/>
      <c r="V203" s="180"/>
      <c r="W203" s="180"/>
      <c r="X203" s="180"/>
      <c r="Y203" s="180"/>
      <c r="Z203" s="180"/>
      <c r="AA203" s="185"/>
      <c r="AT203" s="186" t="s">
        <v>1089</v>
      </c>
      <c r="AU203" s="186" t="s">
        <v>959</v>
      </c>
      <c r="AV203" s="12" t="s">
        <v>959</v>
      </c>
      <c r="AW203" s="12" t="s">
        <v>903</v>
      </c>
      <c r="AX203" s="12" t="s">
        <v>947</v>
      </c>
      <c r="AY203" s="186" t="s">
        <v>1081</v>
      </c>
    </row>
    <row r="204" spans="2:65" s="13" customFormat="1" ht="16.5" customHeight="1">
      <c r="B204" s="187"/>
      <c r="C204" s="188"/>
      <c r="D204" s="188"/>
      <c r="E204" s="189" t="s">
        <v>875</v>
      </c>
      <c r="F204" s="271" t="s">
        <v>1096</v>
      </c>
      <c r="G204" s="272"/>
      <c r="H204" s="272"/>
      <c r="I204" s="272"/>
      <c r="J204" s="188"/>
      <c r="K204" s="190">
        <v>4.0460000000000003</v>
      </c>
      <c r="L204" s="188"/>
      <c r="M204" s="188"/>
      <c r="N204" s="188"/>
      <c r="O204" s="188"/>
      <c r="P204" s="188"/>
      <c r="Q204" s="188"/>
      <c r="R204" s="191"/>
      <c r="T204" s="192"/>
      <c r="U204" s="188"/>
      <c r="V204" s="188"/>
      <c r="W204" s="188"/>
      <c r="X204" s="188"/>
      <c r="Y204" s="188"/>
      <c r="Z204" s="188"/>
      <c r="AA204" s="193"/>
      <c r="AT204" s="194" t="s">
        <v>1089</v>
      </c>
      <c r="AU204" s="194" t="s">
        <v>959</v>
      </c>
      <c r="AV204" s="13" t="s">
        <v>1086</v>
      </c>
      <c r="AW204" s="13" t="s">
        <v>903</v>
      </c>
      <c r="AX204" s="13" t="s">
        <v>954</v>
      </c>
      <c r="AY204" s="194" t="s">
        <v>1081</v>
      </c>
    </row>
    <row r="205" spans="2:65" s="1" customFormat="1" ht="25.5" customHeight="1">
      <c r="B205" s="136"/>
      <c r="C205" s="164" t="s">
        <v>1179</v>
      </c>
      <c r="D205" s="164" t="s">
        <v>1082</v>
      </c>
      <c r="E205" s="165" t="s">
        <v>1180</v>
      </c>
      <c r="F205" s="270" t="s">
        <v>1181</v>
      </c>
      <c r="G205" s="270"/>
      <c r="H205" s="270"/>
      <c r="I205" s="270"/>
      <c r="J205" s="166" t="s">
        <v>1182</v>
      </c>
      <c r="K205" s="167">
        <v>1</v>
      </c>
      <c r="L205" s="265">
        <v>0</v>
      </c>
      <c r="M205" s="265"/>
      <c r="N205" s="258">
        <f>ROUND(L205*K205,3)</f>
        <v>0</v>
      </c>
      <c r="O205" s="258"/>
      <c r="P205" s="258"/>
      <c r="Q205" s="258"/>
      <c r="R205" s="138"/>
      <c r="T205" s="168" t="s">
        <v>875</v>
      </c>
      <c r="U205" s="47" t="s">
        <v>914</v>
      </c>
      <c r="V205" s="39"/>
      <c r="W205" s="169">
        <f>V205*K205</f>
        <v>0</v>
      </c>
      <c r="X205" s="169">
        <v>1.7500000000000002E-2</v>
      </c>
      <c r="Y205" s="169">
        <f>X205*K205</f>
        <v>1.7500000000000002E-2</v>
      </c>
      <c r="Z205" s="169">
        <v>0</v>
      </c>
      <c r="AA205" s="170">
        <f>Z205*K205</f>
        <v>0</v>
      </c>
      <c r="AR205" s="22" t="s">
        <v>1183</v>
      </c>
      <c r="AT205" s="22" t="s">
        <v>1082</v>
      </c>
      <c r="AU205" s="22" t="s">
        <v>959</v>
      </c>
      <c r="AY205" s="22" t="s">
        <v>1081</v>
      </c>
      <c r="BE205" s="116">
        <f>IF(U205="základná",N205,0)</f>
        <v>0</v>
      </c>
      <c r="BF205" s="116">
        <f>IF(U205="znížená",N205,0)</f>
        <v>0</v>
      </c>
      <c r="BG205" s="116">
        <f>IF(U205="zákl. prenesená",N205,0)</f>
        <v>0</v>
      </c>
      <c r="BH205" s="116">
        <f>IF(U205="zníž. prenesená",N205,0)</f>
        <v>0</v>
      </c>
      <c r="BI205" s="116">
        <f>IF(U205="nulová",N205,0)</f>
        <v>0</v>
      </c>
      <c r="BJ205" s="22" t="s">
        <v>959</v>
      </c>
      <c r="BK205" s="171">
        <f>ROUND(L205*K205,3)</f>
        <v>0</v>
      </c>
      <c r="BL205" s="22" t="s">
        <v>1183</v>
      </c>
      <c r="BM205" s="22" t="s">
        <v>1184</v>
      </c>
    </row>
    <row r="206" spans="2:65" s="12" customFormat="1" ht="16.5" customHeight="1">
      <c r="B206" s="179"/>
      <c r="C206" s="180"/>
      <c r="D206" s="180"/>
      <c r="E206" s="181" t="s">
        <v>875</v>
      </c>
      <c r="F206" s="275" t="s">
        <v>1185</v>
      </c>
      <c r="G206" s="276"/>
      <c r="H206" s="276"/>
      <c r="I206" s="276"/>
      <c r="J206" s="180"/>
      <c r="K206" s="182">
        <v>1</v>
      </c>
      <c r="L206" s="180"/>
      <c r="M206" s="180"/>
      <c r="N206" s="180"/>
      <c r="O206" s="180"/>
      <c r="P206" s="180"/>
      <c r="Q206" s="180"/>
      <c r="R206" s="183"/>
      <c r="T206" s="184"/>
      <c r="U206" s="180"/>
      <c r="V206" s="180"/>
      <c r="W206" s="180"/>
      <c r="X206" s="180"/>
      <c r="Y206" s="180"/>
      <c r="Z206" s="180"/>
      <c r="AA206" s="185"/>
      <c r="AT206" s="186" t="s">
        <v>1089</v>
      </c>
      <c r="AU206" s="186" t="s">
        <v>959</v>
      </c>
      <c r="AV206" s="12" t="s">
        <v>959</v>
      </c>
      <c r="AW206" s="12" t="s">
        <v>903</v>
      </c>
      <c r="AX206" s="12" t="s">
        <v>954</v>
      </c>
      <c r="AY206" s="186" t="s">
        <v>1081</v>
      </c>
    </row>
    <row r="207" spans="2:65" s="1" customFormat="1" ht="38.25" customHeight="1">
      <c r="B207" s="136"/>
      <c r="C207" s="195" t="s">
        <v>1186</v>
      </c>
      <c r="D207" s="195" t="s">
        <v>1187</v>
      </c>
      <c r="E207" s="196" t="s">
        <v>1188</v>
      </c>
      <c r="F207" s="262" t="s">
        <v>1189</v>
      </c>
      <c r="G207" s="262"/>
      <c r="H207" s="262"/>
      <c r="I207" s="262"/>
      <c r="J207" s="197" t="s">
        <v>1182</v>
      </c>
      <c r="K207" s="198">
        <v>1</v>
      </c>
      <c r="L207" s="261">
        <v>0</v>
      </c>
      <c r="M207" s="261"/>
      <c r="N207" s="257">
        <f>ROUND(L207*K207,3)</f>
        <v>0</v>
      </c>
      <c r="O207" s="258"/>
      <c r="P207" s="258"/>
      <c r="Q207" s="258"/>
      <c r="R207" s="138"/>
      <c r="T207" s="168" t="s">
        <v>875</v>
      </c>
      <c r="U207" s="47" t="s">
        <v>914</v>
      </c>
      <c r="V207" s="39"/>
      <c r="W207" s="169">
        <f>V207*K207</f>
        <v>0</v>
      </c>
      <c r="X207" s="169">
        <v>0.01</v>
      </c>
      <c r="Y207" s="169">
        <f>X207*K207</f>
        <v>0.01</v>
      </c>
      <c r="Z207" s="169">
        <v>0</v>
      </c>
      <c r="AA207" s="170">
        <f>Z207*K207</f>
        <v>0</v>
      </c>
      <c r="AR207" s="22" t="s">
        <v>1190</v>
      </c>
      <c r="AT207" s="22" t="s">
        <v>1187</v>
      </c>
      <c r="AU207" s="22" t="s">
        <v>959</v>
      </c>
      <c r="AY207" s="22" t="s">
        <v>1081</v>
      </c>
      <c r="BE207" s="116">
        <f>IF(U207="základná",N207,0)</f>
        <v>0</v>
      </c>
      <c r="BF207" s="116">
        <f>IF(U207="znížená",N207,0)</f>
        <v>0</v>
      </c>
      <c r="BG207" s="116">
        <f>IF(U207="zákl. prenesená",N207,0)</f>
        <v>0</v>
      </c>
      <c r="BH207" s="116">
        <f>IF(U207="zníž. prenesená",N207,0)</f>
        <v>0</v>
      </c>
      <c r="BI207" s="116">
        <f>IF(U207="nulová",N207,0)</f>
        <v>0</v>
      </c>
      <c r="BJ207" s="22" t="s">
        <v>959</v>
      </c>
      <c r="BK207" s="171">
        <f>ROUND(L207*K207,3)</f>
        <v>0</v>
      </c>
      <c r="BL207" s="22" t="s">
        <v>1183</v>
      </c>
      <c r="BM207" s="22" t="s">
        <v>1191</v>
      </c>
    </row>
    <row r="208" spans="2:65" s="10" customFormat="1" ht="29.85" customHeight="1">
      <c r="B208" s="153"/>
      <c r="C208" s="154"/>
      <c r="D208" s="163" t="s">
        <v>1050</v>
      </c>
      <c r="E208" s="163"/>
      <c r="F208" s="163"/>
      <c r="G208" s="163"/>
      <c r="H208" s="163"/>
      <c r="I208" s="163"/>
      <c r="J208" s="163"/>
      <c r="K208" s="163"/>
      <c r="L208" s="163"/>
      <c r="M208" s="163"/>
      <c r="N208" s="273">
        <f>BK208</f>
        <v>0</v>
      </c>
      <c r="O208" s="274"/>
      <c r="P208" s="274"/>
      <c r="Q208" s="274"/>
      <c r="R208" s="156"/>
      <c r="T208" s="157"/>
      <c r="U208" s="154"/>
      <c r="V208" s="154"/>
      <c r="W208" s="158">
        <f>SUM(W209:W275)</f>
        <v>0</v>
      </c>
      <c r="X208" s="154"/>
      <c r="Y208" s="158">
        <f>SUM(Y209:Y275)</f>
        <v>30.855637999999999</v>
      </c>
      <c r="Z208" s="154"/>
      <c r="AA208" s="159">
        <f>SUM(AA209:AA275)</f>
        <v>23.785520000000002</v>
      </c>
      <c r="AR208" s="160" t="s">
        <v>954</v>
      </c>
      <c r="AT208" s="161" t="s">
        <v>946</v>
      </c>
      <c r="AU208" s="161" t="s">
        <v>954</v>
      </c>
      <c r="AY208" s="160" t="s">
        <v>1081</v>
      </c>
      <c r="BK208" s="162">
        <f>SUM(BK209:BK275)</f>
        <v>0</v>
      </c>
    </row>
    <row r="209" spans="2:65" s="1" customFormat="1" ht="25.5" customHeight="1">
      <c r="B209" s="136"/>
      <c r="C209" s="164" t="s">
        <v>1183</v>
      </c>
      <c r="D209" s="164" t="s">
        <v>1082</v>
      </c>
      <c r="E209" s="165" t="s">
        <v>1192</v>
      </c>
      <c r="F209" s="270" t="s">
        <v>1193</v>
      </c>
      <c r="G209" s="270"/>
      <c r="H209" s="270"/>
      <c r="I209" s="270"/>
      <c r="J209" s="166" t="s">
        <v>1194</v>
      </c>
      <c r="K209" s="167">
        <v>18.899999999999999</v>
      </c>
      <c r="L209" s="265">
        <v>0</v>
      </c>
      <c r="M209" s="265"/>
      <c r="N209" s="258">
        <f>ROUND(L209*K209,3)</f>
        <v>0</v>
      </c>
      <c r="O209" s="258"/>
      <c r="P209" s="258"/>
      <c r="Q209" s="258"/>
      <c r="R209" s="138"/>
      <c r="T209" s="168" t="s">
        <v>875</v>
      </c>
      <c r="U209" s="47" t="s">
        <v>914</v>
      </c>
      <c r="V209" s="39"/>
      <c r="W209" s="169">
        <f>V209*K209</f>
        <v>0</v>
      </c>
      <c r="X209" s="169">
        <v>0.12781999999999999</v>
      </c>
      <c r="Y209" s="169">
        <f>X209*K209</f>
        <v>2.4157979999999997</v>
      </c>
      <c r="Z209" s="169">
        <v>0</v>
      </c>
      <c r="AA209" s="170">
        <f>Z209*K209</f>
        <v>0</v>
      </c>
      <c r="AR209" s="22" t="s">
        <v>1086</v>
      </c>
      <c r="AT209" s="22" t="s">
        <v>1082</v>
      </c>
      <c r="AU209" s="22" t="s">
        <v>959</v>
      </c>
      <c r="AY209" s="22" t="s">
        <v>1081</v>
      </c>
      <c r="BE209" s="116">
        <f>IF(U209="základná",N209,0)</f>
        <v>0</v>
      </c>
      <c r="BF209" s="116">
        <f>IF(U209="znížená",N209,0)</f>
        <v>0</v>
      </c>
      <c r="BG209" s="116">
        <f>IF(U209="zákl. prenesená",N209,0)</f>
        <v>0</v>
      </c>
      <c r="BH209" s="116">
        <f>IF(U209="zníž. prenesená",N209,0)</f>
        <v>0</v>
      </c>
      <c r="BI209" s="116">
        <f>IF(U209="nulová",N209,0)</f>
        <v>0</v>
      </c>
      <c r="BJ209" s="22" t="s">
        <v>959</v>
      </c>
      <c r="BK209" s="171">
        <f>ROUND(L209*K209,3)</f>
        <v>0</v>
      </c>
      <c r="BL209" s="22" t="s">
        <v>1086</v>
      </c>
      <c r="BM209" s="22" t="s">
        <v>1195</v>
      </c>
    </row>
    <row r="210" spans="2:65" s="11" customFormat="1" ht="16.5" customHeight="1">
      <c r="B210" s="172"/>
      <c r="C210" s="173"/>
      <c r="D210" s="173"/>
      <c r="E210" s="174" t="s">
        <v>875</v>
      </c>
      <c r="F210" s="263" t="s">
        <v>1088</v>
      </c>
      <c r="G210" s="264"/>
      <c r="H210" s="264"/>
      <c r="I210" s="264"/>
      <c r="J210" s="173"/>
      <c r="K210" s="174" t="s">
        <v>875</v>
      </c>
      <c r="L210" s="173"/>
      <c r="M210" s="173"/>
      <c r="N210" s="173"/>
      <c r="O210" s="173"/>
      <c r="P210" s="173"/>
      <c r="Q210" s="173"/>
      <c r="R210" s="175"/>
      <c r="T210" s="176"/>
      <c r="U210" s="173"/>
      <c r="V210" s="173"/>
      <c r="W210" s="173"/>
      <c r="X210" s="173"/>
      <c r="Y210" s="173"/>
      <c r="Z210" s="173"/>
      <c r="AA210" s="177"/>
      <c r="AT210" s="178" t="s">
        <v>1089</v>
      </c>
      <c r="AU210" s="178" t="s">
        <v>959</v>
      </c>
      <c r="AV210" s="11" t="s">
        <v>954</v>
      </c>
      <c r="AW210" s="11" t="s">
        <v>903</v>
      </c>
      <c r="AX210" s="11" t="s">
        <v>947</v>
      </c>
      <c r="AY210" s="178" t="s">
        <v>1081</v>
      </c>
    </row>
    <row r="211" spans="2:65" s="12" customFormat="1" ht="16.5" customHeight="1">
      <c r="B211" s="179"/>
      <c r="C211" s="180"/>
      <c r="D211" s="180"/>
      <c r="E211" s="181" t="s">
        <v>875</v>
      </c>
      <c r="F211" s="259" t="s">
        <v>1196</v>
      </c>
      <c r="G211" s="260"/>
      <c r="H211" s="260"/>
      <c r="I211" s="260"/>
      <c r="J211" s="180"/>
      <c r="K211" s="182">
        <v>18.899999999999999</v>
      </c>
      <c r="L211" s="180"/>
      <c r="M211" s="180"/>
      <c r="N211" s="180"/>
      <c r="O211" s="180"/>
      <c r="P211" s="180"/>
      <c r="Q211" s="180"/>
      <c r="R211" s="183"/>
      <c r="T211" s="184"/>
      <c r="U211" s="180"/>
      <c r="V211" s="180"/>
      <c r="W211" s="180"/>
      <c r="X211" s="180"/>
      <c r="Y211" s="180"/>
      <c r="Z211" s="180"/>
      <c r="AA211" s="185"/>
      <c r="AT211" s="186" t="s">
        <v>1089</v>
      </c>
      <c r="AU211" s="186" t="s">
        <v>959</v>
      </c>
      <c r="AV211" s="12" t="s">
        <v>959</v>
      </c>
      <c r="AW211" s="12" t="s">
        <v>903</v>
      </c>
      <c r="AX211" s="12" t="s">
        <v>954</v>
      </c>
      <c r="AY211" s="186" t="s">
        <v>1081</v>
      </c>
    </row>
    <row r="212" spans="2:65" s="1" customFormat="1" ht="38.25" customHeight="1">
      <c r="B212" s="136"/>
      <c r="C212" s="164" t="s">
        <v>1197</v>
      </c>
      <c r="D212" s="164" t="s">
        <v>1082</v>
      </c>
      <c r="E212" s="165" t="s">
        <v>1198</v>
      </c>
      <c r="F212" s="270" t="s">
        <v>1199</v>
      </c>
      <c r="G212" s="270"/>
      <c r="H212" s="270"/>
      <c r="I212" s="270"/>
      <c r="J212" s="166" t="s">
        <v>1135</v>
      </c>
      <c r="K212" s="167">
        <v>84</v>
      </c>
      <c r="L212" s="265">
        <v>0</v>
      </c>
      <c r="M212" s="265"/>
      <c r="N212" s="258">
        <f>ROUND(L212*K212,3)</f>
        <v>0</v>
      </c>
      <c r="O212" s="258"/>
      <c r="P212" s="258"/>
      <c r="Q212" s="258"/>
      <c r="R212" s="138"/>
      <c r="T212" s="168" t="s">
        <v>875</v>
      </c>
      <c r="U212" s="47" t="s">
        <v>914</v>
      </c>
      <c r="V212" s="39"/>
      <c r="W212" s="169">
        <f>V212*K212</f>
        <v>0</v>
      </c>
      <c r="X212" s="169">
        <v>2.3990000000000001E-2</v>
      </c>
      <c r="Y212" s="169">
        <f>X212*K212</f>
        <v>2.0151600000000003</v>
      </c>
      <c r="Z212" s="169">
        <v>0</v>
      </c>
      <c r="AA212" s="170">
        <f>Z212*K212</f>
        <v>0</v>
      </c>
      <c r="AR212" s="22" t="s">
        <v>1086</v>
      </c>
      <c r="AT212" s="22" t="s">
        <v>1082</v>
      </c>
      <c r="AU212" s="22" t="s">
        <v>959</v>
      </c>
      <c r="AY212" s="22" t="s">
        <v>1081</v>
      </c>
      <c r="BE212" s="116">
        <f>IF(U212="základná",N212,0)</f>
        <v>0</v>
      </c>
      <c r="BF212" s="116">
        <f>IF(U212="znížená",N212,0)</f>
        <v>0</v>
      </c>
      <c r="BG212" s="116">
        <f>IF(U212="zákl. prenesená",N212,0)</f>
        <v>0</v>
      </c>
      <c r="BH212" s="116">
        <f>IF(U212="zníž. prenesená",N212,0)</f>
        <v>0</v>
      </c>
      <c r="BI212" s="116">
        <f>IF(U212="nulová",N212,0)</f>
        <v>0</v>
      </c>
      <c r="BJ212" s="22" t="s">
        <v>959</v>
      </c>
      <c r="BK212" s="171">
        <f>ROUND(L212*K212,3)</f>
        <v>0</v>
      </c>
      <c r="BL212" s="22" t="s">
        <v>1086</v>
      </c>
      <c r="BM212" s="22" t="s">
        <v>1200</v>
      </c>
    </row>
    <row r="213" spans="2:65" s="11" customFormat="1" ht="16.5" customHeight="1">
      <c r="B213" s="172"/>
      <c r="C213" s="173"/>
      <c r="D213" s="173"/>
      <c r="E213" s="174" t="s">
        <v>875</v>
      </c>
      <c r="F213" s="263" t="s">
        <v>1201</v>
      </c>
      <c r="G213" s="264"/>
      <c r="H213" s="264"/>
      <c r="I213" s="264"/>
      <c r="J213" s="173"/>
      <c r="K213" s="174" t="s">
        <v>875</v>
      </c>
      <c r="L213" s="173"/>
      <c r="M213" s="173"/>
      <c r="N213" s="173"/>
      <c r="O213" s="173"/>
      <c r="P213" s="173"/>
      <c r="Q213" s="173"/>
      <c r="R213" s="175"/>
      <c r="T213" s="176"/>
      <c r="U213" s="173"/>
      <c r="V213" s="173"/>
      <c r="W213" s="173"/>
      <c r="X213" s="173"/>
      <c r="Y213" s="173"/>
      <c r="Z213" s="173"/>
      <c r="AA213" s="177"/>
      <c r="AT213" s="178" t="s">
        <v>1089</v>
      </c>
      <c r="AU213" s="178" t="s">
        <v>959</v>
      </c>
      <c r="AV213" s="11" t="s">
        <v>954</v>
      </c>
      <c r="AW213" s="11" t="s">
        <v>903</v>
      </c>
      <c r="AX213" s="11" t="s">
        <v>947</v>
      </c>
      <c r="AY213" s="178" t="s">
        <v>1081</v>
      </c>
    </row>
    <row r="214" spans="2:65" s="12" customFormat="1" ht="16.5" customHeight="1">
      <c r="B214" s="179"/>
      <c r="C214" s="180"/>
      <c r="D214" s="180"/>
      <c r="E214" s="181" t="s">
        <v>875</v>
      </c>
      <c r="F214" s="259" t="s">
        <v>1202</v>
      </c>
      <c r="G214" s="260"/>
      <c r="H214" s="260"/>
      <c r="I214" s="260"/>
      <c r="J214" s="180"/>
      <c r="K214" s="182">
        <v>84</v>
      </c>
      <c r="L214" s="180"/>
      <c r="M214" s="180"/>
      <c r="N214" s="180"/>
      <c r="O214" s="180"/>
      <c r="P214" s="180"/>
      <c r="Q214" s="180"/>
      <c r="R214" s="183"/>
      <c r="T214" s="184"/>
      <c r="U214" s="180"/>
      <c r="V214" s="180"/>
      <c r="W214" s="180"/>
      <c r="X214" s="180"/>
      <c r="Y214" s="180"/>
      <c r="Z214" s="180"/>
      <c r="AA214" s="185"/>
      <c r="AT214" s="186" t="s">
        <v>1089</v>
      </c>
      <c r="AU214" s="186" t="s">
        <v>959</v>
      </c>
      <c r="AV214" s="12" t="s">
        <v>959</v>
      </c>
      <c r="AW214" s="12" t="s">
        <v>903</v>
      </c>
      <c r="AX214" s="12" t="s">
        <v>954</v>
      </c>
      <c r="AY214" s="186" t="s">
        <v>1081</v>
      </c>
    </row>
    <row r="215" spans="2:65" s="1" customFormat="1" ht="51" customHeight="1">
      <c r="B215" s="136"/>
      <c r="C215" s="164" t="s">
        <v>1203</v>
      </c>
      <c r="D215" s="164" t="s">
        <v>1082</v>
      </c>
      <c r="E215" s="165" t="s">
        <v>1204</v>
      </c>
      <c r="F215" s="270" t="s">
        <v>1205</v>
      </c>
      <c r="G215" s="270"/>
      <c r="H215" s="270"/>
      <c r="I215" s="270"/>
      <c r="J215" s="166" t="s">
        <v>1135</v>
      </c>
      <c r="K215" s="167">
        <v>84</v>
      </c>
      <c r="L215" s="265">
        <v>0</v>
      </c>
      <c r="M215" s="265"/>
      <c r="N215" s="258">
        <f>ROUND(L215*K215,3)</f>
        <v>0</v>
      </c>
      <c r="O215" s="258"/>
      <c r="P215" s="258"/>
      <c r="Q215" s="258"/>
      <c r="R215" s="138"/>
      <c r="T215" s="168" t="s">
        <v>875</v>
      </c>
      <c r="U215" s="47" t="s">
        <v>914</v>
      </c>
      <c r="V215" s="39"/>
      <c r="W215" s="169">
        <f>V215*K215</f>
        <v>0</v>
      </c>
      <c r="X215" s="169">
        <v>0</v>
      </c>
      <c r="Y215" s="169">
        <f>X215*K215</f>
        <v>0</v>
      </c>
      <c r="Z215" s="169">
        <v>0</v>
      </c>
      <c r="AA215" s="170">
        <f>Z215*K215</f>
        <v>0</v>
      </c>
      <c r="AR215" s="22" t="s">
        <v>1086</v>
      </c>
      <c r="AT215" s="22" t="s">
        <v>1082</v>
      </c>
      <c r="AU215" s="22" t="s">
        <v>959</v>
      </c>
      <c r="AY215" s="22" t="s">
        <v>1081</v>
      </c>
      <c r="BE215" s="116">
        <f>IF(U215="základná",N215,0)</f>
        <v>0</v>
      </c>
      <c r="BF215" s="116">
        <f>IF(U215="znížená",N215,0)</f>
        <v>0</v>
      </c>
      <c r="BG215" s="116">
        <f>IF(U215="zákl. prenesená",N215,0)</f>
        <v>0</v>
      </c>
      <c r="BH215" s="116">
        <f>IF(U215="zníž. prenesená",N215,0)</f>
        <v>0</v>
      </c>
      <c r="BI215" s="116">
        <f>IF(U215="nulová",N215,0)</f>
        <v>0</v>
      </c>
      <c r="BJ215" s="22" t="s">
        <v>959</v>
      </c>
      <c r="BK215" s="171">
        <f>ROUND(L215*K215,3)</f>
        <v>0</v>
      </c>
      <c r="BL215" s="22" t="s">
        <v>1086</v>
      </c>
      <c r="BM215" s="22" t="s">
        <v>1206</v>
      </c>
    </row>
    <row r="216" spans="2:65" s="1" customFormat="1" ht="38.25" customHeight="1">
      <c r="B216" s="136"/>
      <c r="C216" s="164" t="s">
        <v>1207</v>
      </c>
      <c r="D216" s="164" t="s">
        <v>1082</v>
      </c>
      <c r="E216" s="165" t="s">
        <v>1208</v>
      </c>
      <c r="F216" s="270" t="s">
        <v>1209</v>
      </c>
      <c r="G216" s="270"/>
      <c r="H216" s="270"/>
      <c r="I216" s="270"/>
      <c r="J216" s="166" t="s">
        <v>1135</v>
      </c>
      <c r="K216" s="167">
        <v>84</v>
      </c>
      <c r="L216" s="265">
        <v>0</v>
      </c>
      <c r="M216" s="265"/>
      <c r="N216" s="258">
        <f>ROUND(L216*K216,3)</f>
        <v>0</v>
      </c>
      <c r="O216" s="258"/>
      <c r="P216" s="258"/>
      <c r="Q216" s="258"/>
      <c r="R216" s="138"/>
      <c r="T216" s="168" t="s">
        <v>875</v>
      </c>
      <c r="U216" s="47" t="s">
        <v>914</v>
      </c>
      <c r="V216" s="39"/>
      <c r="W216" s="169">
        <f>V216*K216</f>
        <v>0</v>
      </c>
      <c r="X216" s="169">
        <v>2.3990000000000001E-2</v>
      </c>
      <c r="Y216" s="169">
        <f>X216*K216</f>
        <v>2.0151600000000003</v>
      </c>
      <c r="Z216" s="169">
        <v>0</v>
      </c>
      <c r="AA216" s="170">
        <f>Z216*K216</f>
        <v>0</v>
      </c>
      <c r="AR216" s="22" t="s">
        <v>1086</v>
      </c>
      <c r="AT216" s="22" t="s">
        <v>1082</v>
      </c>
      <c r="AU216" s="22" t="s">
        <v>959</v>
      </c>
      <c r="AY216" s="22" t="s">
        <v>1081</v>
      </c>
      <c r="BE216" s="116">
        <f>IF(U216="základná",N216,0)</f>
        <v>0</v>
      </c>
      <c r="BF216" s="116">
        <f>IF(U216="znížená",N216,0)</f>
        <v>0</v>
      </c>
      <c r="BG216" s="116">
        <f>IF(U216="zákl. prenesená",N216,0)</f>
        <v>0</v>
      </c>
      <c r="BH216" s="116">
        <f>IF(U216="zníž. prenesená",N216,0)</f>
        <v>0</v>
      </c>
      <c r="BI216" s="116">
        <f>IF(U216="nulová",N216,0)</f>
        <v>0</v>
      </c>
      <c r="BJ216" s="22" t="s">
        <v>959</v>
      </c>
      <c r="BK216" s="171">
        <f>ROUND(L216*K216,3)</f>
        <v>0</v>
      </c>
      <c r="BL216" s="22" t="s">
        <v>1086</v>
      </c>
      <c r="BM216" s="22" t="s">
        <v>1210</v>
      </c>
    </row>
    <row r="217" spans="2:65" s="1" customFormat="1" ht="25.5" customHeight="1">
      <c r="B217" s="136"/>
      <c r="C217" s="164" t="s">
        <v>880</v>
      </c>
      <c r="D217" s="164" t="s">
        <v>1082</v>
      </c>
      <c r="E217" s="165" t="s">
        <v>1211</v>
      </c>
      <c r="F217" s="270" t="s">
        <v>1212</v>
      </c>
      <c r="G217" s="270"/>
      <c r="H217" s="270"/>
      <c r="I217" s="270"/>
      <c r="J217" s="166" t="s">
        <v>1135</v>
      </c>
      <c r="K217" s="167">
        <v>305.74</v>
      </c>
      <c r="L217" s="265">
        <v>0</v>
      </c>
      <c r="M217" s="265"/>
      <c r="N217" s="258">
        <f>ROUND(L217*K217,3)</f>
        <v>0</v>
      </c>
      <c r="O217" s="258"/>
      <c r="P217" s="258"/>
      <c r="Q217" s="258"/>
      <c r="R217" s="138"/>
      <c r="T217" s="168" t="s">
        <v>875</v>
      </c>
      <c r="U217" s="47" t="s">
        <v>914</v>
      </c>
      <c r="V217" s="39"/>
      <c r="W217" s="169">
        <f>V217*K217</f>
        <v>0</v>
      </c>
      <c r="X217" s="169">
        <v>7.5950000000000004E-2</v>
      </c>
      <c r="Y217" s="169">
        <f>X217*K217</f>
        <v>23.220953000000002</v>
      </c>
      <c r="Z217" s="169">
        <v>0</v>
      </c>
      <c r="AA217" s="170">
        <f>Z217*K217</f>
        <v>0</v>
      </c>
      <c r="AR217" s="22" t="s">
        <v>1086</v>
      </c>
      <c r="AT217" s="22" t="s">
        <v>1082</v>
      </c>
      <c r="AU217" s="22" t="s">
        <v>959</v>
      </c>
      <c r="AY217" s="22" t="s">
        <v>1081</v>
      </c>
      <c r="BE217" s="116">
        <f>IF(U217="základná",N217,0)</f>
        <v>0</v>
      </c>
      <c r="BF217" s="116">
        <f>IF(U217="znížená",N217,0)</f>
        <v>0</v>
      </c>
      <c r="BG217" s="116">
        <f>IF(U217="zákl. prenesená",N217,0)</f>
        <v>0</v>
      </c>
      <c r="BH217" s="116">
        <f>IF(U217="zníž. prenesená",N217,0)</f>
        <v>0</v>
      </c>
      <c r="BI217" s="116">
        <f>IF(U217="nulová",N217,0)</f>
        <v>0</v>
      </c>
      <c r="BJ217" s="22" t="s">
        <v>959</v>
      </c>
      <c r="BK217" s="171">
        <f>ROUND(L217*K217,3)</f>
        <v>0</v>
      </c>
      <c r="BL217" s="22" t="s">
        <v>1086</v>
      </c>
      <c r="BM217" s="22" t="s">
        <v>1213</v>
      </c>
    </row>
    <row r="218" spans="2:65" s="12" customFormat="1" ht="16.5" customHeight="1">
      <c r="B218" s="179"/>
      <c r="C218" s="180"/>
      <c r="D218" s="180"/>
      <c r="E218" s="181" t="s">
        <v>875</v>
      </c>
      <c r="F218" s="275" t="s">
        <v>1214</v>
      </c>
      <c r="G218" s="276"/>
      <c r="H218" s="276"/>
      <c r="I218" s="276"/>
      <c r="J218" s="180"/>
      <c r="K218" s="182">
        <v>95.1</v>
      </c>
      <c r="L218" s="180"/>
      <c r="M218" s="180"/>
      <c r="N218" s="180"/>
      <c r="O218" s="180"/>
      <c r="P218" s="180"/>
      <c r="Q218" s="180"/>
      <c r="R218" s="183"/>
      <c r="T218" s="184"/>
      <c r="U218" s="180"/>
      <c r="V218" s="180"/>
      <c r="W218" s="180"/>
      <c r="X218" s="180"/>
      <c r="Y218" s="180"/>
      <c r="Z218" s="180"/>
      <c r="AA218" s="185"/>
      <c r="AT218" s="186" t="s">
        <v>1089</v>
      </c>
      <c r="AU218" s="186" t="s">
        <v>959</v>
      </c>
      <c r="AV218" s="12" t="s">
        <v>959</v>
      </c>
      <c r="AW218" s="12" t="s">
        <v>903</v>
      </c>
      <c r="AX218" s="12" t="s">
        <v>947</v>
      </c>
      <c r="AY218" s="186" t="s">
        <v>1081</v>
      </c>
    </row>
    <row r="219" spans="2:65" s="12" customFormat="1" ht="16.5" customHeight="1">
      <c r="B219" s="179"/>
      <c r="C219" s="180"/>
      <c r="D219" s="180"/>
      <c r="E219" s="181" t="s">
        <v>875</v>
      </c>
      <c r="F219" s="259" t="s">
        <v>1215</v>
      </c>
      <c r="G219" s="260"/>
      <c r="H219" s="260"/>
      <c r="I219" s="260"/>
      <c r="J219" s="180"/>
      <c r="K219" s="182">
        <v>8</v>
      </c>
      <c r="L219" s="180"/>
      <c r="M219" s="180"/>
      <c r="N219" s="180"/>
      <c r="O219" s="180"/>
      <c r="P219" s="180"/>
      <c r="Q219" s="180"/>
      <c r="R219" s="183"/>
      <c r="T219" s="184"/>
      <c r="U219" s="180"/>
      <c r="V219" s="180"/>
      <c r="W219" s="180"/>
      <c r="X219" s="180"/>
      <c r="Y219" s="180"/>
      <c r="Z219" s="180"/>
      <c r="AA219" s="185"/>
      <c r="AT219" s="186" t="s">
        <v>1089</v>
      </c>
      <c r="AU219" s="186" t="s">
        <v>959</v>
      </c>
      <c r="AV219" s="12" t="s">
        <v>959</v>
      </c>
      <c r="AW219" s="12" t="s">
        <v>903</v>
      </c>
      <c r="AX219" s="12" t="s">
        <v>947</v>
      </c>
      <c r="AY219" s="186" t="s">
        <v>1081</v>
      </c>
    </row>
    <row r="220" spans="2:65" s="12" customFormat="1" ht="16.5" customHeight="1">
      <c r="B220" s="179"/>
      <c r="C220" s="180"/>
      <c r="D220" s="180"/>
      <c r="E220" s="181" t="s">
        <v>875</v>
      </c>
      <c r="F220" s="259" t="s">
        <v>1216</v>
      </c>
      <c r="G220" s="260"/>
      <c r="H220" s="260"/>
      <c r="I220" s="260"/>
      <c r="J220" s="180"/>
      <c r="K220" s="182">
        <v>1.5</v>
      </c>
      <c r="L220" s="180"/>
      <c r="M220" s="180"/>
      <c r="N220" s="180"/>
      <c r="O220" s="180"/>
      <c r="P220" s="180"/>
      <c r="Q220" s="180"/>
      <c r="R220" s="183"/>
      <c r="T220" s="184"/>
      <c r="U220" s="180"/>
      <c r="V220" s="180"/>
      <c r="W220" s="180"/>
      <c r="X220" s="180"/>
      <c r="Y220" s="180"/>
      <c r="Z220" s="180"/>
      <c r="AA220" s="185"/>
      <c r="AT220" s="186" t="s">
        <v>1089</v>
      </c>
      <c r="AU220" s="186" t="s">
        <v>959</v>
      </c>
      <c r="AV220" s="12" t="s">
        <v>959</v>
      </c>
      <c r="AW220" s="12" t="s">
        <v>903</v>
      </c>
      <c r="AX220" s="12" t="s">
        <v>947</v>
      </c>
      <c r="AY220" s="186" t="s">
        <v>1081</v>
      </c>
    </row>
    <row r="221" spans="2:65" s="12" customFormat="1" ht="16.5" customHeight="1">
      <c r="B221" s="179"/>
      <c r="C221" s="180"/>
      <c r="D221" s="180"/>
      <c r="E221" s="181" t="s">
        <v>875</v>
      </c>
      <c r="F221" s="259" t="s">
        <v>1217</v>
      </c>
      <c r="G221" s="260"/>
      <c r="H221" s="260"/>
      <c r="I221" s="260"/>
      <c r="J221" s="180"/>
      <c r="K221" s="182">
        <v>201.14</v>
      </c>
      <c r="L221" s="180"/>
      <c r="M221" s="180"/>
      <c r="N221" s="180"/>
      <c r="O221" s="180"/>
      <c r="P221" s="180"/>
      <c r="Q221" s="180"/>
      <c r="R221" s="183"/>
      <c r="T221" s="184"/>
      <c r="U221" s="180"/>
      <c r="V221" s="180"/>
      <c r="W221" s="180"/>
      <c r="X221" s="180"/>
      <c r="Y221" s="180"/>
      <c r="Z221" s="180"/>
      <c r="AA221" s="185"/>
      <c r="AT221" s="186" t="s">
        <v>1089</v>
      </c>
      <c r="AU221" s="186" t="s">
        <v>959</v>
      </c>
      <c r="AV221" s="12" t="s">
        <v>959</v>
      </c>
      <c r="AW221" s="12" t="s">
        <v>903</v>
      </c>
      <c r="AX221" s="12" t="s">
        <v>947</v>
      </c>
      <c r="AY221" s="186" t="s">
        <v>1081</v>
      </c>
    </row>
    <row r="222" spans="2:65" s="13" customFormat="1" ht="16.5" customHeight="1">
      <c r="B222" s="187"/>
      <c r="C222" s="188"/>
      <c r="D222" s="188"/>
      <c r="E222" s="189" t="s">
        <v>875</v>
      </c>
      <c r="F222" s="271" t="s">
        <v>1096</v>
      </c>
      <c r="G222" s="272"/>
      <c r="H222" s="272"/>
      <c r="I222" s="272"/>
      <c r="J222" s="188"/>
      <c r="K222" s="190">
        <v>305.74</v>
      </c>
      <c r="L222" s="188"/>
      <c r="M222" s="188"/>
      <c r="N222" s="188"/>
      <c r="O222" s="188"/>
      <c r="P222" s="188"/>
      <c r="Q222" s="188"/>
      <c r="R222" s="191"/>
      <c r="T222" s="192"/>
      <c r="U222" s="188"/>
      <c r="V222" s="188"/>
      <c r="W222" s="188"/>
      <c r="X222" s="188"/>
      <c r="Y222" s="188"/>
      <c r="Z222" s="188"/>
      <c r="AA222" s="193"/>
      <c r="AT222" s="194" t="s">
        <v>1089</v>
      </c>
      <c r="AU222" s="194" t="s">
        <v>959</v>
      </c>
      <c r="AV222" s="13" t="s">
        <v>1086</v>
      </c>
      <c r="AW222" s="13" t="s">
        <v>903</v>
      </c>
      <c r="AX222" s="13" t="s">
        <v>954</v>
      </c>
      <c r="AY222" s="194" t="s">
        <v>1081</v>
      </c>
    </row>
    <row r="223" spans="2:65" s="1" customFormat="1" ht="25.5" customHeight="1">
      <c r="B223" s="136"/>
      <c r="C223" s="164" t="s">
        <v>1218</v>
      </c>
      <c r="D223" s="164" t="s">
        <v>1082</v>
      </c>
      <c r="E223" s="165" t="s">
        <v>1219</v>
      </c>
      <c r="F223" s="270" t="s">
        <v>1220</v>
      </c>
      <c r="G223" s="270"/>
      <c r="H223" s="270"/>
      <c r="I223" s="270"/>
      <c r="J223" s="166" t="s">
        <v>1135</v>
      </c>
      <c r="K223" s="167">
        <v>405.74</v>
      </c>
      <c r="L223" s="265">
        <v>0</v>
      </c>
      <c r="M223" s="265"/>
      <c r="N223" s="258">
        <f>ROUND(L223*K223,3)</f>
        <v>0</v>
      </c>
      <c r="O223" s="258"/>
      <c r="P223" s="258"/>
      <c r="Q223" s="258"/>
      <c r="R223" s="138"/>
      <c r="T223" s="168" t="s">
        <v>875</v>
      </c>
      <c r="U223" s="47" t="s">
        <v>914</v>
      </c>
      <c r="V223" s="39"/>
      <c r="W223" s="169">
        <f>V223*K223</f>
        <v>0</v>
      </c>
      <c r="X223" s="169">
        <v>2.0500000000000002E-3</v>
      </c>
      <c r="Y223" s="169">
        <f>X223*K223</f>
        <v>0.83176700000000003</v>
      </c>
      <c r="Z223" s="169">
        <v>0</v>
      </c>
      <c r="AA223" s="170">
        <f>Z223*K223</f>
        <v>0</v>
      </c>
      <c r="AR223" s="22" t="s">
        <v>1086</v>
      </c>
      <c r="AT223" s="22" t="s">
        <v>1082</v>
      </c>
      <c r="AU223" s="22" t="s">
        <v>959</v>
      </c>
      <c r="AY223" s="22" t="s">
        <v>1081</v>
      </c>
      <c r="BE223" s="116">
        <f>IF(U223="základná",N223,0)</f>
        <v>0</v>
      </c>
      <c r="BF223" s="116">
        <f>IF(U223="znížená",N223,0)</f>
        <v>0</v>
      </c>
      <c r="BG223" s="116">
        <f>IF(U223="zákl. prenesená",N223,0)</f>
        <v>0</v>
      </c>
      <c r="BH223" s="116">
        <f>IF(U223="zníž. prenesená",N223,0)</f>
        <v>0</v>
      </c>
      <c r="BI223" s="116">
        <f>IF(U223="nulová",N223,0)</f>
        <v>0</v>
      </c>
      <c r="BJ223" s="22" t="s">
        <v>959</v>
      </c>
      <c r="BK223" s="171">
        <f>ROUND(L223*K223,3)</f>
        <v>0</v>
      </c>
      <c r="BL223" s="22" t="s">
        <v>1086</v>
      </c>
      <c r="BM223" s="22" t="s">
        <v>1221</v>
      </c>
    </row>
    <row r="224" spans="2:65" s="12" customFormat="1" ht="25.5" customHeight="1">
      <c r="B224" s="179"/>
      <c r="C224" s="180"/>
      <c r="D224" s="180"/>
      <c r="E224" s="181" t="s">
        <v>875</v>
      </c>
      <c r="F224" s="275" t="s">
        <v>1222</v>
      </c>
      <c r="G224" s="276"/>
      <c r="H224" s="276"/>
      <c r="I224" s="276"/>
      <c r="J224" s="180"/>
      <c r="K224" s="182">
        <v>100</v>
      </c>
      <c r="L224" s="180"/>
      <c r="M224" s="180"/>
      <c r="N224" s="180"/>
      <c r="O224" s="180"/>
      <c r="P224" s="180"/>
      <c r="Q224" s="180"/>
      <c r="R224" s="183"/>
      <c r="T224" s="184"/>
      <c r="U224" s="180"/>
      <c r="V224" s="180"/>
      <c r="W224" s="180"/>
      <c r="X224" s="180"/>
      <c r="Y224" s="180"/>
      <c r="Z224" s="180"/>
      <c r="AA224" s="185"/>
      <c r="AT224" s="186" t="s">
        <v>1089</v>
      </c>
      <c r="AU224" s="186" t="s">
        <v>959</v>
      </c>
      <c r="AV224" s="12" t="s">
        <v>959</v>
      </c>
      <c r="AW224" s="12" t="s">
        <v>903</v>
      </c>
      <c r="AX224" s="12" t="s">
        <v>947</v>
      </c>
      <c r="AY224" s="186" t="s">
        <v>1081</v>
      </c>
    </row>
    <row r="225" spans="2:65" s="12" customFormat="1" ht="16.5" customHeight="1">
      <c r="B225" s="179"/>
      <c r="C225" s="180"/>
      <c r="D225" s="180"/>
      <c r="E225" s="181" t="s">
        <v>875</v>
      </c>
      <c r="F225" s="259" t="s">
        <v>1214</v>
      </c>
      <c r="G225" s="260"/>
      <c r="H225" s="260"/>
      <c r="I225" s="260"/>
      <c r="J225" s="180"/>
      <c r="K225" s="182">
        <v>95.1</v>
      </c>
      <c r="L225" s="180"/>
      <c r="M225" s="180"/>
      <c r="N225" s="180"/>
      <c r="O225" s="180"/>
      <c r="P225" s="180"/>
      <c r="Q225" s="180"/>
      <c r="R225" s="183"/>
      <c r="T225" s="184"/>
      <c r="U225" s="180"/>
      <c r="V225" s="180"/>
      <c r="W225" s="180"/>
      <c r="X225" s="180"/>
      <c r="Y225" s="180"/>
      <c r="Z225" s="180"/>
      <c r="AA225" s="185"/>
      <c r="AT225" s="186" t="s">
        <v>1089</v>
      </c>
      <c r="AU225" s="186" t="s">
        <v>959</v>
      </c>
      <c r="AV225" s="12" t="s">
        <v>959</v>
      </c>
      <c r="AW225" s="12" t="s">
        <v>903</v>
      </c>
      <c r="AX225" s="12" t="s">
        <v>947</v>
      </c>
      <c r="AY225" s="186" t="s">
        <v>1081</v>
      </c>
    </row>
    <row r="226" spans="2:65" s="12" customFormat="1" ht="16.5" customHeight="1">
      <c r="B226" s="179"/>
      <c r="C226" s="180"/>
      <c r="D226" s="180"/>
      <c r="E226" s="181" t="s">
        <v>875</v>
      </c>
      <c r="F226" s="259" t="s">
        <v>1215</v>
      </c>
      <c r="G226" s="260"/>
      <c r="H226" s="260"/>
      <c r="I226" s="260"/>
      <c r="J226" s="180"/>
      <c r="K226" s="182">
        <v>8</v>
      </c>
      <c r="L226" s="180"/>
      <c r="M226" s="180"/>
      <c r="N226" s="180"/>
      <c r="O226" s="180"/>
      <c r="P226" s="180"/>
      <c r="Q226" s="180"/>
      <c r="R226" s="183"/>
      <c r="T226" s="184"/>
      <c r="U226" s="180"/>
      <c r="V226" s="180"/>
      <c r="W226" s="180"/>
      <c r="X226" s="180"/>
      <c r="Y226" s="180"/>
      <c r="Z226" s="180"/>
      <c r="AA226" s="185"/>
      <c r="AT226" s="186" t="s">
        <v>1089</v>
      </c>
      <c r="AU226" s="186" t="s">
        <v>959</v>
      </c>
      <c r="AV226" s="12" t="s">
        <v>959</v>
      </c>
      <c r="AW226" s="12" t="s">
        <v>903</v>
      </c>
      <c r="AX226" s="12" t="s">
        <v>947</v>
      </c>
      <c r="AY226" s="186" t="s">
        <v>1081</v>
      </c>
    </row>
    <row r="227" spans="2:65" s="12" customFormat="1" ht="16.5" customHeight="1">
      <c r="B227" s="179"/>
      <c r="C227" s="180"/>
      <c r="D227" s="180"/>
      <c r="E227" s="181" t="s">
        <v>875</v>
      </c>
      <c r="F227" s="259" t="s">
        <v>1216</v>
      </c>
      <c r="G227" s="260"/>
      <c r="H227" s="260"/>
      <c r="I227" s="260"/>
      <c r="J227" s="180"/>
      <c r="K227" s="182">
        <v>1.5</v>
      </c>
      <c r="L227" s="180"/>
      <c r="M227" s="180"/>
      <c r="N227" s="180"/>
      <c r="O227" s="180"/>
      <c r="P227" s="180"/>
      <c r="Q227" s="180"/>
      <c r="R227" s="183"/>
      <c r="T227" s="184"/>
      <c r="U227" s="180"/>
      <c r="V227" s="180"/>
      <c r="W227" s="180"/>
      <c r="X227" s="180"/>
      <c r="Y227" s="180"/>
      <c r="Z227" s="180"/>
      <c r="AA227" s="185"/>
      <c r="AT227" s="186" t="s">
        <v>1089</v>
      </c>
      <c r="AU227" s="186" t="s">
        <v>959</v>
      </c>
      <c r="AV227" s="12" t="s">
        <v>959</v>
      </c>
      <c r="AW227" s="12" t="s">
        <v>903</v>
      </c>
      <c r="AX227" s="12" t="s">
        <v>947</v>
      </c>
      <c r="AY227" s="186" t="s">
        <v>1081</v>
      </c>
    </row>
    <row r="228" spans="2:65" s="12" customFormat="1" ht="16.5" customHeight="1">
      <c r="B228" s="179"/>
      <c r="C228" s="180"/>
      <c r="D228" s="180"/>
      <c r="E228" s="181" t="s">
        <v>875</v>
      </c>
      <c r="F228" s="259" t="s">
        <v>1217</v>
      </c>
      <c r="G228" s="260"/>
      <c r="H228" s="260"/>
      <c r="I228" s="260"/>
      <c r="J228" s="180"/>
      <c r="K228" s="182">
        <v>201.14</v>
      </c>
      <c r="L228" s="180"/>
      <c r="M228" s="180"/>
      <c r="N228" s="180"/>
      <c r="O228" s="180"/>
      <c r="P228" s="180"/>
      <c r="Q228" s="180"/>
      <c r="R228" s="183"/>
      <c r="T228" s="184"/>
      <c r="U228" s="180"/>
      <c r="V228" s="180"/>
      <c r="W228" s="180"/>
      <c r="X228" s="180"/>
      <c r="Y228" s="180"/>
      <c r="Z228" s="180"/>
      <c r="AA228" s="185"/>
      <c r="AT228" s="186" t="s">
        <v>1089</v>
      </c>
      <c r="AU228" s="186" t="s">
        <v>959</v>
      </c>
      <c r="AV228" s="12" t="s">
        <v>959</v>
      </c>
      <c r="AW228" s="12" t="s">
        <v>903</v>
      </c>
      <c r="AX228" s="12" t="s">
        <v>947</v>
      </c>
      <c r="AY228" s="186" t="s">
        <v>1081</v>
      </c>
    </row>
    <row r="229" spans="2:65" s="13" customFormat="1" ht="16.5" customHeight="1">
      <c r="B229" s="187"/>
      <c r="C229" s="188"/>
      <c r="D229" s="188"/>
      <c r="E229" s="189" t="s">
        <v>875</v>
      </c>
      <c r="F229" s="271" t="s">
        <v>1096</v>
      </c>
      <c r="G229" s="272"/>
      <c r="H229" s="272"/>
      <c r="I229" s="272"/>
      <c r="J229" s="188"/>
      <c r="K229" s="190">
        <v>405.74</v>
      </c>
      <c r="L229" s="188"/>
      <c r="M229" s="188"/>
      <c r="N229" s="188"/>
      <c r="O229" s="188"/>
      <c r="P229" s="188"/>
      <c r="Q229" s="188"/>
      <c r="R229" s="191"/>
      <c r="T229" s="192"/>
      <c r="U229" s="188"/>
      <c r="V229" s="188"/>
      <c r="W229" s="188"/>
      <c r="X229" s="188"/>
      <c r="Y229" s="188"/>
      <c r="Z229" s="188"/>
      <c r="AA229" s="193"/>
      <c r="AT229" s="194" t="s">
        <v>1089</v>
      </c>
      <c r="AU229" s="194" t="s">
        <v>959</v>
      </c>
      <c r="AV229" s="13" t="s">
        <v>1086</v>
      </c>
      <c r="AW229" s="13" t="s">
        <v>903</v>
      </c>
      <c r="AX229" s="13" t="s">
        <v>954</v>
      </c>
      <c r="AY229" s="194" t="s">
        <v>1081</v>
      </c>
    </row>
    <row r="230" spans="2:65" s="1" customFormat="1" ht="51" customHeight="1">
      <c r="B230" s="136"/>
      <c r="C230" s="164" t="s">
        <v>1223</v>
      </c>
      <c r="D230" s="164" t="s">
        <v>1082</v>
      </c>
      <c r="E230" s="165" t="s">
        <v>1224</v>
      </c>
      <c r="F230" s="270" t="s">
        <v>1225</v>
      </c>
      <c r="G230" s="270"/>
      <c r="H230" s="270"/>
      <c r="I230" s="270"/>
      <c r="J230" s="166" t="s">
        <v>1182</v>
      </c>
      <c r="K230" s="167">
        <v>80</v>
      </c>
      <c r="L230" s="265">
        <v>0</v>
      </c>
      <c r="M230" s="265"/>
      <c r="N230" s="258">
        <f>ROUND(L230*K230,3)</f>
        <v>0</v>
      </c>
      <c r="O230" s="258"/>
      <c r="P230" s="258"/>
      <c r="Q230" s="258"/>
      <c r="R230" s="138"/>
      <c r="T230" s="168" t="s">
        <v>875</v>
      </c>
      <c r="U230" s="47" t="s">
        <v>914</v>
      </c>
      <c r="V230" s="39"/>
      <c r="W230" s="169">
        <f>V230*K230</f>
        <v>0</v>
      </c>
      <c r="X230" s="169">
        <v>1.3999999999999999E-4</v>
      </c>
      <c r="Y230" s="169">
        <f>X230*K230</f>
        <v>1.1199999999999998E-2</v>
      </c>
      <c r="Z230" s="169">
        <v>0</v>
      </c>
      <c r="AA230" s="170">
        <f>Z230*K230</f>
        <v>0</v>
      </c>
      <c r="AR230" s="22" t="s">
        <v>1086</v>
      </c>
      <c r="AT230" s="22" t="s">
        <v>1082</v>
      </c>
      <c r="AU230" s="22" t="s">
        <v>959</v>
      </c>
      <c r="AY230" s="22" t="s">
        <v>1081</v>
      </c>
      <c r="BE230" s="116">
        <f>IF(U230="základná",N230,0)</f>
        <v>0</v>
      </c>
      <c r="BF230" s="116">
        <f>IF(U230="znížená",N230,0)</f>
        <v>0</v>
      </c>
      <c r="BG230" s="116">
        <f>IF(U230="zákl. prenesená",N230,0)</f>
        <v>0</v>
      </c>
      <c r="BH230" s="116">
        <f>IF(U230="zníž. prenesená",N230,0)</f>
        <v>0</v>
      </c>
      <c r="BI230" s="116">
        <f>IF(U230="nulová",N230,0)</f>
        <v>0</v>
      </c>
      <c r="BJ230" s="22" t="s">
        <v>959</v>
      </c>
      <c r="BK230" s="171">
        <f>ROUND(L230*K230,3)</f>
        <v>0</v>
      </c>
      <c r="BL230" s="22" t="s">
        <v>1086</v>
      </c>
      <c r="BM230" s="22" t="s">
        <v>1226</v>
      </c>
    </row>
    <row r="231" spans="2:65" s="1" customFormat="1" ht="25.5" customHeight="1">
      <c r="B231" s="136"/>
      <c r="C231" s="195" t="s">
        <v>1227</v>
      </c>
      <c r="D231" s="195" t="s">
        <v>1187</v>
      </c>
      <c r="E231" s="196" t="s">
        <v>1228</v>
      </c>
      <c r="F231" s="262" t="s">
        <v>1229</v>
      </c>
      <c r="G231" s="262"/>
      <c r="H231" s="262"/>
      <c r="I231" s="262"/>
      <c r="J231" s="197" t="s">
        <v>1182</v>
      </c>
      <c r="K231" s="198">
        <v>2</v>
      </c>
      <c r="L231" s="261">
        <v>0</v>
      </c>
      <c r="M231" s="261"/>
      <c r="N231" s="257">
        <f>ROUND(L231*K231,3)</f>
        <v>0</v>
      </c>
      <c r="O231" s="258"/>
      <c r="P231" s="258"/>
      <c r="Q231" s="258"/>
      <c r="R231" s="138"/>
      <c r="T231" s="168" t="s">
        <v>875</v>
      </c>
      <c r="U231" s="47" t="s">
        <v>914</v>
      </c>
      <c r="V231" s="39"/>
      <c r="W231" s="169">
        <f>V231*K231</f>
        <v>0</v>
      </c>
      <c r="X231" s="169">
        <v>0</v>
      </c>
      <c r="Y231" s="169">
        <f>X231*K231</f>
        <v>0</v>
      </c>
      <c r="Z231" s="169">
        <v>0</v>
      </c>
      <c r="AA231" s="170">
        <f>Z231*K231</f>
        <v>0</v>
      </c>
      <c r="AR231" s="22" t="s">
        <v>1126</v>
      </c>
      <c r="AT231" s="22" t="s">
        <v>1187</v>
      </c>
      <c r="AU231" s="22" t="s">
        <v>959</v>
      </c>
      <c r="AY231" s="22" t="s">
        <v>1081</v>
      </c>
      <c r="BE231" s="116">
        <f>IF(U231="základná",N231,0)</f>
        <v>0</v>
      </c>
      <c r="BF231" s="116">
        <f>IF(U231="znížená",N231,0)</f>
        <v>0</v>
      </c>
      <c r="BG231" s="116">
        <f>IF(U231="zákl. prenesená",N231,0)</f>
        <v>0</v>
      </c>
      <c r="BH231" s="116">
        <f>IF(U231="zníž. prenesená",N231,0)</f>
        <v>0</v>
      </c>
      <c r="BI231" s="116">
        <f>IF(U231="nulová",N231,0)</f>
        <v>0</v>
      </c>
      <c r="BJ231" s="22" t="s">
        <v>959</v>
      </c>
      <c r="BK231" s="171">
        <f>ROUND(L231*K231,3)</f>
        <v>0</v>
      </c>
      <c r="BL231" s="22" t="s">
        <v>1086</v>
      </c>
      <c r="BM231" s="22" t="s">
        <v>1230</v>
      </c>
    </row>
    <row r="232" spans="2:65" s="1" customFormat="1" ht="16.5" customHeight="1">
      <c r="B232" s="38"/>
      <c r="C232" s="39"/>
      <c r="D232" s="39"/>
      <c r="E232" s="39"/>
      <c r="F232" s="268" t="s">
        <v>1231</v>
      </c>
      <c r="G232" s="269"/>
      <c r="H232" s="269"/>
      <c r="I232" s="269"/>
      <c r="J232" s="39"/>
      <c r="K232" s="39"/>
      <c r="L232" s="39"/>
      <c r="M232" s="39"/>
      <c r="N232" s="39"/>
      <c r="O232" s="39"/>
      <c r="P232" s="39"/>
      <c r="Q232" s="39"/>
      <c r="R232" s="40"/>
      <c r="T232" s="199"/>
      <c r="U232" s="39"/>
      <c r="V232" s="39"/>
      <c r="W232" s="39"/>
      <c r="X232" s="39"/>
      <c r="Y232" s="39"/>
      <c r="Z232" s="39"/>
      <c r="AA232" s="77"/>
      <c r="AT232" s="22" t="s">
        <v>1232</v>
      </c>
      <c r="AU232" s="22" t="s">
        <v>959</v>
      </c>
    </row>
    <row r="233" spans="2:65" s="1" customFormat="1" ht="38.25" customHeight="1">
      <c r="B233" s="136"/>
      <c r="C233" s="164" t="s">
        <v>1233</v>
      </c>
      <c r="D233" s="164" t="s">
        <v>1082</v>
      </c>
      <c r="E233" s="165" t="s">
        <v>1234</v>
      </c>
      <c r="F233" s="270" t="s">
        <v>1235</v>
      </c>
      <c r="G233" s="270"/>
      <c r="H233" s="270"/>
      <c r="I233" s="270"/>
      <c r="J233" s="166" t="s">
        <v>1085</v>
      </c>
      <c r="K233" s="167">
        <v>0.91800000000000004</v>
      </c>
      <c r="L233" s="265">
        <v>0</v>
      </c>
      <c r="M233" s="265"/>
      <c r="N233" s="258">
        <f>ROUND(L233*K233,3)</f>
        <v>0</v>
      </c>
      <c r="O233" s="258"/>
      <c r="P233" s="258"/>
      <c r="Q233" s="258"/>
      <c r="R233" s="138"/>
      <c r="T233" s="168" t="s">
        <v>875</v>
      </c>
      <c r="U233" s="47" t="s">
        <v>914</v>
      </c>
      <c r="V233" s="39"/>
      <c r="W233" s="169">
        <f>V233*K233</f>
        <v>0</v>
      </c>
      <c r="X233" s="169">
        <v>0</v>
      </c>
      <c r="Y233" s="169">
        <f>X233*K233</f>
        <v>0</v>
      </c>
      <c r="Z233" s="169">
        <v>2.4</v>
      </c>
      <c r="AA233" s="170">
        <f>Z233*K233</f>
        <v>2.2031999999999998</v>
      </c>
      <c r="AR233" s="22" t="s">
        <v>1086</v>
      </c>
      <c r="AT233" s="22" t="s">
        <v>1082</v>
      </c>
      <c r="AU233" s="22" t="s">
        <v>959</v>
      </c>
      <c r="AY233" s="22" t="s">
        <v>1081</v>
      </c>
      <c r="BE233" s="116">
        <f>IF(U233="základná",N233,0)</f>
        <v>0</v>
      </c>
      <c r="BF233" s="116">
        <f>IF(U233="znížená",N233,0)</f>
        <v>0</v>
      </c>
      <c r="BG233" s="116">
        <f>IF(U233="zákl. prenesená",N233,0)</f>
        <v>0</v>
      </c>
      <c r="BH233" s="116">
        <f>IF(U233="zníž. prenesená",N233,0)</f>
        <v>0</v>
      </c>
      <c r="BI233" s="116">
        <f>IF(U233="nulová",N233,0)</f>
        <v>0</v>
      </c>
      <c r="BJ233" s="22" t="s">
        <v>959</v>
      </c>
      <c r="BK233" s="171">
        <f>ROUND(L233*K233,3)</f>
        <v>0</v>
      </c>
      <c r="BL233" s="22" t="s">
        <v>1086</v>
      </c>
      <c r="BM233" s="22" t="s">
        <v>1236</v>
      </c>
    </row>
    <row r="234" spans="2:65" s="12" customFormat="1" ht="16.5" customHeight="1">
      <c r="B234" s="179"/>
      <c r="C234" s="180"/>
      <c r="D234" s="180"/>
      <c r="E234" s="181" t="s">
        <v>875</v>
      </c>
      <c r="F234" s="275" t="s">
        <v>1237</v>
      </c>
      <c r="G234" s="276"/>
      <c r="H234" s="276"/>
      <c r="I234" s="276"/>
      <c r="J234" s="180"/>
      <c r="K234" s="182">
        <v>0.33</v>
      </c>
      <c r="L234" s="180"/>
      <c r="M234" s="180"/>
      <c r="N234" s="180"/>
      <c r="O234" s="180"/>
      <c r="P234" s="180"/>
      <c r="Q234" s="180"/>
      <c r="R234" s="183"/>
      <c r="T234" s="184"/>
      <c r="U234" s="180"/>
      <c r="V234" s="180"/>
      <c r="W234" s="180"/>
      <c r="X234" s="180"/>
      <c r="Y234" s="180"/>
      <c r="Z234" s="180"/>
      <c r="AA234" s="185"/>
      <c r="AT234" s="186" t="s">
        <v>1089</v>
      </c>
      <c r="AU234" s="186" t="s">
        <v>959</v>
      </c>
      <c r="AV234" s="12" t="s">
        <v>959</v>
      </c>
      <c r="AW234" s="12" t="s">
        <v>903</v>
      </c>
      <c r="AX234" s="12" t="s">
        <v>947</v>
      </c>
      <c r="AY234" s="186" t="s">
        <v>1081</v>
      </c>
    </row>
    <row r="235" spans="2:65" s="12" customFormat="1" ht="16.5" customHeight="1">
      <c r="B235" s="179"/>
      <c r="C235" s="180"/>
      <c r="D235" s="180"/>
      <c r="E235" s="181" t="s">
        <v>875</v>
      </c>
      <c r="F235" s="259" t="s">
        <v>1238</v>
      </c>
      <c r="G235" s="260"/>
      <c r="H235" s="260"/>
      <c r="I235" s="260"/>
      <c r="J235" s="180"/>
      <c r="K235" s="182">
        <v>0.58799999999999997</v>
      </c>
      <c r="L235" s="180"/>
      <c r="M235" s="180"/>
      <c r="N235" s="180"/>
      <c r="O235" s="180"/>
      <c r="P235" s="180"/>
      <c r="Q235" s="180"/>
      <c r="R235" s="183"/>
      <c r="T235" s="184"/>
      <c r="U235" s="180"/>
      <c r="V235" s="180"/>
      <c r="W235" s="180"/>
      <c r="X235" s="180"/>
      <c r="Y235" s="180"/>
      <c r="Z235" s="180"/>
      <c r="AA235" s="185"/>
      <c r="AT235" s="186" t="s">
        <v>1089</v>
      </c>
      <c r="AU235" s="186" t="s">
        <v>959</v>
      </c>
      <c r="AV235" s="12" t="s">
        <v>959</v>
      </c>
      <c r="AW235" s="12" t="s">
        <v>903</v>
      </c>
      <c r="AX235" s="12" t="s">
        <v>947</v>
      </c>
      <c r="AY235" s="186" t="s">
        <v>1081</v>
      </c>
    </row>
    <row r="236" spans="2:65" s="13" customFormat="1" ht="16.5" customHeight="1">
      <c r="B236" s="187"/>
      <c r="C236" s="188"/>
      <c r="D236" s="188"/>
      <c r="E236" s="189" t="s">
        <v>875</v>
      </c>
      <c r="F236" s="271" t="s">
        <v>1096</v>
      </c>
      <c r="G236" s="272"/>
      <c r="H236" s="272"/>
      <c r="I236" s="272"/>
      <c r="J236" s="188"/>
      <c r="K236" s="190">
        <v>0.91800000000000004</v>
      </c>
      <c r="L236" s="188"/>
      <c r="M236" s="188"/>
      <c r="N236" s="188"/>
      <c r="O236" s="188"/>
      <c r="P236" s="188"/>
      <c r="Q236" s="188"/>
      <c r="R236" s="191"/>
      <c r="T236" s="192"/>
      <c r="U236" s="188"/>
      <c r="V236" s="188"/>
      <c r="W236" s="188"/>
      <c r="X236" s="188"/>
      <c r="Y236" s="188"/>
      <c r="Z236" s="188"/>
      <c r="AA236" s="193"/>
      <c r="AT236" s="194" t="s">
        <v>1089</v>
      </c>
      <c r="AU236" s="194" t="s">
        <v>959</v>
      </c>
      <c r="AV236" s="13" t="s">
        <v>1086</v>
      </c>
      <c r="AW236" s="13" t="s">
        <v>903</v>
      </c>
      <c r="AX236" s="13" t="s">
        <v>954</v>
      </c>
      <c r="AY236" s="194" t="s">
        <v>1081</v>
      </c>
    </row>
    <row r="237" spans="2:65" s="1" customFormat="1" ht="25.5" customHeight="1">
      <c r="B237" s="136"/>
      <c r="C237" s="164" t="s">
        <v>1239</v>
      </c>
      <c r="D237" s="164" t="s">
        <v>1082</v>
      </c>
      <c r="E237" s="165" t="s">
        <v>1240</v>
      </c>
      <c r="F237" s="270" t="s">
        <v>1241</v>
      </c>
      <c r="G237" s="270"/>
      <c r="H237" s="270"/>
      <c r="I237" s="270"/>
      <c r="J237" s="166" t="s">
        <v>1135</v>
      </c>
      <c r="K237" s="167">
        <v>57.05</v>
      </c>
      <c r="L237" s="265">
        <v>0</v>
      </c>
      <c r="M237" s="265"/>
      <c r="N237" s="258">
        <f>ROUND(L237*K237,3)</f>
        <v>0</v>
      </c>
      <c r="O237" s="258"/>
      <c r="P237" s="258"/>
      <c r="Q237" s="258"/>
      <c r="R237" s="138"/>
      <c r="T237" s="168" t="s">
        <v>875</v>
      </c>
      <c r="U237" s="47" t="s">
        <v>914</v>
      </c>
      <c r="V237" s="39"/>
      <c r="W237" s="169">
        <f>V237*K237</f>
        <v>0</v>
      </c>
      <c r="X237" s="169">
        <v>0</v>
      </c>
      <c r="Y237" s="169">
        <f>X237*K237</f>
        <v>0</v>
      </c>
      <c r="Z237" s="169">
        <v>0.19600000000000001</v>
      </c>
      <c r="AA237" s="170">
        <f>Z237*K237</f>
        <v>11.181799999999999</v>
      </c>
      <c r="AR237" s="22" t="s">
        <v>1086</v>
      </c>
      <c r="AT237" s="22" t="s">
        <v>1082</v>
      </c>
      <c r="AU237" s="22" t="s">
        <v>959</v>
      </c>
      <c r="AY237" s="22" t="s">
        <v>1081</v>
      </c>
      <c r="BE237" s="116">
        <f>IF(U237="základná",N237,0)</f>
        <v>0</v>
      </c>
      <c r="BF237" s="116">
        <f>IF(U237="znížená",N237,0)</f>
        <v>0</v>
      </c>
      <c r="BG237" s="116">
        <f>IF(U237="zákl. prenesená",N237,0)</f>
        <v>0</v>
      </c>
      <c r="BH237" s="116">
        <f>IF(U237="zníž. prenesená",N237,0)</f>
        <v>0</v>
      </c>
      <c r="BI237" s="116">
        <f>IF(U237="nulová",N237,0)</f>
        <v>0</v>
      </c>
      <c r="BJ237" s="22" t="s">
        <v>959</v>
      </c>
      <c r="BK237" s="171">
        <f>ROUND(L237*K237,3)</f>
        <v>0</v>
      </c>
      <c r="BL237" s="22" t="s">
        <v>1086</v>
      </c>
      <c r="BM237" s="22" t="s">
        <v>1242</v>
      </c>
    </row>
    <row r="238" spans="2:65" s="11" customFormat="1" ht="16.5" customHeight="1">
      <c r="B238" s="172"/>
      <c r="C238" s="173"/>
      <c r="D238" s="173"/>
      <c r="E238" s="174" t="s">
        <v>875</v>
      </c>
      <c r="F238" s="263" t="s">
        <v>1243</v>
      </c>
      <c r="G238" s="264"/>
      <c r="H238" s="264"/>
      <c r="I238" s="264"/>
      <c r="J238" s="173"/>
      <c r="K238" s="174" t="s">
        <v>875</v>
      </c>
      <c r="L238" s="173"/>
      <c r="M238" s="173"/>
      <c r="N238" s="173"/>
      <c r="O238" s="173"/>
      <c r="P238" s="173"/>
      <c r="Q238" s="173"/>
      <c r="R238" s="175"/>
      <c r="T238" s="176"/>
      <c r="U238" s="173"/>
      <c r="V238" s="173"/>
      <c r="W238" s="173"/>
      <c r="X238" s="173"/>
      <c r="Y238" s="173"/>
      <c r="Z238" s="173"/>
      <c r="AA238" s="177"/>
      <c r="AT238" s="178" t="s">
        <v>1089</v>
      </c>
      <c r="AU238" s="178" t="s">
        <v>959</v>
      </c>
      <c r="AV238" s="11" t="s">
        <v>954</v>
      </c>
      <c r="AW238" s="11" t="s">
        <v>903</v>
      </c>
      <c r="AX238" s="11" t="s">
        <v>947</v>
      </c>
      <c r="AY238" s="178" t="s">
        <v>1081</v>
      </c>
    </row>
    <row r="239" spans="2:65" s="12" customFormat="1" ht="16.5" customHeight="1">
      <c r="B239" s="179"/>
      <c r="C239" s="180"/>
      <c r="D239" s="180"/>
      <c r="E239" s="181" t="s">
        <v>875</v>
      </c>
      <c r="F239" s="259" t="s">
        <v>1244</v>
      </c>
      <c r="G239" s="260"/>
      <c r="H239" s="260"/>
      <c r="I239" s="260"/>
      <c r="J239" s="180"/>
      <c r="K239" s="182">
        <v>33.659999999999997</v>
      </c>
      <c r="L239" s="180"/>
      <c r="M239" s="180"/>
      <c r="N239" s="180"/>
      <c r="O239" s="180"/>
      <c r="P239" s="180"/>
      <c r="Q239" s="180"/>
      <c r="R239" s="183"/>
      <c r="T239" s="184"/>
      <c r="U239" s="180"/>
      <c r="V239" s="180"/>
      <c r="W239" s="180"/>
      <c r="X239" s="180"/>
      <c r="Y239" s="180"/>
      <c r="Z239" s="180"/>
      <c r="AA239" s="185"/>
      <c r="AT239" s="186" t="s">
        <v>1089</v>
      </c>
      <c r="AU239" s="186" t="s">
        <v>959</v>
      </c>
      <c r="AV239" s="12" t="s">
        <v>959</v>
      </c>
      <c r="AW239" s="12" t="s">
        <v>903</v>
      </c>
      <c r="AX239" s="12" t="s">
        <v>947</v>
      </c>
      <c r="AY239" s="186" t="s">
        <v>1081</v>
      </c>
    </row>
    <row r="240" spans="2:65" s="12" customFormat="1" ht="16.5" customHeight="1">
      <c r="B240" s="179"/>
      <c r="C240" s="180"/>
      <c r="D240" s="180"/>
      <c r="E240" s="181" t="s">
        <v>875</v>
      </c>
      <c r="F240" s="259" t="s">
        <v>1245</v>
      </c>
      <c r="G240" s="260"/>
      <c r="H240" s="260"/>
      <c r="I240" s="260"/>
      <c r="J240" s="180"/>
      <c r="K240" s="182">
        <v>16.489999999999998</v>
      </c>
      <c r="L240" s="180"/>
      <c r="M240" s="180"/>
      <c r="N240" s="180"/>
      <c r="O240" s="180"/>
      <c r="P240" s="180"/>
      <c r="Q240" s="180"/>
      <c r="R240" s="183"/>
      <c r="T240" s="184"/>
      <c r="U240" s="180"/>
      <c r="V240" s="180"/>
      <c r="W240" s="180"/>
      <c r="X240" s="180"/>
      <c r="Y240" s="180"/>
      <c r="Z240" s="180"/>
      <c r="AA240" s="185"/>
      <c r="AT240" s="186" t="s">
        <v>1089</v>
      </c>
      <c r="AU240" s="186" t="s">
        <v>959</v>
      </c>
      <c r="AV240" s="12" t="s">
        <v>959</v>
      </c>
      <c r="AW240" s="12" t="s">
        <v>903</v>
      </c>
      <c r="AX240" s="12" t="s">
        <v>947</v>
      </c>
      <c r="AY240" s="186" t="s">
        <v>1081</v>
      </c>
    </row>
    <row r="241" spans="2:65" s="12" customFormat="1" ht="16.5" customHeight="1">
      <c r="B241" s="179"/>
      <c r="C241" s="180"/>
      <c r="D241" s="180"/>
      <c r="E241" s="181" t="s">
        <v>875</v>
      </c>
      <c r="F241" s="259" t="s">
        <v>1246</v>
      </c>
      <c r="G241" s="260"/>
      <c r="H241" s="260"/>
      <c r="I241" s="260"/>
      <c r="J241" s="180"/>
      <c r="K241" s="182">
        <v>5.0999999999999996</v>
      </c>
      <c r="L241" s="180"/>
      <c r="M241" s="180"/>
      <c r="N241" s="180"/>
      <c r="O241" s="180"/>
      <c r="P241" s="180"/>
      <c r="Q241" s="180"/>
      <c r="R241" s="183"/>
      <c r="T241" s="184"/>
      <c r="U241" s="180"/>
      <c r="V241" s="180"/>
      <c r="W241" s="180"/>
      <c r="X241" s="180"/>
      <c r="Y241" s="180"/>
      <c r="Z241" s="180"/>
      <c r="AA241" s="185"/>
      <c r="AT241" s="186" t="s">
        <v>1089</v>
      </c>
      <c r="AU241" s="186" t="s">
        <v>959</v>
      </c>
      <c r="AV241" s="12" t="s">
        <v>959</v>
      </c>
      <c r="AW241" s="12" t="s">
        <v>903</v>
      </c>
      <c r="AX241" s="12" t="s">
        <v>947</v>
      </c>
      <c r="AY241" s="186" t="s">
        <v>1081</v>
      </c>
    </row>
    <row r="242" spans="2:65" s="12" customFormat="1" ht="16.5" customHeight="1">
      <c r="B242" s="179"/>
      <c r="C242" s="180"/>
      <c r="D242" s="180"/>
      <c r="E242" s="181" t="s">
        <v>875</v>
      </c>
      <c r="F242" s="259" t="s">
        <v>1247</v>
      </c>
      <c r="G242" s="260"/>
      <c r="H242" s="260"/>
      <c r="I242" s="260"/>
      <c r="J242" s="180"/>
      <c r="K242" s="182">
        <v>1.8</v>
      </c>
      <c r="L242" s="180"/>
      <c r="M242" s="180"/>
      <c r="N242" s="180"/>
      <c r="O242" s="180"/>
      <c r="P242" s="180"/>
      <c r="Q242" s="180"/>
      <c r="R242" s="183"/>
      <c r="T242" s="184"/>
      <c r="U242" s="180"/>
      <c r="V242" s="180"/>
      <c r="W242" s="180"/>
      <c r="X242" s="180"/>
      <c r="Y242" s="180"/>
      <c r="Z242" s="180"/>
      <c r="AA242" s="185"/>
      <c r="AT242" s="186" t="s">
        <v>1089</v>
      </c>
      <c r="AU242" s="186" t="s">
        <v>959</v>
      </c>
      <c r="AV242" s="12" t="s">
        <v>959</v>
      </c>
      <c r="AW242" s="12" t="s">
        <v>903</v>
      </c>
      <c r="AX242" s="12" t="s">
        <v>947</v>
      </c>
      <c r="AY242" s="186" t="s">
        <v>1081</v>
      </c>
    </row>
    <row r="243" spans="2:65" s="13" customFormat="1" ht="16.5" customHeight="1">
      <c r="B243" s="187"/>
      <c r="C243" s="188"/>
      <c r="D243" s="188"/>
      <c r="E243" s="189" t="s">
        <v>875</v>
      </c>
      <c r="F243" s="271" t="s">
        <v>1096</v>
      </c>
      <c r="G243" s="272"/>
      <c r="H243" s="272"/>
      <c r="I243" s="272"/>
      <c r="J243" s="188"/>
      <c r="K243" s="190">
        <v>57.05</v>
      </c>
      <c r="L243" s="188"/>
      <c r="M243" s="188"/>
      <c r="N243" s="188"/>
      <c r="O243" s="188"/>
      <c r="P243" s="188"/>
      <c r="Q243" s="188"/>
      <c r="R243" s="191"/>
      <c r="T243" s="192"/>
      <c r="U243" s="188"/>
      <c r="V243" s="188"/>
      <c r="W243" s="188"/>
      <c r="X243" s="188"/>
      <c r="Y243" s="188"/>
      <c r="Z243" s="188"/>
      <c r="AA243" s="193"/>
      <c r="AT243" s="194" t="s">
        <v>1089</v>
      </c>
      <c r="AU243" s="194" t="s">
        <v>959</v>
      </c>
      <c r="AV243" s="13" t="s">
        <v>1086</v>
      </c>
      <c r="AW243" s="13" t="s">
        <v>903</v>
      </c>
      <c r="AX243" s="13" t="s">
        <v>954</v>
      </c>
      <c r="AY243" s="194" t="s">
        <v>1081</v>
      </c>
    </row>
    <row r="244" spans="2:65" s="1" customFormat="1" ht="38.25" customHeight="1">
      <c r="B244" s="136"/>
      <c r="C244" s="164" t="s">
        <v>1248</v>
      </c>
      <c r="D244" s="164" t="s">
        <v>1082</v>
      </c>
      <c r="E244" s="165" t="s">
        <v>1249</v>
      </c>
      <c r="F244" s="270" t="s">
        <v>1250</v>
      </c>
      <c r="G244" s="270"/>
      <c r="H244" s="270"/>
      <c r="I244" s="270"/>
      <c r="J244" s="166" t="s">
        <v>1085</v>
      </c>
      <c r="K244" s="167">
        <v>2.8</v>
      </c>
      <c r="L244" s="265">
        <v>0</v>
      </c>
      <c r="M244" s="265"/>
      <c r="N244" s="258">
        <f>ROUND(L244*K244,3)</f>
        <v>0</v>
      </c>
      <c r="O244" s="258"/>
      <c r="P244" s="258"/>
      <c r="Q244" s="258"/>
      <c r="R244" s="138"/>
      <c r="T244" s="168" t="s">
        <v>875</v>
      </c>
      <c r="U244" s="47" t="s">
        <v>914</v>
      </c>
      <c r="V244" s="39"/>
      <c r="W244" s="169">
        <f>V244*K244</f>
        <v>0</v>
      </c>
      <c r="X244" s="169">
        <v>0</v>
      </c>
      <c r="Y244" s="169">
        <f>X244*K244</f>
        <v>0</v>
      </c>
      <c r="Z244" s="169">
        <v>2.2000000000000002</v>
      </c>
      <c r="AA244" s="170">
        <f>Z244*K244</f>
        <v>6.16</v>
      </c>
      <c r="AR244" s="22" t="s">
        <v>1086</v>
      </c>
      <c r="AT244" s="22" t="s">
        <v>1082</v>
      </c>
      <c r="AU244" s="22" t="s">
        <v>959</v>
      </c>
      <c r="AY244" s="22" t="s">
        <v>1081</v>
      </c>
      <c r="BE244" s="116">
        <f>IF(U244="základná",N244,0)</f>
        <v>0</v>
      </c>
      <c r="BF244" s="116">
        <f>IF(U244="znížená",N244,0)</f>
        <v>0</v>
      </c>
      <c r="BG244" s="116">
        <f>IF(U244="zákl. prenesená",N244,0)</f>
        <v>0</v>
      </c>
      <c r="BH244" s="116">
        <f>IF(U244="zníž. prenesená",N244,0)</f>
        <v>0</v>
      </c>
      <c r="BI244" s="116">
        <f>IF(U244="nulová",N244,0)</f>
        <v>0</v>
      </c>
      <c r="BJ244" s="22" t="s">
        <v>959</v>
      </c>
      <c r="BK244" s="171">
        <f>ROUND(L244*K244,3)</f>
        <v>0</v>
      </c>
      <c r="BL244" s="22" t="s">
        <v>1086</v>
      </c>
      <c r="BM244" s="22" t="s">
        <v>1251</v>
      </c>
    </row>
    <row r="245" spans="2:65" s="12" customFormat="1" ht="16.5" customHeight="1">
      <c r="B245" s="179"/>
      <c r="C245" s="180"/>
      <c r="D245" s="180"/>
      <c r="E245" s="181" t="s">
        <v>875</v>
      </c>
      <c r="F245" s="275" t="s">
        <v>1252</v>
      </c>
      <c r="G245" s="276"/>
      <c r="H245" s="276"/>
      <c r="I245" s="276"/>
      <c r="J245" s="180"/>
      <c r="K245" s="182">
        <v>2.8</v>
      </c>
      <c r="L245" s="180"/>
      <c r="M245" s="180"/>
      <c r="N245" s="180"/>
      <c r="O245" s="180"/>
      <c r="P245" s="180"/>
      <c r="Q245" s="180"/>
      <c r="R245" s="183"/>
      <c r="T245" s="184"/>
      <c r="U245" s="180"/>
      <c r="V245" s="180"/>
      <c r="W245" s="180"/>
      <c r="X245" s="180"/>
      <c r="Y245" s="180"/>
      <c r="Z245" s="180"/>
      <c r="AA245" s="185"/>
      <c r="AT245" s="186" t="s">
        <v>1089</v>
      </c>
      <c r="AU245" s="186" t="s">
        <v>959</v>
      </c>
      <c r="AV245" s="12" t="s">
        <v>959</v>
      </c>
      <c r="AW245" s="12" t="s">
        <v>903</v>
      </c>
      <c r="AX245" s="12" t="s">
        <v>954</v>
      </c>
      <c r="AY245" s="186" t="s">
        <v>1081</v>
      </c>
    </row>
    <row r="246" spans="2:65" s="1" customFormat="1" ht="38.25" customHeight="1">
      <c r="B246" s="136"/>
      <c r="C246" s="164" t="s">
        <v>1253</v>
      </c>
      <c r="D246" s="164" t="s">
        <v>1082</v>
      </c>
      <c r="E246" s="165" t="s">
        <v>1254</v>
      </c>
      <c r="F246" s="270" t="s">
        <v>1255</v>
      </c>
      <c r="G246" s="270"/>
      <c r="H246" s="270"/>
      <c r="I246" s="270"/>
      <c r="J246" s="166" t="s">
        <v>1085</v>
      </c>
      <c r="K246" s="167">
        <v>0.35</v>
      </c>
      <c r="L246" s="265">
        <v>0</v>
      </c>
      <c r="M246" s="265"/>
      <c r="N246" s="258">
        <f>ROUND(L246*K246,3)</f>
        <v>0</v>
      </c>
      <c r="O246" s="258"/>
      <c r="P246" s="258"/>
      <c r="Q246" s="258"/>
      <c r="R246" s="138"/>
      <c r="T246" s="168" t="s">
        <v>875</v>
      </c>
      <c r="U246" s="47" t="s">
        <v>914</v>
      </c>
      <c r="V246" s="39"/>
      <c r="W246" s="169">
        <f>V246*K246</f>
        <v>0</v>
      </c>
      <c r="X246" s="169">
        <v>0</v>
      </c>
      <c r="Y246" s="169">
        <f>X246*K246</f>
        <v>0</v>
      </c>
      <c r="Z246" s="169">
        <v>2.2000000000000002</v>
      </c>
      <c r="AA246" s="170">
        <f>Z246*K246</f>
        <v>0.77</v>
      </c>
      <c r="AR246" s="22" t="s">
        <v>1086</v>
      </c>
      <c r="AT246" s="22" t="s">
        <v>1082</v>
      </c>
      <c r="AU246" s="22" t="s">
        <v>959</v>
      </c>
      <c r="AY246" s="22" t="s">
        <v>1081</v>
      </c>
      <c r="BE246" s="116">
        <f>IF(U246="základná",N246,0)</f>
        <v>0</v>
      </c>
      <c r="BF246" s="116">
        <f>IF(U246="znížená",N246,0)</f>
        <v>0</v>
      </c>
      <c r="BG246" s="116">
        <f>IF(U246="zákl. prenesená",N246,0)</f>
        <v>0</v>
      </c>
      <c r="BH246" s="116">
        <f>IF(U246="zníž. prenesená",N246,0)</f>
        <v>0</v>
      </c>
      <c r="BI246" s="116">
        <f>IF(U246="nulová",N246,0)</f>
        <v>0</v>
      </c>
      <c r="BJ246" s="22" t="s">
        <v>959</v>
      </c>
      <c r="BK246" s="171">
        <f>ROUND(L246*K246,3)</f>
        <v>0</v>
      </c>
      <c r="BL246" s="22" t="s">
        <v>1086</v>
      </c>
      <c r="BM246" s="22" t="s">
        <v>1256</v>
      </c>
    </row>
    <row r="247" spans="2:65" s="11" customFormat="1" ht="25.5" customHeight="1">
      <c r="B247" s="172"/>
      <c r="C247" s="173"/>
      <c r="D247" s="173"/>
      <c r="E247" s="174" t="s">
        <v>875</v>
      </c>
      <c r="F247" s="263" t="s">
        <v>1147</v>
      </c>
      <c r="G247" s="264"/>
      <c r="H247" s="264"/>
      <c r="I247" s="264"/>
      <c r="J247" s="173"/>
      <c r="K247" s="174" t="s">
        <v>875</v>
      </c>
      <c r="L247" s="173"/>
      <c r="M247" s="173"/>
      <c r="N247" s="173"/>
      <c r="O247" s="173"/>
      <c r="P247" s="173"/>
      <c r="Q247" s="173"/>
      <c r="R247" s="175"/>
      <c r="T247" s="176"/>
      <c r="U247" s="173"/>
      <c r="V247" s="173"/>
      <c r="W247" s="173"/>
      <c r="X247" s="173"/>
      <c r="Y247" s="173"/>
      <c r="Z247" s="173"/>
      <c r="AA247" s="177"/>
      <c r="AT247" s="178" t="s">
        <v>1089</v>
      </c>
      <c r="AU247" s="178" t="s">
        <v>959</v>
      </c>
      <c r="AV247" s="11" t="s">
        <v>954</v>
      </c>
      <c r="AW247" s="11" t="s">
        <v>903</v>
      </c>
      <c r="AX247" s="11" t="s">
        <v>947</v>
      </c>
      <c r="AY247" s="178" t="s">
        <v>1081</v>
      </c>
    </row>
    <row r="248" spans="2:65" s="12" customFormat="1" ht="16.5" customHeight="1">
      <c r="B248" s="179"/>
      <c r="C248" s="180"/>
      <c r="D248" s="180"/>
      <c r="E248" s="181" t="s">
        <v>875</v>
      </c>
      <c r="F248" s="259" t="s">
        <v>1257</v>
      </c>
      <c r="G248" s="260"/>
      <c r="H248" s="260"/>
      <c r="I248" s="260"/>
      <c r="J248" s="180"/>
      <c r="K248" s="182">
        <v>0.35</v>
      </c>
      <c r="L248" s="180"/>
      <c r="M248" s="180"/>
      <c r="N248" s="180"/>
      <c r="O248" s="180"/>
      <c r="P248" s="180"/>
      <c r="Q248" s="180"/>
      <c r="R248" s="183"/>
      <c r="T248" s="184"/>
      <c r="U248" s="180"/>
      <c r="V248" s="180"/>
      <c r="W248" s="180"/>
      <c r="X248" s="180"/>
      <c r="Y248" s="180"/>
      <c r="Z248" s="180"/>
      <c r="AA248" s="185"/>
      <c r="AT248" s="186" t="s">
        <v>1089</v>
      </c>
      <c r="AU248" s="186" t="s">
        <v>959</v>
      </c>
      <c r="AV248" s="12" t="s">
        <v>959</v>
      </c>
      <c r="AW248" s="12" t="s">
        <v>903</v>
      </c>
      <c r="AX248" s="12" t="s">
        <v>954</v>
      </c>
      <c r="AY248" s="186" t="s">
        <v>1081</v>
      </c>
    </row>
    <row r="249" spans="2:65" s="1" customFormat="1" ht="38.25" customHeight="1">
      <c r="B249" s="136"/>
      <c r="C249" s="164" t="s">
        <v>1258</v>
      </c>
      <c r="D249" s="164" t="s">
        <v>1082</v>
      </c>
      <c r="E249" s="165" t="s">
        <v>1259</v>
      </c>
      <c r="F249" s="270" t="s">
        <v>1260</v>
      </c>
      <c r="G249" s="270"/>
      <c r="H249" s="270"/>
      <c r="I249" s="270"/>
      <c r="J249" s="166" t="s">
        <v>1182</v>
      </c>
      <c r="K249" s="167">
        <v>6</v>
      </c>
      <c r="L249" s="265">
        <v>0</v>
      </c>
      <c r="M249" s="265"/>
      <c r="N249" s="258">
        <f>ROUND(L249*K249,3)</f>
        <v>0</v>
      </c>
      <c r="O249" s="258"/>
      <c r="P249" s="258"/>
      <c r="Q249" s="258"/>
      <c r="R249" s="138"/>
      <c r="T249" s="168" t="s">
        <v>875</v>
      </c>
      <c r="U249" s="47" t="s">
        <v>914</v>
      </c>
      <c r="V249" s="39"/>
      <c r="W249" s="169">
        <f>V249*K249</f>
        <v>0</v>
      </c>
      <c r="X249" s="169">
        <v>0</v>
      </c>
      <c r="Y249" s="169">
        <f>X249*K249</f>
        <v>0</v>
      </c>
      <c r="Z249" s="169">
        <v>1.7000000000000001E-2</v>
      </c>
      <c r="AA249" s="170">
        <f>Z249*K249</f>
        <v>0.10200000000000001</v>
      </c>
      <c r="AR249" s="22" t="s">
        <v>1086</v>
      </c>
      <c r="AT249" s="22" t="s">
        <v>1082</v>
      </c>
      <c r="AU249" s="22" t="s">
        <v>959</v>
      </c>
      <c r="AY249" s="22" t="s">
        <v>1081</v>
      </c>
      <c r="BE249" s="116">
        <f>IF(U249="základná",N249,0)</f>
        <v>0</v>
      </c>
      <c r="BF249" s="116">
        <f>IF(U249="znížená",N249,0)</f>
        <v>0</v>
      </c>
      <c r="BG249" s="116">
        <f>IF(U249="zákl. prenesená",N249,0)</f>
        <v>0</v>
      </c>
      <c r="BH249" s="116">
        <f>IF(U249="zníž. prenesená",N249,0)</f>
        <v>0</v>
      </c>
      <c r="BI249" s="116">
        <f>IF(U249="nulová",N249,0)</f>
        <v>0</v>
      </c>
      <c r="BJ249" s="22" t="s">
        <v>959</v>
      </c>
      <c r="BK249" s="171">
        <f>ROUND(L249*K249,3)</f>
        <v>0</v>
      </c>
      <c r="BL249" s="22" t="s">
        <v>1086</v>
      </c>
      <c r="BM249" s="22" t="s">
        <v>1261</v>
      </c>
    </row>
    <row r="250" spans="2:65" s="11" customFormat="1" ht="16.5" customHeight="1">
      <c r="B250" s="172"/>
      <c r="C250" s="173"/>
      <c r="D250" s="173"/>
      <c r="E250" s="174" t="s">
        <v>875</v>
      </c>
      <c r="F250" s="263" t="s">
        <v>1262</v>
      </c>
      <c r="G250" s="264"/>
      <c r="H250" s="264"/>
      <c r="I250" s="264"/>
      <c r="J250" s="173"/>
      <c r="K250" s="174" t="s">
        <v>875</v>
      </c>
      <c r="L250" s="173"/>
      <c r="M250" s="173"/>
      <c r="N250" s="173"/>
      <c r="O250" s="173"/>
      <c r="P250" s="173"/>
      <c r="Q250" s="173"/>
      <c r="R250" s="175"/>
      <c r="T250" s="176"/>
      <c r="U250" s="173"/>
      <c r="V250" s="173"/>
      <c r="W250" s="173"/>
      <c r="X250" s="173"/>
      <c r="Y250" s="173"/>
      <c r="Z250" s="173"/>
      <c r="AA250" s="177"/>
      <c r="AT250" s="178" t="s">
        <v>1089</v>
      </c>
      <c r="AU250" s="178" t="s">
        <v>959</v>
      </c>
      <c r="AV250" s="11" t="s">
        <v>954</v>
      </c>
      <c r="AW250" s="11" t="s">
        <v>903</v>
      </c>
      <c r="AX250" s="11" t="s">
        <v>947</v>
      </c>
      <c r="AY250" s="178" t="s">
        <v>1081</v>
      </c>
    </row>
    <row r="251" spans="2:65" s="12" customFormat="1" ht="16.5" customHeight="1">
      <c r="B251" s="179"/>
      <c r="C251" s="180"/>
      <c r="D251" s="180"/>
      <c r="E251" s="181" t="s">
        <v>875</v>
      </c>
      <c r="F251" s="259" t="s">
        <v>1113</v>
      </c>
      <c r="G251" s="260"/>
      <c r="H251" s="260"/>
      <c r="I251" s="260"/>
      <c r="J251" s="180"/>
      <c r="K251" s="182">
        <v>6</v>
      </c>
      <c r="L251" s="180"/>
      <c r="M251" s="180"/>
      <c r="N251" s="180"/>
      <c r="O251" s="180"/>
      <c r="P251" s="180"/>
      <c r="Q251" s="180"/>
      <c r="R251" s="183"/>
      <c r="T251" s="184"/>
      <c r="U251" s="180"/>
      <c r="V251" s="180"/>
      <c r="W251" s="180"/>
      <c r="X251" s="180"/>
      <c r="Y251" s="180"/>
      <c r="Z251" s="180"/>
      <c r="AA251" s="185"/>
      <c r="AT251" s="186" t="s">
        <v>1089</v>
      </c>
      <c r="AU251" s="186" t="s">
        <v>959</v>
      </c>
      <c r="AV251" s="12" t="s">
        <v>959</v>
      </c>
      <c r="AW251" s="12" t="s">
        <v>903</v>
      </c>
      <c r="AX251" s="12" t="s">
        <v>954</v>
      </c>
      <c r="AY251" s="186" t="s">
        <v>1081</v>
      </c>
    </row>
    <row r="252" spans="2:65" s="1" customFormat="1" ht="38.25" customHeight="1">
      <c r="B252" s="136"/>
      <c r="C252" s="164" t="s">
        <v>1263</v>
      </c>
      <c r="D252" s="164" t="s">
        <v>1082</v>
      </c>
      <c r="E252" s="165" t="s">
        <v>1264</v>
      </c>
      <c r="F252" s="270" t="s">
        <v>1265</v>
      </c>
      <c r="G252" s="270"/>
      <c r="H252" s="270"/>
      <c r="I252" s="270"/>
      <c r="J252" s="166" t="s">
        <v>1182</v>
      </c>
      <c r="K252" s="167">
        <v>5</v>
      </c>
      <c r="L252" s="265">
        <v>0</v>
      </c>
      <c r="M252" s="265"/>
      <c r="N252" s="258">
        <f>ROUND(L252*K252,3)</f>
        <v>0</v>
      </c>
      <c r="O252" s="258"/>
      <c r="P252" s="258"/>
      <c r="Q252" s="258"/>
      <c r="R252" s="138"/>
      <c r="T252" s="168" t="s">
        <v>875</v>
      </c>
      <c r="U252" s="47" t="s">
        <v>914</v>
      </c>
      <c r="V252" s="39"/>
      <c r="W252" s="169">
        <f>V252*K252</f>
        <v>0</v>
      </c>
      <c r="X252" s="169">
        <v>0</v>
      </c>
      <c r="Y252" s="169">
        <f>X252*K252</f>
        <v>0</v>
      </c>
      <c r="Z252" s="169">
        <v>2.7E-2</v>
      </c>
      <c r="AA252" s="170">
        <f>Z252*K252</f>
        <v>0.13500000000000001</v>
      </c>
      <c r="AR252" s="22" t="s">
        <v>1086</v>
      </c>
      <c r="AT252" s="22" t="s">
        <v>1082</v>
      </c>
      <c r="AU252" s="22" t="s">
        <v>959</v>
      </c>
      <c r="AY252" s="22" t="s">
        <v>1081</v>
      </c>
      <c r="BE252" s="116">
        <f>IF(U252="základná",N252,0)</f>
        <v>0</v>
      </c>
      <c r="BF252" s="116">
        <f>IF(U252="znížená",N252,0)</f>
        <v>0</v>
      </c>
      <c r="BG252" s="116">
        <f>IF(U252="zákl. prenesená",N252,0)</f>
        <v>0</v>
      </c>
      <c r="BH252" s="116">
        <f>IF(U252="zníž. prenesená",N252,0)</f>
        <v>0</v>
      </c>
      <c r="BI252" s="116">
        <f>IF(U252="nulová",N252,0)</f>
        <v>0</v>
      </c>
      <c r="BJ252" s="22" t="s">
        <v>959</v>
      </c>
      <c r="BK252" s="171">
        <f>ROUND(L252*K252,3)</f>
        <v>0</v>
      </c>
      <c r="BL252" s="22" t="s">
        <v>1086</v>
      </c>
      <c r="BM252" s="22" t="s">
        <v>1266</v>
      </c>
    </row>
    <row r="253" spans="2:65" s="12" customFormat="1" ht="16.5" customHeight="1">
      <c r="B253" s="179"/>
      <c r="C253" s="180"/>
      <c r="D253" s="180"/>
      <c r="E253" s="181" t="s">
        <v>875</v>
      </c>
      <c r="F253" s="275" t="s">
        <v>1267</v>
      </c>
      <c r="G253" s="276"/>
      <c r="H253" s="276"/>
      <c r="I253" s="276"/>
      <c r="J253" s="180"/>
      <c r="K253" s="182">
        <v>3</v>
      </c>
      <c r="L253" s="180"/>
      <c r="M253" s="180"/>
      <c r="N253" s="180"/>
      <c r="O253" s="180"/>
      <c r="P253" s="180"/>
      <c r="Q253" s="180"/>
      <c r="R253" s="183"/>
      <c r="T253" s="184"/>
      <c r="U253" s="180"/>
      <c r="V253" s="180"/>
      <c r="W253" s="180"/>
      <c r="X253" s="180"/>
      <c r="Y253" s="180"/>
      <c r="Z253" s="180"/>
      <c r="AA253" s="185"/>
      <c r="AT253" s="186" t="s">
        <v>1089</v>
      </c>
      <c r="AU253" s="186" t="s">
        <v>959</v>
      </c>
      <c r="AV253" s="12" t="s">
        <v>959</v>
      </c>
      <c r="AW253" s="12" t="s">
        <v>903</v>
      </c>
      <c r="AX253" s="12" t="s">
        <v>947</v>
      </c>
      <c r="AY253" s="186" t="s">
        <v>1081</v>
      </c>
    </row>
    <row r="254" spans="2:65" s="12" customFormat="1" ht="16.5" customHeight="1">
      <c r="B254" s="179"/>
      <c r="C254" s="180"/>
      <c r="D254" s="180"/>
      <c r="E254" s="181" t="s">
        <v>875</v>
      </c>
      <c r="F254" s="259" t="s">
        <v>1268</v>
      </c>
      <c r="G254" s="260"/>
      <c r="H254" s="260"/>
      <c r="I254" s="260"/>
      <c r="J254" s="180"/>
      <c r="K254" s="182">
        <v>2</v>
      </c>
      <c r="L254" s="180"/>
      <c r="M254" s="180"/>
      <c r="N254" s="180"/>
      <c r="O254" s="180"/>
      <c r="P254" s="180"/>
      <c r="Q254" s="180"/>
      <c r="R254" s="183"/>
      <c r="T254" s="184"/>
      <c r="U254" s="180"/>
      <c r="V254" s="180"/>
      <c r="W254" s="180"/>
      <c r="X254" s="180"/>
      <c r="Y254" s="180"/>
      <c r="Z254" s="180"/>
      <c r="AA254" s="185"/>
      <c r="AT254" s="186" t="s">
        <v>1089</v>
      </c>
      <c r="AU254" s="186" t="s">
        <v>959</v>
      </c>
      <c r="AV254" s="12" t="s">
        <v>959</v>
      </c>
      <c r="AW254" s="12" t="s">
        <v>903</v>
      </c>
      <c r="AX254" s="12" t="s">
        <v>947</v>
      </c>
      <c r="AY254" s="186" t="s">
        <v>1081</v>
      </c>
    </row>
    <row r="255" spans="2:65" s="13" customFormat="1" ht="16.5" customHeight="1">
      <c r="B255" s="187"/>
      <c r="C255" s="188"/>
      <c r="D255" s="188"/>
      <c r="E255" s="189" t="s">
        <v>875</v>
      </c>
      <c r="F255" s="271" t="s">
        <v>1096</v>
      </c>
      <c r="G255" s="272"/>
      <c r="H255" s="272"/>
      <c r="I255" s="272"/>
      <c r="J255" s="188"/>
      <c r="K255" s="190">
        <v>5</v>
      </c>
      <c r="L255" s="188"/>
      <c r="M255" s="188"/>
      <c r="N255" s="188"/>
      <c r="O255" s="188"/>
      <c r="P255" s="188"/>
      <c r="Q255" s="188"/>
      <c r="R255" s="191"/>
      <c r="T255" s="192"/>
      <c r="U255" s="188"/>
      <c r="V255" s="188"/>
      <c r="W255" s="188"/>
      <c r="X255" s="188"/>
      <c r="Y255" s="188"/>
      <c r="Z255" s="188"/>
      <c r="AA255" s="193"/>
      <c r="AT255" s="194" t="s">
        <v>1089</v>
      </c>
      <c r="AU255" s="194" t="s">
        <v>959</v>
      </c>
      <c r="AV255" s="13" t="s">
        <v>1086</v>
      </c>
      <c r="AW255" s="13" t="s">
        <v>903</v>
      </c>
      <c r="AX255" s="13" t="s">
        <v>954</v>
      </c>
      <c r="AY255" s="194" t="s">
        <v>1081</v>
      </c>
    </row>
    <row r="256" spans="2:65" s="1" customFormat="1" ht="38.25" customHeight="1">
      <c r="B256" s="136"/>
      <c r="C256" s="164" t="s">
        <v>1269</v>
      </c>
      <c r="D256" s="164" t="s">
        <v>1082</v>
      </c>
      <c r="E256" s="165" t="s">
        <v>1270</v>
      </c>
      <c r="F256" s="270" t="s">
        <v>1271</v>
      </c>
      <c r="G256" s="270"/>
      <c r="H256" s="270"/>
      <c r="I256" s="270"/>
      <c r="J256" s="166" t="s">
        <v>1135</v>
      </c>
      <c r="K256" s="167">
        <v>1.2</v>
      </c>
      <c r="L256" s="265">
        <v>0</v>
      </c>
      <c r="M256" s="265"/>
      <c r="N256" s="258">
        <f>ROUND(L256*K256,3)</f>
        <v>0</v>
      </c>
      <c r="O256" s="258"/>
      <c r="P256" s="258"/>
      <c r="Q256" s="258"/>
      <c r="R256" s="138"/>
      <c r="T256" s="168" t="s">
        <v>875</v>
      </c>
      <c r="U256" s="47" t="s">
        <v>914</v>
      </c>
      <c r="V256" s="39"/>
      <c r="W256" s="169">
        <f>V256*K256</f>
        <v>0</v>
      </c>
      <c r="X256" s="169">
        <v>0</v>
      </c>
      <c r="Y256" s="169">
        <f>X256*K256</f>
        <v>0</v>
      </c>
      <c r="Z256" s="169">
        <v>0.107</v>
      </c>
      <c r="AA256" s="170">
        <f>Z256*K256</f>
        <v>0.12839999999999999</v>
      </c>
      <c r="AR256" s="22" t="s">
        <v>1086</v>
      </c>
      <c r="AT256" s="22" t="s">
        <v>1082</v>
      </c>
      <c r="AU256" s="22" t="s">
        <v>959</v>
      </c>
      <c r="AY256" s="22" t="s">
        <v>1081</v>
      </c>
      <c r="BE256" s="116">
        <f>IF(U256="základná",N256,0)</f>
        <v>0</v>
      </c>
      <c r="BF256" s="116">
        <f>IF(U256="znížená",N256,0)</f>
        <v>0</v>
      </c>
      <c r="BG256" s="116">
        <f>IF(U256="zákl. prenesená",N256,0)</f>
        <v>0</v>
      </c>
      <c r="BH256" s="116">
        <f>IF(U256="zníž. prenesená",N256,0)</f>
        <v>0</v>
      </c>
      <c r="BI256" s="116">
        <f>IF(U256="nulová",N256,0)</f>
        <v>0</v>
      </c>
      <c r="BJ256" s="22" t="s">
        <v>959</v>
      </c>
      <c r="BK256" s="171">
        <f>ROUND(L256*K256,3)</f>
        <v>0</v>
      </c>
      <c r="BL256" s="22" t="s">
        <v>1086</v>
      </c>
      <c r="BM256" s="22" t="s">
        <v>1272</v>
      </c>
    </row>
    <row r="257" spans="2:65" s="11" customFormat="1" ht="16.5" customHeight="1">
      <c r="B257" s="172"/>
      <c r="C257" s="173"/>
      <c r="D257" s="173"/>
      <c r="E257" s="174" t="s">
        <v>875</v>
      </c>
      <c r="F257" s="263" t="s">
        <v>1273</v>
      </c>
      <c r="G257" s="264"/>
      <c r="H257" s="264"/>
      <c r="I257" s="264"/>
      <c r="J257" s="173"/>
      <c r="K257" s="174" t="s">
        <v>875</v>
      </c>
      <c r="L257" s="173"/>
      <c r="M257" s="173"/>
      <c r="N257" s="173"/>
      <c r="O257" s="173"/>
      <c r="P257" s="173"/>
      <c r="Q257" s="173"/>
      <c r="R257" s="175"/>
      <c r="T257" s="176"/>
      <c r="U257" s="173"/>
      <c r="V257" s="173"/>
      <c r="W257" s="173"/>
      <c r="X257" s="173"/>
      <c r="Y257" s="173"/>
      <c r="Z257" s="173"/>
      <c r="AA257" s="177"/>
      <c r="AT257" s="178" t="s">
        <v>1089</v>
      </c>
      <c r="AU257" s="178" t="s">
        <v>959</v>
      </c>
      <c r="AV257" s="11" t="s">
        <v>954</v>
      </c>
      <c r="AW257" s="11" t="s">
        <v>903</v>
      </c>
      <c r="AX257" s="11" t="s">
        <v>947</v>
      </c>
      <c r="AY257" s="178" t="s">
        <v>1081</v>
      </c>
    </row>
    <row r="258" spans="2:65" s="12" customFormat="1" ht="16.5" customHeight="1">
      <c r="B258" s="179"/>
      <c r="C258" s="180"/>
      <c r="D258" s="180"/>
      <c r="E258" s="181" t="s">
        <v>875</v>
      </c>
      <c r="F258" s="259" t="s">
        <v>1274</v>
      </c>
      <c r="G258" s="260"/>
      <c r="H258" s="260"/>
      <c r="I258" s="260"/>
      <c r="J258" s="180"/>
      <c r="K258" s="182">
        <v>1.2</v>
      </c>
      <c r="L258" s="180"/>
      <c r="M258" s="180"/>
      <c r="N258" s="180"/>
      <c r="O258" s="180"/>
      <c r="P258" s="180"/>
      <c r="Q258" s="180"/>
      <c r="R258" s="183"/>
      <c r="T258" s="184"/>
      <c r="U258" s="180"/>
      <c r="V258" s="180"/>
      <c r="W258" s="180"/>
      <c r="X258" s="180"/>
      <c r="Y258" s="180"/>
      <c r="Z258" s="180"/>
      <c r="AA258" s="185"/>
      <c r="AT258" s="186" t="s">
        <v>1089</v>
      </c>
      <c r="AU258" s="186" t="s">
        <v>959</v>
      </c>
      <c r="AV258" s="12" t="s">
        <v>959</v>
      </c>
      <c r="AW258" s="12" t="s">
        <v>903</v>
      </c>
      <c r="AX258" s="12" t="s">
        <v>954</v>
      </c>
      <c r="AY258" s="186" t="s">
        <v>1081</v>
      </c>
    </row>
    <row r="259" spans="2:65" s="1" customFormat="1" ht="38.25" customHeight="1">
      <c r="B259" s="136"/>
      <c r="C259" s="164" t="s">
        <v>1275</v>
      </c>
      <c r="D259" s="164" t="s">
        <v>1082</v>
      </c>
      <c r="E259" s="165" t="s">
        <v>1276</v>
      </c>
      <c r="F259" s="270" t="s">
        <v>1277</v>
      </c>
      <c r="G259" s="270"/>
      <c r="H259" s="270"/>
      <c r="I259" s="270"/>
      <c r="J259" s="166" t="s">
        <v>1182</v>
      </c>
      <c r="K259" s="167">
        <v>48</v>
      </c>
      <c r="L259" s="265">
        <v>0</v>
      </c>
      <c r="M259" s="265"/>
      <c r="N259" s="258">
        <f>ROUND(L259*K259,3)</f>
        <v>0</v>
      </c>
      <c r="O259" s="258"/>
      <c r="P259" s="258"/>
      <c r="Q259" s="258"/>
      <c r="R259" s="138"/>
      <c r="T259" s="168" t="s">
        <v>875</v>
      </c>
      <c r="U259" s="47" t="s">
        <v>914</v>
      </c>
      <c r="V259" s="39"/>
      <c r="W259" s="169">
        <f>V259*K259</f>
        <v>0</v>
      </c>
      <c r="X259" s="169">
        <v>0</v>
      </c>
      <c r="Y259" s="169">
        <f>X259*K259</f>
        <v>0</v>
      </c>
      <c r="Z259" s="169">
        <v>2.9000000000000001E-2</v>
      </c>
      <c r="AA259" s="170">
        <f>Z259*K259</f>
        <v>1.3920000000000001</v>
      </c>
      <c r="AR259" s="22" t="s">
        <v>1086</v>
      </c>
      <c r="AT259" s="22" t="s">
        <v>1082</v>
      </c>
      <c r="AU259" s="22" t="s">
        <v>959</v>
      </c>
      <c r="AY259" s="22" t="s">
        <v>1081</v>
      </c>
      <c r="BE259" s="116">
        <f>IF(U259="základná",N259,0)</f>
        <v>0</v>
      </c>
      <c r="BF259" s="116">
        <f>IF(U259="znížená",N259,0)</f>
        <v>0</v>
      </c>
      <c r="BG259" s="116">
        <f>IF(U259="zákl. prenesená",N259,0)</f>
        <v>0</v>
      </c>
      <c r="BH259" s="116">
        <f>IF(U259="zníž. prenesená",N259,0)</f>
        <v>0</v>
      </c>
      <c r="BI259" s="116">
        <f>IF(U259="nulová",N259,0)</f>
        <v>0</v>
      </c>
      <c r="BJ259" s="22" t="s">
        <v>959</v>
      </c>
      <c r="BK259" s="171">
        <f>ROUND(L259*K259,3)</f>
        <v>0</v>
      </c>
      <c r="BL259" s="22" t="s">
        <v>1086</v>
      </c>
      <c r="BM259" s="22" t="s">
        <v>1278</v>
      </c>
    </row>
    <row r="260" spans="2:65" s="11" customFormat="1" ht="16.5" customHeight="1">
      <c r="B260" s="172"/>
      <c r="C260" s="173"/>
      <c r="D260" s="173"/>
      <c r="E260" s="174" t="s">
        <v>875</v>
      </c>
      <c r="F260" s="263" t="s">
        <v>1279</v>
      </c>
      <c r="G260" s="264"/>
      <c r="H260" s="264"/>
      <c r="I260" s="264"/>
      <c r="J260" s="173"/>
      <c r="K260" s="174" t="s">
        <v>875</v>
      </c>
      <c r="L260" s="173"/>
      <c r="M260" s="173"/>
      <c r="N260" s="173"/>
      <c r="O260" s="173"/>
      <c r="P260" s="173"/>
      <c r="Q260" s="173"/>
      <c r="R260" s="175"/>
      <c r="T260" s="176"/>
      <c r="U260" s="173"/>
      <c r="V260" s="173"/>
      <c r="W260" s="173"/>
      <c r="X260" s="173"/>
      <c r="Y260" s="173"/>
      <c r="Z260" s="173"/>
      <c r="AA260" s="177"/>
      <c r="AT260" s="178" t="s">
        <v>1089</v>
      </c>
      <c r="AU260" s="178" t="s">
        <v>959</v>
      </c>
      <c r="AV260" s="11" t="s">
        <v>954</v>
      </c>
      <c r="AW260" s="11" t="s">
        <v>903</v>
      </c>
      <c r="AX260" s="11" t="s">
        <v>947</v>
      </c>
      <c r="AY260" s="178" t="s">
        <v>1081</v>
      </c>
    </row>
    <row r="261" spans="2:65" s="12" customFormat="1" ht="16.5" customHeight="1">
      <c r="B261" s="179"/>
      <c r="C261" s="180"/>
      <c r="D261" s="180"/>
      <c r="E261" s="181" t="s">
        <v>875</v>
      </c>
      <c r="F261" s="259" t="s">
        <v>1280</v>
      </c>
      <c r="G261" s="260"/>
      <c r="H261" s="260"/>
      <c r="I261" s="260"/>
      <c r="J261" s="180"/>
      <c r="K261" s="182">
        <v>48</v>
      </c>
      <c r="L261" s="180"/>
      <c r="M261" s="180"/>
      <c r="N261" s="180"/>
      <c r="O261" s="180"/>
      <c r="P261" s="180"/>
      <c r="Q261" s="180"/>
      <c r="R261" s="183"/>
      <c r="T261" s="184"/>
      <c r="U261" s="180"/>
      <c r="V261" s="180"/>
      <c r="W261" s="180"/>
      <c r="X261" s="180"/>
      <c r="Y261" s="180"/>
      <c r="Z261" s="180"/>
      <c r="AA261" s="185"/>
      <c r="AT261" s="186" t="s">
        <v>1089</v>
      </c>
      <c r="AU261" s="186" t="s">
        <v>959</v>
      </c>
      <c r="AV261" s="12" t="s">
        <v>959</v>
      </c>
      <c r="AW261" s="12" t="s">
        <v>903</v>
      </c>
      <c r="AX261" s="12" t="s">
        <v>954</v>
      </c>
      <c r="AY261" s="186" t="s">
        <v>1081</v>
      </c>
    </row>
    <row r="262" spans="2:65" s="1" customFormat="1" ht="38.25" customHeight="1">
      <c r="B262" s="136"/>
      <c r="C262" s="164" t="s">
        <v>1190</v>
      </c>
      <c r="D262" s="164" t="s">
        <v>1082</v>
      </c>
      <c r="E262" s="165" t="s">
        <v>1281</v>
      </c>
      <c r="F262" s="270" t="s">
        <v>1282</v>
      </c>
      <c r="G262" s="270"/>
      <c r="H262" s="270"/>
      <c r="I262" s="270"/>
      <c r="J262" s="166" t="s">
        <v>1283</v>
      </c>
      <c r="K262" s="167">
        <v>960</v>
      </c>
      <c r="L262" s="265">
        <v>0</v>
      </c>
      <c r="M262" s="265"/>
      <c r="N262" s="258">
        <f>ROUND(L262*K262,3)</f>
        <v>0</v>
      </c>
      <c r="O262" s="258"/>
      <c r="P262" s="258"/>
      <c r="Q262" s="258"/>
      <c r="R262" s="138"/>
      <c r="T262" s="168" t="s">
        <v>875</v>
      </c>
      <c r="U262" s="47" t="s">
        <v>914</v>
      </c>
      <c r="V262" s="39"/>
      <c r="W262" s="169">
        <f>V262*K262</f>
        <v>0</v>
      </c>
      <c r="X262" s="169">
        <v>3.6000000000000002E-4</v>
      </c>
      <c r="Y262" s="169">
        <f>X262*K262</f>
        <v>0.34560000000000002</v>
      </c>
      <c r="Z262" s="169">
        <v>2.0000000000000002E-5</v>
      </c>
      <c r="AA262" s="170">
        <f>Z262*K262</f>
        <v>1.9200000000000002E-2</v>
      </c>
      <c r="AR262" s="22" t="s">
        <v>1086</v>
      </c>
      <c r="AT262" s="22" t="s">
        <v>1082</v>
      </c>
      <c r="AU262" s="22" t="s">
        <v>959</v>
      </c>
      <c r="AY262" s="22" t="s">
        <v>1081</v>
      </c>
      <c r="BE262" s="116">
        <f>IF(U262="základná",N262,0)</f>
        <v>0</v>
      </c>
      <c r="BF262" s="116">
        <f>IF(U262="znížená",N262,0)</f>
        <v>0</v>
      </c>
      <c r="BG262" s="116">
        <f>IF(U262="zákl. prenesená",N262,0)</f>
        <v>0</v>
      </c>
      <c r="BH262" s="116">
        <f>IF(U262="zníž. prenesená",N262,0)</f>
        <v>0</v>
      </c>
      <c r="BI262" s="116">
        <f>IF(U262="nulová",N262,0)</f>
        <v>0</v>
      </c>
      <c r="BJ262" s="22" t="s">
        <v>959</v>
      </c>
      <c r="BK262" s="171">
        <f>ROUND(L262*K262,3)</f>
        <v>0</v>
      </c>
      <c r="BL262" s="22" t="s">
        <v>1086</v>
      </c>
      <c r="BM262" s="22" t="s">
        <v>1284</v>
      </c>
    </row>
    <row r="263" spans="2:65" s="11" customFormat="1" ht="16.5" customHeight="1">
      <c r="B263" s="172"/>
      <c r="C263" s="173"/>
      <c r="D263" s="173"/>
      <c r="E263" s="174" t="s">
        <v>875</v>
      </c>
      <c r="F263" s="263" t="s">
        <v>1262</v>
      </c>
      <c r="G263" s="264"/>
      <c r="H263" s="264"/>
      <c r="I263" s="264"/>
      <c r="J263" s="173"/>
      <c r="K263" s="174" t="s">
        <v>875</v>
      </c>
      <c r="L263" s="173"/>
      <c r="M263" s="173"/>
      <c r="N263" s="173"/>
      <c r="O263" s="173"/>
      <c r="P263" s="173"/>
      <c r="Q263" s="173"/>
      <c r="R263" s="175"/>
      <c r="T263" s="176"/>
      <c r="U263" s="173"/>
      <c r="V263" s="173"/>
      <c r="W263" s="173"/>
      <c r="X263" s="173"/>
      <c r="Y263" s="173"/>
      <c r="Z263" s="173"/>
      <c r="AA263" s="177"/>
      <c r="AT263" s="178" t="s">
        <v>1089</v>
      </c>
      <c r="AU263" s="178" t="s">
        <v>959</v>
      </c>
      <c r="AV263" s="11" t="s">
        <v>954</v>
      </c>
      <c r="AW263" s="11" t="s">
        <v>903</v>
      </c>
      <c r="AX263" s="11" t="s">
        <v>947</v>
      </c>
      <c r="AY263" s="178" t="s">
        <v>1081</v>
      </c>
    </row>
    <row r="264" spans="2:65" s="12" customFormat="1" ht="16.5" customHeight="1">
      <c r="B264" s="179"/>
      <c r="C264" s="180"/>
      <c r="D264" s="180"/>
      <c r="E264" s="181" t="s">
        <v>875</v>
      </c>
      <c r="F264" s="259" t="s">
        <v>1285</v>
      </c>
      <c r="G264" s="260"/>
      <c r="H264" s="260"/>
      <c r="I264" s="260"/>
      <c r="J264" s="180"/>
      <c r="K264" s="182">
        <v>960</v>
      </c>
      <c r="L264" s="180"/>
      <c r="M264" s="180"/>
      <c r="N264" s="180"/>
      <c r="O264" s="180"/>
      <c r="P264" s="180"/>
      <c r="Q264" s="180"/>
      <c r="R264" s="183"/>
      <c r="T264" s="184"/>
      <c r="U264" s="180"/>
      <c r="V264" s="180"/>
      <c r="W264" s="180"/>
      <c r="X264" s="180"/>
      <c r="Y264" s="180"/>
      <c r="Z264" s="180"/>
      <c r="AA264" s="185"/>
      <c r="AT264" s="186" t="s">
        <v>1089</v>
      </c>
      <c r="AU264" s="186" t="s">
        <v>959</v>
      </c>
      <c r="AV264" s="12" t="s">
        <v>959</v>
      </c>
      <c r="AW264" s="12" t="s">
        <v>903</v>
      </c>
      <c r="AX264" s="12" t="s">
        <v>954</v>
      </c>
      <c r="AY264" s="186" t="s">
        <v>1081</v>
      </c>
    </row>
    <row r="265" spans="2:65" s="1" customFormat="1" ht="38.25" customHeight="1">
      <c r="B265" s="136"/>
      <c r="C265" s="164" t="s">
        <v>1286</v>
      </c>
      <c r="D265" s="164" t="s">
        <v>1082</v>
      </c>
      <c r="E265" s="165" t="s">
        <v>1287</v>
      </c>
      <c r="F265" s="270" t="s">
        <v>1288</v>
      </c>
      <c r="G265" s="270"/>
      <c r="H265" s="270"/>
      <c r="I265" s="270"/>
      <c r="J265" s="166" t="s">
        <v>1182</v>
      </c>
      <c r="K265" s="167">
        <v>48</v>
      </c>
      <c r="L265" s="265">
        <v>0</v>
      </c>
      <c r="M265" s="265"/>
      <c r="N265" s="258">
        <f>ROUND(L265*K265,3)</f>
        <v>0</v>
      </c>
      <c r="O265" s="258"/>
      <c r="P265" s="258"/>
      <c r="Q265" s="258"/>
      <c r="R265" s="138"/>
      <c r="T265" s="168" t="s">
        <v>875</v>
      </c>
      <c r="U265" s="47" t="s">
        <v>914</v>
      </c>
      <c r="V265" s="39"/>
      <c r="W265" s="169">
        <f>V265*K265</f>
        <v>0</v>
      </c>
      <c r="X265" s="169">
        <v>0</v>
      </c>
      <c r="Y265" s="169">
        <f>X265*K265</f>
        <v>0</v>
      </c>
      <c r="Z265" s="169">
        <v>1.7999999999999999E-2</v>
      </c>
      <c r="AA265" s="170">
        <f>Z265*K265</f>
        <v>0.86399999999999988</v>
      </c>
      <c r="AR265" s="22" t="s">
        <v>1086</v>
      </c>
      <c r="AT265" s="22" t="s">
        <v>1082</v>
      </c>
      <c r="AU265" s="22" t="s">
        <v>959</v>
      </c>
      <c r="AY265" s="22" t="s">
        <v>1081</v>
      </c>
      <c r="BE265" s="116">
        <f>IF(U265="základná",N265,0)</f>
        <v>0</v>
      </c>
      <c r="BF265" s="116">
        <f>IF(U265="znížená",N265,0)</f>
        <v>0</v>
      </c>
      <c r="BG265" s="116">
        <f>IF(U265="zákl. prenesená",N265,0)</f>
        <v>0</v>
      </c>
      <c r="BH265" s="116">
        <f>IF(U265="zníž. prenesená",N265,0)</f>
        <v>0</v>
      </c>
      <c r="BI265" s="116">
        <f>IF(U265="nulová",N265,0)</f>
        <v>0</v>
      </c>
      <c r="BJ265" s="22" t="s">
        <v>959</v>
      </c>
      <c r="BK265" s="171">
        <f>ROUND(L265*K265,3)</f>
        <v>0</v>
      </c>
      <c r="BL265" s="22" t="s">
        <v>1086</v>
      </c>
      <c r="BM265" s="22" t="s">
        <v>1289</v>
      </c>
    </row>
    <row r="266" spans="2:65" s="11" customFormat="1" ht="16.5" customHeight="1">
      <c r="B266" s="172"/>
      <c r="C266" s="173"/>
      <c r="D266" s="173"/>
      <c r="E266" s="174" t="s">
        <v>875</v>
      </c>
      <c r="F266" s="263" t="s">
        <v>1165</v>
      </c>
      <c r="G266" s="264"/>
      <c r="H266" s="264"/>
      <c r="I266" s="264"/>
      <c r="J266" s="173"/>
      <c r="K266" s="174" t="s">
        <v>875</v>
      </c>
      <c r="L266" s="173"/>
      <c r="M266" s="173"/>
      <c r="N266" s="173"/>
      <c r="O266" s="173"/>
      <c r="P266" s="173"/>
      <c r="Q266" s="173"/>
      <c r="R266" s="175"/>
      <c r="T266" s="176"/>
      <c r="U266" s="173"/>
      <c r="V266" s="173"/>
      <c r="W266" s="173"/>
      <c r="X266" s="173"/>
      <c r="Y266" s="173"/>
      <c r="Z266" s="173"/>
      <c r="AA266" s="177"/>
      <c r="AT266" s="178" t="s">
        <v>1089</v>
      </c>
      <c r="AU266" s="178" t="s">
        <v>959</v>
      </c>
      <c r="AV266" s="11" t="s">
        <v>954</v>
      </c>
      <c r="AW266" s="11" t="s">
        <v>903</v>
      </c>
      <c r="AX266" s="11" t="s">
        <v>947</v>
      </c>
      <c r="AY266" s="178" t="s">
        <v>1081</v>
      </c>
    </row>
    <row r="267" spans="2:65" s="12" customFormat="1" ht="16.5" customHeight="1">
      <c r="B267" s="179"/>
      <c r="C267" s="180"/>
      <c r="D267" s="180"/>
      <c r="E267" s="181" t="s">
        <v>875</v>
      </c>
      <c r="F267" s="259" t="s">
        <v>1280</v>
      </c>
      <c r="G267" s="260"/>
      <c r="H267" s="260"/>
      <c r="I267" s="260"/>
      <c r="J267" s="180"/>
      <c r="K267" s="182">
        <v>48</v>
      </c>
      <c r="L267" s="180"/>
      <c r="M267" s="180"/>
      <c r="N267" s="180"/>
      <c r="O267" s="180"/>
      <c r="P267" s="180"/>
      <c r="Q267" s="180"/>
      <c r="R267" s="183"/>
      <c r="T267" s="184"/>
      <c r="U267" s="180"/>
      <c r="V267" s="180"/>
      <c r="W267" s="180"/>
      <c r="X267" s="180"/>
      <c r="Y267" s="180"/>
      <c r="Z267" s="180"/>
      <c r="AA267" s="185"/>
      <c r="AT267" s="186" t="s">
        <v>1089</v>
      </c>
      <c r="AU267" s="186" t="s">
        <v>959</v>
      </c>
      <c r="AV267" s="12" t="s">
        <v>959</v>
      </c>
      <c r="AW267" s="12" t="s">
        <v>903</v>
      </c>
      <c r="AX267" s="12" t="s">
        <v>954</v>
      </c>
      <c r="AY267" s="186" t="s">
        <v>1081</v>
      </c>
    </row>
    <row r="268" spans="2:65" s="1" customFormat="1" ht="38.25" customHeight="1">
      <c r="B268" s="136"/>
      <c r="C268" s="164" t="s">
        <v>1290</v>
      </c>
      <c r="D268" s="164" t="s">
        <v>1082</v>
      </c>
      <c r="E268" s="165" t="s">
        <v>1291</v>
      </c>
      <c r="F268" s="270" t="s">
        <v>1292</v>
      </c>
      <c r="G268" s="270"/>
      <c r="H268" s="270"/>
      <c r="I268" s="270"/>
      <c r="J268" s="166" t="s">
        <v>1135</v>
      </c>
      <c r="K268" s="167">
        <v>207.48</v>
      </c>
      <c r="L268" s="265">
        <v>0</v>
      </c>
      <c r="M268" s="265"/>
      <c r="N268" s="258">
        <f>ROUND(L268*K268,3)</f>
        <v>0</v>
      </c>
      <c r="O268" s="258"/>
      <c r="P268" s="258"/>
      <c r="Q268" s="258"/>
      <c r="R268" s="138"/>
      <c r="T268" s="168" t="s">
        <v>875</v>
      </c>
      <c r="U268" s="47" t="s">
        <v>914</v>
      </c>
      <c r="V268" s="39"/>
      <c r="W268" s="169">
        <f>V268*K268</f>
        <v>0</v>
      </c>
      <c r="X268" s="169">
        <v>0</v>
      </c>
      <c r="Y268" s="169">
        <f>X268*K268</f>
        <v>0</v>
      </c>
      <c r="Z268" s="169">
        <v>4.0000000000000001E-3</v>
      </c>
      <c r="AA268" s="170">
        <f>Z268*K268</f>
        <v>0.82991999999999999</v>
      </c>
      <c r="AR268" s="22" t="s">
        <v>1086</v>
      </c>
      <c r="AT268" s="22" t="s">
        <v>1082</v>
      </c>
      <c r="AU268" s="22" t="s">
        <v>959</v>
      </c>
      <c r="AY268" s="22" t="s">
        <v>1081</v>
      </c>
      <c r="BE268" s="116">
        <f>IF(U268="základná",N268,0)</f>
        <v>0</v>
      </c>
      <c r="BF268" s="116">
        <f>IF(U268="znížená",N268,0)</f>
        <v>0</v>
      </c>
      <c r="BG268" s="116">
        <f>IF(U268="zákl. prenesená",N268,0)</f>
        <v>0</v>
      </c>
      <c r="BH268" s="116">
        <f>IF(U268="zníž. prenesená",N268,0)</f>
        <v>0</v>
      </c>
      <c r="BI268" s="116">
        <f>IF(U268="nulová",N268,0)</f>
        <v>0</v>
      </c>
      <c r="BJ268" s="22" t="s">
        <v>959</v>
      </c>
      <c r="BK268" s="171">
        <f>ROUND(L268*K268,3)</f>
        <v>0</v>
      </c>
      <c r="BL268" s="22" t="s">
        <v>1086</v>
      </c>
      <c r="BM268" s="22" t="s">
        <v>1293</v>
      </c>
    </row>
    <row r="269" spans="2:65" s="12" customFormat="1" ht="16.5" customHeight="1">
      <c r="B269" s="179"/>
      <c r="C269" s="180"/>
      <c r="D269" s="180"/>
      <c r="E269" s="181" t="s">
        <v>875</v>
      </c>
      <c r="F269" s="275" t="s">
        <v>1137</v>
      </c>
      <c r="G269" s="276"/>
      <c r="H269" s="276"/>
      <c r="I269" s="276"/>
      <c r="J269" s="180"/>
      <c r="K269" s="182">
        <v>158.08000000000001</v>
      </c>
      <c r="L269" s="180"/>
      <c r="M269" s="180"/>
      <c r="N269" s="180"/>
      <c r="O269" s="180"/>
      <c r="P269" s="180"/>
      <c r="Q269" s="180"/>
      <c r="R269" s="183"/>
      <c r="T269" s="184"/>
      <c r="U269" s="180"/>
      <c r="V269" s="180"/>
      <c r="W269" s="180"/>
      <c r="X269" s="180"/>
      <c r="Y269" s="180"/>
      <c r="Z269" s="180"/>
      <c r="AA269" s="185"/>
      <c r="AT269" s="186" t="s">
        <v>1089</v>
      </c>
      <c r="AU269" s="186" t="s">
        <v>959</v>
      </c>
      <c r="AV269" s="12" t="s">
        <v>959</v>
      </c>
      <c r="AW269" s="12" t="s">
        <v>903</v>
      </c>
      <c r="AX269" s="12" t="s">
        <v>947</v>
      </c>
      <c r="AY269" s="186" t="s">
        <v>1081</v>
      </c>
    </row>
    <row r="270" spans="2:65" s="12" customFormat="1" ht="16.5" customHeight="1">
      <c r="B270" s="179"/>
      <c r="C270" s="180"/>
      <c r="D270" s="180"/>
      <c r="E270" s="181" t="s">
        <v>875</v>
      </c>
      <c r="F270" s="259" t="s">
        <v>1138</v>
      </c>
      <c r="G270" s="260"/>
      <c r="H270" s="260"/>
      <c r="I270" s="260"/>
      <c r="J270" s="180"/>
      <c r="K270" s="182">
        <v>49.4</v>
      </c>
      <c r="L270" s="180"/>
      <c r="M270" s="180"/>
      <c r="N270" s="180"/>
      <c r="O270" s="180"/>
      <c r="P270" s="180"/>
      <c r="Q270" s="180"/>
      <c r="R270" s="183"/>
      <c r="T270" s="184"/>
      <c r="U270" s="180"/>
      <c r="V270" s="180"/>
      <c r="W270" s="180"/>
      <c r="X270" s="180"/>
      <c r="Y270" s="180"/>
      <c r="Z270" s="180"/>
      <c r="AA270" s="185"/>
      <c r="AT270" s="186" t="s">
        <v>1089</v>
      </c>
      <c r="AU270" s="186" t="s">
        <v>959</v>
      </c>
      <c r="AV270" s="12" t="s">
        <v>959</v>
      </c>
      <c r="AW270" s="12" t="s">
        <v>903</v>
      </c>
      <c r="AX270" s="12" t="s">
        <v>947</v>
      </c>
      <c r="AY270" s="186" t="s">
        <v>1081</v>
      </c>
    </row>
    <row r="271" spans="2:65" s="13" customFormat="1" ht="16.5" customHeight="1">
      <c r="B271" s="187"/>
      <c r="C271" s="188"/>
      <c r="D271" s="188"/>
      <c r="E271" s="189" t="s">
        <v>875</v>
      </c>
      <c r="F271" s="271" t="s">
        <v>1096</v>
      </c>
      <c r="G271" s="272"/>
      <c r="H271" s="272"/>
      <c r="I271" s="272"/>
      <c r="J271" s="188"/>
      <c r="K271" s="190">
        <v>207.48</v>
      </c>
      <c r="L271" s="188"/>
      <c r="M271" s="188"/>
      <c r="N271" s="188"/>
      <c r="O271" s="188"/>
      <c r="P271" s="188"/>
      <c r="Q271" s="188"/>
      <c r="R271" s="191"/>
      <c r="T271" s="192"/>
      <c r="U271" s="188"/>
      <c r="V271" s="188"/>
      <c r="W271" s="188"/>
      <c r="X271" s="188"/>
      <c r="Y271" s="188"/>
      <c r="Z271" s="188"/>
      <c r="AA271" s="193"/>
      <c r="AT271" s="194" t="s">
        <v>1089</v>
      </c>
      <c r="AU271" s="194" t="s">
        <v>959</v>
      </c>
      <c r="AV271" s="13" t="s">
        <v>1086</v>
      </c>
      <c r="AW271" s="13" t="s">
        <v>903</v>
      </c>
      <c r="AX271" s="13" t="s">
        <v>954</v>
      </c>
      <c r="AY271" s="194" t="s">
        <v>1081</v>
      </c>
    </row>
    <row r="272" spans="2:65" s="1" customFormat="1" ht="38.25" customHeight="1">
      <c r="B272" s="136"/>
      <c r="C272" s="164" t="s">
        <v>1294</v>
      </c>
      <c r="D272" s="164" t="s">
        <v>1082</v>
      </c>
      <c r="E272" s="165" t="s">
        <v>1295</v>
      </c>
      <c r="F272" s="270" t="s">
        <v>1296</v>
      </c>
      <c r="G272" s="270"/>
      <c r="H272" s="270"/>
      <c r="I272" s="270"/>
      <c r="J272" s="166" t="s">
        <v>1110</v>
      </c>
      <c r="K272" s="167">
        <v>23.954000000000001</v>
      </c>
      <c r="L272" s="265">
        <v>0</v>
      </c>
      <c r="M272" s="265"/>
      <c r="N272" s="258">
        <f>ROUND(L272*K272,3)</f>
        <v>0</v>
      </c>
      <c r="O272" s="258"/>
      <c r="P272" s="258"/>
      <c r="Q272" s="258"/>
      <c r="R272" s="138"/>
      <c r="T272" s="168" t="s">
        <v>875</v>
      </c>
      <c r="U272" s="47" t="s">
        <v>914</v>
      </c>
      <c r="V272" s="39"/>
      <c r="W272" s="169">
        <f>V272*K272</f>
        <v>0</v>
      </c>
      <c r="X272" s="169">
        <v>0</v>
      </c>
      <c r="Y272" s="169">
        <f>X272*K272</f>
        <v>0</v>
      </c>
      <c r="Z272" s="169">
        <v>0</v>
      </c>
      <c r="AA272" s="170">
        <f>Z272*K272</f>
        <v>0</v>
      </c>
      <c r="AR272" s="22" t="s">
        <v>1086</v>
      </c>
      <c r="AT272" s="22" t="s">
        <v>1082</v>
      </c>
      <c r="AU272" s="22" t="s">
        <v>959</v>
      </c>
      <c r="AY272" s="22" t="s">
        <v>1081</v>
      </c>
      <c r="BE272" s="116">
        <f>IF(U272="základná",N272,0)</f>
        <v>0</v>
      </c>
      <c r="BF272" s="116">
        <f>IF(U272="znížená",N272,0)</f>
        <v>0</v>
      </c>
      <c r="BG272" s="116">
        <f>IF(U272="zákl. prenesená",N272,0)</f>
        <v>0</v>
      </c>
      <c r="BH272" s="116">
        <f>IF(U272="zníž. prenesená",N272,0)</f>
        <v>0</v>
      </c>
      <c r="BI272" s="116">
        <f>IF(U272="nulová",N272,0)</f>
        <v>0</v>
      </c>
      <c r="BJ272" s="22" t="s">
        <v>959</v>
      </c>
      <c r="BK272" s="171">
        <f>ROUND(L272*K272,3)</f>
        <v>0</v>
      </c>
      <c r="BL272" s="22" t="s">
        <v>1086</v>
      </c>
      <c r="BM272" s="22" t="s">
        <v>1297</v>
      </c>
    </row>
    <row r="273" spans="2:65" s="1" customFormat="1" ht="25.5" customHeight="1">
      <c r="B273" s="136"/>
      <c r="C273" s="164" t="s">
        <v>1298</v>
      </c>
      <c r="D273" s="164" t="s">
        <v>1082</v>
      </c>
      <c r="E273" s="165" t="s">
        <v>1299</v>
      </c>
      <c r="F273" s="270" t="s">
        <v>1300</v>
      </c>
      <c r="G273" s="270"/>
      <c r="H273" s="270"/>
      <c r="I273" s="270"/>
      <c r="J273" s="166" t="s">
        <v>1110</v>
      </c>
      <c r="K273" s="167">
        <v>23.954000000000001</v>
      </c>
      <c r="L273" s="265">
        <v>0</v>
      </c>
      <c r="M273" s="265"/>
      <c r="N273" s="258">
        <f>ROUND(L273*K273,3)</f>
        <v>0</v>
      </c>
      <c r="O273" s="258"/>
      <c r="P273" s="258"/>
      <c r="Q273" s="258"/>
      <c r="R273" s="138"/>
      <c r="T273" s="168" t="s">
        <v>875</v>
      </c>
      <c r="U273" s="47" t="s">
        <v>914</v>
      </c>
      <c r="V273" s="39"/>
      <c r="W273" s="169">
        <f>V273*K273</f>
        <v>0</v>
      </c>
      <c r="X273" s="169">
        <v>0</v>
      </c>
      <c r="Y273" s="169">
        <f>X273*K273</f>
        <v>0</v>
      </c>
      <c r="Z273" s="169">
        <v>0</v>
      </c>
      <c r="AA273" s="170">
        <f>Z273*K273</f>
        <v>0</v>
      </c>
      <c r="AR273" s="22" t="s">
        <v>1086</v>
      </c>
      <c r="AT273" s="22" t="s">
        <v>1082</v>
      </c>
      <c r="AU273" s="22" t="s">
        <v>959</v>
      </c>
      <c r="AY273" s="22" t="s">
        <v>1081</v>
      </c>
      <c r="BE273" s="116">
        <f>IF(U273="základná",N273,0)</f>
        <v>0</v>
      </c>
      <c r="BF273" s="116">
        <f>IF(U273="znížená",N273,0)</f>
        <v>0</v>
      </c>
      <c r="BG273" s="116">
        <f>IF(U273="zákl. prenesená",N273,0)</f>
        <v>0</v>
      </c>
      <c r="BH273" s="116">
        <f>IF(U273="zníž. prenesená",N273,0)</f>
        <v>0</v>
      </c>
      <c r="BI273" s="116">
        <f>IF(U273="nulová",N273,0)</f>
        <v>0</v>
      </c>
      <c r="BJ273" s="22" t="s">
        <v>959</v>
      </c>
      <c r="BK273" s="171">
        <f>ROUND(L273*K273,3)</f>
        <v>0</v>
      </c>
      <c r="BL273" s="22" t="s">
        <v>1086</v>
      </c>
      <c r="BM273" s="22" t="s">
        <v>1301</v>
      </c>
    </row>
    <row r="274" spans="2:65" s="1" customFormat="1" ht="25.5" customHeight="1">
      <c r="B274" s="136"/>
      <c r="C274" s="164" t="s">
        <v>1302</v>
      </c>
      <c r="D274" s="164" t="s">
        <v>1082</v>
      </c>
      <c r="E274" s="165" t="s">
        <v>1303</v>
      </c>
      <c r="F274" s="270" t="s">
        <v>1304</v>
      </c>
      <c r="G274" s="270"/>
      <c r="H274" s="270"/>
      <c r="I274" s="270"/>
      <c r="J274" s="166" t="s">
        <v>1110</v>
      </c>
      <c r="K274" s="167">
        <v>455.12599999999998</v>
      </c>
      <c r="L274" s="265">
        <v>0</v>
      </c>
      <c r="M274" s="265"/>
      <c r="N274" s="258">
        <f>ROUND(L274*K274,3)</f>
        <v>0</v>
      </c>
      <c r="O274" s="258"/>
      <c r="P274" s="258"/>
      <c r="Q274" s="258"/>
      <c r="R274" s="138"/>
      <c r="T274" s="168" t="s">
        <v>875</v>
      </c>
      <c r="U274" s="47" t="s">
        <v>914</v>
      </c>
      <c r="V274" s="39"/>
      <c r="W274" s="169">
        <f>V274*K274</f>
        <v>0</v>
      </c>
      <c r="X274" s="169">
        <v>0</v>
      </c>
      <c r="Y274" s="169">
        <f>X274*K274</f>
        <v>0</v>
      </c>
      <c r="Z274" s="169">
        <v>0</v>
      </c>
      <c r="AA274" s="170">
        <f>Z274*K274</f>
        <v>0</v>
      </c>
      <c r="AR274" s="22" t="s">
        <v>1086</v>
      </c>
      <c r="AT274" s="22" t="s">
        <v>1082</v>
      </c>
      <c r="AU274" s="22" t="s">
        <v>959</v>
      </c>
      <c r="AY274" s="22" t="s">
        <v>1081</v>
      </c>
      <c r="BE274" s="116">
        <f>IF(U274="základná",N274,0)</f>
        <v>0</v>
      </c>
      <c r="BF274" s="116">
        <f>IF(U274="znížená",N274,0)</f>
        <v>0</v>
      </c>
      <c r="BG274" s="116">
        <f>IF(U274="zákl. prenesená",N274,0)</f>
        <v>0</v>
      </c>
      <c r="BH274" s="116">
        <f>IF(U274="zníž. prenesená",N274,0)</f>
        <v>0</v>
      </c>
      <c r="BI274" s="116">
        <f>IF(U274="nulová",N274,0)</f>
        <v>0</v>
      </c>
      <c r="BJ274" s="22" t="s">
        <v>959</v>
      </c>
      <c r="BK274" s="171">
        <f>ROUND(L274*K274,3)</f>
        <v>0</v>
      </c>
      <c r="BL274" s="22" t="s">
        <v>1086</v>
      </c>
      <c r="BM274" s="22" t="s">
        <v>1305</v>
      </c>
    </row>
    <row r="275" spans="2:65" s="1" customFormat="1" ht="25.5" customHeight="1">
      <c r="B275" s="136"/>
      <c r="C275" s="164" t="s">
        <v>1306</v>
      </c>
      <c r="D275" s="164" t="s">
        <v>1082</v>
      </c>
      <c r="E275" s="165" t="s">
        <v>1307</v>
      </c>
      <c r="F275" s="270" t="s">
        <v>1308</v>
      </c>
      <c r="G275" s="270"/>
      <c r="H275" s="270"/>
      <c r="I275" s="270"/>
      <c r="J275" s="166" t="s">
        <v>1110</v>
      </c>
      <c r="K275" s="167">
        <v>23.954000000000001</v>
      </c>
      <c r="L275" s="265">
        <v>0</v>
      </c>
      <c r="M275" s="265"/>
      <c r="N275" s="258">
        <f>ROUND(L275*K275,3)</f>
        <v>0</v>
      </c>
      <c r="O275" s="258"/>
      <c r="P275" s="258"/>
      <c r="Q275" s="258"/>
      <c r="R275" s="138"/>
      <c r="T275" s="168" t="s">
        <v>875</v>
      </c>
      <c r="U275" s="47" t="s">
        <v>914</v>
      </c>
      <c r="V275" s="39"/>
      <c r="W275" s="169">
        <f>V275*K275</f>
        <v>0</v>
      </c>
      <c r="X275" s="169">
        <v>0</v>
      </c>
      <c r="Y275" s="169">
        <f>X275*K275</f>
        <v>0</v>
      </c>
      <c r="Z275" s="169">
        <v>0</v>
      </c>
      <c r="AA275" s="170">
        <f>Z275*K275</f>
        <v>0</v>
      </c>
      <c r="AR275" s="22" t="s">
        <v>1086</v>
      </c>
      <c r="AT275" s="22" t="s">
        <v>1082</v>
      </c>
      <c r="AU275" s="22" t="s">
        <v>959</v>
      </c>
      <c r="AY275" s="22" t="s">
        <v>1081</v>
      </c>
      <c r="BE275" s="116">
        <f>IF(U275="základná",N275,0)</f>
        <v>0</v>
      </c>
      <c r="BF275" s="116">
        <f>IF(U275="znížená",N275,0)</f>
        <v>0</v>
      </c>
      <c r="BG275" s="116">
        <f>IF(U275="zákl. prenesená",N275,0)</f>
        <v>0</v>
      </c>
      <c r="BH275" s="116">
        <f>IF(U275="zníž. prenesená",N275,0)</f>
        <v>0</v>
      </c>
      <c r="BI275" s="116">
        <f>IF(U275="nulová",N275,0)</f>
        <v>0</v>
      </c>
      <c r="BJ275" s="22" t="s">
        <v>959</v>
      </c>
      <c r="BK275" s="171">
        <f>ROUND(L275*K275,3)</f>
        <v>0</v>
      </c>
      <c r="BL275" s="22" t="s">
        <v>1086</v>
      </c>
      <c r="BM275" s="22" t="s">
        <v>1309</v>
      </c>
    </row>
    <row r="276" spans="2:65" s="10" customFormat="1" ht="29.85" customHeight="1">
      <c r="B276" s="153"/>
      <c r="C276" s="154"/>
      <c r="D276" s="163" t="s">
        <v>1051</v>
      </c>
      <c r="E276" s="163"/>
      <c r="F276" s="163"/>
      <c r="G276" s="163"/>
      <c r="H276" s="163"/>
      <c r="I276" s="163"/>
      <c r="J276" s="163"/>
      <c r="K276" s="163"/>
      <c r="L276" s="163"/>
      <c r="M276" s="163"/>
      <c r="N276" s="273">
        <f>BK276</f>
        <v>0</v>
      </c>
      <c r="O276" s="274"/>
      <c r="P276" s="274"/>
      <c r="Q276" s="274"/>
      <c r="R276" s="156"/>
      <c r="T276" s="157"/>
      <c r="U276" s="154"/>
      <c r="V276" s="154"/>
      <c r="W276" s="158">
        <f>W277</f>
        <v>0</v>
      </c>
      <c r="X276" s="154"/>
      <c r="Y276" s="158">
        <f>Y277</f>
        <v>0</v>
      </c>
      <c r="Z276" s="154"/>
      <c r="AA276" s="159">
        <f>AA277</f>
        <v>0</v>
      </c>
      <c r="AR276" s="160" t="s">
        <v>954</v>
      </c>
      <c r="AT276" s="161" t="s">
        <v>946</v>
      </c>
      <c r="AU276" s="161" t="s">
        <v>954</v>
      </c>
      <c r="AY276" s="160" t="s">
        <v>1081</v>
      </c>
      <c r="BK276" s="162">
        <f>BK277</f>
        <v>0</v>
      </c>
    </row>
    <row r="277" spans="2:65" s="1" customFormat="1" ht="38.25" customHeight="1">
      <c r="B277" s="136"/>
      <c r="C277" s="164" t="s">
        <v>1310</v>
      </c>
      <c r="D277" s="164" t="s">
        <v>1082</v>
      </c>
      <c r="E277" s="165" t="s">
        <v>1311</v>
      </c>
      <c r="F277" s="270" t="s">
        <v>1312</v>
      </c>
      <c r="G277" s="270"/>
      <c r="H277" s="270"/>
      <c r="I277" s="270"/>
      <c r="J277" s="166" t="s">
        <v>1110</v>
      </c>
      <c r="K277" s="167">
        <v>40.35</v>
      </c>
      <c r="L277" s="265">
        <v>0</v>
      </c>
      <c r="M277" s="265"/>
      <c r="N277" s="258">
        <f>ROUND(L277*K277,3)</f>
        <v>0</v>
      </c>
      <c r="O277" s="258"/>
      <c r="P277" s="258"/>
      <c r="Q277" s="258"/>
      <c r="R277" s="138"/>
      <c r="T277" s="168" t="s">
        <v>875</v>
      </c>
      <c r="U277" s="47" t="s">
        <v>914</v>
      </c>
      <c r="V277" s="39"/>
      <c r="W277" s="169">
        <f>V277*K277</f>
        <v>0</v>
      </c>
      <c r="X277" s="169">
        <v>0</v>
      </c>
      <c r="Y277" s="169">
        <f>X277*K277</f>
        <v>0</v>
      </c>
      <c r="Z277" s="169">
        <v>0</v>
      </c>
      <c r="AA277" s="170">
        <f>Z277*K277</f>
        <v>0</v>
      </c>
      <c r="AR277" s="22" t="s">
        <v>1086</v>
      </c>
      <c r="AT277" s="22" t="s">
        <v>1082</v>
      </c>
      <c r="AU277" s="22" t="s">
        <v>959</v>
      </c>
      <c r="AY277" s="22" t="s">
        <v>1081</v>
      </c>
      <c r="BE277" s="116">
        <f>IF(U277="základná",N277,0)</f>
        <v>0</v>
      </c>
      <c r="BF277" s="116">
        <f>IF(U277="znížená",N277,0)</f>
        <v>0</v>
      </c>
      <c r="BG277" s="116">
        <f>IF(U277="zákl. prenesená",N277,0)</f>
        <v>0</v>
      </c>
      <c r="BH277" s="116">
        <f>IF(U277="zníž. prenesená",N277,0)</f>
        <v>0</v>
      </c>
      <c r="BI277" s="116">
        <f>IF(U277="nulová",N277,0)</f>
        <v>0</v>
      </c>
      <c r="BJ277" s="22" t="s">
        <v>959</v>
      </c>
      <c r="BK277" s="171">
        <f>ROUND(L277*K277,3)</f>
        <v>0</v>
      </c>
      <c r="BL277" s="22" t="s">
        <v>1086</v>
      </c>
      <c r="BM277" s="22" t="s">
        <v>1313</v>
      </c>
    </row>
    <row r="278" spans="2:65" s="10" customFormat="1" ht="37.35" customHeight="1">
      <c r="B278" s="153"/>
      <c r="C278" s="154"/>
      <c r="D278" s="155" t="s">
        <v>1052</v>
      </c>
      <c r="E278" s="155"/>
      <c r="F278" s="155"/>
      <c r="G278" s="155"/>
      <c r="H278" s="155"/>
      <c r="I278" s="155"/>
      <c r="J278" s="155"/>
      <c r="K278" s="155"/>
      <c r="L278" s="155"/>
      <c r="M278" s="155"/>
      <c r="N278" s="277">
        <f>BK278</f>
        <v>0</v>
      </c>
      <c r="O278" s="278"/>
      <c r="P278" s="278"/>
      <c r="Q278" s="278"/>
      <c r="R278" s="156"/>
      <c r="T278" s="157"/>
      <c r="U278" s="154"/>
      <c r="V278" s="154"/>
      <c r="W278" s="158">
        <f>W279+W297+W307+W317+W323+W332+W346+W397+W404+W412</f>
        <v>0</v>
      </c>
      <c r="X278" s="154"/>
      <c r="Y278" s="158">
        <f>Y279+Y297+Y307+Y317+Y323+Y332+Y346+Y397+Y404+Y412</f>
        <v>7.0564208805999993</v>
      </c>
      <c r="Z278" s="154"/>
      <c r="AA278" s="159">
        <f>AA279+AA297+AA307+AA317+AA323+AA332+AA346+AA397+AA404+AA412</f>
        <v>0.16799999999999998</v>
      </c>
      <c r="AR278" s="160" t="s">
        <v>959</v>
      </c>
      <c r="AT278" s="161" t="s">
        <v>946</v>
      </c>
      <c r="AU278" s="161" t="s">
        <v>947</v>
      </c>
      <c r="AY278" s="160" t="s">
        <v>1081</v>
      </c>
      <c r="BK278" s="162">
        <f>BK279+BK297+BK307+BK317+BK323+BK332+BK346+BK397+BK404+BK412</f>
        <v>0</v>
      </c>
    </row>
    <row r="279" spans="2:65" s="10" customFormat="1" ht="19.899999999999999" customHeight="1">
      <c r="B279" s="153"/>
      <c r="C279" s="154"/>
      <c r="D279" s="163" t="s">
        <v>1053</v>
      </c>
      <c r="E279" s="163"/>
      <c r="F279" s="163"/>
      <c r="G279" s="163"/>
      <c r="H279" s="163"/>
      <c r="I279" s="163"/>
      <c r="J279" s="163"/>
      <c r="K279" s="163"/>
      <c r="L279" s="163"/>
      <c r="M279" s="163"/>
      <c r="N279" s="279">
        <f>BK279</f>
        <v>0</v>
      </c>
      <c r="O279" s="280"/>
      <c r="P279" s="280"/>
      <c r="Q279" s="280"/>
      <c r="R279" s="156"/>
      <c r="T279" s="157"/>
      <c r="U279" s="154"/>
      <c r="V279" s="154"/>
      <c r="W279" s="158">
        <f>SUM(W280:W296)</f>
        <v>0</v>
      </c>
      <c r="X279" s="154"/>
      <c r="Y279" s="158">
        <f>SUM(Y280:Y296)</f>
        <v>0.13385154999999999</v>
      </c>
      <c r="Z279" s="154"/>
      <c r="AA279" s="159">
        <f>SUM(AA280:AA296)</f>
        <v>0</v>
      </c>
      <c r="AR279" s="160" t="s">
        <v>959</v>
      </c>
      <c r="AT279" s="161" t="s">
        <v>946</v>
      </c>
      <c r="AU279" s="161" t="s">
        <v>954</v>
      </c>
      <c r="AY279" s="160" t="s">
        <v>1081</v>
      </c>
      <c r="BK279" s="162">
        <f>SUM(BK280:BK296)</f>
        <v>0</v>
      </c>
    </row>
    <row r="280" spans="2:65" s="1" customFormat="1" ht="38.25" customHeight="1">
      <c r="B280" s="136"/>
      <c r="C280" s="164" t="s">
        <v>1314</v>
      </c>
      <c r="D280" s="164" t="s">
        <v>1082</v>
      </c>
      <c r="E280" s="165" t="s">
        <v>1315</v>
      </c>
      <c r="F280" s="270" t="s">
        <v>1316</v>
      </c>
      <c r="G280" s="270"/>
      <c r="H280" s="270"/>
      <c r="I280" s="270"/>
      <c r="J280" s="166" t="s">
        <v>1135</v>
      </c>
      <c r="K280" s="167">
        <v>14.545</v>
      </c>
      <c r="L280" s="265">
        <v>0</v>
      </c>
      <c r="M280" s="265"/>
      <c r="N280" s="258">
        <f>ROUND(L280*K280,3)</f>
        <v>0</v>
      </c>
      <c r="O280" s="258"/>
      <c r="P280" s="258"/>
      <c r="Q280" s="258"/>
      <c r="R280" s="138"/>
      <c r="T280" s="168" t="s">
        <v>875</v>
      </c>
      <c r="U280" s="47" t="s">
        <v>914</v>
      </c>
      <c r="V280" s="39"/>
      <c r="W280" s="169">
        <f>V280*K280</f>
        <v>0</v>
      </c>
      <c r="X280" s="169">
        <v>0</v>
      </c>
      <c r="Y280" s="169">
        <f>X280*K280</f>
        <v>0</v>
      </c>
      <c r="Z280" s="169">
        <v>0</v>
      </c>
      <c r="AA280" s="170">
        <f>Z280*K280</f>
        <v>0</v>
      </c>
      <c r="AR280" s="22" t="s">
        <v>1183</v>
      </c>
      <c r="AT280" s="22" t="s">
        <v>1082</v>
      </c>
      <c r="AU280" s="22" t="s">
        <v>959</v>
      </c>
      <c r="AY280" s="22" t="s">
        <v>1081</v>
      </c>
      <c r="BE280" s="116">
        <f>IF(U280="základná",N280,0)</f>
        <v>0</v>
      </c>
      <c r="BF280" s="116">
        <f>IF(U280="znížená",N280,0)</f>
        <v>0</v>
      </c>
      <c r="BG280" s="116">
        <f>IF(U280="zákl. prenesená",N280,0)</f>
        <v>0</v>
      </c>
      <c r="BH280" s="116">
        <f>IF(U280="zníž. prenesená",N280,0)</f>
        <v>0</v>
      </c>
      <c r="BI280" s="116">
        <f>IF(U280="nulová",N280,0)</f>
        <v>0</v>
      </c>
      <c r="BJ280" s="22" t="s">
        <v>959</v>
      </c>
      <c r="BK280" s="171">
        <f>ROUND(L280*K280,3)</f>
        <v>0</v>
      </c>
      <c r="BL280" s="22" t="s">
        <v>1183</v>
      </c>
      <c r="BM280" s="22" t="s">
        <v>1317</v>
      </c>
    </row>
    <row r="281" spans="2:65" s="12" customFormat="1" ht="16.5" customHeight="1">
      <c r="B281" s="179"/>
      <c r="C281" s="180"/>
      <c r="D281" s="180"/>
      <c r="E281" s="181" t="s">
        <v>875</v>
      </c>
      <c r="F281" s="275" t="s">
        <v>1318</v>
      </c>
      <c r="G281" s="276"/>
      <c r="H281" s="276"/>
      <c r="I281" s="276"/>
      <c r="J281" s="180"/>
      <c r="K281" s="182">
        <v>14.545</v>
      </c>
      <c r="L281" s="180"/>
      <c r="M281" s="180"/>
      <c r="N281" s="180"/>
      <c r="O281" s="180"/>
      <c r="P281" s="180"/>
      <c r="Q281" s="180"/>
      <c r="R281" s="183"/>
      <c r="T281" s="184"/>
      <c r="U281" s="180"/>
      <c r="V281" s="180"/>
      <c r="W281" s="180"/>
      <c r="X281" s="180"/>
      <c r="Y281" s="180"/>
      <c r="Z281" s="180"/>
      <c r="AA281" s="185"/>
      <c r="AT281" s="186" t="s">
        <v>1089</v>
      </c>
      <c r="AU281" s="186" t="s">
        <v>959</v>
      </c>
      <c r="AV281" s="12" t="s">
        <v>959</v>
      </c>
      <c r="AW281" s="12" t="s">
        <v>903</v>
      </c>
      <c r="AX281" s="12" t="s">
        <v>954</v>
      </c>
      <c r="AY281" s="186" t="s">
        <v>1081</v>
      </c>
    </row>
    <row r="282" spans="2:65" s="1" customFormat="1" ht="16.5" customHeight="1">
      <c r="B282" s="136"/>
      <c r="C282" s="195" t="s">
        <v>1319</v>
      </c>
      <c r="D282" s="195" t="s">
        <v>1187</v>
      </c>
      <c r="E282" s="196" t="s">
        <v>1320</v>
      </c>
      <c r="F282" s="262" t="s">
        <v>1321</v>
      </c>
      <c r="G282" s="262"/>
      <c r="H282" s="262"/>
      <c r="I282" s="262"/>
      <c r="J282" s="197" t="s">
        <v>1110</v>
      </c>
      <c r="K282" s="198">
        <v>4.0000000000000001E-3</v>
      </c>
      <c r="L282" s="261">
        <v>0</v>
      </c>
      <c r="M282" s="261"/>
      <c r="N282" s="257">
        <f>ROUND(L282*K282,3)</f>
        <v>0</v>
      </c>
      <c r="O282" s="258"/>
      <c r="P282" s="258"/>
      <c r="Q282" s="258"/>
      <c r="R282" s="138"/>
      <c r="T282" s="168" t="s">
        <v>875</v>
      </c>
      <c r="U282" s="47" t="s">
        <v>914</v>
      </c>
      <c r="V282" s="39"/>
      <c r="W282" s="169">
        <f>V282*K282</f>
        <v>0</v>
      </c>
      <c r="X282" s="169">
        <v>1</v>
      </c>
      <c r="Y282" s="169">
        <f>X282*K282</f>
        <v>4.0000000000000001E-3</v>
      </c>
      <c r="Z282" s="169">
        <v>0</v>
      </c>
      <c r="AA282" s="170">
        <f>Z282*K282</f>
        <v>0</v>
      </c>
      <c r="AR282" s="22" t="s">
        <v>1190</v>
      </c>
      <c r="AT282" s="22" t="s">
        <v>1187</v>
      </c>
      <c r="AU282" s="22" t="s">
        <v>959</v>
      </c>
      <c r="AY282" s="22" t="s">
        <v>1081</v>
      </c>
      <c r="BE282" s="116">
        <f>IF(U282="základná",N282,0)</f>
        <v>0</v>
      </c>
      <c r="BF282" s="116">
        <f>IF(U282="znížená",N282,0)</f>
        <v>0</v>
      </c>
      <c r="BG282" s="116">
        <f>IF(U282="zákl. prenesená",N282,0)</f>
        <v>0</v>
      </c>
      <c r="BH282" s="116">
        <f>IF(U282="zníž. prenesená",N282,0)</f>
        <v>0</v>
      </c>
      <c r="BI282" s="116">
        <f>IF(U282="nulová",N282,0)</f>
        <v>0</v>
      </c>
      <c r="BJ282" s="22" t="s">
        <v>959</v>
      </c>
      <c r="BK282" s="171">
        <f>ROUND(L282*K282,3)</f>
        <v>0</v>
      </c>
      <c r="BL282" s="22" t="s">
        <v>1183</v>
      </c>
      <c r="BM282" s="22" t="s">
        <v>1322</v>
      </c>
    </row>
    <row r="283" spans="2:65" s="1" customFormat="1" ht="38.25" customHeight="1">
      <c r="B283" s="136"/>
      <c r="C283" s="164" t="s">
        <v>1323</v>
      </c>
      <c r="D283" s="164" t="s">
        <v>1082</v>
      </c>
      <c r="E283" s="165" t="s">
        <v>1324</v>
      </c>
      <c r="F283" s="270" t="s">
        <v>1325</v>
      </c>
      <c r="G283" s="270"/>
      <c r="H283" s="270"/>
      <c r="I283" s="270"/>
      <c r="J283" s="166" t="s">
        <v>1135</v>
      </c>
      <c r="K283" s="167">
        <v>14.545</v>
      </c>
      <c r="L283" s="265">
        <v>0</v>
      </c>
      <c r="M283" s="265"/>
      <c r="N283" s="258">
        <f>ROUND(L283*K283,3)</f>
        <v>0</v>
      </c>
      <c r="O283" s="258"/>
      <c r="P283" s="258"/>
      <c r="Q283" s="258"/>
      <c r="R283" s="138"/>
      <c r="T283" s="168" t="s">
        <v>875</v>
      </c>
      <c r="U283" s="47" t="s">
        <v>914</v>
      </c>
      <c r="V283" s="39"/>
      <c r="W283" s="169">
        <f>V283*K283</f>
        <v>0</v>
      </c>
      <c r="X283" s="169">
        <v>3.5000000000000001E-3</v>
      </c>
      <c r="Y283" s="169">
        <f>X283*K283</f>
        <v>5.0907500000000001E-2</v>
      </c>
      <c r="Z283" s="169">
        <v>0</v>
      </c>
      <c r="AA283" s="170">
        <f>Z283*K283</f>
        <v>0</v>
      </c>
      <c r="AR283" s="22" t="s">
        <v>1183</v>
      </c>
      <c r="AT283" s="22" t="s">
        <v>1082</v>
      </c>
      <c r="AU283" s="22" t="s">
        <v>959</v>
      </c>
      <c r="AY283" s="22" t="s">
        <v>1081</v>
      </c>
      <c r="BE283" s="116">
        <f>IF(U283="základná",N283,0)</f>
        <v>0</v>
      </c>
      <c r="BF283" s="116">
        <f>IF(U283="znížená",N283,0)</f>
        <v>0</v>
      </c>
      <c r="BG283" s="116">
        <f>IF(U283="zákl. prenesená",N283,0)</f>
        <v>0</v>
      </c>
      <c r="BH283" s="116">
        <f>IF(U283="zníž. prenesená",N283,0)</f>
        <v>0</v>
      </c>
      <c r="BI283" s="116">
        <f>IF(U283="nulová",N283,0)</f>
        <v>0</v>
      </c>
      <c r="BJ283" s="22" t="s">
        <v>959</v>
      </c>
      <c r="BK283" s="171">
        <f>ROUND(L283*K283,3)</f>
        <v>0</v>
      </c>
      <c r="BL283" s="22" t="s">
        <v>1183</v>
      </c>
      <c r="BM283" s="22" t="s">
        <v>1326</v>
      </c>
    </row>
    <row r="284" spans="2:65" s="12" customFormat="1" ht="16.5" customHeight="1">
      <c r="B284" s="179"/>
      <c r="C284" s="180"/>
      <c r="D284" s="180"/>
      <c r="E284" s="181" t="s">
        <v>875</v>
      </c>
      <c r="F284" s="275" t="s">
        <v>1318</v>
      </c>
      <c r="G284" s="276"/>
      <c r="H284" s="276"/>
      <c r="I284" s="276"/>
      <c r="J284" s="180"/>
      <c r="K284" s="182">
        <v>14.545</v>
      </c>
      <c r="L284" s="180"/>
      <c r="M284" s="180"/>
      <c r="N284" s="180"/>
      <c r="O284" s="180"/>
      <c r="P284" s="180"/>
      <c r="Q284" s="180"/>
      <c r="R284" s="183"/>
      <c r="T284" s="184"/>
      <c r="U284" s="180"/>
      <c r="V284" s="180"/>
      <c r="W284" s="180"/>
      <c r="X284" s="180"/>
      <c r="Y284" s="180"/>
      <c r="Z284" s="180"/>
      <c r="AA284" s="185"/>
      <c r="AT284" s="186" t="s">
        <v>1089</v>
      </c>
      <c r="AU284" s="186" t="s">
        <v>959</v>
      </c>
      <c r="AV284" s="12" t="s">
        <v>959</v>
      </c>
      <c r="AW284" s="12" t="s">
        <v>903</v>
      </c>
      <c r="AX284" s="12" t="s">
        <v>954</v>
      </c>
      <c r="AY284" s="186" t="s">
        <v>1081</v>
      </c>
    </row>
    <row r="285" spans="2:65" s="1" customFormat="1" ht="38.25" customHeight="1">
      <c r="B285" s="136"/>
      <c r="C285" s="164" t="s">
        <v>1327</v>
      </c>
      <c r="D285" s="164" t="s">
        <v>1082</v>
      </c>
      <c r="E285" s="165" t="s">
        <v>1328</v>
      </c>
      <c r="F285" s="270" t="s">
        <v>1329</v>
      </c>
      <c r="G285" s="270"/>
      <c r="H285" s="270"/>
      <c r="I285" s="270"/>
      <c r="J285" s="166" t="s">
        <v>1135</v>
      </c>
      <c r="K285" s="167">
        <v>14.545</v>
      </c>
      <c r="L285" s="265">
        <v>0</v>
      </c>
      <c r="M285" s="265"/>
      <c r="N285" s="258">
        <f>ROUND(L285*K285,3)</f>
        <v>0</v>
      </c>
      <c r="O285" s="258"/>
      <c r="P285" s="258"/>
      <c r="Q285" s="258"/>
      <c r="R285" s="138"/>
      <c r="T285" s="168" t="s">
        <v>875</v>
      </c>
      <c r="U285" s="47" t="s">
        <v>914</v>
      </c>
      <c r="V285" s="39"/>
      <c r="W285" s="169">
        <f>V285*K285</f>
        <v>0</v>
      </c>
      <c r="X285" s="169">
        <v>5.4000000000000001E-4</v>
      </c>
      <c r="Y285" s="169">
        <f>X285*K285</f>
        <v>7.8542999999999998E-3</v>
      </c>
      <c r="Z285" s="169">
        <v>0</v>
      </c>
      <c r="AA285" s="170">
        <f>Z285*K285</f>
        <v>0</v>
      </c>
      <c r="AR285" s="22" t="s">
        <v>1183</v>
      </c>
      <c r="AT285" s="22" t="s">
        <v>1082</v>
      </c>
      <c r="AU285" s="22" t="s">
        <v>959</v>
      </c>
      <c r="AY285" s="22" t="s">
        <v>1081</v>
      </c>
      <c r="BE285" s="116">
        <f>IF(U285="základná",N285,0)</f>
        <v>0</v>
      </c>
      <c r="BF285" s="116">
        <f>IF(U285="znížená",N285,0)</f>
        <v>0</v>
      </c>
      <c r="BG285" s="116">
        <f>IF(U285="zákl. prenesená",N285,0)</f>
        <v>0</v>
      </c>
      <c r="BH285" s="116">
        <f>IF(U285="zníž. prenesená",N285,0)</f>
        <v>0</v>
      </c>
      <c r="BI285" s="116">
        <f>IF(U285="nulová",N285,0)</f>
        <v>0</v>
      </c>
      <c r="BJ285" s="22" t="s">
        <v>959</v>
      </c>
      <c r="BK285" s="171">
        <f>ROUND(L285*K285,3)</f>
        <v>0</v>
      </c>
      <c r="BL285" s="22" t="s">
        <v>1183</v>
      </c>
      <c r="BM285" s="22" t="s">
        <v>1330</v>
      </c>
    </row>
    <row r="286" spans="2:65" s="12" customFormat="1" ht="16.5" customHeight="1">
      <c r="B286" s="179"/>
      <c r="C286" s="180"/>
      <c r="D286" s="180"/>
      <c r="E286" s="181" t="s">
        <v>875</v>
      </c>
      <c r="F286" s="275" t="s">
        <v>1331</v>
      </c>
      <c r="G286" s="276"/>
      <c r="H286" s="276"/>
      <c r="I286" s="276"/>
      <c r="J286" s="180"/>
      <c r="K286" s="182">
        <v>3.3</v>
      </c>
      <c r="L286" s="180"/>
      <c r="M286" s="180"/>
      <c r="N286" s="180"/>
      <c r="O286" s="180"/>
      <c r="P286" s="180"/>
      <c r="Q286" s="180"/>
      <c r="R286" s="183"/>
      <c r="T286" s="184"/>
      <c r="U286" s="180"/>
      <c r="V286" s="180"/>
      <c r="W286" s="180"/>
      <c r="X286" s="180"/>
      <c r="Y286" s="180"/>
      <c r="Z286" s="180"/>
      <c r="AA286" s="185"/>
      <c r="AT286" s="186" t="s">
        <v>1089</v>
      </c>
      <c r="AU286" s="186" t="s">
        <v>959</v>
      </c>
      <c r="AV286" s="12" t="s">
        <v>959</v>
      </c>
      <c r="AW286" s="12" t="s">
        <v>903</v>
      </c>
      <c r="AX286" s="12" t="s">
        <v>947</v>
      </c>
      <c r="AY286" s="186" t="s">
        <v>1081</v>
      </c>
    </row>
    <row r="287" spans="2:65" s="12" customFormat="1" ht="16.5" customHeight="1">
      <c r="B287" s="179"/>
      <c r="C287" s="180"/>
      <c r="D287" s="180"/>
      <c r="E287" s="181" t="s">
        <v>875</v>
      </c>
      <c r="F287" s="259" t="s">
        <v>1332</v>
      </c>
      <c r="G287" s="260"/>
      <c r="H287" s="260"/>
      <c r="I287" s="260"/>
      <c r="J287" s="180"/>
      <c r="K287" s="182">
        <v>5.88</v>
      </c>
      <c r="L287" s="180"/>
      <c r="M287" s="180"/>
      <c r="N287" s="180"/>
      <c r="O287" s="180"/>
      <c r="P287" s="180"/>
      <c r="Q287" s="180"/>
      <c r="R287" s="183"/>
      <c r="T287" s="184"/>
      <c r="U287" s="180"/>
      <c r="V287" s="180"/>
      <c r="W287" s="180"/>
      <c r="X287" s="180"/>
      <c r="Y287" s="180"/>
      <c r="Z287" s="180"/>
      <c r="AA287" s="185"/>
      <c r="AT287" s="186" t="s">
        <v>1089</v>
      </c>
      <c r="AU287" s="186" t="s">
        <v>959</v>
      </c>
      <c r="AV287" s="12" t="s">
        <v>959</v>
      </c>
      <c r="AW287" s="12" t="s">
        <v>903</v>
      </c>
      <c r="AX287" s="12" t="s">
        <v>947</v>
      </c>
      <c r="AY287" s="186" t="s">
        <v>1081</v>
      </c>
    </row>
    <row r="288" spans="2:65" s="11" customFormat="1" ht="16.5" customHeight="1">
      <c r="B288" s="172"/>
      <c r="C288" s="173"/>
      <c r="D288" s="173"/>
      <c r="E288" s="174" t="s">
        <v>875</v>
      </c>
      <c r="F288" s="266" t="s">
        <v>1333</v>
      </c>
      <c r="G288" s="267"/>
      <c r="H288" s="267"/>
      <c r="I288" s="267"/>
      <c r="J288" s="173"/>
      <c r="K288" s="174" t="s">
        <v>875</v>
      </c>
      <c r="L288" s="173"/>
      <c r="M288" s="173"/>
      <c r="N288" s="173"/>
      <c r="O288" s="173"/>
      <c r="P288" s="173"/>
      <c r="Q288" s="173"/>
      <c r="R288" s="175"/>
      <c r="T288" s="176"/>
      <c r="U288" s="173"/>
      <c r="V288" s="173"/>
      <c r="W288" s="173"/>
      <c r="X288" s="173"/>
      <c r="Y288" s="173"/>
      <c r="Z288" s="173"/>
      <c r="AA288" s="177"/>
      <c r="AT288" s="178" t="s">
        <v>1089</v>
      </c>
      <c r="AU288" s="178" t="s">
        <v>959</v>
      </c>
      <c r="AV288" s="11" t="s">
        <v>954</v>
      </c>
      <c r="AW288" s="11" t="s">
        <v>903</v>
      </c>
      <c r="AX288" s="11" t="s">
        <v>947</v>
      </c>
      <c r="AY288" s="178" t="s">
        <v>1081</v>
      </c>
    </row>
    <row r="289" spans="2:65" s="12" customFormat="1" ht="16.5" customHeight="1">
      <c r="B289" s="179"/>
      <c r="C289" s="180"/>
      <c r="D289" s="180"/>
      <c r="E289" s="181" t="s">
        <v>875</v>
      </c>
      <c r="F289" s="259" t="s">
        <v>1334</v>
      </c>
      <c r="G289" s="260"/>
      <c r="H289" s="260"/>
      <c r="I289" s="260"/>
      <c r="J289" s="180"/>
      <c r="K289" s="182">
        <v>2.46</v>
      </c>
      <c r="L289" s="180"/>
      <c r="M289" s="180"/>
      <c r="N289" s="180"/>
      <c r="O289" s="180"/>
      <c r="P289" s="180"/>
      <c r="Q289" s="180"/>
      <c r="R289" s="183"/>
      <c r="T289" s="184"/>
      <c r="U289" s="180"/>
      <c r="V289" s="180"/>
      <c r="W289" s="180"/>
      <c r="X289" s="180"/>
      <c r="Y289" s="180"/>
      <c r="Z289" s="180"/>
      <c r="AA289" s="185"/>
      <c r="AT289" s="186" t="s">
        <v>1089</v>
      </c>
      <c r="AU289" s="186" t="s">
        <v>959</v>
      </c>
      <c r="AV289" s="12" t="s">
        <v>959</v>
      </c>
      <c r="AW289" s="12" t="s">
        <v>903</v>
      </c>
      <c r="AX289" s="12" t="s">
        <v>947</v>
      </c>
      <c r="AY289" s="186" t="s">
        <v>1081</v>
      </c>
    </row>
    <row r="290" spans="2:65" s="12" customFormat="1" ht="16.5" customHeight="1">
      <c r="B290" s="179"/>
      <c r="C290" s="180"/>
      <c r="D290" s="180"/>
      <c r="E290" s="181" t="s">
        <v>875</v>
      </c>
      <c r="F290" s="259" t="s">
        <v>1335</v>
      </c>
      <c r="G290" s="260"/>
      <c r="H290" s="260"/>
      <c r="I290" s="260"/>
      <c r="J290" s="180"/>
      <c r="K290" s="182">
        <v>0.64500000000000002</v>
      </c>
      <c r="L290" s="180"/>
      <c r="M290" s="180"/>
      <c r="N290" s="180"/>
      <c r="O290" s="180"/>
      <c r="P290" s="180"/>
      <c r="Q290" s="180"/>
      <c r="R290" s="183"/>
      <c r="T290" s="184"/>
      <c r="U290" s="180"/>
      <c r="V290" s="180"/>
      <c r="W290" s="180"/>
      <c r="X290" s="180"/>
      <c r="Y290" s="180"/>
      <c r="Z290" s="180"/>
      <c r="AA290" s="185"/>
      <c r="AT290" s="186" t="s">
        <v>1089</v>
      </c>
      <c r="AU290" s="186" t="s">
        <v>959</v>
      </c>
      <c r="AV290" s="12" t="s">
        <v>959</v>
      </c>
      <c r="AW290" s="12" t="s">
        <v>903</v>
      </c>
      <c r="AX290" s="12" t="s">
        <v>947</v>
      </c>
      <c r="AY290" s="186" t="s">
        <v>1081</v>
      </c>
    </row>
    <row r="291" spans="2:65" s="12" customFormat="1" ht="16.5" customHeight="1">
      <c r="B291" s="179"/>
      <c r="C291" s="180"/>
      <c r="D291" s="180"/>
      <c r="E291" s="181" t="s">
        <v>875</v>
      </c>
      <c r="F291" s="259" t="s">
        <v>1336</v>
      </c>
      <c r="G291" s="260"/>
      <c r="H291" s="260"/>
      <c r="I291" s="260"/>
      <c r="J291" s="180"/>
      <c r="K291" s="182">
        <v>0.25</v>
      </c>
      <c r="L291" s="180"/>
      <c r="M291" s="180"/>
      <c r="N291" s="180"/>
      <c r="O291" s="180"/>
      <c r="P291" s="180"/>
      <c r="Q291" s="180"/>
      <c r="R291" s="183"/>
      <c r="T291" s="184"/>
      <c r="U291" s="180"/>
      <c r="V291" s="180"/>
      <c r="W291" s="180"/>
      <c r="X291" s="180"/>
      <c r="Y291" s="180"/>
      <c r="Z291" s="180"/>
      <c r="AA291" s="185"/>
      <c r="AT291" s="186" t="s">
        <v>1089</v>
      </c>
      <c r="AU291" s="186" t="s">
        <v>959</v>
      </c>
      <c r="AV291" s="12" t="s">
        <v>959</v>
      </c>
      <c r="AW291" s="12" t="s">
        <v>903</v>
      </c>
      <c r="AX291" s="12" t="s">
        <v>947</v>
      </c>
      <c r="AY291" s="186" t="s">
        <v>1081</v>
      </c>
    </row>
    <row r="292" spans="2:65" s="12" customFormat="1" ht="16.5" customHeight="1">
      <c r="B292" s="179"/>
      <c r="C292" s="180"/>
      <c r="D292" s="180"/>
      <c r="E292" s="181" t="s">
        <v>875</v>
      </c>
      <c r="F292" s="259" t="s">
        <v>1337</v>
      </c>
      <c r="G292" s="260"/>
      <c r="H292" s="260"/>
      <c r="I292" s="260"/>
      <c r="J292" s="180"/>
      <c r="K292" s="182">
        <v>0.54</v>
      </c>
      <c r="L292" s="180"/>
      <c r="M292" s="180"/>
      <c r="N292" s="180"/>
      <c r="O292" s="180"/>
      <c r="P292" s="180"/>
      <c r="Q292" s="180"/>
      <c r="R292" s="183"/>
      <c r="T292" s="184"/>
      <c r="U292" s="180"/>
      <c r="V292" s="180"/>
      <c r="W292" s="180"/>
      <c r="X292" s="180"/>
      <c r="Y292" s="180"/>
      <c r="Z292" s="180"/>
      <c r="AA292" s="185"/>
      <c r="AT292" s="186" t="s">
        <v>1089</v>
      </c>
      <c r="AU292" s="186" t="s">
        <v>959</v>
      </c>
      <c r="AV292" s="12" t="s">
        <v>959</v>
      </c>
      <c r="AW292" s="12" t="s">
        <v>903</v>
      </c>
      <c r="AX292" s="12" t="s">
        <v>947</v>
      </c>
      <c r="AY292" s="186" t="s">
        <v>1081</v>
      </c>
    </row>
    <row r="293" spans="2:65" s="12" customFormat="1" ht="16.5" customHeight="1">
      <c r="B293" s="179"/>
      <c r="C293" s="180"/>
      <c r="D293" s="180"/>
      <c r="E293" s="181" t="s">
        <v>875</v>
      </c>
      <c r="F293" s="259" t="s">
        <v>1338</v>
      </c>
      <c r="G293" s="260"/>
      <c r="H293" s="260"/>
      <c r="I293" s="260"/>
      <c r="J293" s="180"/>
      <c r="K293" s="182">
        <v>1.47</v>
      </c>
      <c r="L293" s="180"/>
      <c r="M293" s="180"/>
      <c r="N293" s="180"/>
      <c r="O293" s="180"/>
      <c r="P293" s="180"/>
      <c r="Q293" s="180"/>
      <c r="R293" s="183"/>
      <c r="T293" s="184"/>
      <c r="U293" s="180"/>
      <c r="V293" s="180"/>
      <c r="W293" s="180"/>
      <c r="X293" s="180"/>
      <c r="Y293" s="180"/>
      <c r="Z293" s="180"/>
      <c r="AA293" s="185"/>
      <c r="AT293" s="186" t="s">
        <v>1089</v>
      </c>
      <c r="AU293" s="186" t="s">
        <v>959</v>
      </c>
      <c r="AV293" s="12" t="s">
        <v>959</v>
      </c>
      <c r="AW293" s="12" t="s">
        <v>903</v>
      </c>
      <c r="AX293" s="12" t="s">
        <v>947</v>
      </c>
      <c r="AY293" s="186" t="s">
        <v>1081</v>
      </c>
    </row>
    <row r="294" spans="2:65" s="13" customFormat="1" ht="16.5" customHeight="1">
      <c r="B294" s="187"/>
      <c r="C294" s="188"/>
      <c r="D294" s="188"/>
      <c r="E294" s="189" t="s">
        <v>875</v>
      </c>
      <c r="F294" s="271" t="s">
        <v>1096</v>
      </c>
      <c r="G294" s="272"/>
      <c r="H294" s="272"/>
      <c r="I294" s="272"/>
      <c r="J294" s="188"/>
      <c r="K294" s="190">
        <v>14.545</v>
      </c>
      <c r="L294" s="188"/>
      <c r="M294" s="188"/>
      <c r="N294" s="188"/>
      <c r="O294" s="188"/>
      <c r="P294" s="188"/>
      <c r="Q294" s="188"/>
      <c r="R294" s="191"/>
      <c r="T294" s="192"/>
      <c r="U294" s="188"/>
      <c r="V294" s="188"/>
      <c r="W294" s="188"/>
      <c r="X294" s="188"/>
      <c r="Y294" s="188"/>
      <c r="Z294" s="188"/>
      <c r="AA294" s="193"/>
      <c r="AT294" s="194" t="s">
        <v>1089</v>
      </c>
      <c r="AU294" s="194" t="s">
        <v>959</v>
      </c>
      <c r="AV294" s="13" t="s">
        <v>1086</v>
      </c>
      <c r="AW294" s="13" t="s">
        <v>903</v>
      </c>
      <c r="AX294" s="13" t="s">
        <v>954</v>
      </c>
      <c r="AY294" s="194" t="s">
        <v>1081</v>
      </c>
    </row>
    <row r="295" spans="2:65" s="1" customFormat="1" ht="38.25" customHeight="1">
      <c r="B295" s="136"/>
      <c r="C295" s="195" t="s">
        <v>1339</v>
      </c>
      <c r="D295" s="195" t="s">
        <v>1187</v>
      </c>
      <c r="E295" s="196" t="s">
        <v>1340</v>
      </c>
      <c r="F295" s="262" t="s">
        <v>1341</v>
      </c>
      <c r="G295" s="262"/>
      <c r="H295" s="262"/>
      <c r="I295" s="262"/>
      <c r="J295" s="197" t="s">
        <v>1135</v>
      </c>
      <c r="K295" s="198">
        <v>16.727</v>
      </c>
      <c r="L295" s="261">
        <v>0</v>
      </c>
      <c r="M295" s="261"/>
      <c r="N295" s="257">
        <f>ROUND(L295*K295,3)</f>
        <v>0</v>
      </c>
      <c r="O295" s="258"/>
      <c r="P295" s="258"/>
      <c r="Q295" s="258"/>
      <c r="R295" s="138"/>
      <c r="T295" s="168" t="s">
        <v>875</v>
      </c>
      <c r="U295" s="47" t="s">
        <v>914</v>
      </c>
      <c r="V295" s="39"/>
      <c r="W295" s="169">
        <f>V295*K295</f>
        <v>0</v>
      </c>
      <c r="X295" s="169">
        <v>4.2500000000000003E-3</v>
      </c>
      <c r="Y295" s="169">
        <f>X295*K295</f>
        <v>7.1089750000000007E-2</v>
      </c>
      <c r="Z295" s="169">
        <v>0</v>
      </c>
      <c r="AA295" s="170">
        <f>Z295*K295</f>
        <v>0</v>
      </c>
      <c r="AR295" s="22" t="s">
        <v>1190</v>
      </c>
      <c r="AT295" s="22" t="s">
        <v>1187</v>
      </c>
      <c r="AU295" s="22" t="s">
        <v>959</v>
      </c>
      <c r="AY295" s="22" t="s">
        <v>1081</v>
      </c>
      <c r="BE295" s="116">
        <f>IF(U295="základná",N295,0)</f>
        <v>0</v>
      </c>
      <c r="BF295" s="116">
        <f>IF(U295="znížená",N295,0)</f>
        <v>0</v>
      </c>
      <c r="BG295" s="116">
        <f>IF(U295="zákl. prenesená",N295,0)</f>
        <v>0</v>
      </c>
      <c r="BH295" s="116">
        <f>IF(U295="zníž. prenesená",N295,0)</f>
        <v>0</v>
      </c>
      <c r="BI295" s="116">
        <f>IF(U295="nulová",N295,0)</f>
        <v>0</v>
      </c>
      <c r="BJ295" s="22" t="s">
        <v>959</v>
      </c>
      <c r="BK295" s="171">
        <f>ROUND(L295*K295,3)</f>
        <v>0</v>
      </c>
      <c r="BL295" s="22" t="s">
        <v>1183</v>
      </c>
      <c r="BM295" s="22" t="s">
        <v>1342</v>
      </c>
    </row>
    <row r="296" spans="2:65" s="1" customFormat="1" ht="25.5" customHeight="1">
      <c r="B296" s="136"/>
      <c r="C296" s="164" t="s">
        <v>1343</v>
      </c>
      <c r="D296" s="164" t="s">
        <v>1082</v>
      </c>
      <c r="E296" s="165" t="s">
        <v>1344</v>
      </c>
      <c r="F296" s="270" t="s">
        <v>1345</v>
      </c>
      <c r="G296" s="270"/>
      <c r="H296" s="270"/>
      <c r="I296" s="270"/>
      <c r="J296" s="166" t="s">
        <v>1346</v>
      </c>
      <c r="K296" s="167">
        <v>0</v>
      </c>
      <c r="L296" s="265">
        <v>0</v>
      </c>
      <c r="M296" s="265"/>
      <c r="N296" s="258">
        <f>ROUND(L296*K296,3)</f>
        <v>0</v>
      </c>
      <c r="O296" s="258"/>
      <c r="P296" s="258"/>
      <c r="Q296" s="258"/>
      <c r="R296" s="138"/>
      <c r="T296" s="168" t="s">
        <v>875</v>
      </c>
      <c r="U296" s="47" t="s">
        <v>914</v>
      </c>
      <c r="V296" s="39"/>
      <c r="W296" s="169">
        <f>V296*K296</f>
        <v>0</v>
      </c>
      <c r="X296" s="169">
        <v>0</v>
      </c>
      <c r="Y296" s="169">
        <f>X296*K296</f>
        <v>0</v>
      </c>
      <c r="Z296" s="169">
        <v>0</v>
      </c>
      <c r="AA296" s="170">
        <f>Z296*K296</f>
        <v>0</v>
      </c>
      <c r="AR296" s="22" t="s">
        <v>1183</v>
      </c>
      <c r="AT296" s="22" t="s">
        <v>1082</v>
      </c>
      <c r="AU296" s="22" t="s">
        <v>959</v>
      </c>
      <c r="AY296" s="22" t="s">
        <v>1081</v>
      </c>
      <c r="BE296" s="116">
        <f>IF(U296="základná",N296,0)</f>
        <v>0</v>
      </c>
      <c r="BF296" s="116">
        <f>IF(U296="znížená",N296,0)</f>
        <v>0</v>
      </c>
      <c r="BG296" s="116">
        <f>IF(U296="zákl. prenesená",N296,0)</f>
        <v>0</v>
      </c>
      <c r="BH296" s="116">
        <f>IF(U296="zníž. prenesená",N296,0)</f>
        <v>0</v>
      </c>
      <c r="BI296" s="116">
        <f>IF(U296="nulová",N296,0)</f>
        <v>0</v>
      </c>
      <c r="BJ296" s="22" t="s">
        <v>959</v>
      </c>
      <c r="BK296" s="171">
        <f>ROUND(L296*K296,3)</f>
        <v>0</v>
      </c>
      <c r="BL296" s="22" t="s">
        <v>1183</v>
      </c>
      <c r="BM296" s="22" t="s">
        <v>1347</v>
      </c>
    </row>
    <row r="297" spans="2:65" s="10" customFormat="1" ht="29.85" customHeight="1">
      <c r="B297" s="153"/>
      <c r="C297" s="154"/>
      <c r="D297" s="163" t="s">
        <v>1054</v>
      </c>
      <c r="E297" s="163"/>
      <c r="F297" s="163"/>
      <c r="G297" s="163"/>
      <c r="H297" s="163"/>
      <c r="I297" s="163"/>
      <c r="J297" s="163"/>
      <c r="K297" s="163"/>
      <c r="L297" s="163"/>
      <c r="M297" s="163"/>
      <c r="N297" s="273">
        <f>BK297</f>
        <v>0</v>
      </c>
      <c r="O297" s="274"/>
      <c r="P297" s="274"/>
      <c r="Q297" s="274"/>
      <c r="R297" s="156"/>
      <c r="T297" s="157"/>
      <c r="U297" s="154"/>
      <c r="V297" s="154"/>
      <c r="W297" s="158">
        <f>SUM(W298:W306)</f>
        <v>0</v>
      </c>
      <c r="X297" s="154"/>
      <c r="Y297" s="158">
        <f>SUM(Y298:Y306)</f>
        <v>1.5798399999999999</v>
      </c>
      <c r="Z297" s="154"/>
      <c r="AA297" s="159">
        <f>SUM(AA298:AA306)</f>
        <v>0.06</v>
      </c>
      <c r="AR297" s="160" t="s">
        <v>959</v>
      </c>
      <c r="AT297" s="161" t="s">
        <v>946</v>
      </c>
      <c r="AU297" s="161" t="s">
        <v>954</v>
      </c>
      <c r="AY297" s="160" t="s">
        <v>1081</v>
      </c>
      <c r="BK297" s="162">
        <f>SUM(BK298:BK306)</f>
        <v>0</v>
      </c>
    </row>
    <row r="298" spans="2:65" s="1" customFormat="1" ht="38.25" customHeight="1">
      <c r="B298" s="136"/>
      <c r="C298" s="164" t="s">
        <v>1348</v>
      </c>
      <c r="D298" s="164" t="s">
        <v>1082</v>
      </c>
      <c r="E298" s="165" t="s">
        <v>1349</v>
      </c>
      <c r="F298" s="270" t="s">
        <v>1350</v>
      </c>
      <c r="G298" s="270"/>
      <c r="H298" s="270"/>
      <c r="I298" s="270"/>
      <c r="J298" s="166" t="s">
        <v>1135</v>
      </c>
      <c r="K298" s="167">
        <v>6</v>
      </c>
      <c r="L298" s="265">
        <v>0</v>
      </c>
      <c r="M298" s="265"/>
      <c r="N298" s="258">
        <f>ROUND(L298*K298,3)</f>
        <v>0</v>
      </c>
      <c r="O298" s="258"/>
      <c r="P298" s="258"/>
      <c r="Q298" s="258"/>
      <c r="R298" s="138"/>
      <c r="T298" s="168" t="s">
        <v>875</v>
      </c>
      <c r="U298" s="47" t="s">
        <v>914</v>
      </c>
      <c r="V298" s="39"/>
      <c r="W298" s="169">
        <f>V298*K298</f>
        <v>0</v>
      </c>
      <c r="X298" s="169">
        <v>0</v>
      </c>
      <c r="Y298" s="169">
        <f>X298*K298</f>
        <v>0</v>
      </c>
      <c r="Z298" s="169">
        <v>0.01</v>
      </c>
      <c r="AA298" s="170">
        <f>Z298*K298</f>
        <v>0.06</v>
      </c>
      <c r="AR298" s="22" t="s">
        <v>1183</v>
      </c>
      <c r="AT298" s="22" t="s">
        <v>1082</v>
      </c>
      <c r="AU298" s="22" t="s">
        <v>959</v>
      </c>
      <c r="AY298" s="22" t="s">
        <v>1081</v>
      </c>
      <c r="BE298" s="116">
        <f>IF(U298="základná",N298,0)</f>
        <v>0</v>
      </c>
      <c r="BF298" s="116">
        <f>IF(U298="znížená",N298,0)</f>
        <v>0</v>
      </c>
      <c r="BG298" s="116">
        <f>IF(U298="zákl. prenesená",N298,0)</f>
        <v>0</v>
      </c>
      <c r="BH298" s="116">
        <f>IF(U298="zníž. prenesená",N298,0)</f>
        <v>0</v>
      </c>
      <c r="BI298" s="116">
        <f>IF(U298="nulová",N298,0)</f>
        <v>0</v>
      </c>
      <c r="BJ298" s="22" t="s">
        <v>959</v>
      </c>
      <c r="BK298" s="171">
        <f>ROUND(L298*K298,3)</f>
        <v>0</v>
      </c>
      <c r="BL298" s="22" t="s">
        <v>1183</v>
      </c>
      <c r="BM298" s="22" t="s">
        <v>1351</v>
      </c>
    </row>
    <row r="299" spans="2:65" s="11" customFormat="1" ht="25.5" customHeight="1">
      <c r="B299" s="172"/>
      <c r="C299" s="173"/>
      <c r="D299" s="173"/>
      <c r="E299" s="174" t="s">
        <v>875</v>
      </c>
      <c r="F299" s="263" t="s">
        <v>1147</v>
      </c>
      <c r="G299" s="264"/>
      <c r="H299" s="264"/>
      <c r="I299" s="264"/>
      <c r="J299" s="173"/>
      <c r="K299" s="174" t="s">
        <v>875</v>
      </c>
      <c r="L299" s="173"/>
      <c r="M299" s="173"/>
      <c r="N299" s="173"/>
      <c r="O299" s="173"/>
      <c r="P299" s="173"/>
      <c r="Q299" s="173"/>
      <c r="R299" s="175"/>
      <c r="T299" s="176"/>
      <c r="U299" s="173"/>
      <c r="V299" s="173"/>
      <c r="W299" s="173"/>
      <c r="X299" s="173"/>
      <c r="Y299" s="173"/>
      <c r="Z299" s="173"/>
      <c r="AA299" s="177"/>
      <c r="AT299" s="178" t="s">
        <v>1089</v>
      </c>
      <c r="AU299" s="178" t="s">
        <v>959</v>
      </c>
      <c r="AV299" s="11" t="s">
        <v>954</v>
      </c>
      <c r="AW299" s="11" t="s">
        <v>903</v>
      </c>
      <c r="AX299" s="11" t="s">
        <v>947</v>
      </c>
      <c r="AY299" s="178" t="s">
        <v>1081</v>
      </c>
    </row>
    <row r="300" spans="2:65" s="12" customFormat="1" ht="16.5" customHeight="1">
      <c r="B300" s="179"/>
      <c r="C300" s="180"/>
      <c r="D300" s="180"/>
      <c r="E300" s="181" t="s">
        <v>875</v>
      </c>
      <c r="F300" s="259" t="s">
        <v>1352</v>
      </c>
      <c r="G300" s="260"/>
      <c r="H300" s="260"/>
      <c r="I300" s="260"/>
      <c r="J300" s="180"/>
      <c r="K300" s="182">
        <v>6</v>
      </c>
      <c r="L300" s="180"/>
      <c r="M300" s="180"/>
      <c r="N300" s="180"/>
      <c r="O300" s="180"/>
      <c r="P300" s="180"/>
      <c r="Q300" s="180"/>
      <c r="R300" s="183"/>
      <c r="T300" s="184"/>
      <c r="U300" s="180"/>
      <c r="V300" s="180"/>
      <c r="W300" s="180"/>
      <c r="X300" s="180"/>
      <c r="Y300" s="180"/>
      <c r="Z300" s="180"/>
      <c r="AA300" s="185"/>
      <c r="AT300" s="186" t="s">
        <v>1089</v>
      </c>
      <c r="AU300" s="186" t="s">
        <v>959</v>
      </c>
      <c r="AV300" s="12" t="s">
        <v>959</v>
      </c>
      <c r="AW300" s="12" t="s">
        <v>903</v>
      </c>
      <c r="AX300" s="12" t="s">
        <v>954</v>
      </c>
      <c r="AY300" s="186" t="s">
        <v>1081</v>
      </c>
    </row>
    <row r="301" spans="2:65" s="1" customFormat="1" ht="51" customHeight="1">
      <c r="B301" s="136"/>
      <c r="C301" s="164" t="s">
        <v>1353</v>
      </c>
      <c r="D301" s="164" t="s">
        <v>1082</v>
      </c>
      <c r="E301" s="165" t="s">
        <v>1354</v>
      </c>
      <c r="F301" s="270" t="s">
        <v>1355</v>
      </c>
      <c r="G301" s="270"/>
      <c r="H301" s="270"/>
      <c r="I301" s="270"/>
      <c r="J301" s="166" t="s">
        <v>1135</v>
      </c>
      <c r="K301" s="167">
        <v>16</v>
      </c>
      <c r="L301" s="265">
        <v>0</v>
      </c>
      <c r="M301" s="265"/>
      <c r="N301" s="258">
        <f>ROUND(L301*K301,3)</f>
        <v>0</v>
      </c>
      <c r="O301" s="258"/>
      <c r="P301" s="258"/>
      <c r="Q301" s="258"/>
      <c r="R301" s="138"/>
      <c r="T301" s="168" t="s">
        <v>875</v>
      </c>
      <c r="U301" s="47" t="s">
        <v>914</v>
      </c>
      <c r="V301" s="39"/>
      <c r="W301" s="169">
        <f>V301*K301</f>
        <v>0</v>
      </c>
      <c r="X301" s="169">
        <v>9.8999999999999999E-4</v>
      </c>
      <c r="Y301" s="169">
        <f>X301*K301</f>
        <v>1.584E-2</v>
      </c>
      <c r="Z301" s="169">
        <v>0</v>
      </c>
      <c r="AA301" s="170">
        <f>Z301*K301</f>
        <v>0</v>
      </c>
      <c r="AR301" s="22" t="s">
        <v>1183</v>
      </c>
      <c r="AT301" s="22" t="s">
        <v>1082</v>
      </c>
      <c r="AU301" s="22" t="s">
        <v>959</v>
      </c>
      <c r="AY301" s="22" t="s">
        <v>1081</v>
      </c>
      <c r="BE301" s="116">
        <f>IF(U301="základná",N301,0)</f>
        <v>0</v>
      </c>
      <c r="BF301" s="116">
        <f>IF(U301="znížená",N301,0)</f>
        <v>0</v>
      </c>
      <c r="BG301" s="116">
        <f>IF(U301="zákl. prenesená",N301,0)</f>
        <v>0</v>
      </c>
      <c r="BH301" s="116">
        <f>IF(U301="zníž. prenesená",N301,0)</f>
        <v>0</v>
      </c>
      <c r="BI301" s="116">
        <f>IF(U301="nulová",N301,0)</f>
        <v>0</v>
      </c>
      <c r="BJ301" s="22" t="s">
        <v>959</v>
      </c>
      <c r="BK301" s="171">
        <f>ROUND(L301*K301,3)</f>
        <v>0</v>
      </c>
      <c r="BL301" s="22" t="s">
        <v>1183</v>
      </c>
      <c r="BM301" s="22" t="s">
        <v>1356</v>
      </c>
    </row>
    <row r="302" spans="2:65" s="11" customFormat="1" ht="25.5" customHeight="1">
      <c r="B302" s="172"/>
      <c r="C302" s="173"/>
      <c r="D302" s="173"/>
      <c r="E302" s="174" t="s">
        <v>875</v>
      </c>
      <c r="F302" s="263" t="s">
        <v>1147</v>
      </c>
      <c r="G302" s="264"/>
      <c r="H302" s="264"/>
      <c r="I302" s="264"/>
      <c r="J302" s="173"/>
      <c r="K302" s="174" t="s">
        <v>875</v>
      </c>
      <c r="L302" s="173"/>
      <c r="M302" s="173"/>
      <c r="N302" s="173"/>
      <c r="O302" s="173"/>
      <c r="P302" s="173"/>
      <c r="Q302" s="173"/>
      <c r="R302" s="175"/>
      <c r="T302" s="176"/>
      <c r="U302" s="173"/>
      <c r="V302" s="173"/>
      <c r="W302" s="173"/>
      <c r="X302" s="173"/>
      <c r="Y302" s="173"/>
      <c r="Z302" s="173"/>
      <c r="AA302" s="177"/>
      <c r="AT302" s="178" t="s">
        <v>1089</v>
      </c>
      <c r="AU302" s="178" t="s">
        <v>959</v>
      </c>
      <c r="AV302" s="11" t="s">
        <v>954</v>
      </c>
      <c r="AW302" s="11" t="s">
        <v>903</v>
      </c>
      <c r="AX302" s="11" t="s">
        <v>947</v>
      </c>
      <c r="AY302" s="178" t="s">
        <v>1081</v>
      </c>
    </row>
    <row r="303" spans="2:65" s="12" customFormat="1" ht="16.5" customHeight="1">
      <c r="B303" s="179"/>
      <c r="C303" s="180"/>
      <c r="D303" s="180"/>
      <c r="E303" s="181" t="s">
        <v>875</v>
      </c>
      <c r="F303" s="259" t="s">
        <v>1357</v>
      </c>
      <c r="G303" s="260"/>
      <c r="H303" s="260"/>
      <c r="I303" s="260"/>
      <c r="J303" s="180"/>
      <c r="K303" s="182">
        <v>16</v>
      </c>
      <c r="L303" s="180"/>
      <c r="M303" s="180"/>
      <c r="N303" s="180"/>
      <c r="O303" s="180"/>
      <c r="P303" s="180"/>
      <c r="Q303" s="180"/>
      <c r="R303" s="183"/>
      <c r="T303" s="184"/>
      <c r="U303" s="180"/>
      <c r="V303" s="180"/>
      <c r="W303" s="180"/>
      <c r="X303" s="180"/>
      <c r="Y303" s="180"/>
      <c r="Z303" s="180"/>
      <c r="AA303" s="185"/>
      <c r="AT303" s="186" t="s">
        <v>1089</v>
      </c>
      <c r="AU303" s="186" t="s">
        <v>959</v>
      </c>
      <c r="AV303" s="12" t="s">
        <v>959</v>
      </c>
      <c r="AW303" s="12" t="s">
        <v>903</v>
      </c>
      <c r="AX303" s="12" t="s">
        <v>954</v>
      </c>
      <c r="AY303" s="186" t="s">
        <v>1081</v>
      </c>
    </row>
    <row r="304" spans="2:65" s="1" customFormat="1" ht="38.25" customHeight="1">
      <c r="B304" s="136"/>
      <c r="C304" s="195" t="s">
        <v>1280</v>
      </c>
      <c r="D304" s="195" t="s">
        <v>1187</v>
      </c>
      <c r="E304" s="196" t="s">
        <v>1358</v>
      </c>
      <c r="F304" s="262" t="s">
        <v>1359</v>
      </c>
      <c r="G304" s="262"/>
      <c r="H304" s="262"/>
      <c r="I304" s="262"/>
      <c r="J304" s="197" t="s">
        <v>1135</v>
      </c>
      <c r="K304" s="198">
        <v>18.399999999999999</v>
      </c>
      <c r="L304" s="261">
        <v>0</v>
      </c>
      <c r="M304" s="261"/>
      <c r="N304" s="257">
        <f>ROUND(L304*K304,3)</f>
        <v>0</v>
      </c>
      <c r="O304" s="258"/>
      <c r="P304" s="258"/>
      <c r="Q304" s="258"/>
      <c r="R304" s="138"/>
      <c r="T304" s="168" t="s">
        <v>875</v>
      </c>
      <c r="U304" s="47" t="s">
        <v>914</v>
      </c>
      <c r="V304" s="39"/>
      <c r="W304" s="169">
        <f>V304*K304</f>
        <v>0</v>
      </c>
      <c r="X304" s="169">
        <v>0.04</v>
      </c>
      <c r="Y304" s="169">
        <f>X304*K304</f>
        <v>0.73599999999999999</v>
      </c>
      <c r="Z304" s="169">
        <v>0</v>
      </c>
      <c r="AA304" s="170">
        <f>Z304*K304</f>
        <v>0</v>
      </c>
      <c r="AR304" s="22" t="s">
        <v>1190</v>
      </c>
      <c r="AT304" s="22" t="s">
        <v>1187</v>
      </c>
      <c r="AU304" s="22" t="s">
        <v>959</v>
      </c>
      <c r="AY304" s="22" t="s">
        <v>1081</v>
      </c>
      <c r="BE304" s="116">
        <f>IF(U304="základná",N304,0)</f>
        <v>0</v>
      </c>
      <c r="BF304" s="116">
        <f>IF(U304="znížená",N304,0)</f>
        <v>0</v>
      </c>
      <c r="BG304" s="116">
        <f>IF(U304="zákl. prenesená",N304,0)</f>
        <v>0</v>
      </c>
      <c r="BH304" s="116">
        <f>IF(U304="zníž. prenesená",N304,0)</f>
        <v>0</v>
      </c>
      <c r="BI304" s="116">
        <f>IF(U304="nulová",N304,0)</f>
        <v>0</v>
      </c>
      <c r="BJ304" s="22" t="s">
        <v>959</v>
      </c>
      <c r="BK304" s="171">
        <f>ROUND(L304*K304,3)</f>
        <v>0</v>
      </c>
      <c r="BL304" s="22" t="s">
        <v>1183</v>
      </c>
      <c r="BM304" s="22" t="s">
        <v>1360</v>
      </c>
    </row>
    <row r="305" spans="2:65" s="1" customFormat="1" ht="38.25" customHeight="1">
      <c r="B305" s="136"/>
      <c r="C305" s="195" t="s">
        <v>1361</v>
      </c>
      <c r="D305" s="195" t="s">
        <v>1187</v>
      </c>
      <c r="E305" s="196" t="s">
        <v>1362</v>
      </c>
      <c r="F305" s="262" t="s">
        <v>1363</v>
      </c>
      <c r="G305" s="262"/>
      <c r="H305" s="262"/>
      <c r="I305" s="262"/>
      <c r="J305" s="197" t="s">
        <v>1135</v>
      </c>
      <c r="K305" s="198">
        <v>18.399999999999999</v>
      </c>
      <c r="L305" s="261">
        <v>0</v>
      </c>
      <c r="M305" s="261"/>
      <c r="N305" s="257">
        <f>ROUND(L305*K305,3)</f>
        <v>0</v>
      </c>
      <c r="O305" s="258"/>
      <c r="P305" s="258"/>
      <c r="Q305" s="258"/>
      <c r="R305" s="138"/>
      <c r="T305" s="168" t="s">
        <v>875</v>
      </c>
      <c r="U305" s="47" t="s">
        <v>914</v>
      </c>
      <c r="V305" s="39"/>
      <c r="W305" s="169">
        <f>V305*K305</f>
        <v>0</v>
      </c>
      <c r="X305" s="169">
        <v>4.4999999999999998E-2</v>
      </c>
      <c r="Y305" s="169">
        <f>X305*K305</f>
        <v>0.82799999999999996</v>
      </c>
      <c r="Z305" s="169">
        <v>0</v>
      </c>
      <c r="AA305" s="170">
        <f>Z305*K305</f>
        <v>0</v>
      </c>
      <c r="AR305" s="22" t="s">
        <v>1190</v>
      </c>
      <c r="AT305" s="22" t="s">
        <v>1187</v>
      </c>
      <c r="AU305" s="22" t="s">
        <v>959</v>
      </c>
      <c r="AY305" s="22" t="s">
        <v>1081</v>
      </c>
      <c r="BE305" s="116">
        <f>IF(U305="základná",N305,0)</f>
        <v>0</v>
      </c>
      <c r="BF305" s="116">
        <f>IF(U305="znížená",N305,0)</f>
        <v>0</v>
      </c>
      <c r="BG305" s="116">
        <f>IF(U305="zákl. prenesená",N305,0)</f>
        <v>0</v>
      </c>
      <c r="BH305" s="116">
        <f>IF(U305="zníž. prenesená",N305,0)</f>
        <v>0</v>
      </c>
      <c r="BI305" s="116">
        <f>IF(U305="nulová",N305,0)</f>
        <v>0</v>
      </c>
      <c r="BJ305" s="22" t="s">
        <v>959</v>
      </c>
      <c r="BK305" s="171">
        <f>ROUND(L305*K305,3)</f>
        <v>0</v>
      </c>
      <c r="BL305" s="22" t="s">
        <v>1183</v>
      </c>
      <c r="BM305" s="22" t="s">
        <v>1364</v>
      </c>
    </row>
    <row r="306" spans="2:65" s="1" customFormat="1" ht="38.25" customHeight="1">
      <c r="B306" s="136"/>
      <c r="C306" s="164" t="s">
        <v>1365</v>
      </c>
      <c r="D306" s="164" t="s">
        <v>1082</v>
      </c>
      <c r="E306" s="165" t="s">
        <v>1366</v>
      </c>
      <c r="F306" s="270" t="s">
        <v>1367</v>
      </c>
      <c r="G306" s="270"/>
      <c r="H306" s="270"/>
      <c r="I306" s="270"/>
      <c r="J306" s="166" t="s">
        <v>1346</v>
      </c>
      <c r="K306" s="167">
        <v>0</v>
      </c>
      <c r="L306" s="265">
        <v>0</v>
      </c>
      <c r="M306" s="265"/>
      <c r="N306" s="258">
        <f>ROUND(L306*K306,3)</f>
        <v>0</v>
      </c>
      <c r="O306" s="258"/>
      <c r="P306" s="258"/>
      <c r="Q306" s="258"/>
      <c r="R306" s="138"/>
      <c r="T306" s="168" t="s">
        <v>875</v>
      </c>
      <c r="U306" s="47" t="s">
        <v>914</v>
      </c>
      <c r="V306" s="39"/>
      <c r="W306" s="169">
        <f>V306*K306</f>
        <v>0</v>
      </c>
      <c r="X306" s="169">
        <v>0</v>
      </c>
      <c r="Y306" s="169">
        <f>X306*K306</f>
        <v>0</v>
      </c>
      <c r="Z306" s="169">
        <v>0</v>
      </c>
      <c r="AA306" s="170">
        <f>Z306*K306</f>
        <v>0</v>
      </c>
      <c r="AR306" s="22" t="s">
        <v>1183</v>
      </c>
      <c r="AT306" s="22" t="s">
        <v>1082</v>
      </c>
      <c r="AU306" s="22" t="s">
        <v>959</v>
      </c>
      <c r="AY306" s="22" t="s">
        <v>1081</v>
      </c>
      <c r="BE306" s="116">
        <f>IF(U306="základná",N306,0)</f>
        <v>0</v>
      </c>
      <c r="BF306" s="116">
        <f>IF(U306="znížená",N306,0)</f>
        <v>0</v>
      </c>
      <c r="BG306" s="116">
        <f>IF(U306="zákl. prenesená",N306,0)</f>
        <v>0</v>
      </c>
      <c r="BH306" s="116">
        <f>IF(U306="zníž. prenesená",N306,0)</f>
        <v>0</v>
      </c>
      <c r="BI306" s="116">
        <f>IF(U306="nulová",N306,0)</f>
        <v>0</v>
      </c>
      <c r="BJ306" s="22" t="s">
        <v>959</v>
      </c>
      <c r="BK306" s="171">
        <f>ROUND(L306*K306,3)</f>
        <v>0</v>
      </c>
      <c r="BL306" s="22" t="s">
        <v>1183</v>
      </c>
      <c r="BM306" s="22" t="s">
        <v>1368</v>
      </c>
    </row>
    <row r="307" spans="2:65" s="10" customFormat="1" ht="29.85" customHeight="1">
      <c r="B307" s="153"/>
      <c r="C307" s="154"/>
      <c r="D307" s="163" t="s">
        <v>1055</v>
      </c>
      <c r="E307" s="163"/>
      <c r="F307" s="163"/>
      <c r="G307" s="163"/>
      <c r="H307" s="163"/>
      <c r="I307" s="163"/>
      <c r="J307" s="163"/>
      <c r="K307" s="163"/>
      <c r="L307" s="163"/>
      <c r="M307" s="163"/>
      <c r="N307" s="273">
        <f>BK307</f>
        <v>0</v>
      </c>
      <c r="O307" s="274"/>
      <c r="P307" s="274"/>
      <c r="Q307" s="274"/>
      <c r="R307" s="156"/>
      <c r="T307" s="157"/>
      <c r="U307" s="154"/>
      <c r="V307" s="154"/>
      <c r="W307" s="158">
        <f>SUM(W308:W316)</f>
        <v>0</v>
      </c>
      <c r="X307" s="154"/>
      <c r="Y307" s="158">
        <f>SUM(Y308:Y316)</f>
        <v>0.20518799999999998</v>
      </c>
      <c r="Z307" s="154"/>
      <c r="AA307" s="159">
        <f>SUM(AA308:AA316)</f>
        <v>0.10799999999999998</v>
      </c>
      <c r="AR307" s="160" t="s">
        <v>959</v>
      </c>
      <c r="AT307" s="161" t="s">
        <v>946</v>
      </c>
      <c r="AU307" s="161" t="s">
        <v>954</v>
      </c>
      <c r="AY307" s="160" t="s">
        <v>1081</v>
      </c>
      <c r="BK307" s="162">
        <f>SUM(BK308:BK316)</f>
        <v>0</v>
      </c>
    </row>
    <row r="308" spans="2:65" s="1" customFormat="1" ht="51" customHeight="1">
      <c r="B308" s="136"/>
      <c r="C308" s="164" t="s">
        <v>1369</v>
      </c>
      <c r="D308" s="164" t="s">
        <v>1082</v>
      </c>
      <c r="E308" s="165" t="s">
        <v>1370</v>
      </c>
      <c r="F308" s="270" t="s">
        <v>1371</v>
      </c>
      <c r="G308" s="270"/>
      <c r="H308" s="270"/>
      <c r="I308" s="270"/>
      <c r="J308" s="166" t="s">
        <v>1135</v>
      </c>
      <c r="K308" s="167">
        <v>6</v>
      </c>
      <c r="L308" s="265">
        <v>0</v>
      </c>
      <c r="M308" s="265"/>
      <c r="N308" s="258">
        <f>ROUND(L308*K308,3)</f>
        <v>0</v>
      </c>
      <c r="O308" s="258"/>
      <c r="P308" s="258"/>
      <c r="Q308" s="258"/>
      <c r="R308" s="138"/>
      <c r="T308" s="168" t="s">
        <v>875</v>
      </c>
      <c r="U308" s="47" t="s">
        <v>914</v>
      </c>
      <c r="V308" s="39"/>
      <c r="W308" s="169">
        <f>V308*K308</f>
        <v>0</v>
      </c>
      <c r="X308" s="169">
        <v>0</v>
      </c>
      <c r="Y308" s="169">
        <f>X308*K308</f>
        <v>0</v>
      </c>
      <c r="Z308" s="169">
        <v>1.7999999999999999E-2</v>
      </c>
      <c r="AA308" s="170">
        <f>Z308*K308</f>
        <v>0.10799999999999998</v>
      </c>
      <c r="AR308" s="22" t="s">
        <v>1183</v>
      </c>
      <c r="AT308" s="22" t="s">
        <v>1082</v>
      </c>
      <c r="AU308" s="22" t="s">
        <v>959</v>
      </c>
      <c r="AY308" s="22" t="s">
        <v>1081</v>
      </c>
      <c r="BE308" s="116">
        <f>IF(U308="základná",N308,0)</f>
        <v>0</v>
      </c>
      <c r="BF308" s="116">
        <f>IF(U308="znížená",N308,0)</f>
        <v>0</v>
      </c>
      <c r="BG308" s="116">
        <f>IF(U308="zákl. prenesená",N308,0)</f>
        <v>0</v>
      </c>
      <c r="BH308" s="116">
        <f>IF(U308="zníž. prenesená",N308,0)</f>
        <v>0</v>
      </c>
      <c r="BI308" s="116">
        <f>IF(U308="nulová",N308,0)</f>
        <v>0</v>
      </c>
      <c r="BJ308" s="22" t="s">
        <v>959</v>
      </c>
      <c r="BK308" s="171">
        <f>ROUND(L308*K308,3)</f>
        <v>0</v>
      </c>
      <c r="BL308" s="22" t="s">
        <v>1183</v>
      </c>
      <c r="BM308" s="22" t="s">
        <v>1372</v>
      </c>
    </row>
    <row r="309" spans="2:65" s="11" customFormat="1" ht="25.5" customHeight="1">
      <c r="B309" s="172"/>
      <c r="C309" s="173"/>
      <c r="D309" s="173"/>
      <c r="E309" s="174" t="s">
        <v>875</v>
      </c>
      <c r="F309" s="263" t="s">
        <v>1147</v>
      </c>
      <c r="G309" s="264"/>
      <c r="H309" s="264"/>
      <c r="I309" s="264"/>
      <c r="J309" s="173"/>
      <c r="K309" s="174" t="s">
        <v>875</v>
      </c>
      <c r="L309" s="173"/>
      <c r="M309" s="173"/>
      <c r="N309" s="173"/>
      <c r="O309" s="173"/>
      <c r="P309" s="173"/>
      <c r="Q309" s="173"/>
      <c r="R309" s="175"/>
      <c r="T309" s="176"/>
      <c r="U309" s="173"/>
      <c r="V309" s="173"/>
      <c r="W309" s="173"/>
      <c r="X309" s="173"/>
      <c r="Y309" s="173"/>
      <c r="Z309" s="173"/>
      <c r="AA309" s="177"/>
      <c r="AT309" s="178" t="s">
        <v>1089</v>
      </c>
      <c r="AU309" s="178" t="s">
        <v>959</v>
      </c>
      <c r="AV309" s="11" t="s">
        <v>954</v>
      </c>
      <c r="AW309" s="11" t="s">
        <v>903</v>
      </c>
      <c r="AX309" s="11" t="s">
        <v>947</v>
      </c>
      <c r="AY309" s="178" t="s">
        <v>1081</v>
      </c>
    </row>
    <row r="310" spans="2:65" s="12" customFormat="1" ht="16.5" customHeight="1">
      <c r="B310" s="179"/>
      <c r="C310" s="180"/>
      <c r="D310" s="180"/>
      <c r="E310" s="181" t="s">
        <v>875</v>
      </c>
      <c r="F310" s="259" t="s">
        <v>1352</v>
      </c>
      <c r="G310" s="260"/>
      <c r="H310" s="260"/>
      <c r="I310" s="260"/>
      <c r="J310" s="180"/>
      <c r="K310" s="182">
        <v>6</v>
      </c>
      <c r="L310" s="180"/>
      <c r="M310" s="180"/>
      <c r="N310" s="180"/>
      <c r="O310" s="180"/>
      <c r="P310" s="180"/>
      <c r="Q310" s="180"/>
      <c r="R310" s="183"/>
      <c r="T310" s="184"/>
      <c r="U310" s="180"/>
      <c r="V310" s="180"/>
      <c r="W310" s="180"/>
      <c r="X310" s="180"/>
      <c r="Y310" s="180"/>
      <c r="Z310" s="180"/>
      <c r="AA310" s="185"/>
      <c r="AT310" s="186" t="s">
        <v>1089</v>
      </c>
      <c r="AU310" s="186" t="s">
        <v>959</v>
      </c>
      <c r="AV310" s="12" t="s">
        <v>959</v>
      </c>
      <c r="AW310" s="12" t="s">
        <v>903</v>
      </c>
      <c r="AX310" s="12" t="s">
        <v>954</v>
      </c>
      <c r="AY310" s="186" t="s">
        <v>1081</v>
      </c>
    </row>
    <row r="311" spans="2:65" s="1" customFormat="1" ht="38.25" customHeight="1">
      <c r="B311" s="136"/>
      <c r="C311" s="164" t="s">
        <v>1373</v>
      </c>
      <c r="D311" s="164" t="s">
        <v>1082</v>
      </c>
      <c r="E311" s="165" t="s">
        <v>1374</v>
      </c>
      <c r="F311" s="270" t="s">
        <v>1375</v>
      </c>
      <c r="G311" s="270"/>
      <c r="H311" s="270"/>
      <c r="I311" s="270"/>
      <c r="J311" s="166" t="s">
        <v>1135</v>
      </c>
      <c r="K311" s="167">
        <v>6</v>
      </c>
      <c r="L311" s="265">
        <v>0</v>
      </c>
      <c r="M311" s="265"/>
      <c r="N311" s="258">
        <f>ROUND(L311*K311,3)</f>
        <v>0</v>
      </c>
      <c r="O311" s="258"/>
      <c r="P311" s="258"/>
      <c r="Q311" s="258"/>
      <c r="R311" s="138"/>
      <c r="T311" s="168" t="s">
        <v>875</v>
      </c>
      <c r="U311" s="47" t="s">
        <v>914</v>
      </c>
      <c r="V311" s="39"/>
      <c r="W311" s="169">
        <f>V311*K311</f>
        <v>0</v>
      </c>
      <c r="X311" s="169">
        <v>1.15E-3</v>
      </c>
      <c r="Y311" s="169">
        <f>X311*K311</f>
        <v>6.8999999999999999E-3</v>
      </c>
      <c r="Z311" s="169">
        <v>0</v>
      </c>
      <c r="AA311" s="170">
        <f>Z311*K311</f>
        <v>0</v>
      </c>
      <c r="AR311" s="22" t="s">
        <v>1183</v>
      </c>
      <c r="AT311" s="22" t="s">
        <v>1082</v>
      </c>
      <c r="AU311" s="22" t="s">
        <v>959</v>
      </c>
      <c r="AY311" s="22" t="s">
        <v>1081</v>
      </c>
      <c r="BE311" s="116">
        <f>IF(U311="základná",N311,0)</f>
        <v>0</v>
      </c>
      <c r="BF311" s="116">
        <f>IF(U311="znížená",N311,0)</f>
        <v>0</v>
      </c>
      <c r="BG311" s="116">
        <f>IF(U311="zákl. prenesená",N311,0)</f>
        <v>0</v>
      </c>
      <c r="BH311" s="116">
        <f>IF(U311="zníž. prenesená",N311,0)</f>
        <v>0</v>
      </c>
      <c r="BI311" s="116">
        <f>IF(U311="nulová",N311,0)</f>
        <v>0</v>
      </c>
      <c r="BJ311" s="22" t="s">
        <v>959</v>
      </c>
      <c r="BK311" s="171">
        <f>ROUND(L311*K311,3)</f>
        <v>0</v>
      </c>
      <c r="BL311" s="22" t="s">
        <v>1183</v>
      </c>
      <c r="BM311" s="22" t="s">
        <v>1376</v>
      </c>
    </row>
    <row r="312" spans="2:65" s="11" customFormat="1" ht="25.5" customHeight="1">
      <c r="B312" s="172"/>
      <c r="C312" s="173"/>
      <c r="D312" s="173"/>
      <c r="E312" s="174" t="s">
        <v>875</v>
      </c>
      <c r="F312" s="263" t="s">
        <v>1147</v>
      </c>
      <c r="G312" s="264"/>
      <c r="H312" s="264"/>
      <c r="I312" s="264"/>
      <c r="J312" s="173"/>
      <c r="K312" s="174" t="s">
        <v>875</v>
      </c>
      <c r="L312" s="173"/>
      <c r="M312" s="173"/>
      <c r="N312" s="173"/>
      <c r="O312" s="173"/>
      <c r="P312" s="173"/>
      <c r="Q312" s="173"/>
      <c r="R312" s="175"/>
      <c r="T312" s="176"/>
      <c r="U312" s="173"/>
      <c r="V312" s="173"/>
      <c r="W312" s="173"/>
      <c r="X312" s="173"/>
      <c r="Y312" s="173"/>
      <c r="Z312" s="173"/>
      <c r="AA312" s="177"/>
      <c r="AT312" s="178" t="s">
        <v>1089</v>
      </c>
      <c r="AU312" s="178" t="s">
        <v>959</v>
      </c>
      <c r="AV312" s="11" t="s">
        <v>954</v>
      </c>
      <c r="AW312" s="11" t="s">
        <v>903</v>
      </c>
      <c r="AX312" s="11" t="s">
        <v>947</v>
      </c>
      <c r="AY312" s="178" t="s">
        <v>1081</v>
      </c>
    </row>
    <row r="313" spans="2:65" s="12" customFormat="1" ht="16.5" customHeight="1">
      <c r="B313" s="179"/>
      <c r="C313" s="180"/>
      <c r="D313" s="180"/>
      <c r="E313" s="181" t="s">
        <v>875</v>
      </c>
      <c r="F313" s="259" t="s">
        <v>1352</v>
      </c>
      <c r="G313" s="260"/>
      <c r="H313" s="260"/>
      <c r="I313" s="260"/>
      <c r="J313" s="180"/>
      <c r="K313" s="182">
        <v>6</v>
      </c>
      <c r="L313" s="180"/>
      <c r="M313" s="180"/>
      <c r="N313" s="180"/>
      <c r="O313" s="180"/>
      <c r="P313" s="180"/>
      <c r="Q313" s="180"/>
      <c r="R313" s="183"/>
      <c r="T313" s="184"/>
      <c r="U313" s="180"/>
      <c r="V313" s="180"/>
      <c r="W313" s="180"/>
      <c r="X313" s="180"/>
      <c r="Y313" s="180"/>
      <c r="Z313" s="180"/>
      <c r="AA313" s="185"/>
      <c r="AT313" s="186" t="s">
        <v>1089</v>
      </c>
      <c r="AU313" s="186" t="s">
        <v>959</v>
      </c>
      <c r="AV313" s="12" t="s">
        <v>959</v>
      </c>
      <c r="AW313" s="12" t="s">
        <v>903</v>
      </c>
      <c r="AX313" s="12" t="s">
        <v>954</v>
      </c>
      <c r="AY313" s="186" t="s">
        <v>1081</v>
      </c>
    </row>
    <row r="314" spans="2:65" s="1" customFormat="1" ht="16.5" customHeight="1">
      <c r="B314" s="136"/>
      <c r="C314" s="195" t="s">
        <v>1377</v>
      </c>
      <c r="D314" s="195" t="s">
        <v>1187</v>
      </c>
      <c r="E314" s="196" t="s">
        <v>1378</v>
      </c>
      <c r="F314" s="262" t="s">
        <v>1379</v>
      </c>
      <c r="G314" s="262"/>
      <c r="H314" s="262"/>
      <c r="I314" s="262"/>
      <c r="J314" s="197" t="s">
        <v>1135</v>
      </c>
      <c r="K314" s="198">
        <v>6.12</v>
      </c>
      <c r="L314" s="261">
        <v>0</v>
      </c>
      <c r="M314" s="261"/>
      <c r="N314" s="257">
        <f>ROUND(L314*K314,3)</f>
        <v>0</v>
      </c>
      <c r="O314" s="258"/>
      <c r="P314" s="258"/>
      <c r="Q314" s="258"/>
      <c r="R314" s="138"/>
      <c r="T314" s="168" t="s">
        <v>875</v>
      </c>
      <c r="U314" s="47" t="s">
        <v>914</v>
      </c>
      <c r="V314" s="39"/>
      <c r="W314" s="169">
        <f>V314*K314</f>
        <v>0</v>
      </c>
      <c r="X314" s="169">
        <v>1.7999999999999999E-2</v>
      </c>
      <c r="Y314" s="169">
        <f>X314*K314</f>
        <v>0.11015999999999999</v>
      </c>
      <c r="Z314" s="169">
        <v>0</v>
      </c>
      <c r="AA314" s="170">
        <f>Z314*K314</f>
        <v>0</v>
      </c>
      <c r="AR314" s="22" t="s">
        <v>1190</v>
      </c>
      <c r="AT314" s="22" t="s">
        <v>1187</v>
      </c>
      <c r="AU314" s="22" t="s">
        <v>959</v>
      </c>
      <c r="AY314" s="22" t="s">
        <v>1081</v>
      </c>
      <c r="BE314" s="116">
        <f>IF(U314="základná",N314,0)</f>
        <v>0</v>
      </c>
      <c r="BF314" s="116">
        <f>IF(U314="znížená",N314,0)</f>
        <v>0</v>
      </c>
      <c r="BG314" s="116">
        <f>IF(U314="zákl. prenesená",N314,0)</f>
        <v>0</v>
      </c>
      <c r="BH314" s="116">
        <f>IF(U314="zníž. prenesená",N314,0)</f>
        <v>0</v>
      </c>
      <c r="BI314" s="116">
        <f>IF(U314="nulová",N314,0)</f>
        <v>0</v>
      </c>
      <c r="BJ314" s="22" t="s">
        <v>959</v>
      </c>
      <c r="BK314" s="171">
        <f>ROUND(L314*K314,3)</f>
        <v>0</v>
      </c>
      <c r="BL314" s="22" t="s">
        <v>1183</v>
      </c>
      <c r="BM314" s="22" t="s">
        <v>1380</v>
      </c>
    </row>
    <row r="315" spans="2:65" s="1" customFormat="1" ht="16.5" customHeight="1">
      <c r="B315" s="136"/>
      <c r="C315" s="195" t="s">
        <v>1381</v>
      </c>
      <c r="D315" s="195" t="s">
        <v>1187</v>
      </c>
      <c r="E315" s="196" t="s">
        <v>1382</v>
      </c>
      <c r="F315" s="262" t="s">
        <v>1383</v>
      </c>
      <c r="G315" s="262"/>
      <c r="H315" s="262"/>
      <c r="I315" s="262"/>
      <c r="J315" s="197" t="s">
        <v>1135</v>
      </c>
      <c r="K315" s="198">
        <v>6.12</v>
      </c>
      <c r="L315" s="261">
        <v>0</v>
      </c>
      <c r="M315" s="261"/>
      <c r="N315" s="257">
        <f>ROUND(L315*K315,3)</f>
        <v>0</v>
      </c>
      <c r="O315" s="258"/>
      <c r="P315" s="258"/>
      <c r="Q315" s="258"/>
      <c r="R315" s="138"/>
      <c r="T315" s="168" t="s">
        <v>875</v>
      </c>
      <c r="U315" s="47" t="s">
        <v>914</v>
      </c>
      <c r="V315" s="39"/>
      <c r="W315" s="169">
        <f>V315*K315</f>
        <v>0</v>
      </c>
      <c r="X315" s="169">
        <v>1.44E-2</v>
      </c>
      <c r="Y315" s="169">
        <f>X315*K315</f>
        <v>8.8127999999999998E-2</v>
      </c>
      <c r="Z315" s="169">
        <v>0</v>
      </c>
      <c r="AA315" s="170">
        <f>Z315*K315</f>
        <v>0</v>
      </c>
      <c r="AR315" s="22" t="s">
        <v>1190</v>
      </c>
      <c r="AT315" s="22" t="s">
        <v>1187</v>
      </c>
      <c r="AU315" s="22" t="s">
        <v>959</v>
      </c>
      <c r="AY315" s="22" t="s">
        <v>1081</v>
      </c>
      <c r="BE315" s="116">
        <f>IF(U315="základná",N315,0)</f>
        <v>0</v>
      </c>
      <c r="BF315" s="116">
        <f>IF(U315="znížená",N315,0)</f>
        <v>0</v>
      </c>
      <c r="BG315" s="116">
        <f>IF(U315="zákl. prenesená",N315,0)</f>
        <v>0</v>
      </c>
      <c r="BH315" s="116">
        <f>IF(U315="zníž. prenesená",N315,0)</f>
        <v>0</v>
      </c>
      <c r="BI315" s="116">
        <f>IF(U315="nulová",N315,0)</f>
        <v>0</v>
      </c>
      <c r="BJ315" s="22" t="s">
        <v>959</v>
      </c>
      <c r="BK315" s="171">
        <f>ROUND(L315*K315,3)</f>
        <v>0</v>
      </c>
      <c r="BL315" s="22" t="s">
        <v>1183</v>
      </c>
      <c r="BM315" s="22" t="s">
        <v>1384</v>
      </c>
    </row>
    <row r="316" spans="2:65" s="1" customFormat="1" ht="25.5" customHeight="1">
      <c r="B316" s="136"/>
      <c r="C316" s="164" t="s">
        <v>1385</v>
      </c>
      <c r="D316" s="164" t="s">
        <v>1082</v>
      </c>
      <c r="E316" s="165" t="s">
        <v>1386</v>
      </c>
      <c r="F316" s="270" t="s">
        <v>1387</v>
      </c>
      <c r="G316" s="270"/>
      <c r="H316" s="270"/>
      <c r="I316" s="270"/>
      <c r="J316" s="166" t="s">
        <v>1346</v>
      </c>
      <c r="K316" s="167">
        <v>0</v>
      </c>
      <c r="L316" s="265">
        <v>0</v>
      </c>
      <c r="M316" s="265"/>
      <c r="N316" s="258">
        <f>ROUND(L316*K316,3)</f>
        <v>0</v>
      </c>
      <c r="O316" s="258"/>
      <c r="P316" s="258"/>
      <c r="Q316" s="258"/>
      <c r="R316" s="138"/>
      <c r="T316" s="168" t="s">
        <v>875</v>
      </c>
      <c r="U316" s="47" t="s">
        <v>914</v>
      </c>
      <c r="V316" s="39"/>
      <c r="W316" s="169">
        <f>V316*K316</f>
        <v>0</v>
      </c>
      <c r="X316" s="169">
        <v>0</v>
      </c>
      <c r="Y316" s="169">
        <f>X316*K316</f>
        <v>0</v>
      </c>
      <c r="Z316" s="169">
        <v>0</v>
      </c>
      <c r="AA316" s="170">
        <f>Z316*K316</f>
        <v>0</v>
      </c>
      <c r="AR316" s="22" t="s">
        <v>1183</v>
      </c>
      <c r="AT316" s="22" t="s">
        <v>1082</v>
      </c>
      <c r="AU316" s="22" t="s">
        <v>959</v>
      </c>
      <c r="AY316" s="22" t="s">
        <v>1081</v>
      </c>
      <c r="BE316" s="116">
        <f>IF(U316="základná",N316,0)</f>
        <v>0</v>
      </c>
      <c r="BF316" s="116">
        <f>IF(U316="znížená",N316,0)</f>
        <v>0</v>
      </c>
      <c r="BG316" s="116">
        <f>IF(U316="zákl. prenesená",N316,0)</f>
        <v>0</v>
      </c>
      <c r="BH316" s="116">
        <f>IF(U316="zníž. prenesená",N316,0)</f>
        <v>0</v>
      </c>
      <c r="BI316" s="116">
        <f>IF(U316="nulová",N316,0)</f>
        <v>0</v>
      </c>
      <c r="BJ316" s="22" t="s">
        <v>959</v>
      </c>
      <c r="BK316" s="171">
        <f>ROUND(L316*K316,3)</f>
        <v>0</v>
      </c>
      <c r="BL316" s="22" t="s">
        <v>1183</v>
      </c>
      <c r="BM316" s="22" t="s">
        <v>1388</v>
      </c>
    </row>
    <row r="317" spans="2:65" s="10" customFormat="1" ht="29.85" customHeight="1">
      <c r="B317" s="153"/>
      <c r="C317" s="154"/>
      <c r="D317" s="163" t="s">
        <v>1056</v>
      </c>
      <c r="E317" s="163"/>
      <c r="F317" s="163"/>
      <c r="G317" s="163"/>
      <c r="H317" s="163"/>
      <c r="I317" s="163"/>
      <c r="J317" s="163"/>
      <c r="K317" s="163"/>
      <c r="L317" s="163"/>
      <c r="M317" s="163"/>
      <c r="N317" s="273">
        <f>BK317</f>
        <v>0</v>
      </c>
      <c r="O317" s="274"/>
      <c r="P317" s="274"/>
      <c r="Q317" s="274"/>
      <c r="R317" s="156"/>
      <c r="T317" s="157"/>
      <c r="U317" s="154"/>
      <c r="V317" s="154"/>
      <c r="W317" s="158">
        <f>SUM(W318:W322)</f>
        <v>0</v>
      </c>
      <c r="X317" s="154"/>
      <c r="Y317" s="158">
        <f>SUM(Y318:Y322)</f>
        <v>0.75988800000000001</v>
      </c>
      <c r="Z317" s="154"/>
      <c r="AA317" s="159">
        <f>SUM(AA318:AA322)</f>
        <v>0</v>
      </c>
      <c r="AR317" s="160" t="s">
        <v>959</v>
      </c>
      <c r="AT317" s="161" t="s">
        <v>946</v>
      </c>
      <c r="AU317" s="161" t="s">
        <v>954</v>
      </c>
      <c r="AY317" s="160" t="s">
        <v>1081</v>
      </c>
      <c r="BK317" s="162">
        <f>SUM(BK318:BK322)</f>
        <v>0</v>
      </c>
    </row>
    <row r="318" spans="2:65" s="1" customFormat="1" ht="38.25" customHeight="1">
      <c r="B318" s="136"/>
      <c r="C318" s="164" t="s">
        <v>1389</v>
      </c>
      <c r="D318" s="164" t="s">
        <v>1082</v>
      </c>
      <c r="E318" s="165" t="s">
        <v>1390</v>
      </c>
      <c r="F318" s="270" t="s">
        <v>1391</v>
      </c>
      <c r="G318" s="270"/>
      <c r="H318" s="270"/>
      <c r="I318" s="270"/>
      <c r="J318" s="166" t="s">
        <v>1135</v>
      </c>
      <c r="K318" s="167">
        <v>11.52</v>
      </c>
      <c r="L318" s="265">
        <v>0</v>
      </c>
      <c r="M318" s="265"/>
      <c r="N318" s="258">
        <f>ROUND(L318*K318,3)</f>
        <v>0</v>
      </c>
      <c r="O318" s="258"/>
      <c r="P318" s="258"/>
      <c r="Q318" s="258"/>
      <c r="R318" s="138"/>
      <c r="T318" s="168" t="s">
        <v>875</v>
      </c>
      <c r="U318" s="47" t="s">
        <v>914</v>
      </c>
      <c r="V318" s="39"/>
      <c r="W318" s="169">
        <f>V318*K318</f>
        <v>0</v>
      </c>
      <c r="X318" s="169">
        <v>6.59E-2</v>
      </c>
      <c r="Y318" s="169">
        <f>X318*K318</f>
        <v>0.75916799999999995</v>
      </c>
      <c r="Z318" s="169">
        <v>0</v>
      </c>
      <c r="AA318" s="170">
        <f>Z318*K318</f>
        <v>0</v>
      </c>
      <c r="AR318" s="22" t="s">
        <v>1183</v>
      </c>
      <c r="AT318" s="22" t="s">
        <v>1082</v>
      </c>
      <c r="AU318" s="22" t="s">
        <v>959</v>
      </c>
      <c r="AY318" s="22" t="s">
        <v>1081</v>
      </c>
      <c r="BE318" s="116">
        <f>IF(U318="základná",N318,0)</f>
        <v>0</v>
      </c>
      <c r="BF318" s="116">
        <f>IF(U318="znížená",N318,0)</f>
        <v>0</v>
      </c>
      <c r="BG318" s="116">
        <f>IF(U318="zákl. prenesená",N318,0)</f>
        <v>0</v>
      </c>
      <c r="BH318" s="116">
        <f>IF(U318="zníž. prenesená",N318,0)</f>
        <v>0</v>
      </c>
      <c r="BI318" s="116">
        <f>IF(U318="nulová",N318,0)</f>
        <v>0</v>
      </c>
      <c r="BJ318" s="22" t="s">
        <v>959</v>
      </c>
      <c r="BK318" s="171">
        <f>ROUND(L318*K318,3)</f>
        <v>0</v>
      </c>
      <c r="BL318" s="22" t="s">
        <v>1183</v>
      </c>
      <c r="BM318" s="22" t="s">
        <v>1392</v>
      </c>
    </row>
    <row r="319" spans="2:65" s="12" customFormat="1" ht="16.5" customHeight="1">
      <c r="B319" s="179"/>
      <c r="C319" s="180"/>
      <c r="D319" s="180"/>
      <c r="E319" s="181" t="s">
        <v>875</v>
      </c>
      <c r="F319" s="275" t="s">
        <v>1393</v>
      </c>
      <c r="G319" s="276"/>
      <c r="H319" s="276"/>
      <c r="I319" s="276"/>
      <c r="J319" s="180"/>
      <c r="K319" s="182">
        <v>11.52</v>
      </c>
      <c r="L319" s="180"/>
      <c r="M319" s="180"/>
      <c r="N319" s="180"/>
      <c r="O319" s="180"/>
      <c r="P319" s="180"/>
      <c r="Q319" s="180"/>
      <c r="R319" s="183"/>
      <c r="T319" s="184"/>
      <c r="U319" s="180"/>
      <c r="V319" s="180"/>
      <c r="W319" s="180"/>
      <c r="X319" s="180"/>
      <c r="Y319" s="180"/>
      <c r="Z319" s="180"/>
      <c r="AA319" s="185"/>
      <c r="AT319" s="186" t="s">
        <v>1089</v>
      </c>
      <c r="AU319" s="186" t="s">
        <v>959</v>
      </c>
      <c r="AV319" s="12" t="s">
        <v>959</v>
      </c>
      <c r="AW319" s="12" t="s">
        <v>903</v>
      </c>
      <c r="AX319" s="12" t="s">
        <v>954</v>
      </c>
      <c r="AY319" s="186" t="s">
        <v>1081</v>
      </c>
    </row>
    <row r="320" spans="2:65" s="1" customFormat="1" ht="38.25" customHeight="1">
      <c r="B320" s="136"/>
      <c r="C320" s="164" t="s">
        <v>1394</v>
      </c>
      <c r="D320" s="164" t="s">
        <v>1082</v>
      </c>
      <c r="E320" s="165" t="s">
        <v>1395</v>
      </c>
      <c r="F320" s="270" t="s">
        <v>1396</v>
      </c>
      <c r="G320" s="270"/>
      <c r="H320" s="270"/>
      <c r="I320" s="270"/>
      <c r="J320" s="166" t="s">
        <v>1194</v>
      </c>
      <c r="K320" s="167">
        <v>14.4</v>
      </c>
      <c r="L320" s="265">
        <v>0</v>
      </c>
      <c r="M320" s="265"/>
      <c r="N320" s="258">
        <f>ROUND(L320*K320,3)</f>
        <v>0</v>
      </c>
      <c r="O320" s="258"/>
      <c r="P320" s="258"/>
      <c r="Q320" s="258"/>
      <c r="R320" s="138"/>
      <c r="T320" s="168" t="s">
        <v>875</v>
      </c>
      <c r="U320" s="47" t="s">
        <v>914</v>
      </c>
      <c r="V320" s="39"/>
      <c r="W320" s="169">
        <f>V320*K320</f>
        <v>0</v>
      </c>
      <c r="X320" s="169">
        <v>5.0000000000000002E-5</v>
      </c>
      <c r="Y320" s="169">
        <f>X320*K320</f>
        <v>7.2000000000000005E-4</v>
      </c>
      <c r="Z320" s="169">
        <v>0</v>
      </c>
      <c r="AA320" s="170">
        <f>Z320*K320</f>
        <v>0</v>
      </c>
      <c r="AR320" s="22" t="s">
        <v>1183</v>
      </c>
      <c r="AT320" s="22" t="s">
        <v>1082</v>
      </c>
      <c r="AU320" s="22" t="s">
        <v>959</v>
      </c>
      <c r="AY320" s="22" t="s">
        <v>1081</v>
      </c>
      <c r="BE320" s="116">
        <f>IF(U320="základná",N320,0)</f>
        <v>0</v>
      </c>
      <c r="BF320" s="116">
        <f>IF(U320="znížená",N320,0)</f>
        <v>0</v>
      </c>
      <c r="BG320" s="116">
        <f>IF(U320="zákl. prenesená",N320,0)</f>
        <v>0</v>
      </c>
      <c r="BH320" s="116">
        <f>IF(U320="zníž. prenesená",N320,0)</f>
        <v>0</v>
      </c>
      <c r="BI320" s="116">
        <f>IF(U320="nulová",N320,0)</f>
        <v>0</v>
      </c>
      <c r="BJ320" s="22" t="s">
        <v>959</v>
      </c>
      <c r="BK320" s="171">
        <f>ROUND(L320*K320,3)</f>
        <v>0</v>
      </c>
      <c r="BL320" s="22" t="s">
        <v>1183</v>
      </c>
      <c r="BM320" s="22" t="s">
        <v>1397</v>
      </c>
    </row>
    <row r="321" spans="2:65" s="12" customFormat="1" ht="16.5" customHeight="1">
      <c r="B321" s="179"/>
      <c r="C321" s="180"/>
      <c r="D321" s="180"/>
      <c r="E321" s="181" t="s">
        <v>875</v>
      </c>
      <c r="F321" s="275" t="s">
        <v>1398</v>
      </c>
      <c r="G321" s="276"/>
      <c r="H321" s="276"/>
      <c r="I321" s="276"/>
      <c r="J321" s="180"/>
      <c r="K321" s="182">
        <v>14.4</v>
      </c>
      <c r="L321" s="180"/>
      <c r="M321" s="180"/>
      <c r="N321" s="180"/>
      <c r="O321" s="180"/>
      <c r="P321" s="180"/>
      <c r="Q321" s="180"/>
      <c r="R321" s="183"/>
      <c r="T321" s="184"/>
      <c r="U321" s="180"/>
      <c r="V321" s="180"/>
      <c r="W321" s="180"/>
      <c r="X321" s="180"/>
      <c r="Y321" s="180"/>
      <c r="Z321" s="180"/>
      <c r="AA321" s="185"/>
      <c r="AT321" s="186" t="s">
        <v>1089</v>
      </c>
      <c r="AU321" s="186" t="s">
        <v>959</v>
      </c>
      <c r="AV321" s="12" t="s">
        <v>959</v>
      </c>
      <c r="AW321" s="12" t="s">
        <v>903</v>
      </c>
      <c r="AX321" s="12" t="s">
        <v>954</v>
      </c>
      <c r="AY321" s="186" t="s">
        <v>1081</v>
      </c>
    </row>
    <row r="322" spans="2:65" s="1" customFormat="1" ht="38.25" customHeight="1">
      <c r="B322" s="136"/>
      <c r="C322" s="164" t="s">
        <v>1399</v>
      </c>
      <c r="D322" s="164" t="s">
        <v>1082</v>
      </c>
      <c r="E322" s="165" t="s">
        <v>1400</v>
      </c>
      <c r="F322" s="270" t="s">
        <v>1401</v>
      </c>
      <c r="G322" s="270"/>
      <c r="H322" s="270"/>
      <c r="I322" s="270"/>
      <c r="J322" s="166" t="s">
        <v>1346</v>
      </c>
      <c r="K322" s="167">
        <v>0</v>
      </c>
      <c r="L322" s="265">
        <v>0</v>
      </c>
      <c r="M322" s="265"/>
      <c r="N322" s="258">
        <f>ROUND(L322*K322,3)</f>
        <v>0</v>
      </c>
      <c r="O322" s="258"/>
      <c r="P322" s="258"/>
      <c r="Q322" s="258"/>
      <c r="R322" s="138"/>
      <c r="T322" s="168" t="s">
        <v>875</v>
      </c>
      <c r="U322" s="47" t="s">
        <v>914</v>
      </c>
      <c r="V322" s="39"/>
      <c r="W322" s="169">
        <f>V322*K322</f>
        <v>0</v>
      </c>
      <c r="X322" s="169">
        <v>0</v>
      </c>
      <c r="Y322" s="169">
        <f>X322*K322</f>
        <v>0</v>
      </c>
      <c r="Z322" s="169">
        <v>0</v>
      </c>
      <c r="AA322" s="170">
        <f>Z322*K322</f>
        <v>0</v>
      </c>
      <c r="AR322" s="22" t="s">
        <v>1183</v>
      </c>
      <c r="AT322" s="22" t="s">
        <v>1082</v>
      </c>
      <c r="AU322" s="22" t="s">
        <v>959</v>
      </c>
      <c r="AY322" s="22" t="s">
        <v>1081</v>
      </c>
      <c r="BE322" s="116">
        <f>IF(U322="základná",N322,0)</f>
        <v>0</v>
      </c>
      <c r="BF322" s="116">
        <f>IF(U322="znížená",N322,0)</f>
        <v>0</v>
      </c>
      <c r="BG322" s="116">
        <f>IF(U322="zákl. prenesená",N322,0)</f>
        <v>0</v>
      </c>
      <c r="BH322" s="116">
        <f>IF(U322="zníž. prenesená",N322,0)</f>
        <v>0</v>
      </c>
      <c r="BI322" s="116">
        <f>IF(U322="nulová",N322,0)</f>
        <v>0</v>
      </c>
      <c r="BJ322" s="22" t="s">
        <v>959</v>
      </c>
      <c r="BK322" s="171">
        <f>ROUND(L322*K322,3)</f>
        <v>0</v>
      </c>
      <c r="BL322" s="22" t="s">
        <v>1183</v>
      </c>
      <c r="BM322" s="22" t="s">
        <v>1402</v>
      </c>
    </row>
    <row r="323" spans="2:65" s="10" customFormat="1" ht="29.85" customHeight="1">
      <c r="B323" s="153"/>
      <c r="C323" s="154"/>
      <c r="D323" s="163" t="s">
        <v>1057</v>
      </c>
      <c r="E323" s="163"/>
      <c r="F323" s="163"/>
      <c r="G323" s="163"/>
      <c r="H323" s="163"/>
      <c r="I323" s="163"/>
      <c r="J323" s="163"/>
      <c r="K323" s="163"/>
      <c r="L323" s="163"/>
      <c r="M323" s="163"/>
      <c r="N323" s="273">
        <f>BK323</f>
        <v>0</v>
      </c>
      <c r="O323" s="274"/>
      <c r="P323" s="274"/>
      <c r="Q323" s="274"/>
      <c r="R323" s="156"/>
      <c r="T323" s="157"/>
      <c r="U323" s="154"/>
      <c r="V323" s="154"/>
      <c r="W323" s="158">
        <f>SUM(W324:W331)</f>
        <v>0</v>
      </c>
      <c r="X323" s="154"/>
      <c r="Y323" s="158">
        <f>SUM(Y324:Y331)</f>
        <v>7.7391599999999991E-2</v>
      </c>
      <c r="Z323" s="154"/>
      <c r="AA323" s="159">
        <f>SUM(AA324:AA331)</f>
        <v>0</v>
      </c>
      <c r="AR323" s="160" t="s">
        <v>959</v>
      </c>
      <c r="AT323" s="161" t="s">
        <v>946</v>
      </c>
      <c r="AU323" s="161" t="s">
        <v>954</v>
      </c>
      <c r="AY323" s="160" t="s">
        <v>1081</v>
      </c>
      <c r="BK323" s="162">
        <f>SUM(BK324:BK331)</f>
        <v>0</v>
      </c>
    </row>
    <row r="324" spans="2:65" s="1" customFormat="1" ht="38.25" customHeight="1">
      <c r="B324" s="136"/>
      <c r="C324" s="164" t="s">
        <v>1403</v>
      </c>
      <c r="D324" s="164" t="s">
        <v>1082</v>
      </c>
      <c r="E324" s="165" t="s">
        <v>1404</v>
      </c>
      <c r="F324" s="270" t="s">
        <v>1405</v>
      </c>
      <c r="G324" s="270"/>
      <c r="H324" s="270"/>
      <c r="I324" s="270"/>
      <c r="J324" s="166" t="s">
        <v>1194</v>
      </c>
      <c r="K324" s="167">
        <v>49.61</v>
      </c>
      <c r="L324" s="265">
        <v>0</v>
      </c>
      <c r="M324" s="265"/>
      <c r="N324" s="258">
        <f>ROUND(L324*K324,3)</f>
        <v>0</v>
      </c>
      <c r="O324" s="258"/>
      <c r="P324" s="258"/>
      <c r="Q324" s="258"/>
      <c r="R324" s="138"/>
      <c r="T324" s="168" t="s">
        <v>875</v>
      </c>
      <c r="U324" s="47" t="s">
        <v>914</v>
      </c>
      <c r="V324" s="39"/>
      <c r="W324" s="169">
        <f>V324*K324</f>
        <v>0</v>
      </c>
      <c r="X324" s="169">
        <v>1.56E-3</v>
      </c>
      <c r="Y324" s="169">
        <f>X324*K324</f>
        <v>7.7391599999999991E-2</v>
      </c>
      <c r="Z324" s="169">
        <v>0</v>
      </c>
      <c r="AA324" s="170">
        <f>Z324*K324</f>
        <v>0</v>
      </c>
      <c r="AR324" s="22" t="s">
        <v>1183</v>
      </c>
      <c r="AT324" s="22" t="s">
        <v>1082</v>
      </c>
      <c r="AU324" s="22" t="s">
        <v>959</v>
      </c>
      <c r="AY324" s="22" t="s">
        <v>1081</v>
      </c>
      <c r="BE324" s="116">
        <f>IF(U324="základná",N324,0)</f>
        <v>0</v>
      </c>
      <c r="BF324" s="116">
        <f>IF(U324="znížená",N324,0)</f>
        <v>0</v>
      </c>
      <c r="BG324" s="116">
        <f>IF(U324="zákl. prenesená",N324,0)</f>
        <v>0</v>
      </c>
      <c r="BH324" s="116">
        <f>IF(U324="zníž. prenesená",N324,0)</f>
        <v>0</v>
      </c>
      <c r="BI324" s="116">
        <f>IF(U324="nulová",N324,0)</f>
        <v>0</v>
      </c>
      <c r="BJ324" s="22" t="s">
        <v>959</v>
      </c>
      <c r="BK324" s="171">
        <f>ROUND(L324*K324,3)</f>
        <v>0</v>
      </c>
      <c r="BL324" s="22" t="s">
        <v>1183</v>
      </c>
      <c r="BM324" s="22" t="s">
        <v>1406</v>
      </c>
    </row>
    <row r="325" spans="2:65" s="11" customFormat="1" ht="16.5" customHeight="1">
      <c r="B325" s="172"/>
      <c r="C325" s="173"/>
      <c r="D325" s="173"/>
      <c r="E325" s="174" t="s">
        <v>875</v>
      </c>
      <c r="F325" s="263" t="s">
        <v>1407</v>
      </c>
      <c r="G325" s="264"/>
      <c r="H325" s="264"/>
      <c r="I325" s="264"/>
      <c r="J325" s="173"/>
      <c r="K325" s="174" t="s">
        <v>875</v>
      </c>
      <c r="L325" s="173"/>
      <c r="M325" s="173"/>
      <c r="N325" s="173"/>
      <c r="O325" s="173"/>
      <c r="P325" s="173"/>
      <c r="Q325" s="173"/>
      <c r="R325" s="175"/>
      <c r="T325" s="176"/>
      <c r="U325" s="173"/>
      <c r="V325" s="173"/>
      <c r="W325" s="173"/>
      <c r="X325" s="173"/>
      <c r="Y325" s="173"/>
      <c r="Z325" s="173"/>
      <c r="AA325" s="177"/>
      <c r="AT325" s="178" t="s">
        <v>1089</v>
      </c>
      <c r="AU325" s="178" t="s">
        <v>959</v>
      </c>
      <c r="AV325" s="11" t="s">
        <v>954</v>
      </c>
      <c r="AW325" s="11" t="s">
        <v>903</v>
      </c>
      <c r="AX325" s="11" t="s">
        <v>947</v>
      </c>
      <c r="AY325" s="178" t="s">
        <v>1081</v>
      </c>
    </row>
    <row r="326" spans="2:65" s="12" customFormat="1" ht="16.5" customHeight="1">
      <c r="B326" s="179"/>
      <c r="C326" s="180"/>
      <c r="D326" s="180"/>
      <c r="E326" s="181" t="s">
        <v>875</v>
      </c>
      <c r="F326" s="259" t="s">
        <v>1408</v>
      </c>
      <c r="G326" s="260"/>
      <c r="H326" s="260"/>
      <c r="I326" s="260"/>
      <c r="J326" s="180"/>
      <c r="K326" s="182">
        <v>13.25</v>
      </c>
      <c r="L326" s="180"/>
      <c r="M326" s="180"/>
      <c r="N326" s="180"/>
      <c r="O326" s="180"/>
      <c r="P326" s="180"/>
      <c r="Q326" s="180"/>
      <c r="R326" s="183"/>
      <c r="T326" s="184"/>
      <c r="U326" s="180"/>
      <c r="V326" s="180"/>
      <c r="W326" s="180"/>
      <c r="X326" s="180"/>
      <c r="Y326" s="180"/>
      <c r="Z326" s="180"/>
      <c r="AA326" s="185"/>
      <c r="AT326" s="186" t="s">
        <v>1089</v>
      </c>
      <c r="AU326" s="186" t="s">
        <v>959</v>
      </c>
      <c r="AV326" s="12" t="s">
        <v>959</v>
      </c>
      <c r="AW326" s="12" t="s">
        <v>903</v>
      </c>
      <c r="AX326" s="12" t="s">
        <v>947</v>
      </c>
      <c r="AY326" s="186" t="s">
        <v>1081</v>
      </c>
    </row>
    <row r="327" spans="2:65" s="12" customFormat="1" ht="16.5" customHeight="1">
      <c r="B327" s="179"/>
      <c r="C327" s="180"/>
      <c r="D327" s="180"/>
      <c r="E327" s="181" t="s">
        <v>875</v>
      </c>
      <c r="F327" s="259" t="s">
        <v>1409</v>
      </c>
      <c r="G327" s="260"/>
      <c r="H327" s="260"/>
      <c r="I327" s="260"/>
      <c r="J327" s="180"/>
      <c r="K327" s="182">
        <v>15.6</v>
      </c>
      <c r="L327" s="180"/>
      <c r="M327" s="180"/>
      <c r="N327" s="180"/>
      <c r="O327" s="180"/>
      <c r="P327" s="180"/>
      <c r="Q327" s="180"/>
      <c r="R327" s="183"/>
      <c r="T327" s="184"/>
      <c r="U327" s="180"/>
      <c r="V327" s="180"/>
      <c r="W327" s="180"/>
      <c r="X327" s="180"/>
      <c r="Y327" s="180"/>
      <c r="Z327" s="180"/>
      <c r="AA327" s="185"/>
      <c r="AT327" s="186" t="s">
        <v>1089</v>
      </c>
      <c r="AU327" s="186" t="s">
        <v>959</v>
      </c>
      <c r="AV327" s="12" t="s">
        <v>959</v>
      </c>
      <c r="AW327" s="12" t="s">
        <v>903</v>
      </c>
      <c r="AX327" s="12" t="s">
        <v>947</v>
      </c>
      <c r="AY327" s="186" t="s">
        <v>1081</v>
      </c>
    </row>
    <row r="328" spans="2:65" s="12" customFormat="1" ht="16.5" customHeight="1">
      <c r="B328" s="179"/>
      <c r="C328" s="180"/>
      <c r="D328" s="180"/>
      <c r="E328" s="181" t="s">
        <v>875</v>
      </c>
      <c r="F328" s="259" t="s">
        <v>1410</v>
      </c>
      <c r="G328" s="260"/>
      <c r="H328" s="260"/>
      <c r="I328" s="260"/>
      <c r="J328" s="180"/>
      <c r="K328" s="182">
        <v>18</v>
      </c>
      <c r="L328" s="180"/>
      <c r="M328" s="180"/>
      <c r="N328" s="180"/>
      <c r="O328" s="180"/>
      <c r="P328" s="180"/>
      <c r="Q328" s="180"/>
      <c r="R328" s="183"/>
      <c r="T328" s="184"/>
      <c r="U328" s="180"/>
      <c r="V328" s="180"/>
      <c r="W328" s="180"/>
      <c r="X328" s="180"/>
      <c r="Y328" s="180"/>
      <c r="Z328" s="180"/>
      <c r="AA328" s="185"/>
      <c r="AT328" s="186" t="s">
        <v>1089</v>
      </c>
      <c r="AU328" s="186" t="s">
        <v>959</v>
      </c>
      <c r="AV328" s="12" t="s">
        <v>959</v>
      </c>
      <c r="AW328" s="12" t="s">
        <v>903</v>
      </c>
      <c r="AX328" s="12" t="s">
        <v>947</v>
      </c>
      <c r="AY328" s="186" t="s">
        <v>1081</v>
      </c>
    </row>
    <row r="329" spans="2:65" s="12" customFormat="1" ht="16.5" customHeight="1">
      <c r="B329" s="179"/>
      <c r="C329" s="180"/>
      <c r="D329" s="180"/>
      <c r="E329" s="181" t="s">
        <v>875</v>
      </c>
      <c r="F329" s="259" t="s">
        <v>1411</v>
      </c>
      <c r="G329" s="260"/>
      <c r="H329" s="260"/>
      <c r="I329" s="260"/>
      <c r="J329" s="180"/>
      <c r="K329" s="182">
        <v>2.76</v>
      </c>
      <c r="L329" s="180"/>
      <c r="M329" s="180"/>
      <c r="N329" s="180"/>
      <c r="O329" s="180"/>
      <c r="P329" s="180"/>
      <c r="Q329" s="180"/>
      <c r="R329" s="183"/>
      <c r="T329" s="184"/>
      <c r="U329" s="180"/>
      <c r="V329" s="180"/>
      <c r="W329" s="180"/>
      <c r="X329" s="180"/>
      <c r="Y329" s="180"/>
      <c r="Z329" s="180"/>
      <c r="AA329" s="185"/>
      <c r="AT329" s="186" t="s">
        <v>1089</v>
      </c>
      <c r="AU329" s="186" t="s">
        <v>959</v>
      </c>
      <c r="AV329" s="12" t="s">
        <v>959</v>
      </c>
      <c r="AW329" s="12" t="s">
        <v>903</v>
      </c>
      <c r="AX329" s="12" t="s">
        <v>947</v>
      </c>
      <c r="AY329" s="186" t="s">
        <v>1081</v>
      </c>
    </row>
    <row r="330" spans="2:65" s="13" customFormat="1" ht="16.5" customHeight="1">
      <c r="B330" s="187"/>
      <c r="C330" s="188"/>
      <c r="D330" s="188"/>
      <c r="E330" s="189" t="s">
        <v>875</v>
      </c>
      <c r="F330" s="271" t="s">
        <v>1096</v>
      </c>
      <c r="G330" s="272"/>
      <c r="H330" s="272"/>
      <c r="I330" s="272"/>
      <c r="J330" s="188"/>
      <c r="K330" s="190">
        <v>49.61</v>
      </c>
      <c r="L330" s="188"/>
      <c r="M330" s="188"/>
      <c r="N330" s="188"/>
      <c r="O330" s="188"/>
      <c r="P330" s="188"/>
      <c r="Q330" s="188"/>
      <c r="R330" s="191"/>
      <c r="T330" s="192"/>
      <c r="U330" s="188"/>
      <c r="V330" s="188"/>
      <c r="W330" s="188"/>
      <c r="X330" s="188"/>
      <c r="Y330" s="188"/>
      <c r="Z330" s="188"/>
      <c r="AA330" s="193"/>
      <c r="AT330" s="194" t="s">
        <v>1089</v>
      </c>
      <c r="AU330" s="194" t="s">
        <v>959</v>
      </c>
      <c r="AV330" s="13" t="s">
        <v>1086</v>
      </c>
      <c r="AW330" s="13" t="s">
        <v>903</v>
      </c>
      <c r="AX330" s="13" t="s">
        <v>954</v>
      </c>
      <c r="AY330" s="194" t="s">
        <v>1081</v>
      </c>
    </row>
    <row r="331" spans="2:65" s="1" customFormat="1" ht="25.5" customHeight="1">
      <c r="B331" s="136"/>
      <c r="C331" s="164" t="s">
        <v>1412</v>
      </c>
      <c r="D331" s="164" t="s">
        <v>1082</v>
      </c>
      <c r="E331" s="165" t="s">
        <v>1413</v>
      </c>
      <c r="F331" s="270" t="s">
        <v>1414</v>
      </c>
      <c r="G331" s="270"/>
      <c r="H331" s="270"/>
      <c r="I331" s="270"/>
      <c r="J331" s="166" t="s">
        <v>1346</v>
      </c>
      <c r="K331" s="167">
        <v>0</v>
      </c>
      <c r="L331" s="265">
        <v>0</v>
      </c>
      <c r="M331" s="265"/>
      <c r="N331" s="258">
        <f>ROUND(L331*K331,3)</f>
        <v>0</v>
      </c>
      <c r="O331" s="258"/>
      <c r="P331" s="258"/>
      <c r="Q331" s="258"/>
      <c r="R331" s="138"/>
      <c r="T331" s="168" t="s">
        <v>875</v>
      </c>
      <c r="U331" s="47" t="s">
        <v>914</v>
      </c>
      <c r="V331" s="39"/>
      <c r="W331" s="169">
        <f>V331*K331</f>
        <v>0</v>
      </c>
      <c r="X331" s="169">
        <v>0</v>
      </c>
      <c r="Y331" s="169">
        <f>X331*K331</f>
        <v>0</v>
      </c>
      <c r="Z331" s="169">
        <v>0</v>
      </c>
      <c r="AA331" s="170">
        <f>Z331*K331</f>
        <v>0</v>
      </c>
      <c r="AR331" s="22" t="s">
        <v>1183</v>
      </c>
      <c r="AT331" s="22" t="s">
        <v>1082</v>
      </c>
      <c r="AU331" s="22" t="s">
        <v>959</v>
      </c>
      <c r="AY331" s="22" t="s">
        <v>1081</v>
      </c>
      <c r="BE331" s="116">
        <f>IF(U331="základná",N331,0)</f>
        <v>0</v>
      </c>
      <c r="BF331" s="116">
        <f>IF(U331="znížená",N331,0)</f>
        <v>0</v>
      </c>
      <c r="BG331" s="116">
        <f>IF(U331="zákl. prenesená",N331,0)</f>
        <v>0</v>
      </c>
      <c r="BH331" s="116">
        <f>IF(U331="zníž. prenesená",N331,0)</f>
        <v>0</v>
      </c>
      <c r="BI331" s="116">
        <f>IF(U331="nulová",N331,0)</f>
        <v>0</v>
      </c>
      <c r="BJ331" s="22" t="s">
        <v>959</v>
      </c>
      <c r="BK331" s="171">
        <f>ROUND(L331*K331,3)</f>
        <v>0</v>
      </c>
      <c r="BL331" s="22" t="s">
        <v>1183</v>
      </c>
      <c r="BM331" s="22" t="s">
        <v>1415</v>
      </c>
    </row>
    <row r="332" spans="2:65" s="10" customFormat="1" ht="29.85" customHeight="1">
      <c r="B332" s="153"/>
      <c r="C332" s="154"/>
      <c r="D332" s="163" t="s">
        <v>1058</v>
      </c>
      <c r="E332" s="163"/>
      <c r="F332" s="163"/>
      <c r="G332" s="163"/>
      <c r="H332" s="163"/>
      <c r="I332" s="163"/>
      <c r="J332" s="163"/>
      <c r="K332" s="163"/>
      <c r="L332" s="163"/>
      <c r="M332" s="163"/>
      <c r="N332" s="273">
        <f>BK332</f>
        <v>0</v>
      </c>
      <c r="O332" s="274"/>
      <c r="P332" s="274"/>
      <c r="Q332" s="274"/>
      <c r="R332" s="156"/>
      <c r="T332" s="157"/>
      <c r="U332" s="154"/>
      <c r="V332" s="154"/>
      <c r="W332" s="158">
        <f>SUM(W333:W345)</f>
        <v>0</v>
      </c>
      <c r="X332" s="154"/>
      <c r="Y332" s="158">
        <f>SUM(Y333:Y345)</f>
        <v>1E-3</v>
      </c>
      <c r="Z332" s="154"/>
      <c r="AA332" s="159">
        <f>SUM(AA333:AA345)</f>
        <v>0</v>
      </c>
      <c r="AR332" s="160" t="s">
        <v>959</v>
      </c>
      <c r="AT332" s="161" t="s">
        <v>946</v>
      </c>
      <c r="AU332" s="161" t="s">
        <v>954</v>
      </c>
      <c r="AY332" s="160" t="s">
        <v>1081</v>
      </c>
      <c r="BK332" s="162">
        <f>SUM(BK333:BK345)</f>
        <v>0</v>
      </c>
    </row>
    <row r="333" spans="2:65" s="1" customFormat="1" ht="38.25" customHeight="1">
      <c r="B333" s="136"/>
      <c r="C333" s="164" t="s">
        <v>1416</v>
      </c>
      <c r="D333" s="164" t="s">
        <v>1082</v>
      </c>
      <c r="E333" s="165" t="s">
        <v>1417</v>
      </c>
      <c r="F333" s="270" t="s">
        <v>1418</v>
      </c>
      <c r="G333" s="270"/>
      <c r="H333" s="270"/>
      <c r="I333" s="270"/>
      <c r="J333" s="166" t="s">
        <v>1182</v>
      </c>
      <c r="K333" s="167">
        <v>25.695</v>
      </c>
      <c r="L333" s="265">
        <v>0</v>
      </c>
      <c r="M333" s="265"/>
      <c r="N333" s="258">
        <f>ROUND(L333*K333,3)</f>
        <v>0</v>
      </c>
      <c r="O333" s="258"/>
      <c r="P333" s="258"/>
      <c r="Q333" s="258"/>
      <c r="R333" s="138"/>
      <c r="T333" s="168" t="s">
        <v>875</v>
      </c>
      <c r="U333" s="47" t="s">
        <v>914</v>
      </c>
      <c r="V333" s="39"/>
      <c r="W333" s="169">
        <f>V333*K333</f>
        <v>0</v>
      </c>
      <c r="X333" s="169">
        <v>0</v>
      </c>
      <c r="Y333" s="169">
        <f>X333*K333</f>
        <v>0</v>
      </c>
      <c r="Z333" s="169">
        <v>0</v>
      </c>
      <c r="AA333" s="170">
        <f>Z333*K333</f>
        <v>0</v>
      </c>
      <c r="AR333" s="22" t="s">
        <v>1183</v>
      </c>
      <c r="AT333" s="22" t="s">
        <v>1082</v>
      </c>
      <c r="AU333" s="22" t="s">
        <v>959</v>
      </c>
      <c r="AY333" s="22" t="s">
        <v>1081</v>
      </c>
      <c r="BE333" s="116">
        <f>IF(U333="základná",N333,0)</f>
        <v>0</v>
      </c>
      <c r="BF333" s="116">
        <f>IF(U333="znížená",N333,0)</f>
        <v>0</v>
      </c>
      <c r="BG333" s="116">
        <f>IF(U333="zákl. prenesená",N333,0)</f>
        <v>0</v>
      </c>
      <c r="BH333" s="116">
        <f>IF(U333="zníž. prenesená",N333,0)</f>
        <v>0</v>
      </c>
      <c r="BI333" s="116">
        <f>IF(U333="nulová",N333,0)</f>
        <v>0</v>
      </c>
      <c r="BJ333" s="22" t="s">
        <v>959</v>
      </c>
      <c r="BK333" s="171">
        <f>ROUND(L333*K333,3)</f>
        <v>0</v>
      </c>
      <c r="BL333" s="22" t="s">
        <v>1183</v>
      </c>
      <c r="BM333" s="22" t="s">
        <v>1419</v>
      </c>
    </row>
    <row r="334" spans="2:65" s="12" customFormat="1" ht="16.5" customHeight="1">
      <c r="B334" s="179"/>
      <c r="C334" s="180"/>
      <c r="D334" s="180"/>
      <c r="E334" s="181" t="s">
        <v>875</v>
      </c>
      <c r="F334" s="275" t="s">
        <v>1420</v>
      </c>
      <c r="G334" s="276"/>
      <c r="H334" s="276"/>
      <c r="I334" s="276"/>
      <c r="J334" s="180"/>
      <c r="K334" s="182">
        <v>0.81</v>
      </c>
      <c r="L334" s="180"/>
      <c r="M334" s="180"/>
      <c r="N334" s="180"/>
      <c r="O334" s="180"/>
      <c r="P334" s="180"/>
      <c r="Q334" s="180"/>
      <c r="R334" s="183"/>
      <c r="T334" s="184"/>
      <c r="U334" s="180"/>
      <c r="V334" s="180"/>
      <c r="W334" s="180"/>
      <c r="X334" s="180"/>
      <c r="Y334" s="180"/>
      <c r="Z334" s="180"/>
      <c r="AA334" s="185"/>
      <c r="AT334" s="186" t="s">
        <v>1089</v>
      </c>
      <c r="AU334" s="186" t="s">
        <v>959</v>
      </c>
      <c r="AV334" s="12" t="s">
        <v>959</v>
      </c>
      <c r="AW334" s="12" t="s">
        <v>903</v>
      </c>
      <c r="AX334" s="12" t="s">
        <v>947</v>
      </c>
      <c r="AY334" s="186" t="s">
        <v>1081</v>
      </c>
    </row>
    <row r="335" spans="2:65" s="12" customFormat="1" ht="16.5" customHeight="1">
      <c r="B335" s="179"/>
      <c r="C335" s="180"/>
      <c r="D335" s="180"/>
      <c r="E335" s="181" t="s">
        <v>875</v>
      </c>
      <c r="F335" s="259" t="s">
        <v>1421</v>
      </c>
      <c r="G335" s="260"/>
      <c r="H335" s="260"/>
      <c r="I335" s="260"/>
      <c r="J335" s="180"/>
      <c r="K335" s="182">
        <v>8.6850000000000005</v>
      </c>
      <c r="L335" s="180"/>
      <c r="M335" s="180"/>
      <c r="N335" s="180"/>
      <c r="O335" s="180"/>
      <c r="P335" s="180"/>
      <c r="Q335" s="180"/>
      <c r="R335" s="183"/>
      <c r="T335" s="184"/>
      <c r="U335" s="180"/>
      <c r="V335" s="180"/>
      <c r="W335" s="180"/>
      <c r="X335" s="180"/>
      <c r="Y335" s="180"/>
      <c r="Z335" s="180"/>
      <c r="AA335" s="185"/>
      <c r="AT335" s="186" t="s">
        <v>1089</v>
      </c>
      <c r="AU335" s="186" t="s">
        <v>959</v>
      </c>
      <c r="AV335" s="12" t="s">
        <v>959</v>
      </c>
      <c r="AW335" s="12" t="s">
        <v>903</v>
      </c>
      <c r="AX335" s="12" t="s">
        <v>947</v>
      </c>
      <c r="AY335" s="186" t="s">
        <v>1081</v>
      </c>
    </row>
    <row r="336" spans="2:65" s="12" customFormat="1" ht="16.5" customHeight="1">
      <c r="B336" s="179"/>
      <c r="C336" s="180"/>
      <c r="D336" s="180"/>
      <c r="E336" s="181" t="s">
        <v>875</v>
      </c>
      <c r="F336" s="259" t="s">
        <v>1422</v>
      </c>
      <c r="G336" s="260"/>
      <c r="H336" s="260"/>
      <c r="I336" s="260"/>
      <c r="J336" s="180"/>
      <c r="K336" s="182">
        <v>7.2</v>
      </c>
      <c r="L336" s="180"/>
      <c r="M336" s="180"/>
      <c r="N336" s="180"/>
      <c r="O336" s="180"/>
      <c r="P336" s="180"/>
      <c r="Q336" s="180"/>
      <c r="R336" s="183"/>
      <c r="T336" s="184"/>
      <c r="U336" s="180"/>
      <c r="V336" s="180"/>
      <c r="W336" s="180"/>
      <c r="X336" s="180"/>
      <c r="Y336" s="180"/>
      <c r="Z336" s="180"/>
      <c r="AA336" s="185"/>
      <c r="AT336" s="186" t="s">
        <v>1089</v>
      </c>
      <c r="AU336" s="186" t="s">
        <v>959</v>
      </c>
      <c r="AV336" s="12" t="s">
        <v>959</v>
      </c>
      <c r="AW336" s="12" t="s">
        <v>903</v>
      </c>
      <c r="AX336" s="12" t="s">
        <v>947</v>
      </c>
      <c r="AY336" s="186" t="s">
        <v>1081</v>
      </c>
    </row>
    <row r="337" spans="2:65" s="12" customFormat="1" ht="16.5" customHeight="1">
      <c r="B337" s="179"/>
      <c r="C337" s="180"/>
      <c r="D337" s="180"/>
      <c r="E337" s="181" t="s">
        <v>875</v>
      </c>
      <c r="F337" s="259" t="s">
        <v>1423</v>
      </c>
      <c r="G337" s="260"/>
      <c r="H337" s="260"/>
      <c r="I337" s="260"/>
      <c r="J337" s="180"/>
      <c r="K337" s="182">
        <v>9</v>
      </c>
      <c r="L337" s="180"/>
      <c r="M337" s="180"/>
      <c r="N337" s="180"/>
      <c r="O337" s="180"/>
      <c r="P337" s="180"/>
      <c r="Q337" s="180"/>
      <c r="R337" s="183"/>
      <c r="T337" s="184"/>
      <c r="U337" s="180"/>
      <c r="V337" s="180"/>
      <c r="W337" s="180"/>
      <c r="X337" s="180"/>
      <c r="Y337" s="180"/>
      <c r="Z337" s="180"/>
      <c r="AA337" s="185"/>
      <c r="AT337" s="186" t="s">
        <v>1089</v>
      </c>
      <c r="AU337" s="186" t="s">
        <v>959</v>
      </c>
      <c r="AV337" s="12" t="s">
        <v>959</v>
      </c>
      <c r="AW337" s="12" t="s">
        <v>903</v>
      </c>
      <c r="AX337" s="12" t="s">
        <v>947</v>
      </c>
      <c r="AY337" s="186" t="s">
        <v>1081</v>
      </c>
    </row>
    <row r="338" spans="2:65" s="13" customFormat="1" ht="16.5" customHeight="1">
      <c r="B338" s="187"/>
      <c r="C338" s="188"/>
      <c r="D338" s="188"/>
      <c r="E338" s="189" t="s">
        <v>875</v>
      </c>
      <c r="F338" s="271" t="s">
        <v>1096</v>
      </c>
      <c r="G338" s="272"/>
      <c r="H338" s="272"/>
      <c r="I338" s="272"/>
      <c r="J338" s="188"/>
      <c r="K338" s="190">
        <v>25.695</v>
      </c>
      <c r="L338" s="188"/>
      <c r="M338" s="188"/>
      <c r="N338" s="188"/>
      <c r="O338" s="188"/>
      <c r="P338" s="188"/>
      <c r="Q338" s="188"/>
      <c r="R338" s="191"/>
      <c r="T338" s="192"/>
      <c r="U338" s="188"/>
      <c r="V338" s="188"/>
      <c r="W338" s="188"/>
      <c r="X338" s="188"/>
      <c r="Y338" s="188"/>
      <c r="Z338" s="188"/>
      <c r="AA338" s="193"/>
      <c r="AT338" s="194" t="s">
        <v>1089</v>
      </c>
      <c r="AU338" s="194" t="s">
        <v>959</v>
      </c>
      <c r="AV338" s="13" t="s">
        <v>1086</v>
      </c>
      <c r="AW338" s="13" t="s">
        <v>903</v>
      </c>
      <c r="AX338" s="13" t="s">
        <v>954</v>
      </c>
      <c r="AY338" s="194" t="s">
        <v>1081</v>
      </c>
    </row>
    <row r="339" spans="2:65" s="1" customFormat="1" ht="38.25" customHeight="1">
      <c r="B339" s="136"/>
      <c r="C339" s="164" t="s">
        <v>1424</v>
      </c>
      <c r="D339" s="164" t="s">
        <v>1082</v>
      </c>
      <c r="E339" s="165" t="s">
        <v>1425</v>
      </c>
      <c r="F339" s="270" t="s">
        <v>1426</v>
      </c>
      <c r="G339" s="270"/>
      <c r="H339" s="270"/>
      <c r="I339" s="270"/>
      <c r="J339" s="166" t="s">
        <v>1182</v>
      </c>
      <c r="K339" s="167">
        <v>3</v>
      </c>
      <c r="L339" s="265">
        <v>0</v>
      </c>
      <c r="M339" s="265"/>
      <c r="N339" s="258">
        <f>ROUND(L339*K339,3)</f>
        <v>0</v>
      </c>
      <c r="O339" s="258"/>
      <c r="P339" s="258"/>
      <c r="Q339" s="258"/>
      <c r="R339" s="138"/>
      <c r="T339" s="168" t="s">
        <v>875</v>
      </c>
      <c r="U339" s="47" t="s">
        <v>914</v>
      </c>
      <c r="V339" s="39"/>
      <c r="W339" s="169">
        <f>V339*K339</f>
        <v>0</v>
      </c>
      <c r="X339" s="169">
        <v>0</v>
      </c>
      <c r="Y339" s="169">
        <f>X339*K339</f>
        <v>0</v>
      </c>
      <c r="Z339" s="169">
        <v>0</v>
      </c>
      <c r="AA339" s="170">
        <f>Z339*K339</f>
        <v>0</v>
      </c>
      <c r="AR339" s="22" t="s">
        <v>1183</v>
      </c>
      <c r="AT339" s="22" t="s">
        <v>1082</v>
      </c>
      <c r="AU339" s="22" t="s">
        <v>959</v>
      </c>
      <c r="AY339" s="22" t="s">
        <v>1081</v>
      </c>
      <c r="BE339" s="116">
        <f>IF(U339="základná",N339,0)</f>
        <v>0</v>
      </c>
      <c r="BF339" s="116">
        <f>IF(U339="znížená",N339,0)</f>
        <v>0</v>
      </c>
      <c r="BG339" s="116">
        <f>IF(U339="zákl. prenesená",N339,0)</f>
        <v>0</v>
      </c>
      <c r="BH339" s="116">
        <f>IF(U339="zníž. prenesená",N339,0)</f>
        <v>0</v>
      </c>
      <c r="BI339" s="116">
        <f>IF(U339="nulová",N339,0)</f>
        <v>0</v>
      </c>
      <c r="BJ339" s="22" t="s">
        <v>959</v>
      </c>
      <c r="BK339" s="171">
        <f>ROUND(L339*K339,3)</f>
        <v>0</v>
      </c>
      <c r="BL339" s="22" t="s">
        <v>1183</v>
      </c>
      <c r="BM339" s="22" t="s">
        <v>1427</v>
      </c>
    </row>
    <row r="340" spans="2:65" s="12" customFormat="1" ht="16.5" customHeight="1">
      <c r="B340" s="179"/>
      <c r="C340" s="180"/>
      <c r="D340" s="180"/>
      <c r="E340" s="181" t="s">
        <v>875</v>
      </c>
      <c r="F340" s="275" t="s">
        <v>1428</v>
      </c>
      <c r="G340" s="276"/>
      <c r="H340" s="276"/>
      <c r="I340" s="276"/>
      <c r="J340" s="180"/>
      <c r="K340" s="182">
        <v>3</v>
      </c>
      <c r="L340" s="180"/>
      <c r="M340" s="180"/>
      <c r="N340" s="180"/>
      <c r="O340" s="180"/>
      <c r="P340" s="180"/>
      <c r="Q340" s="180"/>
      <c r="R340" s="183"/>
      <c r="T340" s="184"/>
      <c r="U340" s="180"/>
      <c r="V340" s="180"/>
      <c r="W340" s="180"/>
      <c r="X340" s="180"/>
      <c r="Y340" s="180"/>
      <c r="Z340" s="180"/>
      <c r="AA340" s="185"/>
      <c r="AT340" s="186" t="s">
        <v>1089</v>
      </c>
      <c r="AU340" s="186" t="s">
        <v>959</v>
      </c>
      <c r="AV340" s="12" t="s">
        <v>959</v>
      </c>
      <c r="AW340" s="12" t="s">
        <v>903</v>
      </c>
      <c r="AX340" s="12" t="s">
        <v>954</v>
      </c>
      <c r="AY340" s="186" t="s">
        <v>1081</v>
      </c>
    </row>
    <row r="341" spans="2:65" s="1" customFormat="1" ht="38.25" customHeight="1">
      <c r="B341" s="136"/>
      <c r="C341" s="164" t="s">
        <v>1429</v>
      </c>
      <c r="D341" s="164" t="s">
        <v>1082</v>
      </c>
      <c r="E341" s="165" t="s">
        <v>1430</v>
      </c>
      <c r="F341" s="270" t="s">
        <v>1431</v>
      </c>
      <c r="G341" s="270"/>
      <c r="H341" s="270"/>
      <c r="I341" s="270"/>
      <c r="J341" s="166" t="s">
        <v>1182</v>
      </c>
      <c r="K341" s="167">
        <v>1</v>
      </c>
      <c r="L341" s="265">
        <v>0</v>
      </c>
      <c r="M341" s="265"/>
      <c r="N341" s="258">
        <f>ROUND(L341*K341,3)</f>
        <v>0</v>
      </c>
      <c r="O341" s="258"/>
      <c r="P341" s="258"/>
      <c r="Q341" s="258"/>
      <c r="R341" s="138"/>
      <c r="T341" s="168" t="s">
        <v>875</v>
      </c>
      <c r="U341" s="47" t="s">
        <v>914</v>
      </c>
      <c r="V341" s="39"/>
      <c r="W341" s="169">
        <f>V341*K341</f>
        <v>0</v>
      </c>
      <c r="X341" s="169">
        <v>0</v>
      </c>
      <c r="Y341" s="169">
        <f>X341*K341</f>
        <v>0</v>
      </c>
      <c r="Z341" s="169">
        <v>0</v>
      </c>
      <c r="AA341" s="170">
        <f>Z341*K341</f>
        <v>0</v>
      </c>
      <c r="AR341" s="22" t="s">
        <v>1183</v>
      </c>
      <c r="AT341" s="22" t="s">
        <v>1082</v>
      </c>
      <c r="AU341" s="22" t="s">
        <v>959</v>
      </c>
      <c r="AY341" s="22" t="s">
        <v>1081</v>
      </c>
      <c r="BE341" s="116">
        <f>IF(U341="základná",N341,0)</f>
        <v>0</v>
      </c>
      <c r="BF341" s="116">
        <f>IF(U341="znížená",N341,0)</f>
        <v>0</v>
      </c>
      <c r="BG341" s="116">
        <f>IF(U341="zákl. prenesená",N341,0)</f>
        <v>0</v>
      </c>
      <c r="BH341" s="116">
        <f>IF(U341="zníž. prenesená",N341,0)</f>
        <v>0</v>
      </c>
      <c r="BI341" s="116">
        <f>IF(U341="nulová",N341,0)</f>
        <v>0</v>
      </c>
      <c r="BJ341" s="22" t="s">
        <v>959</v>
      </c>
      <c r="BK341" s="171">
        <f>ROUND(L341*K341,3)</f>
        <v>0</v>
      </c>
      <c r="BL341" s="22" t="s">
        <v>1183</v>
      </c>
      <c r="BM341" s="22" t="s">
        <v>1432</v>
      </c>
    </row>
    <row r="342" spans="2:65" s="12" customFormat="1" ht="16.5" customHeight="1">
      <c r="B342" s="179"/>
      <c r="C342" s="180"/>
      <c r="D342" s="180"/>
      <c r="E342" s="181" t="s">
        <v>875</v>
      </c>
      <c r="F342" s="275" t="s">
        <v>1433</v>
      </c>
      <c r="G342" s="276"/>
      <c r="H342" s="276"/>
      <c r="I342" s="276"/>
      <c r="J342" s="180"/>
      <c r="K342" s="182">
        <v>1</v>
      </c>
      <c r="L342" s="180"/>
      <c r="M342" s="180"/>
      <c r="N342" s="180"/>
      <c r="O342" s="180"/>
      <c r="P342" s="180"/>
      <c r="Q342" s="180"/>
      <c r="R342" s="183"/>
      <c r="T342" s="184"/>
      <c r="U342" s="180"/>
      <c r="V342" s="180"/>
      <c r="W342" s="180"/>
      <c r="X342" s="180"/>
      <c r="Y342" s="180"/>
      <c r="Z342" s="180"/>
      <c r="AA342" s="185"/>
      <c r="AT342" s="186" t="s">
        <v>1089</v>
      </c>
      <c r="AU342" s="186" t="s">
        <v>959</v>
      </c>
      <c r="AV342" s="12" t="s">
        <v>959</v>
      </c>
      <c r="AW342" s="12" t="s">
        <v>903</v>
      </c>
      <c r="AX342" s="12" t="s">
        <v>954</v>
      </c>
      <c r="AY342" s="186" t="s">
        <v>1081</v>
      </c>
    </row>
    <row r="343" spans="2:65" s="1" customFormat="1" ht="25.5" customHeight="1">
      <c r="B343" s="136"/>
      <c r="C343" s="195" t="s">
        <v>1434</v>
      </c>
      <c r="D343" s="195" t="s">
        <v>1187</v>
      </c>
      <c r="E343" s="196" t="s">
        <v>1435</v>
      </c>
      <c r="F343" s="262" t="s">
        <v>1436</v>
      </c>
      <c r="G343" s="262"/>
      <c r="H343" s="262"/>
      <c r="I343" s="262"/>
      <c r="J343" s="197" t="s">
        <v>1182</v>
      </c>
      <c r="K343" s="198">
        <v>1</v>
      </c>
      <c r="L343" s="261">
        <v>0</v>
      </c>
      <c r="M343" s="261"/>
      <c r="N343" s="257">
        <f>ROUND(L343*K343,3)</f>
        <v>0</v>
      </c>
      <c r="O343" s="258"/>
      <c r="P343" s="258"/>
      <c r="Q343" s="258"/>
      <c r="R343" s="138"/>
      <c r="T343" s="168" t="s">
        <v>875</v>
      </c>
      <c r="U343" s="47" t="s">
        <v>914</v>
      </c>
      <c r="V343" s="39"/>
      <c r="W343" s="169">
        <f>V343*K343</f>
        <v>0</v>
      </c>
      <c r="X343" s="169">
        <v>1E-3</v>
      </c>
      <c r="Y343" s="169">
        <f>X343*K343</f>
        <v>1E-3</v>
      </c>
      <c r="Z343" s="169">
        <v>0</v>
      </c>
      <c r="AA343" s="170">
        <f>Z343*K343</f>
        <v>0</v>
      </c>
      <c r="AR343" s="22" t="s">
        <v>1190</v>
      </c>
      <c r="AT343" s="22" t="s">
        <v>1187</v>
      </c>
      <c r="AU343" s="22" t="s">
        <v>959</v>
      </c>
      <c r="AY343" s="22" t="s">
        <v>1081</v>
      </c>
      <c r="BE343" s="116">
        <f>IF(U343="základná",N343,0)</f>
        <v>0</v>
      </c>
      <c r="BF343" s="116">
        <f>IF(U343="znížená",N343,0)</f>
        <v>0</v>
      </c>
      <c r="BG343" s="116">
        <f>IF(U343="zákl. prenesená",N343,0)</f>
        <v>0</v>
      </c>
      <c r="BH343" s="116">
        <f>IF(U343="zníž. prenesená",N343,0)</f>
        <v>0</v>
      </c>
      <c r="BI343" s="116">
        <f>IF(U343="nulová",N343,0)</f>
        <v>0</v>
      </c>
      <c r="BJ343" s="22" t="s">
        <v>959</v>
      </c>
      <c r="BK343" s="171">
        <f>ROUND(L343*K343,3)</f>
        <v>0</v>
      </c>
      <c r="BL343" s="22" t="s">
        <v>1183</v>
      </c>
      <c r="BM343" s="22" t="s">
        <v>1437</v>
      </c>
    </row>
    <row r="344" spans="2:65" s="1" customFormat="1" ht="16.5" customHeight="1">
      <c r="B344" s="136"/>
      <c r="C344" s="195" t="s">
        <v>1438</v>
      </c>
      <c r="D344" s="195" t="s">
        <v>1187</v>
      </c>
      <c r="E344" s="196" t="s">
        <v>1439</v>
      </c>
      <c r="F344" s="262" t="s">
        <v>1440</v>
      </c>
      <c r="G344" s="262"/>
      <c r="H344" s="262"/>
      <c r="I344" s="262"/>
      <c r="J344" s="197" t="s">
        <v>1441</v>
      </c>
      <c r="K344" s="198">
        <v>1</v>
      </c>
      <c r="L344" s="261">
        <v>0</v>
      </c>
      <c r="M344" s="261"/>
      <c r="N344" s="257">
        <f>ROUND(L344*K344,3)</f>
        <v>0</v>
      </c>
      <c r="O344" s="258"/>
      <c r="P344" s="258"/>
      <c r="Q344" s="258"/>
      <c r="R344" s="138"/>
      <c r="T344" s="168" t="s">
        <v>875</v>
      </c>
      <c r="U344" s="47" t="s">
        <v>914</v>
      </c>
      <c r="V344" s="39"/>
      <c r="W344" s="169">
        <f>V344*K344</f>
        <v>0</v>
      </c>
      <c r="X344" s="169">
        <v>0</v>
      </c>
      <c r="Y344" s="169">
        <f>X344*K344</f>
        <v>0</v>
      </c>
      <c r="Z344" s="169">
        <v>0</v>
      </c>
      <c r="AA344" s="170">
        <f>Z344*K344</f>
        <v>0</v>
      </c>
      <c r="AR344" s="22" t="s">
        <v>1190</v>
      </c>
      <c r="AT344" s="22" t="s">
        <v>1187</v>
      </c>
      <c r="AU344" s="22" t="s">
        <v>959</v>
      </c>
      <c r="AY344" s="22" t="s">
        <v>1081</v>
      </c>
      <c r="BE344" s="116">
        <f>IF(U344="základná",N344,0)</f>
        <v>0</v>
      </c>
      <c r="BF344" s="116">
        <f>IF(U344="znížená",N344,0)</f>
        <v>0</v>
      </c>
      <c r="BG344" s="116">
        <f>IF(U344="zákl. prenesená",N344,0)</f>
        <v>0</v>
      </c>
      <c r="BH344" s="116">
        <f>IF(U344="zníž. prenesená",N344,0)</f>
        <v>0</v>
      </c>
      <c r="BI344" s="116">
        <f>IF(U344="nulová",N344,0)</f>
        <v>0</v>
      </c>
      <c r="BJ344" s="22" t="s">
        <v>959</v>
      </c>
      <c r="BK344" s="171">
        <f>ROUND(L344*K344,3)</f>
        <v>0</v>
      </c>
      <c r="BL344" s="22" t="s">
        <v>1183</v>
      </c>
      <c r="BM344" s="22" t="s">
        <v>1442</v>
      </c>
    </row>
    <row r="345" spans="2:65" s="1" customFormat="1" ht="25.5" customHeight="1">
      <c r="B345" s="136"/>
      <c r="C345" s="164" t="s">
        <v>1443</v>
      </c>
      <c r="D345" s="164" t="s">
        <v>1082</v>
      </c>
      <c r="E345" s="165" t="s">
        <v>1444</v>
      </c>
      <c r="F345" s="270" t="s">
        <v>1445</v>
      </c>
      <c r="G345" s="270"/>
      <c r="H345" s="270"/>
      <c r="I345" s="270"/>
      <c r="J345" s="166" t="s">
        <v>1346</v>
      </c>
      <c r="K345" s="167">
        <v>0</v>
      </c>
      <c r="L345" s="265">
        <v>0</v>
      </c>
      <c r="M345" s="265"/>
      <c r="N345" s="258">
        <f>ROUND(L345*K345,3)</f>
        <v>0</v>
      </c>
      <c r="O345" s="258"/>
      <c r="P345" s="258"/>
      <c r="Q345" s="258"/>
      <c r="R345" s="138"/>
      <c r="T345" s="168" t="s">
        <v>875</v>
      </c>
      <c r="U345" s="47" t="s">
        <v>914</v>
      </c>
      <c r="V345" s="39"/>
      <c r="W345" s="169">
        <f>V345*K345</f>
        <v>0</v>
      </c>
      <c r="X345" s="169">
        <v>0</v>
      </c>
      <c r="Y345" s="169">
        <f>X345*K345</f>
        <v>0</v>
      </c>
      <c r="Z345" s="169">
        <v>0</v>
      </c>
      <c r="AA345" s="170">
        <f>Z345*K345</f>
        <v>0</v>
      </c>
      <c r="AR345" s="22" t="s">
        <v>1183</v>
      </c>
      <c r="AT345" s="22" t="s">
        <v>1082</v>
      </c>
      <c r="AU345" s="22" t="s">
        <v>959</v>
      </c>
      <c r="AY345" s="22" t="s">
        <v>1081</v>
      </c>
      <c r="BE345" s="116">
        <f>IF(U345="základná",N345,0)</f>
        <v>0</v>
      </c>
      <c r="BF345" s="116">
        <f>IF(U345="znížená",N345,0)</f>
        <v>0</v>
      </c>
      <c r="BG345" s="116">
        <f>IF(U345="zákl. prenesená",N345,0)</f>
        <v>0</v>
      </c>
      <c r="BH345" s="116">
        <f>IF(U345="zníž. prenesená",N345,0)</f>
        <v>0</v>
      </c>
      <c r="BI345" s="116">
        <f>IF(U345="nulová",N345,0)</f>
        <v>0</v>
      </c>
      <c r="BJ345" s="22" t="s">
        <v>959</v>
      </c>
      <c r="BK345" s="171">
        <f>ROUND(L345*K345,3)</f>
        <v>0</v>
      </c>
      <c r="BL345" s="22" t="s">
        <v>1183</v>
      </c>
      <c r="BM345" s="22" t="s">
        <v>1446</v>
      </c>
    </row>
    <row r="346" spans="2:65" s="10" customFormat="1" ht="29.85" customHeight="1">
      <c r="B346" s="153"/>
      <c r="C346" s="154"/>
      <c r="D346" s="163" t="s">
        <v>1059</v>
      </c>
      <c r="E346" s="163"/>
      <c r="F346" s="163"/>
      <c r="G346" s="163"/>
      <c r="H346" s="163"/>
      <c r="I346" s="163"/>
      <c r="J346" s="163"/>
      <c r="K346" s="163"/>
      <c r="L346" s="163"/>
      <c r="M346" s="163"/>
      <c r="N346" s="273">
        <f>BK346</f>
        <v>0</v>
      </c>
      <c r="O346" s="274"/>
      <c r="P346" s="274"/>
      <c r="Q346" s="274"/>
      <c r="R346" s="156"/>
      <c r="T346" s="157"/>
      <c r="U346" s="154"/>
      <c r="V346" s="154"/>
      <c r="W346" s="158">
        <f>SUM(W347:W396)</f>
        <v>0</v>
      </c>
      <c r="X346" s="154"/>
      <c r="Y346" s="158">
        <f>SUM(Y347:Y396)</f>
        <v>3.4642681900000007</v>
      </c>
      <c r="Z346" s="154"/>
      <c r="AA346" s="159">
        <f>SUM(AA347:AA396)</f>
        <v>0</v>
      </c>
      <c r="AR346" s="160" t="s">
        <v>959</v>
      </c>
      <c r="AT346" s="161" t="s">
        <v>946</v>
      </c>
      <c r="AU346" s="161" t="s">
        <v>954</v>
      </c>
      <c r="AY346" s="160" t="s">
        <v>1081</v>
      </c>
      <c r="BK346" s="162">
        <f>SUM(BK347:BK396)</f>
        <v>0</v>
      </c>
    </row>
    <row r="347" spans="2:65" s="1" customFormat="1" ht="38.25" customHeight="1">
      <c r="B347" s="136"/>
      <c r="C347" s="164" t="s">
        <v>1447</v>
      </c>
      <c r="D347" s="164" t="s">
        <v>1082</v>
      </c>
      <c r="E347" s="165" t="s">
        <v>1448</v>
      </c>
      <c r="F347" s="270" t="s">
        <v>1449</v>
      </c>
      <c r="G347" s="270"/>
      <c r="H347" s="270"/>
      <c r="I347" s="270"/>
      <c r="J347" s="166" t="s">
        <v>1135</v>
      </c>
      <c r="K347" s="167">
        <v>25.317</v>
      </c>
      <c r="L347" s="265">
        <v>0</v>
      </c>
      <c r="M347" s="265"/>
      <c r="N347" s="258">
        <f>ROUND(L347*K347,3)</f>
        <v>0</v>
      </c>
      <c r="O347" s="258"/>
      <c r="P347" s="258"/>
      <c r="Q347" s="258"/>
      <c r="R347" s="138"/>
      <c r="T347" s="168" t="s">
        <v>875</v>
      </c>
      <c r="U347" s="47" t="s">
        <v>914</v>
      </c>
      <c r="V347" s="39"/>
      <c r="W347" s="169">
        <f>V347*K347</f>
        <v>0</v>
      </c>
      <c r="X347" s="169">
        <v>4.6999999999999999E-4</v>
      </c>
      <c r="Y347" s="169">
        <f>X347*K347</f>
        <v>1.189899E-2</v>
      </c>
      <c r="Z347" s="169">
        <v>0</v>
      </c>
      <c r="AA347" s="170">
        <f>Z347*K347</f>
        <v>0</v>
      </c>
      <c r="AR347" s="22" t="s">
        <v>1183</v>
      </c>
      <c r="AT347" s="22" t="s">
        <v>1082</v>
      </c>
      <c r="AU347" s="22" t="s">
        <v>959</v>
      </c>
      <c r="AY347" s="22" t="s">
        <v>1081</v>
      </c>
      <c r="BE347" s="116">
        <f>IF(U347="základná",N347,0)</f>
        <v>0</v>
      </c>
      <c r="BF347" s="116">
        <f>IF(U347="znížená",N347,0)</f>
        <v>0</v>
      </c>
      <c r="BG347" s="116">
        <f>IF(U347="zákl. prenesená",N347,0)</f>
        <v>0</v>
      </c>
      <c r="BH347" s="116">
        <f>IF(U347="zníž. prenesená",N347,0)</f>
        <v>0</v>
      </c>
      <c r="BI347" s="116">
        <f>IF(U347="nulová",N347,0)</f>
        <v>0</v>
      </c>
      <c r="BJ347" s="22" t="s">
        <v>959</v>
      </c>
      <c r="BK347" s="171">
        <f>ROUND(L347*K347,3)</f>
        <v>0</v>
      </c>
      <c r="BL347" s="22" t="s">
        <v>1183</v>
      </c>
      <c r="BM347" s="22" t="s">
        <v>1450</v>
      </c>
    </row>
    <row r="348" spans="2:65" s="11" customFormat="1" ht="16.5" customHeight="1">
      <c r="B348" s="172"/>
      <c r="C348" s="173"/>
      <c r="D348" s="173"/>
      <c r="E348" s="174" t="s">
        <v>875</v>
      </c>
      <c r="F348" s="263" t="s">
        <v>1451</v>
      </c>
      <c r="G348" s="264"/>
      <c r="H348" s="264"/>
      <c r="I348" s="264"/>
      <c r="J348" s="173"/>
      <c r="K348" s="174" t="s">
        <v>875</v>
      </c>
      <c r="L348" s="173"/>
      <c r="M348" s="173"/>
      <c r="N348" s="173"/>
      <c r="O348" s="173"/>
      <c r="P348" s="173"/>
      <c r="Q348" s="173"/>
      <c r="R348" s="175"/>
      <c r="T348" s="176"/>
      <c r="U348" s="173"/>
      <c r="V348" s="173"/>
      <c r="W348" s="173"/>
      <c r="X348" s="173"/>
      <c r="Y348" s="173"/>
      <c r="Z348" s="173"/>
      <c r="AA348" s="177"/>
      <c r="AT348" s="178" t="s">
        <v>1089</v>
      </c>
      <c r="AU348" s="178" t="s">
        <v>959</v>
      </c>
      <c r="AV348" s="11" t="s">
        <v>954</v>
      </c>
      <c r="AW348" s="11" t="s">
        <v>903</v>
      </c>
      <c r="AX348" s="11" t="s">
        <v>947</v>
      </c>
      <c r="AY348" s="178" t="s">
        <v>1081</v>
      </c>
    </row>
    <row r="349" spans="2:65" s="12" customFormat="1" ht="16.5" customHeight="1">
      <c r="B349" s="179"/>
      <c r="C349" s="180"/>
      <c r="D349" s="180"/>
      <c r="E349" s="181" t="s">
        <v>875</v>
      </c>
      <c r="F349" s="259" t="s">
        <v>1452</v>
      </c>
      <c r="G349" s="260"/>
      <c r="H349" s="260"/>
      <c r="I349" s="260"/>
      <c r="J349" s="180"/>
      <c r="K349" s="182">
        <v>8.6850000000000005</v>
      </c>
      <c r="L349" s="180"/>
      <c r="M349" s="180"/>
      <c r="N349" s="180"/>
      <c r="O349" s="180"/>
      <c r="P349" s="180"/>
      <c r="Q349" s="180"/>
      <c r="R349" s="183"/>
      <c r="T349" s="184"/>
      <c r="U349" s="180"/>
      <c r="V349" s="180"/>
      <c r="W349" s="180"/>
      <c r="X349" s="180"/>
      <c r="Y349" s="180"/>
      <c r="Z349" s="180"/>
      <c r="AA349" s="185"/>
      <c r="AT349" s="186" t="s">
        <v>1089</v>
      </c>
      <c r="AU349" s="186" t="s">
        <v>959</v>
      </c>
      <c r="AV349" s="12" t="s">
        <v>959</v>
      </c>
      <c r="AW349" s="12" t="s">
        <v>903</v>
      </c>
      <c r="AX349" s="12" t="s">
        <v>947</v>
      </c>
      <c r="AY349" s="186" t="s">
        <v>1081</v>
      </c>
    </row>
    <row r="350" spans="2:65" s="12" customFormat="1" ht="16.5" customHeight="1">
      <c r="B350" s="179"/>
      <c r="C350" s="180"/>
      <c r="D350" s="180"/>
      <c r="E350" s="181" t="s">
        <v>875</v>
      </c>
      <c r="F350" s="259" t="s">
        <v>1453</v>
      </c>
      <c r="G350" s="260"/>
      <c r="H350" s="260"/>
      <c r="I350" s="260"/>
      <c r="J350" s="180"/>
      <c r="K350" s="182">
        <v>7.2</v>
      </c>
      <c r="L350" s="180"/>
      <c r="M350" s="180"/>
      <c r="N350" s="180"/>
      <c r="O350" s="180"/>
      <c r="P350" s="180"/>
      <c r="Q350" s="180"/>
      <c r="R350" s="183"/>
      <c r="T350" s="184"/>
      <c r="U350" s="180"/>
      <c r="V350" s="180"/>
      <c r="W350" s="180"/>
      <c r="X350" s="180"/>
      <c r="Y350" s="180"/>
      <c r="Z350" s="180"/>
      <c r="AA350" s="185"/>
      <c r="AT350" s="186" t="s">
        <v>1089</v>
      </c>
      <c r="AU350" s="186" t="s">
        <v>959</v>
      </c>
      <c r="AV350" s="12" t="s">
        <v>959</v>
      </c>
      <c r="AW350" s="12" t="s">
        <v>903</v>
      </c>
      <c r="AX350" s="12" t="s">
        <v>947</v>
      </c>
      <c r="AY350" s="186" t="s">
        <v>1081</v>
      </c>
    </row>
    <row r="351" spans="2:65" s="12" customFormat="1" ht="16.5" customHeight="1">
      <c r="B351" s="179"/>
      <c r="C351" s="180"/>
      <c r="D351" s="180"/>
      <c r="E351" s="181" t="s">
        <v>875</v>
      </c>
      <c r="F351" s="259" t="s">
        <v>1454</v>
      </c>
      <c r="G351" s="260"/>
      <c r="H351" s="260"/>
      <c r="I351" s="260"/>
      <c r="J351" s="180"/>
      <c r="K351" s="182">
        <v>9</v>
      </c>
      <c r="L351" s="180"/>
      <c r="M351" s="180"/>
      <c r="N351" s="180"/>
      <c r="O351" s="180"/>
      <c r="P351" s="180"/>
      <c r="Q351" s="180"/>
      <c r="R351" s="183"/>
      <c r="T351" s="184"/>
      <c r="U351" s="180"/>
      <c r="V351" s="180"/>
      <c r="W351" s="180"/>
      <c r="X351" s="180"/>
      <c r="Y351" s="180"/>
      <c r="Z351" s="180"/>
      <c r="AA351" s="185"/>
      <c r="AT351" s="186" t="s">
        <v>1089</v>
      </c>
      <c r="AU351" s="186" t="s">
        <v>959</v>
      </c>
      <c r="AV351" s="12" t="s">
        <v>959</v>
      </c>
      <c r="AW351" s="12" t="s">
        <v>903</v>
      </c>
      <c r="AX351" s="12" t="s">
        <v>947</v>
      </c>
      <c r="AY351" s="186" t="s">
        <v>1081</v>
      </c>
    </row>
    <row r="352" spans="2:65" s="12" customFormat="1" ht="16.5" customHeight="1">
      <c r="B352" s="179"/>
      <c r="C352" s="180"/>
      <c r="D352" s="180"/>
      <c r="E352" s="181" t="s">
        <v>875</v>
      </c>
      <c r="F352" s="259" t="s">
        <v>1455</v>
      </c>
      <c r="G352" s="260"/>
      <c r="H352" s="260"/>
      <c r="I352" s="260"/>
      <c r="J352" s="180"/>
      <c r="K352" s="182">
        <v>0.432</v>
      </c>
      <c r="L352" s="180"/>
      <c r="M352" s="180"/>
      <c r="N352" s="180"/>
      <c r="O352" s="180"/>
      <c r="P352" s="180"/>
      <c r="Q352" s="180"/>
      <c r="R352" s="183"/>
      <c r="T352" s="184"/>
      <c r="U352" s="180"/>
      <c r="V352" s="180"/>
      <c r="W352" s="180"/>
      <c r="X352" s="180"/>
      <c r="Y352" s="180"/>
      <c r="Z352" s="180"/>
      <c r="AA352" s="185"/>
      <c r="AT352" s="186" t="s">
        <v>1089</v>
      </c>
      <c r="AU352" s="186" t="s">
        <v>959</v>
      </c>
      <c r="AV352" s="12" t="s">
        <v>959</v>
      </c>
      <c r="AW352" s="12" t="s">
        <v>903</v>
      </c>
      <c r="AX352" s="12" t="s">
        <v>947</v>
      </c>
      <c r="AY352" s="186" t="s">
        <v>1081</v>
      </c>
    </row>
    <row r="353" spans="2:65" s="13" customFormat="1" ht="16.5" customHeight="1">
      <c r="B353" s="187"/>
      <c r="C353" s="188"/>
      <c r="D353" s="188"/>
      <c r="E353" s="189" t="s">
        <v>875</v>
      </c>
      <c r="F353" s="271" t="s">
        <v>1096</v>
      </c>
      <c r="G353" s="272"/>
      <c r="H353" s="272"/>
      <c r="I353" s="272"/>
      <c r="J353" s="188"/>
      <c r="K353" s="190">
        <v>25.317</v>
      </c>
      <c r="L353" s="188"/>
      <c r="M353" s="188"/>
      <c r="N353" s="188"/>
      <c r="O353" s="188"/>
      <c r="P353" s="188"/>
      <c r="Q353" s="188"/>
      <c r="R353" s="191"/>
      <c r="T353" s="192"/>
      <c r="U353" s="188"/>
      <c r="V353" s="188"/>
      <c r="W353" s="188"/>
      <c r="X353" s="188"/>
      <c r="Y353" s="188"/>
      <c r="Z353" s="188"/>
      <c r="AA353" s="193"/>
      <c r="AT353" s="194" t="s">
        <v>1089</v>
      </c>
      <c r="AU353" s="194" t="s">
        <v>959</v>
      </c>
      <c r="AV353" s="13" t="s">
        <v>1086</v>
      </c>
      <c r="AW353" s="13" t="s">
        <v>903</v>
      </c>
      <c r="AX353" s="13" t="s">
        <v>954</v>
      </c>
      <c r="AY353" s="194" t="s">
        <v>1081</v>
      </c>
    </row>
    <row r="354" spans="2:65" s="1" customFormat="1" ht="38.25" customHeight="1">
      <c r="B354" s="136"/>
      <c r="C354" s="195" t="s">
        <v>1456</v>
      </c>
      <c r="D354" s="195" t="s">
        <v>1187</v>
      </c>
      <c r="E354" s="196" t="s">
        <v>1457</v>
      </c>
      <c r="F354" s="262" t="s">
        <v>1458</v>
      </c>
      <c r="G354" s="262"/>
      <c r="H354" s="262"/>
      <c r="I354" s="262"/>
      <c r="J354" s="197" t="s">
        <v>1135</v>
      </c>
      <c r="K354" s="198">
        <v>25.317</v>
      </c>
      <c r="L354" s="261">
        <v>0</v>
      </c>
      <c r="M354" s="261"/>
      <c r="N354" s="257">
        <f>ROUND(L354*K354,3)</f>
        <v>0</v>
      </c>
      <c r="O354" s="258"/>
      <c r="P354" s="258"/>
      <c r="Q354" s="258"/>
      <c r="R354" s="138"/>
      <c r="T354" s="168" t="s">
        <v>875</v>
      </c>
      <c r="U354" s="47" t="s">
        <v>914</v>
      </c>
      <c r="V354" s="39"/>
      <c r="W354" s="169">
        <f>V354*K354</f>
        <v>0</v>
      </c>
      <c r="X354" s="169">
        <v>1.26E-2</v>
      </c>
      <c r="Y354" s="169">
        <f>X354*K354</f>
        <v>0.31899420000000001</v>
      </c>
      <c r="Z354" s="169">
        <v>0</v>
      </c>
      <c r="AA354" s="170">
        <f>Z354*K354</f>
        <v>0</v>
      </c>
      <c r="AR354" s="22" t="s">
        <v>1190</v>
      </c>
      <c r="AT354" s="22" t="s">
        <v>1187</v>
      </c>
      <c r="AU354" s="22" t="s">
        <v>959</v>
      </c>
      <c r="AY354" s="22" t="s">
        <v>1081</v>
      </c>
      <c r="BE354" s="116">
        <f>IF(U354="základná",N354,0)</f>
        <v>0</v>
      </c>
      <c r="BF354" s="116">
        <f>IF(U354="znížená",N354,0)</f>
        <v>0</v>
      </c>
      <c r="BG354" s="116">
        <f>IF(U354="zákl. prenesená",N354,0)</f>
        <v>0</v>
      </c>
      <c r="BH354" s="116">
        <f>IF(U354="zníž. prenesená",N354,0)</f>
        <v>0</v>
      </c>
      <c r="BI354" s="116">
        <f>IF(U354="nulová",N354,0)</f>
        <v>0</v>
      </c>
      <c r="BJ354" s="22" t="s">
        <v>959</v>
      </c>
      <c r="BK354" s="171">
        <f>ROUND(L354*K354,3)</f>
        <v>0</v>
      </c>
      <c r="BL354" s="22" t="s">
        <v>1183</v>
      </c>
      <c r="BM354" s="22" t="s">
        <v>1459</v>
      </c>
    </row>
    <row r="355" spans="2:65" s="1" customFormat="1" ht="108" customHeight="1">
      <c r="B355" s="38"/>
      <c r="C355" s="39"/>
      <c r="D355" s="39"/>
      <c r="E355" s="39"/>
      <c r="F355" s="268" t="s">
        <v>1460</v>
      </c>
      <c r="G355" s="269"/>
      <c r="H355" s="269"/>
      <c r="I355" s="269"/>
      <c r="J355" s="39"/>
      <c r="K355" s="39"/>
      <c r="L355" s="39"/>
      <c r="M355" s="39"/>
      <c r="N355" s="39"/>
      <c r="O355" s="39"/>
      <c r="P355" s="39"/>
      <c r="Q355" s="39"/>
      <c r="R355" s="40"/>
      <c r="T355" s="199"/>
      <c r="U355" s="39"/>
      <c r="V355" s="39"/>
      <c r="W355" s="39"/>
      <c r="X355" s="39"/>
      <c r="Y355" s="39"/>
      <c r="Z355" s="39"/>
      <c r="AA355" s="77"/>
      <c r="AT355" s="22" t="s">
        <v>1232</v>
      </c>
      <c r="AU355" s="22" t="s">
        <v>959</v>
      </c>
    </row>
    <row r="356" spans="2:65" s="1" customFormat="1" ht="16.5" customHeight="1">
      <c r="B356" s="136"/>
      <c r="C356" s="195" t="s">
        <v>1461</v>
      </c>
      <c r="D356" s="195" t="s">
        <v>1187</v>
      </c>
      <c r="E356" s="196" t="s">
        <v>1462</v>
      </c>
      <c r="F356" s="262" t="s">
        <v>1463</v>
      </c>
      <c r="G356" s="262"/>
      <c r="H356" s="262"/>
      <c r="I356" s="262"/>
      <c r="J356" s="197" t="s">
        <v>1182</v>
      </c>
      <c r="K356" s="198">
        <v>208</v>
      </c>
      <c r="L356" s="261">
        <v>0</v>
      </c>
      <c r="M356" s="261"/>
      <c r="N356" s="257">
        <f>ROUND(L356*K356,3)</f>
        <v>0</v>
      </c>
      <c r="O356" s="258"/>
      <c r="P356" s="258"/>
      <c r="Q356" s="258"/>
      <c r="R356" s="138"/>
      <c r="T356" s="168" t="s">
        <v>875</v>
      </c>
      <c r="U356" s="47" t="s">
        <v>914</v>
      </c>
      <c r="V356" s="39"/>
      <c r="W356" s="169">
        <f>V356*K356</f>
        <v>0</v>
      </c>
      <c r="X356" s="169">
        <v>1.7000000000000001E-4</v>
      </c>
      <c r="Y356" s="169">
        <f>X356*K356</f>
        <v>3.5360000000000003E-2</v>
      </c>
      <c r="Z356" s="169">
        <v>0</v>
      </c>
      <c r="AA356" s="170">
        <f>Z356*K356</f>
        <v>0</v>
      </c>
      <c r="AR356" s="22" t="s">
        <v>1190</v>
      </c>
      <c r="AT356" s="22" t="s">
        <v>1187</v>
      </c>
      <c r="AU356" s="22" t="s">
        <v>959</v>
      </c>
      <c r="AY356" s="22" t="s">
        <v>1081</v>
      </c>
      <c r="BE356" s="116">
        <f>IF(U356="základná",N356,0)</f>
        <v>0</v>
      </c>
      <c r="BF356" s="116">
        <f>IF(U356="znížená",N356,0)</f>
        <v>0</v>
      </c>
      <c r="BG356" s="116">
        <f>IF(U356="zákl. prenesená",N356,0)</f>
        <v>0</v>
      </c>
      <c r="BH356" s="116">
        <f>IF(U356="zníž. prenesená",N356,0)</f>
        <v>0</v>
      </c>
      <c r="BI356" s="116">
        <f>IF(U356="nulová",N356,0)</f>
        <v>0</v>
      </c>
      <c r="BJ356" s="22" t="s">
        <v>959</v>
      </c>
      <c r="BK356" s="171">
        <f>ROUND(L356*K356,3)</f>
        <v>0</v>
      </c>
      <c r="BL356" s="22" t="s">
        <v>1183</v>
      </c>
      <c r="BM356" s="22" t="s">
        <v>1464</v>
      </c>
    </row>
    <row r="357" spans="2:65" s="1" customFormat="1" ht="16.5" customHeight="1">
      <c r="B357" s="38"/>
      <c r="C357" s="39"/>
      <c r="D357" s="39"/>
      <c r="E357" s="39"/>
      <c r="F357" s="268" t="s">
        <v>1465</v>
      </c>
      <c r="G357" s="269"/>
      <c r="H357" s="269"/>
      <c r="I357" s="269"/>
      <c r="J357" s="39"/>
      <c r="K357" s="39"/>
      <c r="L357" s="39"/>
      <c r="M357" s="39"/>
      <c r="N357" s="39"/>
      <c r="O357" s="39"/>
      <c r="P357" s="39"/>
      <c r="Q357" s="39"/>
      <c r="R357" s="40"/>
      <c r="T357" s="199"/>
      <c r="U357" s="39"/>
      <c r="V357" s="39"/>
      <c r="W357" s="39"/>
      <c r="X357" s="39"/>
      <c r="Y357" s="39"/>
      <c r="Z357" s="39"/>
      <c r="AA357" s="77"/>
      <c r="AT357" s="22" t="s">
        <v>1232</v>
      </c>
      <c r="AU357" s="22" t="s">
        <v>959</v>
      </c>
    </row>
    <row r="358" spans="2:65" s="12" customFormat="1" ht="16.5" customHeight="1">
      <c r="B358" s="179"/>
      <c r="C358" s="180"/>
      <c r="D358" s="180"/>
      <c r="E358" s="181" t="s">
        <v>875</v>
      </c>
      <c r="F358" s="259" t="s">
        <v>1466</v>
      </c>
      <c r="G358" s="260"/>
      <c r="H358" s="260"/>
      <c r="I358" s="260"/>
      <c r="J358" s="180"/>
      <c r="K358" s="182">
        <v>208</v>
      </c>
      <c r="L358" s="180"/>
      <c r="M358" s="180"/>
      <c r="N358" s="180"/>
      <c r="O358" s="180"/>
      <c r="P358" s="180"/>
      <c r="Q358" s="180"/>
      <c r="R358" s="183"/>
      <c r="T358" s="184"/>
      <c r="U358" s="180"/>
      <c r="V358" s="180"/>
      <c r="W358" s="180"/>
      <c r="X358" s="180"/>
      <c r="Y358" s="180"/>
      <c r="Z358" s="180"/>
      <c r="AA358" s="185"/>
      <c r="AT358" s="186" t="s">
        <v>1089</v>
      </c>
      <c r="AU358" s="186" t="s">
        <v>959</v>
      </c>
      <c r="AV358" s="12" t="s">
        <v>959</v>
      </c>
      <c r="AW358" s="12" t="s">
        <v>903</v>
      </c>
      <c r="AX358" s="12" t="s">
        <v>954</v>
      </c>
      <c r="AY358" s="186" t="s">
        <v>1081</v>
      </c>
    </row>
    <row r="359" spans="2:65" s="1" customFormat="1" ht="38.25" customHeight="1">
      <c r="B359" s="136"/>
      <c r="C359" s="164" t="s">
        <v>1467</v>
      </c>
      <c r="D359" s="164" t="s">
        <v>1082</v>
      </c>
      <c r="E359" s="165" t="s">
        <v>1468</v>
      </c>
      <c r="F359" s="270" t="s">
        <v>1469</v>
      </c>
      <c r="G359" s="270"/>
      <c r="H359" s="270"/>
      <c r="I359" s="270"/>
      <c r="J359" s="166" t="s">
        <v>1470</v>
      </c>
      <c r="K359" s="167">
        <v>112</v>
      </c>
      <c r="L359" s="265">
        <v>0</v>
      </c>
      <c r="M359" s="265"/>
      <c r="N359" s="258">
        <f>ROUND(L359*K359,3)</f>
        <v>0</v>
      </c>
      <c r="O359" s="258"/>
      <c r="P359" s="258"/>
      <c r="Q359" s="258"/>
      <c r="R359" s="138"/>
      <c r="T359" s="168" t="s">
        <v>875</v>
      </c>
      <c r="U359" s="47" t="s">
        <v>914</v>
      </c>
      <c r="V359" s="39"/>
      <c r="W359" s="169">
        <f>V359*K359</f>
        <v>0</v>
      </c>
      <c r="X359" s="169">
        <v>8.0000000000000007E-5</v>
      </c>
      <c r="Y359" s="169">
        <f>X359*K359</f>
        <v>8.9600000000000009E-3</v>
      </c>
      <c r="Z359" s="169">
        <v>0</v>
      </c>
      <c r="AA359" s="170">
        <f>Z359*K359</f>
        <v>0</v>
      </c>
      <c r="AR359" s="22" t="s">
        <v>1183</v>
      </c>
      <c r="AT359" s="22" t="s">
        <v>1082</v>
      </c>
      <c r="AU359" s="22" t="s">
        <v>959</v>
      </c>
      <c r="AY359" s="22" t="s">
        <v>1081</v>
      </c>
      <c r="BE359" s="116">
        <f>IF(U359="základná",N359,0)</f>
        <v>0</v>
      </c>
      <c r="BF359" s="116">
        <f>IF(U359="znížená",N359,0)</f>
        <v>0</v>
      </c>
      <c r="BG359" s="116">
        <f>IF(U359="zákl. prenesená",N359,0)</f>
        <v>0</v>
      </c>
      <c r="BH359" s="116">
        <f>IF(U359="zníž. prenesená",N359,0)</f>
        <v>0</v>
      </c>
      <c r="BI359" s="116">
        <f>IF(U359="nulová",N359,0)</f>
        <v>0</v>
      </c>
      <c r="BJ359" s="22" t="s">
        <v>959</v>
      </c>
      <c r="BK359" s="171">
        <f>ROUND(L359*K359,3)</f>
        <v>0</v>
      </c>
      <c r="BL359" s="22" t="s">
        <v>1183</v>
      </c>
      <c r="BM359" s="22" t="s">
        <v>1471</v>
      </c>
    </row>
    <row r="360" spans="2:65" s="11" customFormat="1" ht="16.5" customHeight="1">
      <c r="B360" s="172"/>
      <c r="C360" s="173"/>
      <c r="D360" s="173"/>
      <c r="E360" s="174" t="s">
        <v>875</v>
      </c>
      <c r="F360" s="263" t="s">
        <v>1472</v>
      </c>
      <c r="G360" s="264"/>
      <c r="H360" s="264"/>
      <c r="I360" s="264"/>
      <c r="J360" s="173"/>
      <c r="K360" s="174" t="s">
        <v>875</v>
      </c>
      <c r="L360" s="173"/>
      <c r="M360" s="173"/>
      <c r="N360" s="173"/>
      <c r="O360" s="173"/>
      <c r="P360" s="173"/>
      <c r="Q360" s="173"/>
      <c r="R360" s="175"/>
      <c r="T360" s="176"/>
      <c r="U360" s="173"/>
      <c r="V360" s="173"/>
      <c r="W360" s="173"/>
      <c r="X360" s="173"/>
      <c r="Y360" s="173"/>
      <c r="Z360" s="173"/>
      <c r="AA360" s="177"/>
      <c r="AT360" s="178" t="s">
        <v>1089</v>
      </c>
      <c r="AU360" s="178" t="s">
        <v>959</v>
      </c>
      <c r="AV360" s="11" t="s">
        <v>954</v>
      </c>
      <c r="AW360" s="11" t="s">
        <v>903</v>
      </c>
      <c r="AX360" s="11" t="s">
        <v>947</v>
      </c>
      <c r="AY360" s="178" t="s">
        <v>1081</v>
      </c>
    </row>
    <row r="361" spans="2:65" s="12" customFormat="1" ht="16.5" customHeight="1">
      <c r="B361" s="179"/>
      <c r="C361" s="180"/>
      <c r="D361" s="180"/>
      <c r="E361" s="181" t="s">
        <v>875</v>
      </c>
      <c r="F361" s="259" t="s">
        <v>1473</v>
      </c>
      <c r="G361" s="260"/>
      <c r="H361" s="260"/>
      <c r="I361" s="260"/>
      <c r="J361" s="180"/>
      <c r="K361" s="182">
        <v>112</v>
      </c>
      <c r="L361" s="180"/>
      <c r="M361" s="180"/>
      <c r="N361" s="180"/>
      <c r="O361" s="180"/>
      <c r="P361" s="180"/>
      <c r="Q361" s="180"/>
      <c r="R361" s="183"/>
      <c r="T361" s="184"/>
      <c r="U361" s="180"/>
      <c r="V361" s="180"/>
      <c r="W361" s="180"/>
      <c r="X361" s="180"/>
      <c r="Y361" s="180"/>
      <c r="Z361" s="180"/>
      <c r="AA361" s="185"/>
      <c r="AT361" s="186" t="s">
        <v>1089</v>
      </c>
      <c r="AU361" s="186" t="s">
        <v>959</v>
      </c>
      <c r="AV361" s="12" t="s">
        <v>959</v>
      </c>
      <c r="AW361" s="12" t="s">
        <v>903</v>
      </c>
      <c r="AX361" s="12" t="s">
        <v>954</v>
      </c>
      <c r="AY361" s="186" t="s">
        <v>1081</v>
      </c>
    </row>
    <row r="362" spans="2:65" s="1" customFormat="1" ht="38.25" customHeight="1">
      <c r="B362" s="136"/>
      <c r="C362" s="164" t="s">
        <v>1474</v>
      </c>
      <c r="D362" s="164" t="s">
        <v>1082</v>
      </c>
      <c r="E362" s="165" t="s">
        <v>1475</v>
      </c>
      <c r="F362" s="270" t="s">
        <v>1476</v>
      </c>
      <c r="G362" s="270"/>
      <c r="H362" s="270"/>
      <c r="I362" s="270"/>
      <c r="J362" s="166" t="s">
        <v>1470</v>
      </c>
      <c r="K362" s="167">
        <v>112</v>
      </c>
      <c r="L362" s="265">
        <v>0</v>
      </c>
      <c r="M362" s="265"/>
      <c r="N362" s="258">
        <f>ROUND(L362*K362,3)</f>
        <v>0</v>
      </c>
      <c r="O362" s="258"/>
      <c r="P362" s="258"/>
      <c r="Q362" s="258"/>
      <c r="R362" s="138"/>
      <c r="T362" s="168" t="s">
        <v>875</v>
      </c>
      <c r="U362" s="47" t="s">
        <v>914</v>
      </c>
      <c r="V362" s="39"/>
      <c r="W362" s="169">
        <f>V362*K362</f>
        <v>0</v>
      </c>
      <c r="X362" s="169">
        <v>0</v>
      </c>
      <c r="Y362" s="169">
        <f>X362*K362</f>
        <v>0</v>
      </c>
      <c r="Z362" s="169">
        <v>0</v>
      </c>
      <c r="AA362" s="170">
        <f>Z362*K362</f>
        <v>0</v>
      </c>
      <c r="AR362" s="22" t="s">
        <v>1183</v>
      </c>
      <c r="AT362" s="22" t="s">
        <v>1082</v>
      </c>
      <c r="AU362" s="22" t="s">
        <v>959</v>
      </c>
      <c r="AY362" s="22" t="s">
        <v>1081</v>
      </c>
      <c r="BE362" s="116">
        <f>IF(U362="základná",N362,0)</f>
        <v>0</v>
      </c>
      <c r="BF362" s="116">
        <f>IF(U362="znížená",N362,0)</f>
        <v>0</v>
      </c>
      <c r="BG362" s="116">
        <f>IF(U362="zákl. prenesená",N362,0)</f>
        <v>0</v>
      </c>
      <c r="BH362" s="116">
        <f>IF(U362="zníž. prenesená",N362,0)</f>
        <v>0</v>
      </c>
      <c r="BI362" s="116">
        <f>IF(U362="nulová",N362,0)</f>
        <v>0</v>
      </c>
      <c r="BJ362" s="22" t="s">
        <v>959</v>
      </c>
      <c r="BK362" s="171">
        <f>ROUND(L362*K362,3)</f>
        <v>0</v>
      </c>
      <c r="BL362" s="22" t="s">
        <v>1183</v>
      </c>
      <c r="BM362" s="22" t="s">
        <v>1477</v>
      </c>
    </row>
    <row r="363" spans="2:65" s="1" customFormat="1" ht="38.25" customHeight="1">
      <c r="B363" s="136"/>
      <c r="C363" s="195" t="s">
        <v>1478</v>
      </c>
      <c r="D363" s="195" t="s">
        <v>1187</v>
      </c>
      <c r="E363" s="196" t="s">
        <v>1479</v>
      </c>
      <c r="F363" s="262" t="s">
        <v>1480</v>
      </c>
      <c r="G363" s="262"/>
      <c r="H363" s="262"/>
      <c r="I363" s="262"/>
      <c r="J363" s="197" t="s">
        <v>1182</v>
      </c>
      <c r="K363" s="198">
        <v>48</v>
      </c>
      <c r="L363" s="261">
        <v>0</v>
      </c>
      <c r="M363" s="261"/>
      <c r="N363" s="257">
        <f>ROUND(L363*K363,3)</f>
        <v>0</v>
      </c>
      <c r="O363" s="258"/>
      <c r="P363" s="258"/>
      <c r="Q363" s="258"/>
      <c r="R363" s="138"/>
      <c r="T363" s="168" t="s">
        <v>875</v>
      </c>
      <c r="U363" s="47" t="s">
        <v>914</v>
      </c>
      <c r="V363" s="39"/>
      <c r="W363" s="169">
        <f>V363*K363</f>
        <v>0</v>
      </c>
      <c r="X363" s="169">
        <v>1.8E-3</v>
      </c>
      <c r="Y363" s="169">
        <f>X363*K363</f>
        <v>8.6400000000000005E-2</v>
      </c>
      <c r="Z363" s="169">
        <v>0</v>
      </c>
      <c r="AA363" s="170">
        <f>Z363*K363</f>
        <v>0</v>
      </c>
      <c r="AR363" s="22" t="s">
        <v>1190</v>
      </c>
      <c r="AT363" s="22" t="s">
        <v>1187</v>
      </c>
      <c r="AU363" s="22" t="s">
        <v>959</v>
      </c>
      <c r="AY363" s="22" t="s">
        <v>1081</v>
      </c>
      <c r="BE363" s="116">
        <f>IF(U363="základná",N363,0)</f>
        <v>0</v>
      </c>
      <c r="BF363" s="116">
        <f>IF(U363="znížená",N363,0)</f>
        <v>0</v>
      </c>
      <c r="BG363" s="116">
        <f>IF(U363="zákl. prenesená",N363,0)</f>
        <v>0</v>
      </c>
      <c r="BH363" s="116">
        <f>IF(U363="zníž. prenesená",N363,0)</f>
        <v>0</v>
      </c>
      <c r="BI363" s="116">
        <f>IF(U363="nulová",N363,0)</f>
        <v>0</v>
      </c>
      <c r="BJ363" s="22" t="s">
        <v>959</v>
      </c>
      <c r="BK363" s="171">
        <f>ROUND(L363*K363,3)</f>
        <v>0</v>
      </c>
      <c r="BL363" s="22" t="s">
        <v>1183</v>
      </c>
      <c r="BM363" s="22" t="s">
        <v>1481</v>
      </c>
    </row>
    <row r="364" spans="2:65" s="11" customFormat="1" ht="16.5" customHeight="1">
      <c r="B364" s="172"/>
      <c r="C364" s="173"/>
      <c r="D364" s="173"/>
      <c r="E364" s="174" t="s">
        <v>875</v>
      </c>
      <c r="F364" s="263" t="s">
        <v>1482</v>
      </c>
      <c r="G364" s="264"/>
      <c r="H364" s="264"/>
      <c r="I364" s="264"/>
      <c r="J364" s="173"/>
      <c r="K364" s="174" t="s">
        <v>875</v>
      </c>
      <c r="L364" s="173"/>
      <c r="M364" s="173"/>
      <c r="N364" s="173"/>
      <c r="O364" s="173"/>
      <c r="P364" s="173"/>
      <c r="Q364" s="173"/>
      <c r="R364" s="175"/>
      <c r="T364" s="176"/>
      <c r="U364" s="173"/>
      <c r="V364" s="173"/>
      <c r="W364" s="173"/>
      <c r="X364" s="173"/>
      <c r="Y364" s="173"/>
      <c r="Z364" s="173"/>
      <c r="AA364" s="177"/>
      <c r="AT364" s="178" t="s">
        <v>1089</v>
      </c>
      <c r="AU364" s="178" t="s">
        <v>959</v>
      </c>
      <c r="AV364" s="11" t="s">
        <v>954</v>
      </c>
      <c r="AW364" s="11" t="s">
        <v>903</v>
      </c>
      <c r="AX364" s="11" t="s">
        <v>947</v>
      </c>
      <c r="AY364" s="178" t="s">
        <v>1081</v>
      </c>
    </row>
    <row r="365" spans="2:65" s="12" customFormat="1" ht="16.5" customHeight="1">
      <c r="B365" s="179"/>
      <c r="C365" s="180"/>
      <c r="D365" s="180"/>
      <c r="E365" s="181" t="s">
        <v>875</v>
      </c>
      <c r="F365" s="259" t="s">
        <v>1483</v>
      </c>
      <c r="G365" s="260"/>
      <c r="H365" s="260"/>
      <c r="I365" s="260"/>
      <c r="J365" s="180"/>
      <c r="K365" s="182">
        <v>48</v>
      </c>
      <c r="L365" s="180"/>
      <c r="M365" s="180"/>
      <c r="N365" s="180"/>
      <c r="O365" s="180"/>
      <c r="P365" s="180"/>
      <c r="Q365" s="180"/>
      <c r="R365" s="183"/>
      <c r="T365" s="184"/>
      <c r="U365" s="180"/>
      <c r="V365" s="180"/>
      <c r="W365" s="180"/>
      <c r="X365" s="180"/>
      <c r="Y365" s="180"/>
      <c r="Z365" s="180"/>
      <c r="AA365" s="185"/>
      <c r="AT365" s="186" t="s">
        <v>1089</v>
      </c>
      <c r="AU365" s="186" t="s">
        <v>959</v>
      </c>
      <c r="AV365" s="12" t="s">
        <v>959</v>
      </c>
      <c r="AW365" s="12" t="s">
        <v>903</v>
      </c>
      <c r="AX365" s="12" t="s">
        <v>954</v>
      </c>
      <c r="AY365" s="186" t="s">
        <v>1081</v>
      </c>
    </row>
    <row r="366" spans="2:65" s="1" customFormat="1" ht="25.5" customHeight="1">
      <c r="B366" s="136"/>
      <c r="C366" s="195" t="s">
        <v>1484</v>
      </c>
      <c r="D366" s="195" t="s">
        <v>1187</v>
      </c>
      <c r="E366" s="196" t="s">
        <v>1485</v>
      </c>
      <c r="F366" s="262" t="s">
        <v>1486</v>
      </c>
      <c r="G366" s="262"/>
      <c r="H366" s="262"/>
      <c r="I366" s="262"/>
      <c r="J366" s="197" t="s">
        <v>1182</v>
      </c>
      <c r="K366" s="198">
        <v>96</v>
      </c>
      <c r="L366" s="261">
        <v>0</v>
      </c>
      <c r="M366" s="261"/>
      <c r="N366" s="257">
        <f>ROUND(L366*K366,3)</f>
        <v>0</v>
      </c>
      <c r="O366" s="258"/>
      <c r="P366" s="258"/>
      <c r="Q366" s="258"/>
      <c r="R366" s="138"/>
      <c r="T366" s="168" t="s">
        <v>875</v>
      </c>
      <c r="U366" s="47" t="s">
        <v>914</v>
      </c>
      <c r="V366" s="39"/>
      <c r="W366" s="169">
        <f>V366*K366</f>
        <v>0</v>
      </c>
      <c r="X366" s="169">
        <v>5.0000000000000002E-5</v>
      </c>
      <c r="Y366" s="169">
        <f>X366*K366</f>
        <v>4.8000000000000004E-3</v>
      </c>
      <c r="Z366" s="169">
        <v>0</v>
      </c>
      <c r="AA366" s="170">
        <f>Z366*K366</f>
        <v>0</v>
      </c>
      <c r="AR366" s="22" t="s">
        <v>1190</v>
      </c>
      <c r="AT366" s="22" t="s">
        <v>1187</v>
      </c>
      <c r="AU366" s="22" t="s">
        <v>959</v>
      </c>
      <c r="AY366" s="22" t="s">
        <v>1081</v>
      </c>
      <c r="BE366" s="116">
        <f>IF(U366="základná",N366,0)</f>
        <v>0</v>
      </c>
      <c r="BF366" s="116">
        <f>IF(U366="znížená",N366,0)</f>
        <v>0</v>
      </c>
      <c r="BG366" s="116">
        <f>IF(U366="zákl. prenesená",N366,0)</f>
        <v>0</v>
      </c>
      <c r="BH366" s="116">
        <f>IF(U366="zníž. prenesená",N366,0)</f>
        <v>0</v>
      </c>
      <c r="BI366" s="116">
        <f>IF(U366="nulová",N366,0)</f>
        <v>0</v>
      </c>
      <c r="BJ366" s="22" t="s">
        <v>959</v>
      </c>
      <c r="BK366" s="171">
        <f>ROUND(L366*K366,3)</f>
        <v>0</v>
      </c>
      <c r="BL366" s="22" t="s">
        <v>1183</v>
      </c>
      <c r="BM366" s="22" t="s">
        <v>1487</v>
      </c>
    </row>
    <row r="367" spans="2:65" s="1" customFormat="1" ht="24" customHeight="1">
      <c r="B367" s="38"/>
      <c r="C367" s="39"/>
      <c r="D367" s="39"/>
      <c r="E367" s="39"/>
      <c r="F367" s="268" t="s">
        <v>1488</v>
      </c>
      <c r="G367" s="269"/>
      <c r="H367" s="269"/>
      <c r="I367" s="269"/>
      <c r="J367" s="39"/>
      <c r="K367" s="39"/>
      <c r="L367" s="39"/>
      <c r="M367" s="39"/>
      <c r="N367" s="39"/>
      <c r="O367" s="39"/>
      <c r="P367" s="39"/>
      <c r="Q367" s="39"/>
      <c r="R367" s="40"/>
      <c r="T367" s="199"/>
      <c r="U367" s="39"/>
      <c r="V367" s="39"/>
      <c r="W367" s="39"/>
      <c r="X367" s="39"/>
      <c r="Y367" s="39"/>
      <c r="Z367" s="39"/>
      <c r="AA367" s="77"/>
      <c r="AT367" s="22" t="s">
        <v>1232</v>
      </c>
      <c r="AU367" s="22" t="s">
        <v>959</v>
      </c>
    </row>
    <row r="368" spans="2:65" s="11" customFormat="1" ht="16.5" customHeight="1">
      <c r="B368" s="172"/>
      <c r="C368" s="173"/>
      <c r="D368" s="173"/>
      <c r="E368" s="174" t="s">
        <v>875</v>
      </c>
      <c r="F368" s="266" t="s">
        <v>1489</v>
      </c>
      <c r="G368" s="267"/>
      <c r="H368" s="267"/>
      <c r="I368" s="267"/>
      <c r="J368" s="173"/>
      <c r="K368" s="174" t="s">
        <v>875</v>
      </c>
      <c r="L368" s="173"/>
      <c r="M368" s="173"/>
      <c r="N368" s="173"/>
      <c r="O368" s="173"/>
      <c r="P368" s="173"/>
      <c r="Q368" s="173"/>
      <c r="R368" s="175"/>
      <c r="T368" s="176"/>
      <c r="U368" s="173"/>
      <c r="V368" s="173"/>
      <c r="W368" s="173"/>
      <c r="X368" s="173"/>
      <c r="Y368" s="173"/>
      <c r="Z368" s="173"/>
      <c r="AA368" s="177"/>
      <c r="AT368" s="178" t="s">
        <v>1089</v>
      </c>
      <c r="AU368" s="178" t="s">
        <v>959</v>
      </c>
      <c r="AV368" s="11" t="s">
        <v>954</v>
      </c>
      <c r="AW368" s="11" t="s">
        <v>903</v>
      </c>
      <c r="AX368" s="11" t="s">
        <v>947</v>
      </c>
      <c r="AY368" s="178" t="s">
        <v>1081</v>
      </c>
    </row>
    <row r="369" spans="2:65" s="12" customFormat="1" ht="16.5" customHeight="1">
      <c r="B369" s="179"/>
      <c r="C369" s="180"/>
      <c r="D369" s="180"/>
      <c r="E369" s="181" t="s">
        <v>875</v>
      </c>
      <c r="F369" s="259" t="s">
        <v>1490</v>
      </c>
      <c r="G369" s="260"/>
      <c r="H369" s="260"/>
      <c r="I369" s="260"/>
      <c r="J369" s="180"/>
      <c r="K369" s="182">
        <v>96</v>
      </c>
      <c r="L369" s="180"/>
      <c r="M369" s="180"/>
      <c r="N369" s="180"/>
      <c r="O369" s="180"/>
      <c r="P369" s="180"/>
      <c r="Q369" s="180"/>
      <c r="R369" s="183"/>
      <c r="T369" s="184"/>
      <c r="U369" s="180"/>
      <c r="V369" s="180"/>
      <c r="W369" s="180"/>
      <c r="X369" s="180"/>
      <c r="Y369" s="180"/>
      <c r="Z369" s="180"/>
      <c r="AA369" s="185"/>
      <c r="AT369" s="186" t="s">
        <v>1089</v>
      </c>
      <c r="AU369" s="186" t="s">
        <v>959</v>
      </c>
      <c r="AV369" s="12" t="s">
        <v>959</v>
      </c>
      <c r="AW369" s="12" t="s">
        <v>903</v>
      </c>
      <c r="AX369" s="12" t="s">
        <v>954</v>
      </c>
      <c r="AY369" s="186" t="s">
        <v>1081</v>
      </c>
    </row>
    <row r="370" spans="2:65" s="1" customFormat="1" ht="25.5" customHeight="1">
      <c r="B370" s="136"/>
      <c r="C370" s="195" t="s">
        <v>1491</v>
      </c>
      <c r="D370" s="195" t="s">
        <v>1187</v>
      </c>
      <c r="E370" s="196" t="s">
        <v>1492</v>
      </c>
      <c r="F370" s="262" t="s">
        <v>1493</v>
      </c>
      <c r="G370" s="262"/>
      <c r="H370" s="262"/>
      <c r="I370" s="262"/>
      <c r="J370" s="197" t="s">
        <v>1182</v>
      </c>
      <c r="K370" s="198">
        <v>96</v>
      </c>
      <c r="L370" s="261">
        <v>0</v>
      </c>
      <c r="M370" s="261"/>
      <c r="N370" s="257">
        <f>ROUND(L370*K370,3)</f>
        <v>0</v>
      </c>
      <c r="O370" s="258"/>
      <c r="P370" s="258"/>
      <c r="Q370" s="258"/>
      <c r="R370" s="138"/>
      <c r="T370" s="168" t="s">
        <v>875</v>
      </c>
      <c r="U370" s="47" t="s">
        <v>914</v>
      </c>
      <c r="V370" s="39"/>
      <c r="W370" s="169">
        <f>V370*K370</f>
        <v>0</v>
      </c>
      <c r="X370" s="169">
        <v>2.2000000000000001E-4</v>
      </c>
      <c r="Y370" s="169">
        <f>X370*K370</f>
        <v>2.112E-2</v>
      </c>
      <c r="Z370" s="169">
        <v>0</v>
      </c>
      <c r="AA370" s="170">
        <f>Z370*K370</f>
        <v>0</v>
      </c>
      <c r="AR370" s="22" t="s">
        <v>1190</v>
      </c>
      <c r="AT370" s="22" t="s">
        <v>1187</v>
      </c>
      <c r="AU370" s="22" t="s">
        <v>959</v>
      </c>
      <c r="AY370" s="22" t="s">
        <v>1081</v>
      </c>
      <c r="BE370" s="116">
        <f>IF(U370="základná",N370,0)</f>
        <v>0</v>
      </c>
      <c r="BF370" s="116">
        <f>IF(U370="znížená",N370,0)</f>
        <v>0</v>
      </c>
      <c r="BG370" s="116">
        <f>IF(U370="zákl. prenesená",N370,0)</f>
        <v>0</v>
      </c>
      <c r="BH370" s="116">
        <f>IF(U370="zníž. prenesená",N370,0)</f>
        <v>0</v>
      </c>
      <c r="BI370" s="116">
        <f>IF(U370="nulová",N370,0)</f>
        <v>0</v>
      </c>
      <c r="BJ370" s="22" t="s">
        <v>959</v>
      </c>
      <c r="BK370" s="171">
        <f>ROUND(L370*K370,3)</f>
        <v>0</v>
      </c>
      <c r="BL370" s="22" t="s">
        <v>1183</v>
      </c>
      <c r="BM370" s="22" t="s">
        <v>1494</v>
      </c>
    </row>
    <row r="371" spans="2:65" s="1" customFormat="1" ht="24" customHeight="1">
      <c r="B371" s="38"/>
      <c r="C371" s="39"/>
      <c r="D371" s="39"/>
      <c r="E371" s="39"/>
      <c r="F371" s="268" t="s">
        <v>1488</v>
      </c>
      <c r="G371" s="269"/>
      <c r="H371" s="269"/>
      <c r="I371" s="269"/>
      <c r="J371" s="39"/>
      <c r="K371" s="39"/>
      <c r="L371" s="39"/>
      <c r="M371" s="39"/>
      <c r="N371" s="39"/>
      <c r="O371" s="39"/>
      <c r="P371" s="39"/>
      <c r="Q371" s="39"/>
      <c r="R371" s="40"/>
      <c r="T371" s="199"/>
      <c r="U371" s="39"/>
      <c r="V371" s="39"/>
      <c r="W371" s="39"/>
      <c r="X371" s="39"/>
      <c r="Y371" s="39"/>
      <c r="Z371" s="39"/>
      <c r="AA371" s="77"/>
      <c r="AT371" s="22" t="s">
        <v>1232</v>
      </c>
      <c r="AU371" s="22" t="s">
        <v>959</v>
      </c>
    </row>
    <row r="372" spans="2:65" s="11" customFormat="1" ht="16.5" customHeight="1">
      <c r="B372" s="172"/>
      <c r="C372" s="173"/>
      <c r="D372" s="173"/>
      <c r="E372" s="174" t="s">
        <v>875</v>
      </c>
      <c r="F372" s="266" t="s">
        <v>1489</v>
      </c>
      <c r="G372" s="267"/>
      <c r="H372" s="267"/>
      <c r="I372" s="267"/>
      <c r="J372" s="173"/>
      <c r="K372" s="174" t="s">
        <v>875</v>
      </c>
      <c r="L372" s="173"/>
      <c r="M372" s="173"/>
      <c r="N372" s="173"/>
      <c r="O372" s="173"/>
      <c r="P372" s="173"/>
      <c r="Q372" s="173"/>
      <c r="R372" s="175"/>
      <c r="T372" s="176"/>
      <c r="U372" s="173"/>
      <c r="V372" s="173"/>
      <c r="W372" s="173"/>
      <c r="X372" s="173"/>
      <c r="Y372" s="173"/>
      <c r="Z372" s="173"/>
      <c r="AA372" s="177"/>
      <c r="AT372" s="178" t="s">
        <v>1089</v>
      </c>
      <c r="AU372" s="178" t="s">
        <v>959</v>
      </c>
      <c r="AV372" s="11" t="s">
        <v>954</v>
      </c>
      <c r="AW372" s="11" t="s">
        <v>903</v>
      </c>
      <c r="AX372" s="11" t="s">
        <v>947</v>
      </c>
      <c r="AY372" s="178" t="s">
        <v>1081</v>
      </c>
    </row>
    <row r="373" spans="2:65" s="12" customFormat="1" ht="16.5" customHeight="1">
      <c r="B373" s="179"/>
      <c r="C373" s="180"/>
      <c r="D373" s="180"/>
      <c r="E373" s="181" t="s">
        <v>875</v>
      </c>
      <c r="F373" s="259" t="s">
        <v>1490</v>
      </c>
      <c r="G373" s="260"/>
      <c r="H373" s="260"/>
      <c r="I373" s="260"/>
      <c r="J373" s="180"/>
      <c r="K373" s="182">
        <v>96</v>
      </c>
      <c r="L373" s="180"/>
      <c r="M373" s="180"/>
      <c r="N373" s="180"/>
      <c r="O373" s="180"/>
      <c r="P373" s="180"/>
      <c r="Q373" s="180"/>
      <c r="R373" s="183"/>
      <c r="T373" s="184"/>
      <c r="U373" s="180"/>
      <c r="V373" s="180"/>
      <c r="W373" s="180"/>
      <c r="X373" s="180"/>
      <c r="Y373" s="180"/>
      <c r="Z373" s="180"/>
      <c r="AA373" s="185"/>
      <c r="AT373" s="186" t="s">
        <v>1089</v>
      </c>
      <c r="AU373" s="186" t="s">
        <v>959</v>
      </c>
      <c r="AV373" s="12" t="s">
        <v>959</v>
      </c>
      <c r="AW373" s="12" t="s">
        <v>903</v>
      </c>
      <c r="AX373" s="12" t="s">
        <v>954</v>
      </c>
      <c r="AY373" s="186" t="s">
        <v>1081</v>
      </c>
    </row>
    <row r="374" spans="2:65" s="1" customFormat="1" ht="38.25" customHeight="1">
      <c r="B374" s="136"/>
      <c r="C374" s="164" t="s">
        <v>1495</v>
      </c>
      <c r="D374" s="164" t="s">
        <v>1082</v>
      </c>
      <c r="E374" s="165" t="s">
        <v>1496</v>
      </c>
      <c r="F374" s="270" t="s">
        <v>1497</v>
      </c>
      <c r="G374" s="270"/>
      <c r="H374" s="270"/>
      <c r="I374" s="270"/>
      <c r="J374" s="166" t="s">
        <v>1470</v>
      </c>
      <c r="K374" s="167">
        <v>2834.7</v>
      </c>
      <c r="L374" s="265">
        <v>0</v>
      </c>
      <c r="M374" s="265"/>
      <c r="N374" s="258">
        <f>ROUND(L374*K374,3)</f>
        <v>0</v>
      </c>
      <c r="O374" s="258"/>
      <c r="P374" s="258"/>
      <c r="Q374" s="258"/>
      <c r="R374" s="138"/>
      <c r="T374" s="168" t="s">
        <v>875</v>
      </c>
      <c r="U374" s="47" t="s">
        <v>914</v>
      </c>
      <c r="V374" s="39"/>
      <c r="W374" s="169">
        <f>V374*K374</f>
        <v>0</v>
      </c>
      <c r="X374" s="169">
        <v>5.0000000000000002E-5</v>
      </c>
      <c r="Y374" s="169">
        <f>X374*K374</f>
        <v>0.141735</v>
      </c>
      <c r="Z374" s="169">
        <v>0</v>
      </c>
      <c r="AA374" s="170">
        <f>Z374*K374</f>
        <v>0</v>
      </c>
      <c r="AR374" s="22" t="s">
        <v>1183</v>
      </c>
      <c r="AT374" s="22" t="s">
        <v>1082</v>
      </c>
      <c r="AU374" s="22" t="s">
        <v>959</v>
      </c>
      <c r="AY374" s="22" t="s">
        <v>1081</v>
      </c>
      <c r="BE374" s="116">
        <f>IF(U374="základná",N374,0)</f>
        <v>0</v>
      </c>
      <c r="BF374" s="116">
        <f>IF(U374="znížená",N374,0)</f>
        <v>0</v>
      </c>
      <c r="BG374" s="116">
        <f>IF(U374="zákl. prenesená",N374,0)</f>
        <v>0</v>
      </c>
      <c r="BH374" s="116">
        <f>IF(U374="zníž. prenesená",N374,0)</f>
        <v>0</v>
      </c>
      <c r="BI374" s="116">
        <f>IF(U374="nulová",N374,0)</f>
        <v>0</v>
      </c>
      <c r="BJ374" s="22" t="s">
        <v>959</v>
      </c>
      <c r="BK374" s="171">
        <f>ROUND(L374*K374,3)</f>
        <v>0</v>
      </c>
      <c r="BL374" s="22" t="s">
        <v>1183</v>
      </c>
      <c r="BM374" s="22" t="s">
        <v>1498</v>
      </c>
    </row>
    <row r="375" spans="2:65" s="1" customFormat="1" ht="38.25" customHeight="1">
      <c r="B375" s="136"/>
      <c r="C375" s="164" t="s">
        <v>1499</v>
      </c>
      <c r="D375" s="164" t="s">
        <v>1082</v>
      </c>
      <c r="E375" s="165" t="s">
        <v>1500</v>
      </c>
      <c r="F375" s="270" t="s">
        <v>1501</v>
      </c>
      <c r="G375" s="270"/>
      <c r="H375" s="270"/>
      <c r="I375" s="270"/>
      <c r="J375" s="166" t="s">
        <v>1470</v>
      </c>
      <c r="K375" s="167">
        <v>2834.7</v>
      </c>
      <c r="L375" s="265">
        <v>0</v>
      </c>
      <c r="M375" s="265"/>
      <c r="N375" s="258">
        <f>ROUND(L375*K375,3)</f>
        <v>0</v>
      </c>
      <c r="O375" s="258"/>
      <c r="P375" s="258"/>
      <c r="Q375" s="258"/>
      <c r="R375" s="138"/>
      <c r="T375" s="168" t="s">
        <v>875</v>
      </c>
      <c r="U375" s="47" t="s">
        <v>914</v>
      </c>
      <c r="V375" s="39"/>
      <c r="W375" s="169">
        <f>V375*K375</f>
        <v>0</v>
      </c>
      <c r="X375" s="169">
        <v>0</v>
      </c>
      <c r="Y375" s="169">
        <f>X375*K375</f>
        <v>0</v>
      </c>
      <c r="Z375" s="169">
        <v>0</v>
      </c>
      <c r="AA375" s="170">
        <f>Z375*K375</f>
        <v>0</v>
      </c>
      <c r="AR375" s="22" t="s">
        <v>1183</v>
      </c>
      <c r="AT375" s="22" t="s">
        <v>1082</v>
      </c>
      <c r="AU375" s="22" t="s">
        <v>959</v>
      </c>
      <c r="AY375" s="22" t="s">
        <v>1081</v>
      </c>
      <c r="BE375" s="116">
        <f>IF(U375="základná",N375,0)</f>
        <v>0</v>
      </c>
      <c r="BF375" s="116">
        <f>IF(U375="znížená",N375,0)</f>
        <v>0</v>
      </c>
      <c r="BG375" s="116">
        <f>IF(U375="zákl. prenesená",N375,0)</f>
        <v>0</v>
      </c>
      <c r="BH375" s="116">
        <f>IF(U375="zníž. prenesená",N375,0)</f>
        <v>0</v>
      </c>
      <c r="BI375" s="116">
        <f>IF(U375="nulová",N375,0)</f>
        <v>0</v>
      </c>
      <c r="BJ375" s="22" t="s">
        <v>959</v>
      </c>
      <c r="BK375" s="171">
        <f>ROUND(L375*K375,3)</f>
        <v>0</v>
      </c>
      <c r="BL375" s="22" t="s">
        <v>1183</v>
      </c>
      <c r="BM375" s="22" t="s">
        <v>1502</v>
      </c>
    </row>
    <row r="376" spans="2:65" s="11" customFormat="1" ht="16.5" customHeight="1">
      <c r="B376" s="172"/>
      <c r="C376" s="173"/>
      <c r="D376" s="173"/>
      <c r="E376" s="174" t="s">
        <v>875</v>
      </c>
      <c r="F376" s="263" t="s">
        <v>1503</v>
      </c>
      <c r="G376" s="264"/>
      <c r="H376" s="264"/>
      <c r="I376" s="264"/>
      <c r="J376" s="173"/>
      <c r="K376" s="174" t="s">
        <v>875</v>
      </c>
      <c r="L376" s="173"/>
      <c r="M376" s="173"/>
      <c r="N376" s="173"/>
      <c r="O376" s="173"/>
      <c r="P376" s="173"/>
      <c r="Q376" s="173"/>
      <c r="R376" s="175"/>
      <c r="T376" s="176"/>
      <c r="U376" s="173"/>
      <c r="V376" s="173"/>
      <c r="W376" s="173"/>
      <c r="X376" s="173"/>
      <c r="Y376" s="173"/>
      <c r="Z376" s="173"/>
      <c r="AA376" s="177"/>
      <c r="AT376" s="178" t="s">
        <v>1089</v>
      </c>
      <c r="AU376" s="178" t="s">
        <v>959</v>
      </c>
      <c r="AV376" s="11" t="s">
        <v>954</v>
      </c>
      <c r="AW376" s="11" t="s">
        <v>903</v>
      </c>
      <c r="AX376" s="11" t="s">
        <v>947</v>
      </c>
      <c r="AY376" s="178" t="s">
        <v>1081</v>
      </c>
    </row>
    <row r="377" spans="2:65" s="12" customFormat="1" ht="16.5" customHeight="1">
      <c r="B377" s="179"/>
      <c r="C377" s="180"/>
      <c r="D377" s="180"/>
      <c r="E377" s="181" t="s">
        <v>875</v>
      </c>
      <c r="F377" s="259" t="s">
        <v>1504</v>
      </c>
      <c r="G377" s="260"/>
      <c r="H377" s="260"/>
      <c r="I377" s="260"/>
      <c r="J377" s="180"/>
      <c r="K377" s="182">
        <v>2834.7</v>
      </c>
      <c r="L377" s="180"/>
      <c r="M377" s="180"/>
      <c r="N377" s="180"/>
      <c r="O377" s="180"/>
      <c r="P377" s="180"/>
      <c r="Q377" s="180"/>
      <c r="R377" s="183"/>
      <c r="T377" s="184"/>
      <c r="U377" s="180"/>
      <c r="V377" s="180"/>
      <c r="W377" s="180"/>
      <c r="X377" s="180"/>
      <c r="Y377" s="180"/>
      <c r="Z377" s="180"/>
      <c r="AA377" s="185"/>
      <c r="AT377" s="186" t="s">
        <v>1089</v>
      </c>
      <c r="AU377" s="186" t="s">
        <v>959</v>
      </c>
      <c r="AV377" s="12" t="s">
        <v>959</v>
      </c>
      <c r="AW377" s="12" t="s">
        <v>903</v>
      </c>
      <c r="AX377" s="12" t="s">
        <v>954</v>
      </c>
      <c r="AY377" s="186" t="s">
        <v>1081</v>
      </c>
    </row>
    <row r="378" spans="2:65" s="1" customFormat="1" ht="16.5" customHeight="1">
      <c r="B378" s="136"/>
      <c r="C378" s="195" t="s">
        <v>1505</v>
      </c>
      <c r="D378" s="195" t="s">
        <v>1187</v>
      </c>
      <c r="E378" s="196" t="s">
        <v>1506</v>
      </c>
      <c r="F378" s="262" t="s">
        <v>1507</v>
      </c>
      <c r="G378" s="262"/>
      <c r="H378" s="262"/>
      <c r="I378" s="262"/>
      <c r="J378" s="197" t="s">
        <v>1110</v>
      </c>
      <c r="K378" s="198">
        <v>0.14699999999999999</v>
      </c>
      <c r="L378" s="261">
        <v>0</v>
      </c>
      <c r="M378" s="261"/>
      <c r="N378" s="257">
        <f>ROUND(L378*K378,3)</f>
        <v>0</v>
      </c>
      <c r="O378" s="258"/>
      <c r="P378" s="258"/>
      <c r="Q378" s="258"/>
      <c r="R378" s="138"/>
      <c r="T378" s="168" t="s">
        <v>875</v>
      </c>
      <c r="U378" s="47" t="s">
        <v>914</v>
      </c>
      <c r="V378" s="39"/>
      <c r="W378" s="169">
        <f>V378*K378</f>
        <v>0</v>
      </c>
      <c r="X378" s="169">
        <v>1</v>
      </c>
      <c r="Y378" s="169">
        <f>X378*K378</f>
        <v>0.14699999999999999</v>
      </c>
      <c r="Z378" s="169">
        <v>0</v>
      </c>
      <c r="AA378" s="170">
        <f>Z378*K378</f>
        <v>0</v>
      </c>
      <c r="AR378" s="22" t="s">
        <v>1190</v>
      </c>
      <c r="AT378" s="22" t="s">
        <v>1187</v>
      </c>
      <c r="AU378" s="22" t="s">
        <v>959</v>
      </c>
      <c r="AY378" s="22" t="s">
        <v>1081</v>
      </c>
      <c r="BE378" s="116">
        <f>IF(U378="základná",N378,0)</f>
        <v>0</v>
      </c>
      <c r="BF378" s="116">
        <f>IF(U378="znížená",N378,0)</f>
        <v>0</v>
      </c>
      <c r="BG378" s="116">
        <f>IF(U378="zákl. prenesená",N378,0)</f>
        <v>0</v>
      </c>
      <c r="BH378" s="116">
        <f>IF(U378="zníž. prenesená",N378,0)</f>
        <v>0</v>
      </c>
      <c r="BI378" s="116">
        <f>IF(U378="nulová",N378,0)</f>
        <v>0</v>
      </c>
      <c r="BJ378" s="22" t="s">
        <v>959</v>
      </c>
      <c r="BK378" s="171">
        <f>ROUND(L378*K378,3)</f>
        <v>0</v>
      </c>
      <c r="BL378" s="22" t="s">
        <v>1183</v>
      </c>
      <c r="BM378" s="22" t="s">
        <v>1508</v>
      </c>
    </row>
    <row r="379" spans="2:65" s="11" customFormat="1" ht="16.5" customHeight="1">
      <c r="B379" s="172"/>
      <c r="C379" s="173"/>
      <c r="D379" s="173"/>
      <c r="E379" s="174" t="s">
        <v>875</v>
      </c>
      <c r="F379" s="263" t="s">
        <v>1482</v>
      </c>
      <c r="G379" s="264"/>
      <c r="H379" s="264"/>
      <c r="I379" s="264"/>
      <c r="J379" s="173"/>
      <c r="K379" s="174" t="s">
        <v>875</v>
      </c>
      <c r="L379" s="173"/>
      <c r="M379" s="173"/>
      <c r="N379" s="173"/>
      <c r="O379" s="173"/>
      <c r="P379" s="173"/>
      <c r="Q379" s="173"/>
      <c r="R379" s="175"/>
      <c r="T379" s="176"/>
      <c r="U379" s="173"/>
      <c r="V379" s="173"/>
      <c r="W379" s="173"/>
      <c r="X379" s="173"/>
      <c r="Y379" s="173"/>
      <c r="Z379" s="173"/>
      <c r="AA379" s="177"/>
      <c r="AT379" s="178" t="s">
        <v>1089</v>
      </c>
      <c r="AU379" s="178" t="s">
        <v>959</v>
      </c>
      <c r="AV379" s="11" t="s">
        <v>954</v>
      </c>
      <c r="AW379" s="11" t="s">
        <v>903</v>
      </c>
      <c r="AX379" s="11" t="s">
        <v>947</v>
      </c>
      <c r="AY379" s="178" t="s">
        <v>1081</v>
      </c>
    </row>
    <row r="380" spans="2:65" s="12" customFormat="1" ht="16.5" customHeight="1">
      <c r="B380" s="179"/>
      <c r="C380" s="180"/>
      <c r="D380" s="180"/>
      <c r="E380" s="181" t="s">
        <v>875</v>
      </c>
      <c r="F380" s="259" t="s">
        <v>1509</v>
      </c>
      <c r="G380" s="260"/>
      <c r="H380" s="260"/>
      <c r="I380" s="260"/>
      <c r="J380" s="180"/>
      <c r="K380" s="182">
        <v>0.14699999999999999</v>
      </c>
      <c r="L380" s="180"/>
      <c r="M380" s="180"/>
      <c r="N380" s="180"/>
      <c r="O380" s="180"/>
      <c r="P380" s="180"/>
      <c r="Q380" s="180"/>
      <c r="R380" s="183"/>
      <c r="T380" s="184"/>
      <c r="U380" s="180"/>
      <c r="V380" s="180"/>
      <c r="W380" s="180"/>
      <c r="X380" s="180"/>
      <c r="Y380" s="180"/>
      <c r="Z380" s="180"/>
      <c r="AA380" s="185"/>
      <c r="AT380" s="186" t="s">
        <v>1089</v>
      </c>
      <c r="AU380" s="186" t="s">
        <v>959</v>
      </c>
      <c r="AV380" s="12" t="s">
        <v>959</v>
      </c>
      <c r="AW380" s="12" t="s">
        <v>903</v>
      </c>
      <c r="AX380" s="12" t="s">
        <v>954</v>
      </c>
      <c r="AY380" s="186" t="s">
        <v>1081</v>
      </c>
    </row>
    <row r="381" spans="2:65" s="1" customFormat="1" ht="16.5" customHeight="1">
      <c r="B381" s="136"/>
      <c r="C381" s="195" t="s">
        <v>1510</v>
      </c>
      <c r="D381" s="195" t="s">
        <v>1187</v>
      </c>
      <c r="E381" s="196" t="s">
        <v>1511</v>
      </c>
      <c r="F381" s="262" t="s">
        <v>1512</v>
      </c>
      <c r="G381" s="262"/>
      <c r="H381" s="262"/>
      <c r="I381" s="262"/>
      <c r="J381" s="197" t="s">
        <v>1110</v>
      </c>
      <c r="K381" s="198">
        <v>0.115</v>
      </c>
      <c r="L381" s="261">
        <v>0</v>
      </c>
      <c r="M381" s="261"/>
      <c r="N381" s="257">
        <f>ROUND(L381*K381,3)</f>
        <v>0</v>
      </c>
      <c r="O381" s="258"/>
      <c r="P381" s="258"/>
      <c r="Q381" s="258"/>
      <c r="R381" s="138"/>
      <c r="T381" s="168" t="s">
        <v>875</v>
      </c>
      <c r="U381" s="47" t="s">
        <v>914</v>
      </c>
      <c r="V381" s="39"/>
      <c r="W381" s="169">
        <f>V381*K381</f>
        <v>0</v>
      </c>
      <c r="X381" s="169">
        <v>1</v>
      </c>
      <c r="Y381" s="169">
        <f>X381*K381</f>
        <v>0.115</v>
      </c>
      <c r="Z381" s="169">
        <v>0</v>
      </c>
      <c r="AA381" s="170">
        <f>Z381*K381</f>
        <v>0</v>
      </c>
      <c r="AR381" s="22" t="s">
        <v>1190</v>
      </c>
      <c r="AT381" s="22" t="s">
        <v>1187</v>
      </c>
      <c r="AU381" s="22" t="s">
        <v>959</v>
      </c>
      <c r="AY381" s="22" t="s">
        <v>1081</v>
      </c>
      <c r="BE381" s="116">
        <f>IF(U381="základná",N381,0)</f>
        <v>0</v>
      </c>
      <c r="BF381" s="116">
        <f>IF(U381="znížená",N381,0)</f>
        <v>0</v>
      </c>
      <c r="BG381" s="116">
        <f>IF(U381="zákl. prenesená",N381,0)</f>
        <v>0</v>
      </c>
      <c r="BH381" s="116">
        <f>IF(U381="zníž. prenesená",N381,0)</f>
        <v>0</v>
      </c>
      <c r="BI381" s="116">
        <f>IF(U381="nulová",N381,0)</f>
        <v>0</v>
      </c>
      <c r="BJ381" s="22" t="s">
        <v>959</v>
      </c>
      <c r="BK381" s="171">
        <f>ROUND(L381*K381,3)</f>
        <v>0</v>
      </c>
      <c r="BL381" s="22" t="s">
        <v>1183</v>
      </c>
      <c r="BM381" s="22" t="s">
        <v>1513</v>
      </c>
    </row>
    <row r="382" spans="2:65" s="11" customFormat="1" ht="16.5" customHeight="1">
      <c r="B382" s="172"/>
      <c r="C382" s="173"/>
      <c r="D382" s="173"/>
      <c r="E382" s="174" t="s">
        <v>875</v>
      </c>
      <c r="F382" s="263" t="s">
        <v>1482</v>
      </c>
      <c r="G382" s="264"/>
      <c r="H382" s="264"/>
      <c r="I382" s="264"/>
      <c r="J382" s="173"/>
      <c r="K382" s="174" t="s">
        <v>875</v>
      </c>
      <c r="L382" s="173"/>
      <c r="M382" s="173"/>
      <c r="N382" s="173"/>
      <c r="O382" s="173"/>
      <c r="P382" s="173"/>
      <c r="Q382" s="173"/>
      <c r="R382" s="175"/>
      <c r="T382" s="176"/>
      <c r="U382" s="173"/>
      <c r="V382" s="173"/>
      <c r="W382" s="173"/>
      <c r="X382" s="173"/>
      <c r="Y382" s="173"/>
      <c r="Z382" s="173"/>
      <c r="AA382" s="177"/>
      <c r="AT382" s="178" t="s">
        <v>1089</v>
      </c>
      <c r="AU382" s="178" t="s">
        <v>959</v>
      </c>
      <c r="AV382" s="11" t="s">
        <v>954</v>
      </c>
      <c r="AW382" s="11" t="s">
        <v>903</v>
      </c>
      <c r="AX382" s="11" t="s">
        <v>947</v>
      </c>
      <c r="AY382" s="178" t="s">
        <v>1081</v>
      </c>
    </row>
    <row r="383" spans="2:65" s="12" customFormat="1" ht="16.5" customHeight="1">
      <c r="B383" s="179"/>
      <c r="C383" s="180"/>
      <c r="D383" s="180"/>
      <c r="E383" s="181" t="s">
        <v>875</v>
      </c>
      <c r="F383" s="259" t="s">
        <v>1514</v>
      </c>
      <c r="G383" s="260"/>
      <c r="H383" s="260"/>
      <c r="I383" s="260"/>
      <c r="J383" s="180"/>
      <c r="K383" s="182">
        <v>0.115</v>
      </c>
      <c r="L383" s="180"/>
      <c r="M383" s="180"/>
      <c r="N383" s="180"/>
      <c r="O383" s="180"/>
      <c r="P383" s="180"/>
      <c r="Q383" s="180"/>
      <c r="R383" s="183"/>
      <c r="T383" s="184"/>
      <c r="U383" s="180"/>
      <c r="V383" s="180"/>
      <c r="W383" s="180"/>
      <c r="X383" s="180"/>
      <c r="Y383" s="180"/>
      <c r="Z383" s="180"/>
      <c r="AA383" s="185"/>
      <c r="AT383" s="186" t="s">
        <v>1089</v>
      </c>
      <c r="AU383" s="186" t="s">
        <v>959</v>
      </c>
      <c r="AV383" s="12" t="s">
        <v>959</v>
      </c>
      <c r="AW383" s="12" t="s">
        <v>903</v>
      </c>
      <c r="AX383" s="12" t="s">
        <v>954</v>
      </c>
      <c r="AY383" s="186" t="s">
        <v>1081</v>
      </c>
    </row>
    <row r="384" spans="2:65" s="1" customFormat="1" ht="16.5" customHeight="1">
      <c r="B384" s="136"/>
      <c r="C384" s="195" t="s">
        <v>1515</v>
      </c>
      <c r="D384" s="195" t="s">
        <v>1187</v>
      </c>
      <c r="E384" s="196" t="s">
        <v>1516</v>
      </c>
      <c r="F384" s="262" t="s">
        <v>1517</v>
      </c>
      <c r="G384" s="262"/>
      <c r="H384" s="262"/>
      <c r="I384" s="262"/>
      <c r="J384" s="197" t="s">
        <v>1110</v>
      </c>
      <c r="K384" s="198">
        <v>0.65700000000000003</v>
      </c>
      <c r="L384" s="261">
        <v>0</v>
      </c>
      <c r="M384" s="261"/>
      <c r="N384" s="257">
        <f>ROUND(L384*K384,3)</f>
        <v>0</v>
      </c>
      <c r="O384" s="258"/>
      <c r="P384" s="258"/>
      <c r="Q384" s="258"/>
      <c r="R384" s="138"/>
      <c r="T384" s="168" t="s">
        <v>875</v>
      </c>
      <c r="U384" s="47" t="s">
        <v>914</v>
      </c>
      <c r="V384" s="39"/>
      <c r="W384" s="169">
        <f>V384*K384</f>
        <v>0</v>
      </c>
      <c r="X384" s="169">
        <v>1</v>
      </c>
      <c r="Y384" s="169">
        <f>X384*K384</f>
        <v>0.65700000000000003</v>
      </c>
      <c r="Z384" s="169">
        <v>0</v>
      </c>
      <c r="AA384" s="170">
        <f>Z384*K384</f>
        <v>0</v>
      </c>
      <c r="AR384" s="22" t="s">
        <v>1190</v>
      </c>
      <c r="AT384" s="22" t="s">
        <v>1187</v>
      </c>
      <c r="AU384" s="22" t="s">
        <v>959</v>
      </c>
      <c r="AY384" s="22" t="s">
        <v>1081</v>
      </c>
      <c r="BE384" s="116">
        <f>IF(U384="základná",N384,0)</f>
        <v>0</v>
      </c>
      <c r="BF384" s="116">
        <f>IF(U384="znížená",N384,0)</f>
        <v>0</v>
      </c>
      <c r="BG384" s="116">
        <f>IF(U384="zákl. prenesená",N384,0)</f>
        <v>0</v>
      </c>
      <c r="BH384" s="116">
        <f>IF(U384="zníž. prenesená",N384,0)</f>
        <v>0</v>
      </c>
      <c r="BI384" s="116">
        <f>IF(U384="nulová",N384,0)</f>
        <v>0</v>
      </c>
      <c r="BJ384" s="22" t="s">
        <v>959</v>
      </c>
      <c r="BK384" s="171">
        <f>ROUND(L384*K384,3)</f>
        <v>0</v>
      </c>
      <c r="BL384" s="22" t="s">
        <v>1183</v>
      </c>
      <c r="BM384" s="22" t="s">
        <v>1518</v>
      </c>
    </row>
    <row r="385" spans="2:65" s="11" customFormat="1" ht="16.5" customHeight="1">
      <c r="B385" s="172"/>
      <c r="C385" s="173"/>
      <c r="D385" s="173"/>
      <c r="E385" s="174" t="s">
        <v>875</v>
      </c>
      <c r="F385" s="263" t="s">
        <v>1482</v>
      </c>
      <c r="G385" s="264"/>
      <c r="H385" s="264"/>
      <c r="I385" s="264"/>
      <c r="J385" s="173"/>
      <c r="K385" s="174" t="s">
        <v>875</v>
      </c>
      <c r="L385" s="173"/>
      <c r="M385" s="173"/>
      <c r="N385" s="173"/>
      <c r="O385" s="173"/>
      <c r="P385" s="173"/>
      <c r="Q385" s="173"/>
      <c r="R385" s="175"/>
      <c r="T385" s="176"/>
      <c r="U385" s="173"/>
      <c r="V385" s="173"/>
      <c r="W385" s="173"/>
      <c r="X385" s="173"/>
      <c r="Y385" s="173"/>
      <c r="Z385" s="173"/>
      <c r="AA385" s="177"/>
      <c r="AT385" s="178" t="s">
        <v>1089</v>
      </c>
      <c r="AU385" s="178" t="s">
        <v>959</v>
      </c>
      <c r="AV385" s="11" t="s">
        <v>954</v>
      </c>
      <c r="AW385" s="11" t="s">
        <v>903</v>
      </c>
      <c r="AX385" s="11" t="s">
        <v>947</v>
      </c>
      <c r="AY385" s="178" t="s">
        <v>1081</v>
      </c>
    </row>
    <row r="386" spans="2:65" s="12" customFormat="1" ht="16.5" customHeight="1">
      <c r="B386" s="179"/>
      <c r="C386" s="180"/>
      <c r="D386" s="180"/>
      <c r="E386" s="181" t="s">
        <v>875</v>
      </c>
      <c r="F386" s="259" t="s">
        <v>1519</v>
      </c>
      <c r="G386" s="260"/>
      <c r="H386" s="260"/>
      <c r="I386" s="260"/>
      <c r="J386" s="180"/>
      <c r="K386" s="182">
        <v>0.65700000000000003</v>
      </c>
      <c r="L386" s="180"/>
      <c r="M386" s="180"/>
      <c r="N386" s="180"/>
      <c r="O386" s="180"/>
      <c r="P386" s="180"/>
      <c r="Q386" s="180"/>
      <c r="R386" s="183"/>
      <c r="T386" s="184"/>
      <c r="U386" s="180"/>
      <c r="V386" s="180"/>
      <c r="W386" s="180"/>
      <c r="X386" s="180"/>
      <c r="Y386" s="180"/>
      <c r="Z386" s="180"/>
      <c r="AA386" s="185"/>
      <c r="AT386" s="186" t="s">
        <v>1089</v>
      </c>
      <c r="AU386" s="186" t="s">
        <v>959</v>
      </c>
      <c r="AV386" s="12" t="s">
        <v>959</v>
      </c>
      <c r="AW386" s="12" t="s">
        <v>903</v>
      </c>
      <c r="AX386" s="12" t="s">
        <v>954</v>
      </c>
      <c r="AY386" s="186" t="s">
        <v>1081</v>
      </c>
    </row>
    <row r="387" spans="2:65" s="1" customFormat="1" ht="16.5" customHeight="1">
      <c r="B387" s="136"/>
      <c r="C387" s="195" t="s">
        <v>1520</v>
      </c>
      <c r="D387" s="195" t="s">
        <v>1187</v>
      </c>
      <c r="E387" s="196" t="s">
        <v>1521</v>
      </c>
      <c r="F387" s="262" t="s">
        <v>1522</v>
      </c>
      <c r="G387" s="262"/>
      <c r="H387" s="262"/>
      <c r="I387" s="262"/>
      <c r="J387" s="197" t="s">
        <v>1110</v>
      </c>
      <c r="K387" s="198">
        <v>1.161</v>
      </c>
      <c r="L387" s="261">
        <v>0</v>
      </c>
      <c r="M387" s="261"/>
      <c r="N387" s="257">
        <f>ROUND(L387*K387,3)</f>
        <v>0</v>
      </c>
      <c r="O387" s="258"/>
      <c r="P387" s="258"/>
      <c r="Q387" s="258"/>
      <c r="R387" s="138"/>
      <c r="T387" s="168" t="s">
        <v>875</v>
      </c>
      <c r="U387" s="47" t="s">
        <v>914</v>
      </c>
      <c r="V387" s="39"/>
      <c r="W387" s="169">
        <f>V387*K387</f>
        <v>0</v>
      </c>
      <c r="X387" s="169">
        <v>1</v>
      </c>
      <c r="Y387" s="169">
        <f>X387*K387</f>
        <v>1.161</v>
      </c>
      <c r="Z387" s="169">
        <v>0</v>
      </c>
      <c r="AA387" s="170">
        <f>Z387*K387</f>
        <v>0</v>
      </c>
      <c r="AR387" s="22" t="s">
        <v>1190</v>
      </c>
      <c r="AT387" s="22" t="s">
        <v>1187</v>
      </c>
      <c r="AU387" s="22" t="s">
        <v>959</v>
      </c>
      <c r="AY387" s="22" t="s">
        <v>1081</v>
      </c>
      <c r="BE387" s="116">
        <f>IF(U387="základná",N387,0)</f>
        <v>0</v>
      </c>
      <c r="BF387" s="116">
        <f>IF(U387="znížená",N387,0)</f>
        <v>0</v>
      </c>
      <c r="BG387" s="116">
        <f>IF(U387="zákl. prenesená",N387,0)</f>
        <v>0</v>
      </c>
      <c r="BH387" s="116">
        <f>IF(U387="zníž. prenesená",N387,0)</f>
        <v>0</v>
      </c>
      <c r="BI387" s="116">
        <f>IF(U387="nulová",N387,0)</f>
        <v>0</v>
      </c>
      <c r="BJ387" s="22" t="s">
        <v>959</v>
      </c>
      <c r="BK387" s="171">
        <f>ROUND(L387*K387,3)</f>
        <v>0</v>
      </c>
      <c r="BL387" s="22" t="s">
        <v>1183</v>
      </c>
      <c r="BM387" s="22" t="s">
        <v>1523</v>
      </c>
    </row>
    <row r="388" spans="2:65" s="11" customFormat="1" ht="16.5" customHeight="1">
      <c r="B388" s="172"/>
      <c r="C388" s="173"/>
      <c r="D388" s="173"/>
      <c r="E388" s="174" t="s">
        <v>875</v>
      </c>
      <c r="F388" s="263" t="s">
        <v>1482</v>
      </c>
      <c r="G388" s="264"/>
      <c r="H388" s="264"/>
      <c r="I388" s="264"/>
      <c r="J388" s="173"/>
      <c r="K388" s="174" t="s">
        <v>875</v>
      </c>
      <c r="L388" s="173"/>
      <c r="M388" s="173"/>
      <c r="N388" s="173"/>
      <c r="O388" s="173"/>
      <c r="P388" s="173"/>
      <c r="Q388" s="173"/>
      <c r="R388" s="175"/>
      <c r="T388" s="176"/>
      <c r="U388" s="173"/>
      <c r="V388" s="173"/>
      <c r="W388" s="173"/>
      <c r="X388" s="173"/>
      <c r="Y388" s="173"/>
      <c r="Z388" s="173"/>
      <c r="AA388" s="177"/>
      <c r="AT388" s="178" t="s">
        <v>1089</v>
      </c>
      <c r="AU388" s="178" t="s">
        <v>959</v>
      </c>
      <c r="AV388" s="11" t="s">
        <v>954</v>
      </c>
      <c r="AW388" s="11" t="s">
        <v>903</v>
      </c>
      <c r="AX388" s="11" t="s">
        <v>947</v>
      </c>
      <c r="AY388" s="178" t="s">
        <v>1081</v>
      </c>
    </row>
    <row r="389" spans="2:65" s="12" customFormat="1" ht="25.5" customHeight="1">
      <c r="B389" s="179"/>
      <c r="C389" s="180"/>
      <c r="D389" s="180"/>
      <c r="E389" s="181" t="s">
        <v>875</v>
      </c>
      <c r="F389" s="259" t="s">
        <v>1524</v>
      </c>
      <c r="G389" s="260"/>
      <c r="H389" s="260"/>
      <c r="I389" s="260"/>
      <c r="J389" s="180"/>
      <c r="K389" s="182">
        <v>1.161</v>
      </c>
      <c r="L389" s="180"/>
      <c r="M389" s="180"/>
      <c r="N389" s="180"/>
      <c r="O389" s="180"/>
      <c r="P389" s="180"/>
      <c r="Q389" s="180"/>
      <c r="R389" s="183"/>
      <c r="T389" s="184"/>
      <c r="U389" s="180"/>
      <c r="V389" s="180"/>
      <c r="W389" s="180"/>
      <c r="X389" s="180"/>
      <c r="Y389" s="180"/>
      <c r="Z389" s="180"/>
      <c r="AA389" s="185"/>
      <c r="AT389" s="186" t="s">
        <v>1089</v>
      </c>
      <c r="AU389" s="186" t="s">
        <v>959</v>
      </c>
      <c r="AV389" s="12" t="s">
        <v>959</v>
      </c>
      <c r="AW389" s="12" t="s">
        <v>903</v>
      </c>
      <c r="AX389" s="12" t="s">
        <v>954</v>
      </c>
      <c r="AY389" s="186" t="s">
        <v>1081</v>
      </c>
    </row>
    <row r="390" spans="2:65" s="1" customFormat="1" ht="16.5" customHeight="1">
      <c r="B390" s="136"/>
      <c r="C390" s="195" t="s">
        <v>1525</v>
      </c>
      <c r="D390" s="195" t="s">
        <v>1187</v>
      </c>
      <c r="E390" s="196" t="s">
        <v>1526</v>
      </c>
      <c r="F390" s="262" t="s">
        <v>1527</v>
      </c>
      <c r="G390" s="262"/>
      <c r="H390" s="262"/>
      <c r="I390" s="262"/>
      <c r="J390" s="197" t="s">
        <v>1110</v>
      </c>
      <c r="K390" s="198">
        <v>0.74</v>
      </c>
      <c r="L390" s="261">
        <v>0</v>
      </c>
      <c r="M390" s="261"/>
      <c r="N390" s="257">
        <f>ROUND(L390*K390,3)</f>
        <v>0</v>
      </c>
      <c r="O390" s="258"/>
      <c r="P390" s="258"/>
      <c r="Q390" s="258"/>
      <c r="R390" s="138"/>
      <c r="T390" s="168" t="s">
        <v>875</v>
      </c>
      <c r="U390" s="47" t="s">
        <v>914</v>
      </c>
      <c r="V390" s="39"/>
      <c r="W390" s="169">
        <f>V390*K390</f>
        <v>0</v>
      </c>
      <c r="X390" s="169">
        <v>1</v>
      </c>
      <c r="Y390" s="169">
        <f>X390*K390</f>
        <v>0.74</v>
      </c>
      <c r="Z390" s="169">
        <v>0</v>
      </c>
      <c r="AA390" s="170">
        <f>Z390*K390</f>
        <v>0</v>
      </c>
      <c r="AR390" s="22" t="s">
        <v>1190</v>
      </c>
      <c r="AT390" s="22" t="s">
        <v>1187</v>
      </c>
      <c r="AU390" s="22" t="s">
        <v>959</v>
      </c>
      <c r="AY390" s="22" t="s">
        <v>1081</v>
      </c>
      <c r="BE390" s="116">
        <f>IF(U390="základná",N390,0)</f>
        <v>0</v>
      </c>
      <c r="BF390" s="116">
        <f>IF(U390="znížená",N390,0)</f>
        <v>0</v>
      </c>
      <c r="BG390" s="116">
        <f>IF(U390="zákl. prenesená",N390,0)</f>
        <v>0</v>
      </c>
      <c r="BH390" s="116">
        <f>IF(U390="zníž. prenesená",N390,0)</f>
        <v>0</v>
      </c>
      <c r="BI390" s="116">
        <f>IF(U390="nulová",N390,0)</f>
        <v>0</v>
      </c>
      <c r="BJ390" s="22" t="s">
        <v>959</v>
      </c>
      <c r="BK390" s="171">
        <f>ROUND(L390*K390,3)</f>
        <v>0</v>
      </c>
      <c r="BL390" s="22" t="s">
        <v>1183</v>
      </c>
      <c r="BM390" s="22" t="s">
        <v>1528</v>
      </c>
    </row>
    <row r="391" spans="2:65" s="11" customFormat="1" ht="16.5" customHeight="1">
      <c r="B391" s="172"/>
      <c r="C391" s="173"/>
      <c r="D391" s="173"/>
      <c r="E391" s="174" t="s">
        <v>875</v>
      </c>
      <c r="F391" s="263" t="s">
        <v>1482</v>
      </c>
      <c r="G391" s="264"/>
      <c r="H391" s="264"/>
      <c r="I391" s="264"/>
      <c r="J391" s="173"/>
      <c r="K391" s="174" t="s">
        <v>875</v>
      </c>
      <c r="L391" s="173"/>
      <c r="M391" s="173"/>
      <c r="N391" s="173"/>
      <c r="O391" s="173"/>
      <c r="P391" s="173"/>
      <c r="Q391" s="173"/>
      <c r="R391" s="175"/>
      <c r="T391" s="176"/>
      <c r="U391" s="173"/>
      <c r="V391" s="173"/>
      <c r="W391" s="173"/>
      <c r="X391" s="173"/>
      <c r="Y391" s="173"/>
      <c r="Z391" s="173"/>
      <c r="AA391" s="177"/>
      <c r="AT391" s="178" t="s">
        <v>1089</v>
      </c>
      <c r="AU391" s="178" t="s">
        <v>959</v>
      </c>
      <c r="AV391" s="11" t="s">
        <v>954</v>
      </c>
      <c r="AW391" s="11" t="s">
        <v>903</v>
      </c>
      <c r="AX391" s="11" t="s">
        <v>947</v>
      </c>
      <c r="AY391" s="178" t="s">
        <v>1081</v>
      </c>
    </row>
    <row r="392" spans="2:65" s="12" customFormat="1" ht="16.5" customHeight="1">
      <c r="B392" s="179"/>
      <c r="C392" s="180"/>
      <c r="D392" s="180"/>
      <c r="E392" s="181" t="s">
        <v>875</v>
      </c>
      <c r="F392" s="259" t="s">
        <v>0</v>
      </c>
      <c r="G392" s="260"/>
      <c r="H392" s="260"/>
      <c r="I392" s="260"/>
      <c r="J392" s="180"/>
      <c r="K392" s="182">
        <v>0.74</v>
      </c>
      <c r="L392" s="180"/>
      <c r="M392" s="180"/>
      <c r="N392" s="180"/>
      <c r="O392" s="180"/>
      <c r="P392" s="180"/>
      <c r="Q392" s="180"/>
      <c r="R392" s="183"/>
      <c r="T392" s="184"/>
      <c r="U392" s="180"/>
      <c r="V392" s="180"/>
      <c r="W392" s="180"/>
      <c r="X392" s="180"/>
      <c r="Y392" s="180"/>
      <c r="Z392" s="180"/>
      <c r="AA392" s="185"/>
      <c r="AT392" s="186" t="s">
        <v>1089</v>
      </c>
      <c r="AU392" s="186" t="s">
        <v>959</v>
      </c>
      <c r="AV392" s="12" t="s">
        <v>959</v>
      </c>
      <c r="AW392" s="12" t="s">
        <v>903</v>
      </c>
      <c r="AX392" s="12" t="s">
        <v>954</v>
      </c>
      <c r="AY392" s="186" t="s">
        <v>1081</v>
      </c>
    </row>
    <row r="393" spans="2:65" s="1" customFormat="1" ht="25.5" customHeight="1">
      <c r="B393" s="136"/>
      <c r="C393" s="195" t="s">
        <v>1</v>
      </c>
      <c r="D393" s="195" t="s">
        <v>1187</v>
      </c>
      <c r="E393" s="196" t="s">
        <v>2</v>
      </c>
      <c r="F393" s="262" t="s">
        <v>3</v>
      </c>
      <c r="G393" s="262"/>
      <c r="H393" s="262"/>
      <c r="I393" s="262"/>
      <c r="J393" s="197" t="s">
        <v>1110</v>
      </c>
      <c r="K393" s="198">
        <v>1.4999999999999999E-2</v>
      </c>
      <c r="L393" s="261">
        <v>0</v>
      </c>
      <c r="M393" s="261"/>
      <c r="N393" s="257">
        <f>ROUND(L393*K393,3)</f>
        <v>0</v>
      </c>
      <c r="O393" s="258"/>
      <c r="P393" s="258"/>
      <c r="Q393" s="258"/>
      <c r="R393" s="138"/>
      <c r="T393" s="168" t="s">
        <v>875</v>
      </c>
      <c r="U393" s="47" t="s">
        <v>914</v>
      </c>
      <c r="V393" s="39"/>
      <c r="W393" s="169">
        <f>V393*K393</f>
        <v>0</v>
      </c>
      <c r="X393" s="169">
        <v>1</v>
      </c>
      <c r="Y393" s="169">
        <f>X393*K393</f>
        <v>1.4999999999999999E-2</v>
      </c>
      <c r="Z393" s="169">
        <v>0</v>
      </c>
      <c r="AA393" s="170">
        <f>Z393*K393</f>
        <v>0</v>
      </c>
      <c r="AR393" s="22" t="s">
        <v>1190</v>
      </c>
      <c r="AT393" s="22" t="s">
        <v>1187</v>
      </c>
      <c r="AU393" s="22" t="s">
        <v>959</v>
      </c>
      <c r="AY393" s="22" t="s">
        <v>1081</v>
      </c>
      <c r="BE393" s="116">
        <f>IF(U393="základná",N393,0)</f>
        <v>0</v>
      </c>
      <c r="BF393" s="116">
        <f>IF(U393="znížená",N393,0)</f>
        <v>0</v>
      </c>
      <c r="BG393" s="116">
        <f>IF(U393="zákl. prenesená",N393,0)</f>
        <v>0</v>
      </c>
      <c r="BH393" s="116">
        <f>IF(U393="zníž. prenesená",N393,0)</f>
        <v>0</v>
      </c>
      <c r="BI393" s="116">
        <f>IF(U393="nulová",N393,0)</f>
        <v>0</v>
      </c>
      <c r="BJ393" s="22" t="s">
        <v>959</v>
      </c>
      <c r="BK393" s="171">
        <f>ROUND(L393*K393,3)</f>
        <v>0</v>
      </c>
      <c r="BL393" s="22" t="s">
        <v>1183</v>
      </c>
      <c r="BM393" s="22" t="s">
        <v>4</v>
      </c>
    </row>
    <row r="394" spans="2:65" s="11" customFormat="1" ht="16.5" customHeight="1">
      <c r="B394" s="172"/>
      <c r="C394" s="173"/>
      <c r="D394" s="173"/>
      <c r="E394" s="174" t="s">
        <v>875</v>
      </c>
      <c r="F394" s="263" t="s">
        <v>1482</v>
      </c>
      <c r="G394" s="264"/>
      <c r="H394" s="264"/>
      <c r="I394" s="264"/>
      <c r="J394" s="173"/>
      <c r="K394" s="174" t="s">
        <v>875</v>
      </c>
      <c r="L394" s="173"/>
      <c r="M394" s="173"/>
      <c r="N394" s="173"/>
      <c r="O394" s="173"/>
      <c r="P394" s="173"/>
      <c r="Q394" s="173"/>
      <c r="R394" s="175"/>
      <c r="T394" s="176"/>
      <c r="U394" s="173"/>
      <c r="V394" s="173"/>
      <c r="W394" s="173"/>
      <c r="X394" s="173"/>
      <c r="Y394" s="173"/>
      <c r="Z394" s="173"/>
      <c r="AA394" s="177"/>
      <c r="AT394" s="178" t="s">
        <v>1089</v>
      </c>
      <c r="AU394" s="178" t="s">
        <v>959</v>
      </c>
      <c r="AV394" s="11" t="s">
        <v>954</v>
      </c>
      <c r="AW394" s="11" t="s">
        <v>903</v>
      </c>
      <c r="AX394" s="11" t="s">
        <v>947</v>
      </c>
      <c r="AY394" s="178" t="s">
        <v>1081</v>
      </c>
    </row>
    <row r="395" spans="2:65" s="12" customFormat="1" ht="16.5" customHeight="1">
      <c r="B395" s="179"/>
      <c r="C395" s="180"/>
      <c r="D395" s="180"/>
      <c r="E395" s="181" t="s">
        <v>875</v>
      </c>
      <c r="F395" s="259" t="s">
        <v>5</v>
      </c>
      <c r="G395" s="260"/>
      <c r="H395" s="260"/>
      <c r="I395" s="260"/>
      <c r="J395" s="180"/>
      <c r="K395" s="182">
        <v>1.4999999999999999E-2</v>
      </c>
      <c r="L395" s="180"/>
      <c r="M395" s="180"/>
      <c r="N395" s="180"/>
      <c r="O395" s="180"/>
      <c r="P395" s="180"/>
      <c r="Q395" s="180"/>
      <c r="R395" s="183"/>
      <c r="T395" s="184"/>
      <c r="U395" s="180"/>
      <c r="V395" s="180"/>
      <c r="W395" s="180"/>
      <c r="X395" s="180"/>
      <c r="Y395" s="180"/>
      <c r="Z395" s="180"/>
      <c r="AA395" s="185"/>
      <c r="AT395" s="186" t="s">
        <v>1089</v>
      </c>
      <c r="AU395" s="186" t="s">
        <v>959</v>
      </c>
      <c r="AV395" s="12" t="s">
        <v>959</v>
      </c>
      <c r="AW395" s="12" t="s">
        <v>903</v>
      </c>
      <c r="AX395" s="12" t="s">
        <v>954</v>
      </c>
      <c r="AY395" s="186" t="s">
        <v>1081</v>
      </c>
    </row>
    <row r="396" spans="2:65" s="1" customFormat="1" ht="38.25" customHeight="1">
      <c r="B396" s="136"/>
      <c r="C396" s="164" t="s">
        <v>6</v>
      </c>
      <c r="D396" s="164" t="s">
        <v>1082</v>
      </c>
      <c r="E396" s="165" t="s">
        <v>7</v>
      </c>
      <c r="F396" s="270" t="s">
        <v>8</v>
      </c>
      <c r="G396" s="270"/>
      <c r="H396" s="270"/>
      <c r="I396" s="270"/>
      <c r="J396" s="166" t="s">
        <v>1346</v>
      </c>
      <c r="K396" s="167">
        <v>0</v>
      </c>
      <c r="L396" s="265">
        <v>0</v>
      </c>
      <c r="M396" s="265"/>
      <c r="N396" s="258">
        <f>ROUND(L396*K396,3)</f>
        <v>0</v>
      </c>
      <c r="O396" s="258"/>
      <c r="P396" s="258"/>
      <c r="Q396" s="258"/>
      <c r="R396" s="138"/>
      <c r="T396" s="168" t="s">
        <v>875</v>
      </c>
      <c r="U396" s="47" t="s">
        <v>914</v>
      </c>
      <c r="V396" s="39"/>
      <c r="W396" s="169">
        <f>V396*K396</f>
        <v>0</v>
      </c>
      <c r="X396" s="169">
        <v>0</v>
      </c>
      <c r="Y396" s="169">
        <f>X396*K396</f>
        <v>0</v>
      </c>
      <c r="Z396" s="169">
        <v>0</v>
      </c>
      <c r="AA396" s="170">
        <f>Z396*K396</f>
        <v>0</v>
      </c>
      <c r="AR396" s="22" t="s">
        <v>1183</v>
      </c>
      <c r="AT396" s="22" t="s">
        <v>1082</v>
      </c>
      <c r="AU396" s="22" t="s">
        <v>959</v>
      </c>
      <c r="AY396" s="22" t="s">
        <v>1081</v>
      </c>
      <c r="BE396" s="116">
        <f>IF(U396="základná",N396,0)</f>
        <v>0</v>
      </c>
      <c r="BF396" s="116">
        <f>IF(U396="znížená",N396,0)</f>
        <v>0</v>
      </c>
      <c r="BG396" s="116">
        <f>IF(U396="zákl. prenesená",N396,0)</f>
        <v>0</v>
      </c>
      <c r="BH396" s="116">
        <f>IF(U396="zníž. prenesená",N396,0)</f>
        <v>0</v>
      </c>
      <c r="BI396" s="116">
        <f>IF(U396="nulová",N396,0)</f>
        <v>0</v>
      </c>
      <c r="BJ396" s="22" t="s">
        <v>959</v>
      </c>
      <c r="BK396" s="171">
        <f>ROUND(L396*K396,3)</f>
        <v>0</v>
      </c>
      <c r="BL396" s="22" t="s">
        <v>1183</v>
      </c>
      <c r="BM396" s="22" t="s">
        <v>9</v>
      </c>
    </row>
    <row r="397" spans="2:65" s="10" customFormat="1" ht="29.85" customHeight="1">
      <c r="B397" s="153"/>
      <c r="C397" s="154"/>
      <c r="D397" s="163" t="s">
        <v>1060</v>
      </c>
      <c r="E397" s="163"/>
      <c r="F397" s="163"/>
      <c r="G397" s="163"/>
      <c r="H397" s="163"/>
      <c r="I397" s="163"/>
      <c r="J397" s="163"/>
      <c r="K397" s="163"/>
      <c r="L397" s="163"/>
      <c r="M397" s="163"/>
      <c r="N397" s="273">
        <f>BK397</f>
        <v>0</v>
      </c>
      <c r="O397" s="274"/>
      <c r="P397" s="274"/>
      <c r="Q397" s="274"/>
      <c r="R397" s="156"/>
      <c r="T397" s="157"/>
      <c r="U397" s="154"/>
      <c r="V397" s="154"/>
      <c r="W397" s="158">
        <f>SUM(W398:W403)</f>
        <v>0</v>
      </c>
      <c r="X397" s="154"/>
      <c r="Y397" s="158">
        <f>SUM(Y398:Y403)</f>
        <v>9.5157999999999993E-2</v>
      </c>
      <c r="Z397" s="154"/>
      <c r="AA397" s="159">
        <f>SUM(AA398:AA403)</f>
        <v>0</v>
      </c>
      <c r="AR397" s="160" t="s">
        <v>959</v>
      </c>
      <c r="AT397" s="161" t="s">
        <v>946</v>
      </c>
      <c r="AU397" s="161" t="s">
        <v>954</v>
      </c>
      <c r="AY397" s="160" t="s">
        <v>1081</v>
      </c>
      <c r="BK397" s="162">
        <f>SUM(BK398:BK403)</f>
        <v>0</v>
      </c>
    </row>
    <row r="398" spans="2:65" s="1" customFormat="1" ht="38.25" customHeight="1">
      <c r="B398" s="136"/>
      <c r="C398" s="164" t="s">
        <v>10</v>
      </c>
      <c r="D398" s="164" t="s">
        <v>1082</v>
      </c>
      <c r="E398" s="165" t="s">
        <v>11</v>
      </c>
      <c r="F398" s="270" t="s">
        <v>12</v>
      </c>
      <c r="G398" s="270"/>
      <c r="H398" s="270"/>
      <c r="I398" s="270"/>
      <c r="J398" s="166" t="s">
        <v>1135</v>
      </c>
      <c r="K398" s="167">
        <v>97.1</v>
      </c>
      <c r="L398" s="265">
        <v>0</v>
      </c>
      <c r="M398" s="265"/>
      <c r="N398" s="258">
        <f>ROUND(L398*K398,3)</f>
        <v>0</v>
      </c>
      <c r="O398" s="258"/>
      <c r="P398" s="258"/>
      <c r="Q398" s="258"/>
      <c r="R398" s="138"/>
      <c r="T398" s="168" t="s">
        <v>875</v>
      </c>
      <c r="U398" s="47" t="s">
        <v>914</v>
      </c>
      <c r="V398" s="39"/>
      <c r="W398" s="169">
        <f>V398*K398</f>
        <v>0</v>
      </c>
      <c r="X398" s="169">
        <v>9.7999999999999997E-4</v>
      </c>
      <c r="Y398" s="169">
        <f>X398*K398</f>
        <v>9.5157999999999993E-2</v>
      </c>
      <c r="Z398" s="169">
        <v>0</v>
      </c>
      <c r="AA398" s="170">
        <f>Z398*K398</f>
        <v>0</v>
      </c>
      <c r="AR398" s="22" t="s">
        <v>1183</v>
      </c>
      <c r="AT398" s="22" t="s">
        <v>1082</v>
      </c>
      <c r="AU398" s="22" t="s">
        <v>959</v>
      </c>
      <c r="AY398" s="22" t="s">
        <v>1081</v>
      </c>
      <c r="BE398" s="116">
        <f>IF(U398="základná",N398,0)</f>
        <v>0</v>
      </c>
      <c r="BF398" s="116">
        <f>IF(U398="znížená",N398,0)</f>
        <v>0</v>
      </c>
      <c r="BG398" s="116">
        <f>IF(U398="zákl. prenesená",N398,0)</f>
        <v>0</v>
      </c>
      <c r="BH398" s="116">
        <f>IF(U398="zníž. prenesená",N398,0)</f>
        <v>0</v>
      </c>
      <c r="BI398" s="116">
        <f>IF(U398="nulová",N398,0)</f>
        <v>0</v>
      </c>
      <c r="BJ398" s="22" t="s">
        <v>959</v>
      </c>
      <c r="BK398" s="171">
        <f>ROUND(L398*K398,3)</f>
        <v>0</v>
      </c>
      <c r="BL398" s="22" t="s">
        <v>1183</v>
      </c>
      <c r="BM398" s="22" t="s">
        <v>13</v>
      </c>
    </row>
    <row r="399" spans="2:65" s="12" customFormat="1" ht="16.5" customHeight="1">
      <c r="B399" s="179"/>
      <c r="C399" s="180"/>
      <c r="D399" s="180"/>
      <c r="E399" s="181" t="s">
        <v>875</v>
      </c>
      <c r="F399" s="275" t="s">
        <v>14</v>
      </c>
      <c r="G399" s="276"/>
      <c r="H399" s="276"/>
      <c r="I399" s="276"/>
      <c r="J399" s="180"/>
      <c r="K399" s="182">
        <v>95.1</v>
      </c>
      <c r="L399" s="180"/>
      <c r="M399" s="180"/>
      <c r="N399" s="180"/>
      <c r="O399" s="180"/>
      <c r="P399" s="180"/>
      <c r="Q399" s="180"/>
      <c r="R399" s="183"/>
      <c r="T399" s="184"/>
      <c r="U399" s="180"/>
      <c r="V399" s="180"/>
      <c r="W399" s="180"/>
      <c r="X399" s="180"/>
      <c r="Y399" s="180"/>
      <c r="Z399" s="180"/>
      <c r="AA399" s="185"/>
      <c r="AT399" s="186" t="s">
        <v>1089</v>
      </c>
      <c r="AU399" s="186" t="s">
        <v>959</v>
      </c>
      <c r="AV399" s="12" t="s">
        <v>959</v>
      </c>
      <c r="AW399" s="12" t="s">
        <v>903</v>
      </c>
      <c r="AX399" s="12" t="s">
        <v>947</v>
      </c>
      <c r="AY399" s="186" t="s">
        <v>1081</v>
      </c>
    </row>
    <row r="400" spans="2:65" s="12" customFormat="1" ht="16.5" customHeight="1">
      <c r="B400" s="179"/>
      <c r="C400" s="180"/>
      <c r="D400" s="180"/>
      <c r="E400" s="181" t="s">
        <v>875</v>
      </c>
      <c r="F400" s="259" t="s">
        <v>15</v>
      </c>
      <c r="G400" s="260"/>
      <c r="H400" s="260"/>
      <c r="I400" s="260"/>
      <c r="J400" s="180"/>
      <c r="K400" s="182">
        <v>0.84</v>
      </c>
      <c r="L400" s="180"/>
      <c r="M400" s="180"/>
      <c r="N400" s="180"/>
      <c r="O400" s="180"/>
      <c r="P400" s="180"/>
      <c r="Q400" s="180"/>
      <c r="R400" s="183"/>
      <c r="T400" s="184"/>
      <c r="U400" s="180"/>
      <c r="V400" s="180"/>
      <c r="W400" s="180"/>
      <c r="X400" s="180"/>
      <c r="Y400" s="180"/>
      <c r="Z400" s="180"/>
      <c r="AA400" s="185"/>
      <c r="AT400" s="186" t="s">
        <v>1089</v>
      </c>
      <c r="AU400" s="186" t="s">
        <v>959</v>
      </c>
      <c r="AV400" s="12" t="s">
        <v>959</v>
      </c>
      <c r="AW400" s="12" t="s">
        <v>903</v>
      </c>
      <c r="AX400" s="12" t="s">
        <v>947</v>
      </c>
      <c r="AY400" s="186" t="s">
        <v>1081</v>
      </c>
    </row>
    <row r="401" spans="2:65" s="12" customFormat="1" ht="16.5" customHeight="1">
      <c r="B401" s="179"/>
      <c r="C401" s="180"/>
      <c r="D401" s="180"/>
      <c r="E401" s="181" t="s">
        <v>875</v>
      </c>
      <c r="F401" s="259" t="s">
        <v>16</v>
      </c>
      <c r="G401" s="260"/>
      <c r="H401" s="260"/>
      <c r="I401" s="260"/>
      <c r="J401" s="180"/>
      <c r="K401" s="182">
        <v>1.1599999999999999</v>
      </c>
      <c r="L401" s="180"/>
      <c r="M401" s="180"/>
      <c r="N401" s="180"/>
      <c r="O401" s="180"/>
      <c r="P401" s="180"/>
      <c r="Q401" s="180"/>
      <c r="R401" s="183"/>
      <c r="T401" s="184"/>
      <c r="U401" s="180"/>
      <c r="V401" s="180"/>
      <c r="W401" s="180"/>
      <c r="X401" s="180"/>
      <c r="Y401" s="180"/>
      <c r="Z401" s="180"/>
      <c r="AA401" s="185"/>
      <c r="AT401" s="186" t="s">
        <v>1089</v>
      </c>
      <c r="AU401" s="186" t="s">
        <v>959</v>
      </c>
      <c r="AV401" s="12" t="s">
        <v>959</v>
      </c>
      <c r="AW401" s="12" t="s">
        <v>903</v>
      </c>
      <c r="AX401" s="12" t="s">
        <v>947</v>
      </c>
      <c r="AY401" s="186" t="s">
        <v>1081</v>
      </c>
    </row>
    <row r="402" spans="2:65" s="13" customFormat="1" ht="16.5" customHeight="1">
      <c r="B402" s="187"/>
      <c r="C402" s="188"/>
      <c r="D402" s="188"/>
      <c r="E402" s="189" t="s">
        <v>875</v>
      </c>
      <c r="F402" s="271" t="s">
        <v>1096</v>
      </c>
      <c r="G402" s="272"/>
      <c r="H402" s="272"/>
      <c r="I402" s="272"/>
      <c r="J402" s="188"/>
      <c r="K402" s="190">
        <v>97.1</v>
      </c>
      <c r="L402" s="188"/>
      <c r="M402" s="188"/>
      <c r="N402" s="188"/>
      <c r="O402" s="188"/>
      <c r="P402" s="188"/>
      <c r="Q402" s="188"/>
      <c r="R402" s="191"/>
      <c r="T402" s="192"/>
      <c r="U402" s="188"/>
      <c r="V402" s="188"/>
      <c r="W402" s="188"/>
      <c r="X402" s="188"/>
      <c r="Y402" s="188"/>
      <c r="Z402" s="188"/>
      <c r="AA402" s="193"/>
      <c r="AT402" s="194" t="s">
        <v>1089</v>
      </c>
      <c r="AU402" s="194" t="s">
        <v>959</v>
      </c>
      <c r="AV402" s="13" t="s">
        <v>1086</v>
      </c>
      <c r="AW402" s="13" t="s">
        <v>903</v>
      </c>
      <c r="AX402" s="13" t="s">
        <v>954</v>
      </c>
      <c r="AY402" s="194" t="s">
        <v>1081</v>
      </c>
    </row>
    <row r="403" spans="2:65" s="1" customFormat="1" ht="25.5" customHeight="1">
      <c r="B403" s="136"/>
      <c r="C403" s="164" t="s">
        <v>17</v>
      </c>
      <c r="D403" s="164" t="s">
        <v>1082</v>
      </c>
      <c r="E403" s="165" t="s">
        <v>18</v>
      </c>
      <c r="F403" s="270" t="s">
        <v>19</v>
      </c>
      <c r="G403" s="270"/>
      <c r="H403" s="270"/>
      <c r="I403" s="270"/>
      <c r="J403" s="166" t="s">
        <v>1346</v>
      </c>
      <c r="K403" s="167">
        <v>0</v>
      </c>
      <c r="L403" s="265">
        <v>0</v>
      </c>
      <c r="M403" s="265"/>
      <c r="N403" s="258">
        <f>ROUND(L403*K403,3)</f>
        <v>0</v>
      </c>
      <c r="O403" s="258"/>
      <c r="P403" s="258"/>
      <c r="Q403" s="258"/>
      <c r="R403" s="138"/>
      <c r="T403" s="168" t="s">
        <v>875</v>
      </c>
      <c r="U403" s="47" t="s">
        <v>914</v>
      </c>
      <c r="V403" s="39"/>
      <c r="W403" s="169">
        <f>V403*K403</f>
        <v>0</v>
      </c>
      <c r="X403" s="169">
        <v>0</v>
      </c>
      <c r="Y403" s="169">
        <f>X403*K403</f>
        <v>0</v>
      </c>
      <c r="Z403" s="169">
        <v>0</v>
      </c>
      <c r="AA403" s="170">
        <f>Z403*K403</f>
        <v>0</v>
      </c>
      <c r="AR403" s="22" t="s">
        <v>1183</v>
      </c>
      <c r="AT403" s="22" t="s">
        <v>1082</v>
      </c>
      <c r="AU403" s="22" t="s">
        <v>959</v>
      </c>
      <c r="AY403" s="22" t="s">
        <v>1081</v>
      </c>
      <c r="BE403" s="116">
        <f>IF(U403="základná",N403,0)</f>
        <v>0</v>
      </c>
      <c r="BF403" s="116">
        <f>IF(U403="znížená",N403,0)</f>
        <v>0</v>
      </c>
      <c r="BG403" s="116">
        <f>IF(U403="zákl. prenesená",N403,0)</f>
        <v>0</v>
      </c>
      <c r="BH403" s="116">
        <f>IF(U403="zníž. prenesená",N403,0)</f>
        <v>0</v>
      </c>
      <c r="BI403" s="116">
        <f>IF(U403="nulová",N403,0)</f>
        <v>0</v>
      </c>
      <c r="BJ403" s="22" t="s">
        <v>959</v>
      </c>
      <c r="BK403" s="171">
        <f>ROUND(L403*K403,3)</f>
        <v>0</v>
      </c>
      <c r="BL403" s="22" t="s">
        <v>1183</v>
      </c>
      <c r="BM403" s="22" t="s">
        <v>20</v>
      </c>
    </row>
    <row r="404" spans="2:65" s="10" customFormat="1" ht="29.85" customHeight="1">
      <c r="B404" s="153"/>
      <c r="C404" s="154"/>
      <c r="D404" s="163" t="s">
        <v>1061</v>
      </c>
      <c r="E404" s="163"/>
      <c r="F404" s="163"/>
      <c r="G404" s="163"/>
      <c r="H404" s="163"/>
      <c r="I404" s="163"/>
      <c r="J404" s="163"/>
      <c r="K404" s="163"/>
      <c r="L404" s="163"/>
      <c r="M404" s="163"/>
      <c r="N404" s="273">
        <f>BK404</f>
        <v>0</v>
      </c>
      <c r="O404" s="274"/>
      <c r="P404" s="274"/>
      <c r="Q404" s="274"/>
      <c r="R404" s="156"/>
      <c r="T404" s="157"/>
      <c r="U404" s="154"/>
      <c r="V404" s="154"/>
      <c r="W404" s="158">
        <f>SUM(W405:W411)</f>
        <v>0</v>
      </c>
      <c r="X404" s="154"/>
      <c r="Y404" s="158">
        <f>SUM(Y405:Y411)</f>
        <v>4.0897340599999998E-2</v>
      </c>
      <c r="Z404" s="154"/>
      <c r="AA404" s="159">
        <f>SUM(AA405:AA411)</f>
        <v>0</v>
      </c>
      <c r="AR404" s="160" t="s">
        <v>959</v>
      </c>
      <c r="AT404" s="161" t="s">
        <v>946</v>
      </c>
      <c r="AU404" s="161" t="s">
        <v>954</v>
      </c>
      <c r="AY404" s="160" t="s">
        <v>1081</v>
      </c>
      <c r="BK404" s="162">
        <f>SUM(BK405:BK411)</f>
        <v>0</v>
      </c>
    </row>
    <row r="405" spans="2:65" s="1" customFormat="1" ht="38.25" customHeight="1">
      <c r="B405" s="136"/>
      <c r="C405" s="164" t="s">
        <v>21</v>
      </c>
      <c r="D405" s="164" t="s">
        <v>1082</v>
      </c>
      <c r="E405" s="165" t="s">
        <v>22</v>
      </c>
      <c r="F405" s="270" t="s">
        <v>23</v>
      </c>
      <c r="G405" s="270"/>
      <c r="H405" s="270"/>
      <c r="I405" s="270"/>
      <c r="J405" s="166" t="s">
        <v>1135</v>
      </c>
      <c r="K405" s="167">
        <v>90.71</v>
      </c>
      <c r="L405" s="265">
        <v>0</v>
      </c>
      <c r="M405" s="265"/>
      <c r="N405" s="258">
        <f>ROUND(L405*K405,3)</f>
        <v>0</v>
      </c>
      <c r="O405" s="258"/>
      <c r="P405" s="258"/>
      <c r="Q405" s="258"/>
      <c r="R405" s="138"/>
      <c r="T405" s="168" t="s">
        <v>875</v>
      </c>
      <c r="U405" s="47" t="s">
        <v>914</v>
      </c>
      <c r="V405" s="39"/>
      <c r="W405" s="169">
        <f>V405*K405</f>
        <v>0</v>
      </c>
      <c r="X405" s="169">
        <v>2.4252E-4</v>
      </c>
      <c r="Y405" s="169">
        <f>X405*K405</f>
        <v>2.1998989199999999E-2</v>
      </c>
      <c r="Z405" s="169">
        <v>0</v>
      </c>
      <c r="AA405" s="170">
        <f>Z405*K405</f>
        <v>0</v>
      </c>
      <c r="AR405" s="22" t="s">
        <v>1183</v>
      </c>
      <c r="AT405" s="22" t="s">
        <v>1082</v>
      </c>
      <c r="AU405" s="22" t="s">
        <v>959</v>
      </c>
      <c r="AY405" s="22" t="s">
        <v>1081</v>
      </c>
      <c r="BE405" s="116">
        <f>IF(U405="základná",N405,0)</f>
        <v>0</v>
      </c>
      <c r="BF405" s="116">
        <f>IF(U405="znížená",N405,0)</f>
        <v>0</v>
      </c>
      <c r="BG405" s="116">
        <f>IF(U405="zákl. prenesená",N405,0)</f>
        <v>0</v>
      </c>
      <c r="BH405" s="116">
        <f>IF(U405="zníž. prenesená",N405,0)</f>
        <v>0</v>
      </c>
      <c r="BI405" s="116">
        <f>IF(U405="nulová",N405,0)</f>
        <v>0</v>
      </c>
      <c r="BJ405" s="22" t="s">
        <v>959</v>
      </c>
      <c r="BK405" s="171">
        <f>ROUND(L405*K405,3)</f>
        <v>0</v>
      </c>
      <c r="BL405" s="22" t="s">
        <v>1183</v>
      </c>
      <c r="BM405" s="22" t="s">
        <v>24</v>
      </c>
    </row>
    <row r="406" spans="2:65" s="12" customFormat="1" ht="16.5" customHeight="1">
      <c r="B406" s="179"/>
      <c r="C406" s="180"/>
      <c r="D406" s="180"/>
      <c r="E406" s="181" t="s">
        <v>875</v>
      </c>
      <c r="F406" s="275" t="s">
        <v>25</v>
      </c>
      <c r="G406" s="276"/>
      <c r="H406" s="276"/>
      <c r="I406" s="276"/>
      <c r="J406" s="180"/>
      <c r="K406" s="182">
        <v>90.71</v>
      </c>
      <c r="L406" s="180"/>
      <c r="M406" s="180"/>
      <c r="N406" s="180"/>
      <c r="O406" s="180"/>
      <c r="P406" s="180"/>
      <c r="Q406" s="180"/>
      <c r="R406" s="183"/>
      <c r="T406" s="184"/>
      <c r="U406" s="180"/>
      <c r="V406" s="180"/>
      <c r="W406" s="180"/>
      <c r="X406" s="180"/>
      <c r="Y406" s="180"/>
      <c r="Z406" s="180"/>
      <c r="AA406" s="185"/>
      <c r="AT406" s="186" t="s">
        <v>1089</v>
      </c>
      <c r="AU406" s="186" t="s">
        <v>959</v>
      </c>
      <c r="AV406" s="12" t="s">
        <v>959</v>
      </c>
      <c r="AW406" s="12" t="s">
        <v>903</v>
      </c>
      <c r="AX406" s="12" t="s">
        <v>954</v>
      </c>
      <c r="AY406" s="186" t="s">
        <v>1081</v>
      </c>
    </row>
    <row r="407" spans="2:65" s="1" customFormat="1" ht="25.5" customHeight="1">
      <c r="B407" s="136"/>
      <c r="C407" s="164" t="s">
        <v>26</v>
      </c>
      <c r="D407" s="164" t="s">
        <v>1082</v>
      </c>
      <c r="E407" s="165" t="s">
        <v>27</v>
      </c>
      <c r="F407" s="270" t="s">
        <v>28</v>
      </c>
      <c r="G407" s="270"/>
      <c r="H407" s="270"/>
      <c r="I407" s="270"/>
      <c r="J407" s="166" t="s">
        <v>1135</v>
      </c>
      <c r="K407" s="167">
        <v>90.71</v>
      </c>
      <c r="L407" s="265">
        <v>0</v>
      </c>
      <c r="M407" s="265"/>
      <c r="N407" s="258">
        <f>ROUND(L407*K407,3)</f>
        <v>0</v>
      </c>
      <c r="O407" s="258"/>
      <c r="P407" s="258"/>
      <c r="Q407" s="258"/>
      <c r="R407" s="138"/>
      <c r="T407" s="168" t="s">
        <v>875</v>
      </c>
      <c r="U407" s="47" t="s">
        <v>914</v>
      </c>
      <c r="V407" s="39"/>
      <c r="W407" s="169">
        <f>V407*K407</f>
        <v>0</v>
      </c>
      <c r="X407" s="169">
        <v>8.1340000000000004E-5</v>
      </c>
      <c r="Y407" s="169">
        <f>X407*K407</f>
        <v>7.3783514000000001E-3</v>
      </c>
      <c r="Z407" s="169">
        <v>0</v>
      </c>
      <c r="AA407" s="170">
        <f>Z407*K407</f>
        <v>0</v>
      </c>
      <c r="AR407" s="22" t="s">
        <v>1183</v>
      </c>
      <c r="AT407" s="22" t="s">
        <v>1082</v>
      </c>
      <c r="AU407" s="22" t="s">
        <v>959</v>
      </c>
      <c r="AY407" s="22" t="s">
        <v>1081</v>
      </c>
      <c r="BE407" s="116">
        <f>IF(U407="základná",N407,0)</f>
        <v>0</v>
      </c>
      <c r="BF407" s="116">
        <f>IF(U407="znížená",N407,0)</f>
        <v>0</v>
      </c>
      <c r="BG407" s="116">
        <f>IF(U407="zákl. prenesená",N407,0)</f>
        <v>0</v>
      </c>
      <c r="BH407" s="116">
        <f>IF(U407="zníž. prenesená",N407,0)</f>
        <v>0</v>
      </c>
      <c r="BI407" s="116">
        <f>IF(U407="nulová",N407,0)</f>
        <v>0</v>
      </c>
      <c r="BJ407" s="22" t="s">
        <v>959</v>
      </c>
      <c r="BK407" s="171">
        <f>ROUND(L407*K407,3)</f>
        <v>0</v>
      </c>
      <c r="BL407" s="22" t="s">
        <v>1183</v>
      </c>
      <c r="BM407" s="22" t="s">
        <v>29</v>
      </c>
    </row>
    <row r="408" spans="2:65" s="11" customFormat="1" ht="16.5" customHeight="1">
      <c r="B408" s="172"/>
      <c r="C408" s="173"/>
      <c r="D408" s="173"/>
      <c r="E408" s="174" t="s">
        <v>875</v>
      </c>
      <c r="F408" s="263" t="s">
        <v>30</v>
      </c>
      <c r="G408" s="264"/>
      <c r="H408" s="264"/>
      <c r="I408" s="264"/>
      <c r="J408" s="173"/>
      <c r="K408" s="174" t="s">
        <v>875</v>
      </c>
      <c r="L408" s="173"/>
      <c r="M408" s="173"/>
      <c r="N408" s="173"/>
      <c r="O408" s="173"/>
      <c r="P408" s="173"/>
      <c r="Q408" s="173"/>
      <c r="R408" s="175"/>
      <c r="T408" s="176"/>
      <c r="U408" s="173"/>
      <c r="V408" s="173"/>
      <c r="W408" s="173"/>
      <c r="X408" s="173"/>
      <c r="Y408" s="173"/>
      <c r="Z408" s="173"/>
      <c r="AA408" s="177"/>
      <c r="AT408" s="178" t="s">
        <v>1089</v>
      </c>
      <c r="AU408" s="178" t="s">
        <v>959</v>
      </c>
      <c r="AV408" s="11" t="s">
        <v>954</v>
      </c>
      <c r="AW408" s="11" t="s">
        <v>903</v>
      </c>
      <c r="AX408" s="11" t="s">
        <v>947</v>
      </c>
      <c r="AY408" s="178" t="s">
        <v>1081</v>
      </c>
    </row>
    <row r="409" spans="2:65" s="12" customFormat="1" ht="16.5" customHeight="1">
      <c r="B409" s="179"/>
      <c r="C409" s="180"/>
      <c r="D409" s="180"/>
      <c r="E409" s="181" t="s">
        <v>875</v>
      </c>
      <c r="F409" s="259" t="s">
        <v>25</v>
      </c>
      <c r="G409" s="260"/>
      <c r="H409" s="260"/>
      <c r="I409" s="260"/>
      <c r="J409" s="180"/>
      <c r="K409" s="182">
        <v>90.71</v>
      </c>
      <c r="L409" s="180"/>
      <c r="M409" s="180"/>
      <c r="N409" s="180"/>
      <c r="O409" s="180"/>
      <c r="P409" s="180"/>
      <c r="Q409" s="180"/>
      <c r="R409" s="183"/>
      <c r="T409" s="184"/>
      <c r="U409" s="180"/>
      <c r="V409" s="180"/>
      <c r="W409" s="180"/>
      <c r="X409" s="180"/>
      <c r="Y409" s="180"/>
      <c r="Z409" s="180"/>
      <c r="AA409" s="185"/>
      <c r="AT409" s="186" t="s">
        <v>1089</v>
      </c>
      <c r="AU409" s="186" t="s">
        <v>959</v>
      </c>
      <c r="AV409" s="12" t="s">
        <v>959</v>
      </c>
      <c r="AW409" s="12" t="s">
        <v>903</v>
      </c>
      <c r="AX409" s="12" t="s">
        <v>954</v>
      </c>
      <c r="AY409" s="186" t="s">
        <v>1081</v>
      </c>
    </row>
    <row r="410" spans="2:65" s="1" customFormat="1" ht="38.25" customHeight="1">
      <c r="B410" s="136"/>
      <c r="C410" s="164" t="s">
        <v>31</v>
      </c>
      <c r="D410" s="164" t="s">
        <v>1082</v>
      </c>
      <c r="E410" s="165" t="s">
        <v>32</v>
      </c>
      <c r="F410" s="270" t="s">
        <v>33</v>
      </c>
      <c r="G410" s="270"/>
      <c r="H410" s="270"/>
      <c r="I410" s="270"/>
      <c r="J410" s="166" t="s">
        <v>1135</v>
      </c>
      <c r="K410" s="167">
        <v>23.04</v>
      </c>
      <c r="L410" s="265">
        <v>0</v>
      </c>
      <c r="M410" s="265"/>
      <c r="N410" s="258">
        <f>ROUND(L410*K410,3)</f>
        <v>0</v>
      </c>
      <c r="O410" s="258"/>
      <c r="P410" s="258"/>
      <c r="Q410" s="258"/>
      <c r="R410" s="138"/>
      <c r="T410" s="168" t="s">
        <v>875</v>
      </c>
      <c r="U410" s="47" t="s">
        <v>914</v>
      </c>
      <c r="V410" s="39"/>
      <c r="W410" s="169">
        <f>V410*K410</f>
        <v>0</v>
      </c>
      <c r="X410" s="169">
        <v>5.0000000000000001E-4</v>
      </c>
      <c r="Y410" s="169">
        <f>X410*K410</f>
        <v>1.1519999999999999E-2</v>
      </c>
      <c r="Z410" s="169">
        <v>0</v>
      </c>
      <c r="AA410" s="170">
        <f>Z410*K410</f>
        <v>0</v>
      </c>
      <c r="AR410" s="22" t="s">
        <v>1183</v>
      </c>
      <c r="AT410" s="22" t="s">
        <v>1082</v>
      </c>
      <c r="AU410" s="22" t="s">
        <v>959</v>
      </c>
      <c r="AY410" s="22" t="s">
        <v>1081</v>
      </c>
      <c r="BE410" s="116">
        <f>IF(U410="základná",N410,0)</f>
        <v>0</v>
      </c>
      <c r="BF410" s="116">
        <f>IF(U410="znížená",N410,0)</f>
        <v>0</v>
      </c>
      <c r="BG410" s="116">
        <f>IF(U410="zákl. prenesená",N410,0)</f>
        <v>0</v>
      </c>
      <c r="BH410" s="116">
        <f>IF(U410="zníž. prenesená",N410,0)</f>
        <v>0</v>
      </c>
      <c r="BI410" s="116">
        <f>IF(U410="nulová",N410,0)</f>
        <v>0</v>
      </c>
      <c r="BJ410" s="22" t="s">
        <v>959</v>
      </c>
      <c r="BK410" s="171">
        <f>ROUND(L410*K410,3)</f>
        <v>0</v>
      </c>
      <c r="BL410" s="22" t="s">
        <v>1183</v>
      </c>
      <c r="BM410" s="22" t="s">
        <v>34</v>
      </c>
    </row>
    <row r="411" spans="2:65" s="12" customFormat="1" ht="16.5" customHeight="1">
      <c r="B411" s="179"/>
      <c r="C411" s="180"/>
      <c r="D411" s="180"/>
      <c r="E411" s="181" t="s">
        <v>875</v>
      </c>
      <c r="F411" s="275" t="s">
        <v>35</v>
      </c>
      <c r="G411" s="276"/>
      <c r="H411" s="276"/>
      <c r="I411" s="276"/>
      <c r="J411" s="180"/>
      <c r="K411" s="182">
        <v>23.04</v>
      </c>
      <c r="L411" s="180"/>
      <c r="M411" s="180"/>
      <c r="N411" s="180"/>
      <c r="O411" s="180"/>
      <c r="P411" s="180"/>
      <c r="Q411" s="180"/>
      <c r="R411" s="183"/>
      <c r="T411" s="184"/>
      <c r="U411" s="180"/>
      <c r="V411" s="180"/>
      <c r="W411" s="180"/>
      <c r="X411" s="180"/>
      <c r="Y411" s="180"/>
      <c r="Z411" s="180"/>
      <c r="AA411" s="185"/>
      <c r="AT411" s="186" t="s">
        <v>1089</v>
      </c>
      <c r="AU411" s="186" t="s">
        <v>959</v>
      </c>
      <c r="AV411" s="12" t="s">
        <v>959</v>
      </c>
      <c r="AW411" s="12" t="s">
        <v>903</v>
      </c>
      <c r="AX411" s="12" t="s">
        <v>954</v>
      </c>
      <c r="AY411" s="186" t="s">
        <v>1081</v>
      </c>
    </row>
    <row r="412" spans="2:65" s="10" customFormat="1" ht="29.85" customHeight="1">
      <c r="B412" s="153"/>
      <c r="C412" s="154"/>
      <c r="D412" s="163" t="s">
        <v>1062</v>
      </c>
      <c r="E412" s="163"/>
      <c r="F412" s="163"/>
      <c r="G412" s="163"/>
      <c r="H412" s="163"/>
      <c r="I412" s="163"/>
      <c r="J412" s="163"/>
      <c r="K412" s="163"/>
      <c r="L412" s="163"/>
      <c r="M412" s="163"/>
      <c r="N412" s="279">
        <f>BK412</f>
        <v>0</v>
      </c>
      <c r="O412" s="280"/>
      <c r="P412" s="280"/>
      <c r="Q412" s="280"/>
      <c r="R412" s="156"/>
      <c r="T412" s="157"/>
      <c r="U412" s="154"/>
      <c r="V412" s="154"/>
      <c r="W412" s="158">
        <f>SUM(W413:W432)</f>
        <v>0</v>
      </c>
      <c r="X412" s="154"/>
      <c r="Y412" s="158">
        <f>SUM(Y413:Y432)</f>
        <v>0.69893819999999995</v>
      </c>
      <c r="Z412" s="154"/>
      <c r="AA412" s="159">
        <f>SUM(AA413:AA432)</f>
        <v>0</v>
      </c>
      <c r="AR412" s="160" t="s">
        <v>959</v>
      </c>
      <c r="AT412" s="161" t="s">
        <v>946</v>
      </c>
      <c r="AU412" s="161" t="s">
        <v>954</v>
      </c>
      <c r="AY412" s="160" t="s">
        <v>1081</v>
      </c>
      <c r="BK412" s="162">
        <f>SUM(BK413:BK432)</f>
        <v>0</v>
      </c>
    </row>
    <row r="413" spans="2:65" s="1" customFormat="1" ht="25.5" customHeight="1">
      <c r="B413" s="136"/>
      <c r="C413" s="164" t="s">
        <v>36</v>
      </c>
      <c r="D413" s="164" t="s">
        <v>1082</v>
      </c>
      <c r="E413" s="165" t="s">
        <v>37</v>
      </c>
      <c r="F413" s="270" t="s">
        <v>38</v>
      </c>
      <c r="G413" s="270"/>
      <c r="H413" s="270"/>
      <c r="I413" s="270"/>
      <c r="J413" s="166" t="s">
        <v>1135</v>
      </c>
      <c r="K413" s="167">
        <v>873.84</v>
      </c>
      <c r="L413" s="265">
        <v>0</v>
      </c>
      <c r="M413" s="265"/>
      <c r="N413" s="258">
        <f>ROUND(L413*K413,3)</f>
        <v>0</v>
      </c>
      <c r="O413" s="258"/>
      <c r="P413" s="258"/>
      <c r="Q413" s="258"/>
      <c r="R413" s="138"/>
      <c r="T413" s="168" t="s">
        <v>875</v>
      </c>
      <c r="U413" s="47" t="s">
        <v>914</v>
      </c>
      <c r="V413" s="39"/>
      <c r="W413" s="169">
        <f>V413*K413</f>
        <v>0</v>
      </c>
      <c r="X413" s="169">
        <v>1.8000000000000001E-4</v>
      </c>
      <c r="Y413" s="169">
        <f>X413*K413</f>
        <v>0.15729120000000002</v>
      </c>
      <c r="Z413" s="169">
        <v>0</v>
      </c>
      <c r="AA413" s="170">
        <f>Z413*K413</f>
        <v>0</v>
      </c>
      <c r="AR413" s="22" t="s">
        <v>1183</v>
      </c>
      <c r="AT413" s="22" t="s">
        <v>1082</v>
      </c>
      <c r="AU413" s="22" t="s">
        <v>959</v>
      </c>
      <c r="AY413" s="22" t="s">
        <v>1081</v>
      </c>
      <c r="BE413" s="116">
        <f>IF(U413="základná",N413,0)</f>
        <v>0</v>
      </c>
      <c r="BF413" s="116">
        <f>IF(U413="znížená",N413,0)</f>
        <v>0</v>
      </c>
      <c r="BG413" s="116">
        <f>IF(U413="zákl. prenesená",N413,0)</f>
        <v>0</v>
      </c>
      <c r="BH413" s="116">
        <f>IF(U413="zníž. prenesená",N413,0)</f>
        <v>0</v>
      </c>
      <c r="BI413" s="116">
        <f>IF(U413="nulová",N413,0)</f>
        <v>0</v>
      </c>
      <c r="BJ413" s="22" t="s">
        <v>959</v>
      </c>
      <c r="BK413" s="171">
        <f>ROUND(L413*K413,3)</f>
        <v>0</v>
      </c>
      <c r="BL413" s="22" t="s">
        <v>1183</v>
      </c>
      <c r="BM413" s="22" t="s">
        <v>39</v>
      </c>
    </row>
    <row r="414" spans="2:65" s="1" customFormat="1" ht="25.5" customHeight="1">
      <c r="B414" s="136"/>
      <c r="C414" s="164" t="s">
        <v>40</v>
      </c>
      <c r="D414" s="164" t="s">
        <v>1082</v>
      </c>
      <c r="E414" s="165" t="s">
        <v>41</v>
      </c>
      <c r="F414" s="270" t="s">
        <v>42</v>
      </c>
      <c r="G414" s="270"/>
      <c r="H414" s="270"/>
      <c r="I414" s="270"/>
      <c r="J414" s="166" t="s">
        <v>1135</v>
      </c>
      <c r="K414" s="167">
        <v>873.84</v>
      </c>
      <c r="L414" s="265">
        <v>0</v>
      </c>
      <c r="M414" s="265"/>
      <c r="N414" s="258">
        <f>ROUND(L414*K414,3)</f>
        <v>0</v>
      </c>
      <c r="O414" s="258"/>
      <c r="P414" s="258"/>
      <c r="Q414" s="258"/>
      <c r="R414" s="138"/>
      <c r="T414" s="168" t="s">
        <v>875</v>
      </c>
      <c r="U414" s="47" t="s">
        <v>914</v>
      </c>
      <c r="V414" s="39"/>
      <c r="W414" s="169">
        <f>V414*K414</f>
        <v>0</v>
      </c>
      <c r="X414" s="169">
        <v>0</v>
      </c>
      <c r="Y414" s="169">
        <f>X414*K414</f>
        <v>0</v>
      </c>
      <c r="Z414" s="169">
        <v>0</v>
      </c>
      <c r="AA414" s="170">
        <f>Z414*K414</f>
        <v>0</v>
      </c>
      <c r="AR414" s="22" t="s">
        <v>1183</v>
      </c>
      <c r="AT414" s="22" t="s">
        <v>1082</v>
      </c>
      <c r="AU414" s="22" t="s">
        <v>959</v>
      </c>
      <c r="AY414" s="22" t="s">
        <v>1081</v>
      </c>
      <c r="BE414" s="116">
        <f>IF(U414="základná",N414,0)</f>
        <v>0</v>
      </c>
      <c r="BF414" s="116">
        <f>IF(U414="znížená",N414,0)</f>
        <v>0</v>
      </c>
      <c r="BG414" s="116">
        <f>IF(U414="zákl. prenesená",N414,0)</f>
        <v>0</v>
      </c>
      <c r="BH414" s="116">
        <f>IF(U414="zníž. prenesená",N414,0)</f>
        <v>0</v>
      </c>
      <c r="BI414" s="116">
        <f>IF(U414="nulová",N414,0)</f>
        <v>0</v>
      </c>
      <c r="BJ414" s="22" t="s">
        <v>959</v>
      </c>
      <c r="BK414" s="171">
        <f>ROUND(L414*K414,3)</f>
        <v>0</v>
      </c>
      <c r="BL414" s="22" t="s">
        <v>1183</v>
      </c>
      <c r="BM414" s="22" t="s">
        <v>43</v>
      </c>
    </row>
    <row r="415" spans="2:65" s="12" customFormat="1" ht="16.5" customHeight="1">
      <c r="B415" s="179"/>
      <c r="C415" s="180"/>
      <c r="D415" s="180"/>
      <c r="E415" s="181" t="s">
        <v>875</v>
      </c>
      <c r="F415" s="275" t="s">
        <v>1214</v>
      </c>
      <c r="G415" s="276"/>
      <c r="H415" s="276"/>
      <c r="I415" s="276"/>
      <c r="J415" s="180"/>
      <c r="K415" s="182">
        <v>95.1</v>
      </c>
      <c r="L415" s="180"/>
      <c r="M415" s="180"/>
      <c r="N415" s="180"/>
      <c r="O415" s="180"/>
      <c r="P415" s="180"/>
      <c r="Q415" s="180"/>
      <c r="R415" s="183"/>
      <c r="T415" s="184"/>
      <c r="U415" s="180"/>
      <c r="V415" s="180"/>
      <c r="W415" s="180"/>
      <c r="X415" s="180"/>
      <c r="Y415" s="180"/>
      <c r="Z415" s="180"/>
      <c r="AA415" s="185"/>
      <c r="AT415" s="186" t="s">
        <v>1089</v>
      </c>
      <c r="AU415" s="186" t="s">
        <v>959</v>
      </c>
      <c r="AV415" s="12" t="s">
        <v>959</v>
      </c>
      <c r="AW415" s="12" t="s">
        <v>903</v>
      </c>
      <c r="AX415" s="12" t="s">
        <v>947</v>
      </c>
      <c r="AY415" s="186" t="s">
        <v>1081</v>
      </c>
    </row>
    <row r="416" spans="2:65" s="12" customFormat="1" ht="16.5" customHeight="1">
      <c r="B416" s="179"/>
      <c r="C416" s="180"/>
      <c r="D416" s="180"/>
      <c r="E416" s="181" t="s">
        <v>875</v>
      </c>
      <c r="F416" s="259" t="s">
        <v>1137</v>
      </c>
      <c r="G416" s="260"/>
      <c r="H416" s="260"/>
      <c r="I416" s="260"/>
      <c r="J416" s="180"/>
      <c r="K416" s="182">
        <v>158.08000000000001</v>
      </c>
      <c r="L416" s="180"/>
      <c r="M416" s="180"/>
      <c r="N416" s="180"/>
      <c r="O416" s="180"/>
      <c r="P416" s="180"/>
      <c r="Q416" s="180"/>
      <c r="R416" s="183"/>
      <c r="T416" s="184"/>
      <c r="U416" s="180"/>
      <c r="V416" s="180"/>
      <c r="W416" s="180"/>
      <c r="X416" s="180"/>
      <c r="Y416" s="180"/>
      <c r="Z416" s="180"/>
      <c r="AA416" s="185"/>
      <c r="AT416" s="186" t="s">
        <v>1089</v>
      </c>
      <c r="AU416" s="186" t="s">
        <v>959</v>
      </c>
      <c r="AV416" s="12" t="s">
        <v>959</v>
      </c>
      <c r="AW416" s="12" t="s">
        <v>903</v>
      </c>
      <c r="AX416" s="12" t="s">
        <v>947</v>
      </c>
      <c r="AY416" s="186" t="s">
        <v>1081</v>
      </c>
    </row>
    <row r="417" spans="2:65" s="12" customFormat="1" ht="16.5" customHeight="1">
      <c r="B417" s="179"/>
      <c r="C417" s="180"/>
      <c r="D417" s="180"/>
      <c r="E417" s="181" t="s">
        <v>875</v>
      </c>
      <c r="F417" s="259" t="s">
        <v>44</v>
      </c>
      <c r="G417" s="260"/>
      <c r="H417" s="260"/>
      <c r="I417" s="260"/>
      <c r="J417" s="180"/>
      <c r="K417" s="182">
        <v>49.4</v>
      </c>
      <c r="L417" s="180"/>
      <c r="M417" s="180"/>
      <c r="N417" s="180"/>
      <c r="O417" s="180"/>
      <c r="P417" s="180"/>
      <c r="Q417" s="180"/>
      <c r="R417" s="183"/>
      <c r="T417" s="184"/>
      <c r="U417" s="180"/>
      <c r="V417" s="180"/>
      <c r="W417" s="180"/>
      <c r="X417" s="180"/>
      <c r="Y417" s="180"/>
      <c r="Z417" s="180"/>
      <c r="AA417" s="185"/>
      <c r="AT417" s="186" t="s">
        <v>1089</v>
      </c>
      <c r="AU417" s="186" t="s">
        <v>959</v>
      </c>
      <c r="AV417" s="12" t="s">
        <v>959</v>
      </c>
      <c r="AW417" s="12" t="s">
        <v>903</v>
      </c>
      <c r="AX417" s="12" t="s">
        <v>947</v>
      </c>
      <c r="AY417" s="186" t="s">
        <v>1081</v>
      </c>
    </row>
    <row r="418" spans="2:65" s="12" customFormat="1" ht="16.5" customHeight="1">
      <c r="B418" s="179"/>
      <c r="C418" s="180"/>
      <c r="D418" s="180"/>
      <c r="E418" s="181" t="s">
        <v>875</v>
      </c>
      <c r="F418" s="259" t="s">
        <v>1215</v>
      </c>
      <c r="G418" s="260"/>
      <c r="H418" s="260"/>
      <c r="I418" s="260"/>
      <c r="J418" s="180"/>
      <c r="K418" s="182">
        <v>8</v>
      </c>
      <c r="L418" s="180"/>
      <c r="M418" s="180"/>
      <c r="N418" s="180"/>
      <c r="O418" s="180"/>
      <c r="P418" s="180"/>
      <c r="Q418" s="180"/>
      <c r="R418" s="183"/>
      <c r="T418" s="184"/>
      <c r="U418" s="180"/>
      <c r="V418" s="180"/>
      <c r="W418" s="180"/>
      <c r="X418" s="180"/>
      <c r="Y418" s="180"/>
      <c r="Z418" s="180"/>
      <c r="AA418" s="185"/>
      <c r="AT418" s="186" t="s">
        <v>1089</v>
      </c>
      <c r="AU418" s="186" t="s">
        <v>959</v>
      </c>
      <c r="AV418" s="12" t="s">
        <v>959</v>
      </c>
      <c r="AW418" s="12" t="s">
        <v>903</v>
      </c>
      <c r="AX418" s="12" t="s">
        <v>947</v>
      </c>
      <c r="AY418" s="186" t="s">
        <v>1081</v>
      </c>
    </row>
    <row r="419" spans="2:65" s="12" customFormat="1" ht="16.5" customHeight="1">
      <c r="B419" s="179"/>
      <c r="C419" s="180"/>
      <c r="D419" s="180"/>
      <c r="E419" s="181" t="s">
        <v>875</v>
      </c>
      <c r="F419" s="259" t="s">
        <v>45</v>
      </c>
      <c r="G419" s="260"/>
      <c r="H419" s="260"/>
      <c r="I419" s="260"/>
      <c r="J419" s="180"/>
      <c r="K419" s="182">
        <v>53.2</v>
      </c>
      <c r="L419" s="180"/>
      <c r="M419" s="180"/>
      <c r="N419" s="180"/>
      <c r="O419" s="180"/>
      <c r="P419" s="180"/>
      <c r="Q419" s="180"/>
      <c r="R419" s="183"/>
      <c r="T419" s="184"/>
      <c r="U419" s="180"/>
      <c r="V419" s="180"/>
      <c r="W419" s="180"/>
      <c r="X419" s="180"/>
      <c r="Y419" s="180"/>
      <c r="Z419" s="180"/>
      <c r="AA419" s="185"/>
      <c r="AT419" s="186" t="s">
        <v>1089</v>
      </c>
      <c r="AU419" s="186" t="s">
        <v>959</v>
      </c>
      <c r="AV419" s="12" t="s">
        <v>959</v>
      </c>
      <c r="AW419" s="12" t="s">
        <v>903</v>
      </c>
      <c r="AX419" s="12" t="s">
        <v>947</v>
      </c>
      <c r="AY419" s="186" t="s">
        <v>1081</v>
      </c>
    </row>
    <row r="420" spans="2:65" s="12" customFormat="1" ht="16.5" customHeight="1">
      <c r="B420" s="179"/>
      <c r="C420" s="180"/>
      <c r="D420" s="180"/>
      <c r="E420" s="181" t="s">
        <v>875</v>
      </c>
      <c r="F420" s="259" t="s">
        <v>1216</v>
      </c>
      <c r="G420" s="260"/>
      <c r="H420" s="260"/>
      <c r="I420" s="260"/>
      <c r="J420" s="180"/>
      <c r="K420" s="182">
        <v>1.5</v>
      </c>
      <c r="L420" s="180"/>
      <c r="M420" s="180"/>
      <c r="N420" s="180"/>
      <c r="O420" s="180"/>
      <c r="P420" s="180"/>
      <c r="Q420" s="180"/>
      <c r="R420" s="183"/>
      <c r="T420" s="184"/>
      <c r="U420" s="180"/>
      <c r="V420" s="180"/>
      <c r="W420" s="180"/>
      <c r="X420" s="180"/>
      <c r="Y420" s="180"/>
      <c r="Z420" s="180"/>
      <c r="AA420" s="185"/>
      <c r="AT420" s="186" t="s">
        <v>1089</v>
      </c>
      <c r="AU420" s="186" t="s">
        <v>959</v>
      </c>
      <c r="AV420" s="12" t="s">
        <v>959</v>
      </c>
      <c r="AW420" s="12" t="s">
        <v>903</v>
      </c>
      <c r="AX420" s="12" t="s">
        <v>947</v>
      </c>
      <c r="AY420" s="186" t="s">
        <v>1081</v>
      </c>
    </row>
    <row r="421" spans="2:65" s="12" customFormat="1" ht="16.5" customHeight="1">
      <c r="B421" s="179"/>
      <c r="C421" s="180"/>
      <c r="D421" s="180"/>
      <c r="E421" s="181" t="s">
        <v>875</v>
      </c>
      <c r="F421" s="259" t="s">
        <v>46</v>
      </c>
      <c r="G421" s="260"/>
      <c r="H421" s="260"/>
      <c r="I421" s="260"/>
      <c r="J421" s="180"/>
      <c r="K421" s="182">
        <v>18.62</v>
      </c>
      <c r="L421" s="180"/>
      <c r="M421" s="180"/>
      <c r="N421" s="180"/>
      <c r="O421" s="180"/>
      <c r="P421" s="180"/>
      <c r="Q421" s="180"/>
      <c r="R421" s="183"/>
      <c r="T421" s="184"/>
      <c r="U421" s="180"/>
      <c r="V421" s="180"/>
      <c r="W421" s="180"/>
      <c r="X421" s="180"/>
      <c r="Y421" s="180"/>
      <c r="Z421" s="180"/>
      <c r="AA421" s="185"/>
      <c r="AT421" s="186" t="s">
        <v>1089</v>
      </c>
      <c r="AU421" s="186" t="s">
        <v>959</v>
      </c>
      <c r="AV421" s="12" t="s">
        <v>959</v>
      </c>
      <c r="AW421" s="12" t="s">
        <v>903</v>
      </c>
      <c r="AX421" s="12" t="s">
        <v>947</v>
      </c>
      <c r="AY421" s="186" t="s">
        <v>1081</v>
      </c>
    </row>
    <row r="422" spans="2:65" s="12" customFormat="1" ht="16.5" customHeight="1">
      <c r="B422" s="179"/>
      <c r="C422" s="180"/>
      <c r="D422" s="180"/>
      <c r="E422" s="181" t="s">
        <v>875</v>
      </c>
      <c r="F422" s="259" t="s">
        <v>1217</v>
      </c>
      <c r="G422" s="260"/>
      <c r="H422" s="260"/>
      <c r="I422" s="260"/>
      <c r="J422" s="180"/>
      <c r="K422" s="182">
        <v>201.14</v>
      </c>
      <c r="L422" s="180"/>
      <c r="M422" s="180"/>
      <c r="N422" s="180"/>
      <c r="O422" s="180"/>
      <c r="P422" s="180"/>
      <c r="Q422" s="180"/>
      <c r="R422" s="183"/>
      <c r="T422" s="184"/>
      <c r="U422" s="180"/>
      <c r="V422" s="180"/>
      <c r="W422" s="180"/>
      <c r="X422" s="180"/>
      <c r="Y422" s="180"/>
      <c r="Z422" s="180"/>
      <c r="AA422" s="185"/>
      <c r="AT422" s="186" t="s">
        <v>1089</v>
      </c>
      <c r="AU422" s="186" t="s">
        <v>959</v>
      </c>
      <c r="AV422" s="12" t="s">
        <v>959</v>
      </c>
      <c r="AW422" s="12" t="s">
        <v>903</v>
      </c>
      <c r="AX422" s="12" t="s">
        <v>947</v>
      </c>
      <c r="AY422" s="186" t="s">
        <v>1081</v>
      </c>
    </row>
    <row r="423" spans="2:65" s="12" customFormat="1" ht="16.5" customHeight="1">
      <c r="B423" s="179"/>
      <c r="C423" s="180"/>
      <c r="D423" s="180"/>
      <c r="E423" s="181" t="s">
        <v>875</v>
      </c>
      <c r="F423" s="259" t="s">
        <v>47</v>
      </c>
      <c r="G423" s="260"/>
      <c r="H423" s="260"/>
      <c r="I423" s="260"/>
      <c r="J423" s="180"/>
      <c r="K423" s="182">
        <v>288.8</v>
      </c>
      <c r="L423" s="180"/>
      <c r="M423" s="180"/>
      <c r="N423" s="180"/>
      <c r="O423" s="180"/>
      <c r="P423" s="180"/>
      <c r="Q423" s="180"/>
      <c r="R423" s="183"/>
      <c r="T423" s="184"/>
      <c r="U423" s="180"/>
      <c r="V423" s="180"/>
      <c r="W423" s="180"/>
      <c r="X423" s="180"/>
      <c r="Y423" s="180"/>
      <c r="Z423" s="180"/>
      <c r="AA423" s="185"/>
      <c r="AT423" s="186" t="s">
        <v>1089</v>
      </c>
      <c r="AU423" s="186" t="s">
        <v>959</v>
      </c>
      <c r="AV423" s="12" t="s">
        <v>959</v>
      </c>
      <c r="AW423" s="12" t="s">
        <v>903</v>
      </c>
      <c r="AX423" s="12" t="s">
        <v>947</v>
      </c>
      <c r="AY423" s="186" t="s">
        <v>1081</v>
      </c>
    </row>
    <row r="424" spans="2:65" s="13" customFormat="1" ht="16.5" customHeight="1">
      <c r="B424" s="187"/>
      <c r="C424" s="188"/>
      <c r="D424" s="188"/>
      <c r="E424" s="189" t="s">
        <v>875</v>
      </c>
      <c r="F424" s="271" t="s">
        <v>1096</v>
      </c>
      <c r="G424" s="272"/>
      <c r="H424" s="272"/>
      <c r="I424" s="272"/>
      <c r="J424" s="188"/>
      <c r="K424" s="190">
        <v>873.84</v>
      </c>
      <c r="L424" s="188"/>
      <c r="M424" s="188"/>
      <c r="N424" s="188"/>
      <c r="O424" s="188"/>
      <c r="P424" s="188"/>
      <c r="Q424" s="188"/>
      <c r="R424" s="191"/>
      <c r="T424" s="192"/>
      <c r="U424" s="188"/>
      <c r="V424" s="188"/>
      <c r="W424" s="188"/>
      <c r="X424" s="188"/>
      <c r="Y424" s="188"/>
      <c r="Z424" s="188"/>
      <c r="AA424" s="193"/>
      <c r="AT424" s="194" t="s">
        <v>1089</v>
      </c>
      <c r="AU424" s="194" t="s">
        <v>959</v>
      </c>
      <c r="AV424" s="13" t="s">
        <v>1086</v>
      </c>
      <c r="AW424" s="13" t="s">
        <v>903</v>
      </c>
      <c r="AX424" s="13" t="s">
        <v>954</v>
      </c>
      <c r="AY424" s="194" t="s">
        <v>1081</v>
      </c>
    </row>
    <row r="425" spans="2:65" s="1" customFormat="1" ht="25.5" customHeight="1">
      <c r="B425" s="136"/>
      <c r="C425" s="164" t="s">
        <v>48</v>
      </c>
      <c r="D425" s="164" t="s">
        <v>1082</v>
      </c>
      <c r="E425" s="165" t="s">
        <v>49</v>
      </c>
      <c r="F425" s="270" t="s">
        <v>50</v>
      </c>
      <c r="G425" s="270"/>
      <c r="H425" s="270"/>
      <c r="I425" s="270"/>
      <c r="J425" s="166" t="s">
        <v>1135</v>
      </c>
      <c r="K425" s="167">
        <v>873.84</v>
      </c>
      <c r="L425" s="265">
        <v>0</v>
      </c>
      <c r="M425" s="265"/>
      <c r="N425" s="258">
        <f>ROUND(L425*K425,3)</f>
        <v>0</v>
      </c>
      <c r="O425" s="258"/>
      <c r="P425" s="258"/>
      <c r="Q425" s="258"/>
      <c r="R425" s="138"/>
      <c r="T425" s="168" t="s">
        <v>875</v>
      </c>
      <c r="U425" s="47" t="s">
        <v>914</v>
      </c>
      <c r="V425" s="39"/>
      <c r="W425" s="169">
        <f>V425*K425</f>
        <v>0</v>
      </c>
      <c r="X425" s="169">
        <v>8.0000000000000007E-5</v>
      </c>
      <c r="Y425" s="169">
        <f>X425*K425</f>
        <v>6.9907200000000003E-2</v>
      </c>
      <c r="Z425" s="169">
        <v>0</v>
      </c>
      <c r="AA425" s="170">
        <f>Z425*K425</f>
        <v>0</v>
      </c>
      <c r="AR425" s="22" t="s">
        <v>1183</v>
      </c>
      <c r="AT425" s="22" t="s">
        <v>1082</v>
      </c>
      <c r="AU425" s="22" t="s">
        <v>959</v>
      </c>
      <c r="AY425" s="22" t="s">
        <v>1081</v>
      </c>
      <c r="BE425" s="116">
        <f>IF(U425="základná",N425,0)</f>
        <v>0</v>
      </c>
      <c r="BF425" s="116">
        <f>IF(U425="znížená",N425,0)</f>
        <v>0</v>
      </c>
      <c r="BG425" s="116">
        <f>IF(U425="zákl. prenesená",N425,0)</f>
        <v>0</v>
      </c>
      <c r="BH425" s="116">
        <f>IF(U425="zníž. prenesená",N425,0)</f>
        <v>0</v>
      </c>
      <c r="BI425" s="116">
        <f>IF(U425="nulová",N425,0)</f>
        <v>0</v>
      </c>
      <c r="BJ425" s="22" t="s">
        <v>959</v>
      </c>
      <c r="BK425" s="171">
        <f>ROUND(L425*K425,3)</f>
        <v>0</v>
      </c>
      <c r="BL425" s="22" t="s">
        <v>1183</v>
      </c>
      <c r="BM425" s="22" t="s">
        <v>51</v>
      </c>
    </row>
    <row r="426" spans="2:65" s="1" customFormat="1" ht="25.5" customHeight="1">
      <c r="B426" s="136"/>
      <c r="C426" s="164" t="s">
        <v>52</v>
      </c>
      <c r="D426" s="164" t="s">
        <v>1082</v>
      </c>
      <c r="E426" s="165" t="s">
        <v>53</v>
      </c>
      <c r="F426" s="270" t="s">
        <v>54</v>
      </c>
      <c r="G426" s="270"/>
      <c r="H426" s="270"/>
      <c r="I426" s="270"/>
      <c r="J426" s="166" t="s">
        <v>1135</v>
      </c>
      <c r="K426" s="167">
        <v>406.9</v>
      </c>
      <c r="L426" s="265">
        <v>0</v>
      </c>
      <c r="M426" s="265"/>
      <c r="N426" s="258">
        <f>ROUND(L426*K426,3)</f>
        <v>0</v>
      </c>
      <c r="O426" s="258"/>
      <c r="P426" s="258"/>
      <c r="Q426" s="258"/>
      <c r="R426" s="138"/>
      <c r="T426" s="168" t="s">
        <v>875</v>
      </c>
      <c r="U426" s="47" t="s">
        <v>914</v>
      </c>
      <c r="V426" s="39"/>
      <c r="W426" s="169">
        <f>V426*K426</f>
        <v>0</v>
      </c>
      <c r="X426" s="169">
        <v>1.4999999999999999E-4</v>
      </c>
      <c r="Y426" s="169">
        <f>X426*K426</f>
        <v>6.1034999999999992E-2</v>
      </c>
      <c r="Z426" s="169">
        <v>0</v>
      </c>
      <c r="AA426" s="170">
        <f>Z426*K426</f>
        <v>0</v>
      </c>
      <c r="AR426" s="22" t="s">
        <v>1183</v>
      </c>
      <c r="AT426" s="22" t="s">
        <v>1082</v>
      </c>
      <c r="AU426" s="22" t="s">
        <v>959</v>
      </c>
      <c r="AY426" s="22" t="s">
        <v>1081</v>
      </c>
      <c r="BE426" s="116">
        <f>IF(U426="základná",N426,0)</f>
        <v>0</v>
      </c>
      <c r="BF426" s="116">
        <f>IF(U426="znížená",N426,0)</f>
        <v>0</v>
      </c>
      <c r="BG426" s="116">
        <f>IF(U426="zákl. prenesená",N426,0)</f>
        <v>0</v>
      </c>
      <c r="BH426" s="116">
        <f>IF(U426="zníž. prenesená",N426,0)</f>
        <v>0</v>
      </c>
      <c r="BI426" s="116">
        <f>IF(U426="nulová",N426,0)</f>
        <v>0</v>
      </c>
      <c r="BJ426" s="22" t="s">
        <v>959</v>
      </c>
      <c r="BK426" s="171">
        <f>ROUND(L426*K426,3)</f>
        <v>0</v>
      </c>
      <c r="BL426" s="22" t="s">
        <v>1183</v>
      </c>
      <c r="BM426" s="22" t="s">
        <v>55</v>
      </c>
    </row>
    <row r="427" spans="2:65" s="12" customFormat="1" ht="16.5" customHeight="1">
      <c r="B427" s="179"/>
      <c r="C427" s="180"/>
      <c r="D427" s="180"/>
      <c r="E427" s="181" t="s">
        <v>875</v>
      </c>
      <c r="F427" s="275" t="s">
        <v>56</v>
      </c>
      <c r="G427" s="276"/>
      <c r="H427" s="276"/>
      <c r="I427" s="276"/>
      <c r="J427" s="180"/>
      <c r="K427" s="182">
        <v>142.69999999999999</v>
      </c>
      <c r="L427" s="180"/>
      <c r="M427" s="180"/>
      <c r="N427" s="180"/>
      <c r="O427" s="180"/>
      <c r="P427" s="180"/>
      <c r="Q427" s="180"/>
      <c r="R427" s="183"/>
      <c r="T427" s="184"/>
      <c r="U427" s="180"/>
      <c r="V427" s="180"/>
      <c r="W427" s="180"/>
      <c r="X427" s="180"/>
      <c r="Y427" s="180"/>
      <c r="Z427" s="180"/>
      <c r="AA427" s="185"/>
      <c r="AT427" s="186" t="s">
        <v>1089</v>
      </c>
      <c r="AU427" s="186" t="s">
        <v>959</v>
      </c>
      <c r="AV427" s="12" t="s">
        <v>959</v>
      </c>
      <c r="AW427" s="12" t="s">
        <v>903</v>
      </c>
      <c r="AX427" s="12" t="s">
        <v>947</v>
      </c>
      <c r="AY427" s="186" t="s">
        <v>1081</v>
      </c>
    </row>
    <row r="428" spans="2:65" s="12" customFormat="1" ht="16.5" customHeight="1">
      <c r="B428" s="179"/>
      <c r="C428" s="180"/>
      <c r="D428" s="180"/>
      <c r="E428" s="181" t="s">
        <v>875</v>
      </c>
      <c r="F428" s="259" t="s">
        <v>57</v>
      </c>
      <c r="G428" s="260"/>
      <c r="H428" s="260"/>
      <c r="I428" s="260"/>
      <c r="J428" s="180"/>
      <c r="K428" s="182">
        <v>18</v>
      </c>
      <c r="L428" s="180"/>
      <c r="M428" s="180"/>
      <c r="N428" s="180"/>
      <c r="O428" s="180"/>
      <c r="P428" s="180"/>
      <c r="Q428" s="180"/>
      <c r="R428" s="183"/>
      <c r="T428" s="184"/>
      <c r="U428" s="180"/>
      <c r="V428" s="180"/>
      <c r="W428" s="180"/>
      <c r="X428" s="180"/>
      <c r="Y428" s="180"/>
      <c r="Z428" s="180"/>
      <c r="AA428" s="185"/>
      <c r="AT428" s="186" t="s">
        <v>1089</v>
      </c>
      <c r="AU428" s="186" t="s">
        <v>959</v>
      </c>
      <c r="AV428" s="12" t="s">
        <v>959</v>
      </c>
      <c r="AW428" s="12" t="s">
        <v>903</v>
      </c>
      <c r="AX428" s="12" t="s">
        <v>947</v>
      </c>
      <c r="AY428" s="186" t="s">
        <v>1081</v>
      </c>
    </row>
    <row r="429" spans="2:65" s="12" customFormat="1" ht="16.5" customHeight="1">
      <c r="B429" s="179"/>
      <c r="C429" s="180"/>
      <c r="D429" s="180"/>
      <c r="E429" s="181" t="s">
        <v>875</v>
      </c>
      <c r="F429" s="259" t="s">
        <v>58</v>
      </c>
      <c r="G429" s="260"/>
      <c r="H429" s="260"/>
      <c r="I429" s="260"/>
      <c r="J429" s="180"/>
      <c r="K429" s="182">
        <v>4.5</v>
      </c>
      <c r="L429" s="180"/>
      <c r="M429" s="180"/>
      <c r="N429" s="180"/>
      <c r="O429" s="180"/>
      <c r="P429" s="180"/>
      <c r="Q429" s="180"/>
      <c r="R429" s="183"/>
      <c r="T429" s="184"/>
      <c r="U429" s="180"/>
      <c r="V429" s="180"/>
      <c r="W429" s="180"/>
      <c r="X429" s="180"/>
      <c r="Y429" s="180"/>
      <c r="Z429" s="180"/>
      <c r="AA429" s="185"/>
      <c r="AT429" s="186" t="s">
        <v>1089</v>
      </c>
      <c r="AU429" s="186" t="s">
        <v>959</v>
      </c>
      <c r="AV429" s="12" t="s">
        <v>959</v>
      </c>
      <c r="AW429" s="12" t="s">
        <v>903</v>
      </c>
      <c r="AX429" s="12" t="s">
        <v>947</v>
      </c>
      <c r="AY429" s="186" t="s">
        <v>1081</v>
      </c>
    </row>
    <row r="430" spans="2:65" s="12" customFormat="1" ht="16.5" customHeight="1">
      <c r="B430" s="179"/>
      <c r="C430" s="180"/>
      <c r="D430" s="180"/>
      <c r="E430" s="181" t="s">
        <v>875</v>
      </c>
      <c r="F430" s="259" t="s">
        <v>59</v>
      </c>
      <c r="G430" s="260"/>
      <c r="H430" s="260"/>
      <c r="I430" s="260"/>
      <c r="J430" s="180"/>
      <c r="K430" s="182">
        <v>241.7</v>
      </c>
      <c r="L430" s="180"/>
      <c r="M430" s="180"/>
      <c r="N430" s="180"/>
      <c r="O430" s="180"/>
      <c r="P430" s="180"/>
      <c r="Q430" s="180"/>
      <c r="R430" s="183"/>
      <c r="T430" s="184"/>
      <c r="U430" s="180"/>
      <c r="V430" s="180"/>
      <c r="W430" s="180"/>
      <c r="X430" s="180"/>
      <c r="Y430" s="180"/>
      <c r="Z430" s="180"/>
      <c r="AA430" s="185"/>
      <c r="AT430" s="186" t="s">
        <v>1089</v>
      </c>
      <c r="AU430" s="186" t="s">
        <v>959</v>
      </c>
      <c r="AV430" s="12" t="s">
        <v>959</v>
      </c>
      <c r="AW430" s="12" t="s">
        <v>903</v>
      </c>
      <c r="AX430" s="12" t="s">
        <v>947</v>
      </c>
      <c r="AY430" s="186" t="s">
        <v>1081</v>
      </c>
    </row>
    <row r="431" spans="2:65" s="13" customFormat="1" ht="16.5" customHeight="1">
      <c r="B431" s="187"/>
      <c r="C431" s="188"/>
      <c r="D431" s="188"/>
      <c r="E431" s="189" t="s">
        <v>875</v>
      </c>
      <c r="F431" s="271" t="s">
        <v>1096</v>
      </c>
      <c r="G431" s="272"/>
      <c r="H431" s="272"/>
      <c r="I431" s="272"/>
      <c r="J431" s="188"/>
      <c r="K431" s="190">
        <v>406.9</v>
      </c>
      <c r="L431" s="188"/>
      <c r="M431" s="188"/>
      <c r="N431" s="188"/>
      <c r="O431" s="188"/>
      <c r="P431" s="188"/>
      <c r="Q431" s="188"/>
      <c r="R431" s="191"/>
      <c r="T431" s="192"/>
      <c r="U431" s="188"/>
      <c r="V431" s="188"/>
      <c r="W431" s="188"/>
      <c r="X431" s="188"/>
      <c r="Y431" s="188"/>
      <c r="Z431" s="188"/>
      <c r="AA431" s="193"/>
      <c r="AT431" s="194" t="s">
        <v>1089</v>
      </c>
      <c r="AU431" s="194" t="s">
        <v>959</v>
      </c>
      <c r="AV431" s="13" t="s">
        <v>1086</v>
      </c>
      <c r="AW431" s="13" t="s">
        <v>903</v>
      </c>
      <c r="AX431" s="13" t="s">
        <v>954</v>
      </c>
      <c r="AY431" s="194" t="s">
        <v>1081</v>
      </c>
    </row>
    <row r="432" spans="2:65" s="1" customFormat="1" ht="38.25" customHeight="1">
      <c r="B432" s="136"/>
      <c r="C432" s="164" t="s">
        <v>60</v>
      </c>
      <c r="D432" s="164" t="s">
        <v>1082</v>
      </c>
      <c r="E432" s="165" t="s">
        <v>61</v>
      </c>
      <c r="F432" s="270" t="s">
        <v>62</v>
      </c>
      <c r="G432" s="270"/>
      <c r="H432" s="270"/>
      <c r="I432" s="270"/>
      <c r="J432" s="166" t="s">
        <v>1135</v>
      </c>
      <c r="K432" s="167">
        <v>873.84</v>
      </c>
      <c r="L432" s="265">
        <v>0</v>
      </c>
      <c r="M432" s="265"/>
      <c r="N432" s="258">
        <f>ROUND(L432*K432,3)</f>
        <v>0</v>
      </c>
      <c r="O432" s="258"/>
      <c r="P432" s="258"/>
      <c r="Q432" s="258"/>
      <c r="R432" s="138"/>
      <c r="T432" s="168" t="s">
        <v>875</v>
      </c>
      <c r="U432" s="47" t="s">
        <v>914</v>
      </c>
      <c r="V432" s="39"/>
      <c r="W432" s="169">
        <f>V432*K432</f>
        <v>0</v>
      </c>
      <c r="X432" s="169">
        <v>4.6999999999999999E-4</v>
      </c>
      <c r="Y432" s="169">
        <f>X432*K432</f>
        <v>0.41070479999999998</v>
      </c>
      <c r="Z432" s="169">
        <v>0</v>
      </c>
      <c r="AA432" s="170">
        <f>Z432*K432</f>
        <v>0</v>
      </c>
      <c r="AR432" s="22" t="s">
        <v>1183</v>
      </c>
      <c r="AT432" s="22" t="s">
        <v>1082</v>
      </c>
      <c r="AU432" s="22" t="s">
        <v>959</v>
      </c>
      <c r="AY432" s="22" t="s">
        <v>1081</v>
      </c>
      <c r="BE432" s="116">
        <f>IF(U432="základná",N432,0)</f>
        <v>0</v>
      </c>
      <c r="BF432" s="116">
        <f>IF(U432="znížená",N432,0)</f>
        <v>0</v>
      </c>
      <c r="BG432" s="116">
        <f>IF(U432="zákl. prenesená",N432,0)</f>
        <v>0</v>
      </c>
      <c r="BH432" s="116">
        <f>IF(U432="zníž. prenesená",N432,0)</f>
        <v>0</v>
      </c>
      <c r="BI432" s="116">
        <f>IF(U432="nulová",N432,0)</f>
        <v>0</v>
      </c>
      <c r="BJ432" s="22" t="s">
        <v>959</v>
      </c>
      <c r="BK432" s="171">
        <f>ROUND(L432*K432,3)</f>
        <v>0</v>
      </c>
      <c r="BL432" s="22" t="s">
        <v>1183</v>
      </c>
      <c r="BM432" s="22" t="s">
        <v>63</v>
      </c>
    </row>
    <row r="433" spans="2:65" s="10" customFormat="1" ht="37.35" customHeight="1">
      <c r="B433" s="153"/>
      <c r="C433" s="154"/>
      <c r="D433" s="155" t="s">
        <v>1063</v>
      </c>
      <c r="E433" s="155"/>
      <c r="F433" s="155"/>
      <c r="G433" s="155"/>
      <c r="H433" s="155"/>
      <c r="I433" s="155"/>
      <c r="J433" s="155"/>
      <c r="K433" s="155"/>
      <c r="L433" s="155"/>
      <c r="M433" s="155"/>
      <c r="N433" s="277">
        <f>BK433</f>
        <v>0</v>
      </c>
      <c r="O433" s="278"/>
      <c r="P433" s="278"/>
      <c r="Q433" s="278"/>
      <c r="R433" s="156"/>
      <c r="T433" s="157"/>
      <c r="U433" s="154"/>
      <c r="V433" s="154"/>
      <c r="W433" s="158">
        <f>W434</f>
        <v>0</v>
      </c>
      <c r="X433" s="154"/>
      <c r="Y433" s="158">
        <f>Y434</f>
        <v>1.5E-3</v>
      </c>
      <c r="Z433" s="154"/>
      <c r="AA433" s="159">
        <f>AA434</f>
        <v>0</v>
      </c>
      <c r="AR433" s="160" t="s">
        <v>1100</v>
      </c>
      <c r="AT433" s="161" t="s">
        <v>946</v>
      </c>
      <c r="AU433" s="161" t="s">
        <v>947</v>
      </c>
      <c r="AY433" s="160" t="s">
        <v>1081</v>
      </c>
      <c r="BK433" s="162">
        <f>BK434</f>
        <v>0</v>
      </c>
    </row>
    <row r="434" spans="2:65" s="10" customFormat="1" ht="19.899999999999999" customHeight="1">
      <c r="B434" s="153"/>
      <c r="C434" s="154"/>
      <c r="D434" s="163" t="s">
        <v>1064</v>
      </c>
      <c r="E434" s="163"/>
      <c r="F434" s="163"/>
      <c r="G434" s="163"/>
      <c r="H434" s="163"/>
      <c r="I434" s="163"/>
      <c r="J434" s="163"/>
      <c r="K434" s="163"/>
      <c r="L434" s="163"/>
      <c r="M434" s="163"/>
      <c r="N434" s="279">
        <f>BK434</f>
        <v>0</v>
      </c>
      <c r="O434" s="280"/>
      <c r="P434" s="280"/>
      <c r="Q434" s="280"/>
      <c r="R434" s="156"/>
      <c r="T434" s="157"/>
      <c r="U434" s="154"/>
      <c r="V434" s="154"/>
      <c r="W434" s="158">
        <f>SUM(W435:W439)</f>
        <v>0</v>
      </c>
      <c r="X434" s="154"/>
      <c r="Y434" s="158">
        <f>SUM(Y435:Y439)</f>
        <v>1.5E-3</v>
      </c>
      <c r="Z434" s="154"/>
      <c r="AA434" s="159">
        <f>SUM(AA435:AA439)</f>
        <v>0</v>
      </c>
      <c r="AR434" s="160" t="s">
        <v>1100</v>
      </c>
      <c r="AT434" s="161" t="s">
        <v>946</v>
      </c>
      <c r="AU434" s="161" t="s">
        <v>954</v>
      </c>
      <c r="AY434" s="160" t="s">
        <v>1081</v>
      </c>
      <c r="BK434" s="162">
        <f>SUM(BK435:BK439)</f>
        <v>0</v>
      </c>
    </row>
    <row r="435" spans="2:65" s="1" customFormat="1" ht="25.5" customHeight="1">
      <c r="B435" s="136"/>
      <c r="C435" s="164" t="s">
        <v>64</v>
      </c>
      <c r="D435" s="164" t="s">
        <v>1082</v>
      </c>
      <c r="E435" s="165" t="s">
        <v>65</v>
      </c>
      <c r="F435" s="270" t="s">
        <v>66</v>
      </c>
      <c r="G435" s="270"/>
      <c r="H435" s="270"/>
      <c r="I435" s="270"/>
      <c r="J435" s="166" t="s">
        <v>1182</v>
      </c>
      <c r="K435" s="167">
        <v>4</v>
      </c>
      <c r="L435" s="265">
        <v>0</v>
      </c>
      <c r="M435" s="265"/>
      <c r="N435" s="258">
        <f>ROUND(L435*K435,3)</f>
        <v>0</v>
      </c>
      <c r="O435" s="258"/>
      <c r="P435" s="258"/>
      <c r="Q435" s="258"/>
      <c r="R435" s="138"/>
      <c r="T435" s="168" t="s">
        <v>875</v>
      </c>
      <c r="U435" s="47" t="s">
        <v>914</v>
      </c>
      <c r="V435" s="39"/>
      <c r="W435" s="169">
        <f>V435*K435</f>
        <v>0</v>
      </c>
      <c r="X435" s="169">
        <v>0</v>
      </c>
      <c r="Y435" s="169">
        <f>X435*K435</f>
        <v>0</v>
      </c>
      <c r="Z435" s="169">
        <v>0</v>
      </c>
      <c r="AA435" s="170">
        <f>Z435*K435</f>
        <v>0</v>
      </c>
      <c r="AR435" s="22" t="s">
        <v>1434</v>
      </c>
      <c r="AT435" s="22" t="s">
        <v>1082</v>
      </c>
      <c r="AU435" s="22" t="s">
        <v>959</v>
      </c>
      <c r="AY435" s="22" t="s">
        <v>1081</v>
      </c>
      <c r="BE435" s="116">
        <f>IF(U435="základná",N435,0)</f>
        <v>0</v>
      </c>
      <c r="BF435" s="116">
        <f>IF(U435="znížená",N435,0)</f>
        <v>0</v>
      </c>
      <c r="BG435" s="116">
        <f>IF(U435="zákl. prenesená",N435,0)</f>
        <v>0</v>
      </c>
      <c r="BH435" s="116">
        <f>IF(U435="zníž. prenesená",N435,0)</f>
        <v>0</v>
      </c>
      <c r="BI435" s="116">
        <f>IF(U435="nulová",N435,0)</f>
        <v>0</v>
      </c>
      <c r="BJ435" s="22" t="s">
        <v>959</v>
      </c>
      <c r="BK435" s="171">
        <f>ROUND(L435*K435,3)</f>
        <v>0</v>
      </c>
      <c r="BL435" s="22" t="s">
        <v>1434</v>
      </c>
      <c r="BM435" s="22" t="s">
        <v>67</v>
      </c>
    </row>
    <row r="436" spans="2:65" s="1" customFormat="1" ht="16.5" customHeight="1">
      <c r="B436" s="136"/>
      <c r="C436" s="195" t="s">
        <v>68</v>
      </c>
      <c r="D436" s="195" t="s">
        <v>1187</v>
      </c>
      <c r="E436" s="196" t="s">
        <v>69</v>
      </c>
      <c r="F436" s="262" t="s">
        <v>70</v>
      </c>
      <c r="G436" s="262"/>
      <c r="H436" s="262"/>
      <c r="I436" s="262"/>
      <c r="J436" s="197" t="s">
        <v>1182</v>
      </c>
      <c r="K436" s="198">
        <v>3</v>
      </c>
      <c r="L436" s="261">
        <v>0</v>
      </c>
      <c r="M436" s="261"/>
      <c r="N436" s="257">
        <f>ROUND(L436*K436,3)</f>
        <v>0</v>
      </c>
      <c r="O436" s="258"/>
      <c r="P436" s="258"/>
      <c r="Q436" s="258"/>
      <c r="R436" s="138"/>
      <c r="T436" s="168" t="s">
        <v>875</v>
      </c>
      <c r="U436" s="47" t="s">
        <v>914</v>
      </c>
      <c r="V436" s="39"/>
      <c r="W436" s="169">
        <f>V436*K436</f>
        <v>0</v>
      </c>
      <c r="X436" s="169">
        <v>5.0000000000000001E-4</v>
      </c>
      <c r="Y436" s="169">
        <f>X436*K436</f>
        <v>1.5E-3</v>
      </c>
      <c r="Z436" s="169">
        <v>0</v>
      </c>
      <c r="AA436" s="170">
        <f>Z436*K436</f>
        <v>0</v>
      </c>
      <c r="AR436" s="22" t="s">
        <v>71</v>
      </c>
      <c r="AT436" s="22" t="s">
        <v>1187</v>
      </c>
      <c r="AU436" s="22" t="s">
        <v>959</v>
      </c>
      <c r="AY436" s="22" t="s">
        <v>1081</v>
      </c>
      <c r="BE436" s="116">
        <f>IF(U436="základná",N436,0)</f>
        <v>0</v>
      </c>
      <c r="BF436" s="116">
        <f>IF(U436="znížená",N436,0)</f>
        <v>0</v>
      </c>
      <c r="BG436" s="116">
        <f>IF(U436="zákl. prenesená",N436,0)</f>
        <v>0</v>
      </c>
      <c r="BH436" s="116">
        <f>IF(U436="zníž. prenesená",N436,0)</f>
        <v>0</v>
      </c>
      <c r="BI436" s="116">
        <f>IF(U436="nulová",N436,0)</f>
        <v>0</v>
      </c>
      <c r="BJ436" s="22" t="s">
        <v>959</v>
      </c>
      <c r="BK436" s="171">
        <f>ROUND(L436*K436,3)</f>
        <v>0</v>
      </c>
      <c r="BL436" s="22" t="s">
        <v>71</v>
      </c>
      <c r="BM436" s="22" t="s">
        <v>72</v>
      </c>
    </row>
    <row r="437" spans="2:65" s="1" customFormat="1" ht="16.5" customHeight="1">
      <c r="B437" s="136"/>
      <c r="C437" s="164" t="s">
        <v>73</v>
      </c>
      <c r="D437" s="164" t="s">
        <v>1082</v>
      </c>
      <c r="E437" s="165" t="s">
        <v>74</v>
      </c>
      <c r="F437" s="270" t="s">
        <v>75</v>
      </c>
      <c r="G437" s="270"/>
      <c r="H437" s="270"/>
      <c r="I437" s="270"/>
      <c r="J437" s="166" t="s">
        <v>1346</v>
      </c>
      <c r="K437" s="167">
        <v>0</v>
      </c>
      <c r="L437" s="265">
        <v>0</v>
      </c>
      <c r="M437" s="265"/>
      <c r="N437" s="258">
        <f>ROUND(L437*K437,3)</f>
        <v>0</v>
      </c>
      <c r="O437" s="258"/>
      <c r="P437" s="258"/>
      <c r="Q437" s="258"/>
      <c r="R437" s="138"/>
      <c r="T437" s="168" t="s">
        <v>875</v>
      </c>
      <c r="U437" s="47" t="s">
        <v>914</v>
      </c>
      <c r="V437" s="39"/>
      <c r="W437" s="169">
        <f>V437*K437</f>
        <v>0</v>
      </c>
      <c r="X437" s="169">
        <v>0</v>
      </c>
      <c r="Y437" s="169">
        <f>X437*K437</f>
        <v>0</v>
      </c>
      <c r="Z437" s="169">
        <v>0</v>
      </c>
      <c r="AA437" s="170">
        <f>Z437*K437</f>
        <v>0</v>
      </c>
      <c r="AR437" s="22" t="s">
        <v>1434</v>
      </c>
      <c r="AT437" s="22" t="s">
        <v>1082</v>
      </c>
      <c r="AU437" s="22" t="s">
        <v>959</v>
      </c>
      <c r="AY437" s="22" t="s">
        <v>1081</v>
      </c>
      <c r="BE437" s="116">
        <f>IF(U437="základná",N437,0)</f>
        <v>0</v>
      </c>
      <c r="BF437" s="116">
        <f>IF(U437="znížená",N437,0)</f>
        <v>0</v>
      </c>
      <c r="BG437" s="116">
        <f>IF(U437="zákl. prenesená",N437,0)</f>
        <v>0</v>
      </c>
      <c r="BH437" s="116">
        <f>IF(U437="zníž. prenesená",N437,0)</f>
        <v>0</v>
      </c>
      <c r="BI437" s="116">
        <f>IF(U437="nulová",N437,0)</f>
        <v>0</v>
      </c>
      <c r="BJ437" s="22" t="s">
        <v>959</v>
      </c>
      <c r="BK437" s="171">
        <f>ROUND(L437*K437,3)</f>
        <v>0</v>
      </c>
      <c r="BL437" s="22" t="s">
        <v>1434</v>
      </c>
      <c r="BM437" s="22" t="s">
        <v>76</v>
      </c>
    </row>
    <row r="438" spans="2:65" s="1" customFormat="1" ht="16.5" customHeight="1">
      <c r="B438" s="136"/>
      <c r="C438" s="164" t="s">
        <v>77</v>
      </c>
      <c r="D438" s="164" t="s">
        <v>1082</v>
      </c>
      <c r="E438" s="165" t="s">
        <v>78</v>
      </c>
      <c r="F438" s="270" t="s">
        <v>79</v>
      </c>
      <c r="G438" s="270"/>
      <c r="H438" s="270"/>
      <c r="I438" s="270"/>
      <c r="J438" s="166" t="s">
        <v>1346</v>
      </c>
      <c r="K438" s="167">
        <v>0</v>
      </c>
      <c r="L438" s="265">
        <v>0</v>
      </c>
      <c r="M438" s="265"/>
      <c r="N438" s="258">
        <f>ROUND(L438*K438,3)</f>
        <v>0</v>
      </c>
      <c r="O438" s="258"/>
      <c r="P438" s="258"/>
      <c r="Q438" s="258"/>
      <c r="R438" s="138"/>
      <c r="T438" s="168" t="s">
        <v>875</v>
      </c>
      <c r="U438" s="47" t="s">
        <v>914</v>
      </c>
      <c r="V438" s="39"/>
      <c r="W438" s="169">
        <f>V438*K438</f>
        <v>0</v>
      </c>
      <c r="X438" s="169">
        <v>0</v>
      </c>
      <c r="Y438" s="169">
        <f>X438*K438</f>
        <v>0</v>
      </c>
      <c r="Z438" s="169">
        <v>0</v>
      </c>
      <c r="AA438" s="170">
        <f>Z438*K438</f>
        <v>0</v>
      </c>
      <c r="AR438" s="22" t="s">
        <v>71</v>
      </c>
      <c r="AT438" s="22" t="s">
        <v>1082</v>
      </c>
      <c r="AU438" s="22" t="s">
        <v>959</v>
      </c>
      <c r="AY438" s="22" t="s">
        <v>1081</v>
      </c>
      <c r="BE438" s="116">
        <f>IF(U438="základná",N438,0)</f>
        <v>0</v>
      </c>
      <c r="BF438" s="116">
        <f>IF(U438="znížená",N438,0)</f>
        <v>0</v>
      </c>
      <c r="BG438" s="116">
        <f>IF(U438="zákl. prenesená",N438,0)</f>
        <v>0</v>
      </c>
      <c r="BH438" s="116">
        <f>IF(U438="zníž. prenesená",N438,0)</f>
        <v>0</v>
      </c>
      <c r="BI438" s="116">
        <f>IF(U438="nulová",N438,0)</f>
        <v>0</v>
      </c>
      <c r="BJ438" s="22" t="s">
        <v>959</v>
      </c>
      <c r="BK438" s="171">
        <f>ROUND(L438*K438,3)</f>
        <v>0</v>
      </c>
      <c r="BL438" s="22" t="s">
        <v>71</v>
      </c>
      <c r="BM438" s="22" t="s">
        <v>80</v>
      </c>
    </row>
    <row r="439" spans="2:65" s="1" customFormat="1" ht="16.5" customHeight="1">
      <c r="B439" s="136"/>
      <c r="C439" s="164" t="s">
        <v>81</v>
      </c>
      <c r="D439" s="164" t="s">
        <v>1082</v>
      </c>
      <c r="E439" s="165" t="s">
        <v>82</v>
      </c>
      <c r="F439" s="270" t="s">
        <v>83</v>
      </c>
      <c r="G439" s="270"/>
      <c r="H439" s="270"/>
      <c r="I439" s="270"/>
      <c r="J439" s="166" t="s">
        <v>1346</v>
      </c>
      <c r="K439" s="167">
        <v>0</v>
      </c>
      <c r="L439" s="265">
        <v>0</v>
      </c>
      <c r="M439" s="265"/>
      <c r="N439" s="258">
        <f>ROUND(L439*K439,3)</f>
        <v>0</v>
      </c>
      <c r="O439" s="258"/>
      <c r="P439" s="258"/>
      <c r="Q439" s="258"/>
      <c r="R439" s="138"/>
      <c r="T439" s="168" t="s">
        <v>875</v>
      </c>
      <c r="U439" s="47" t="s">
        <v>914</v>
      </c>
      <c r="V439" s="39"/>
      <c r="W439" s="169">
        <f>V439*K439</f>
        <v>0</v>
      </c>
      <c r="X439" s="169">
        <v>0</v>
      </c>
      <c r="Y439" s="169">
        <f>X439*K439</f>
        <v>0</v>
      </c>
      <c r="Z439" s="169">
        <v>0</v>
      </c>
      <c r="AA439" s="170">
        <f>Z439*K439</f>
        <v>0</v>
      </c>
      <c r="AR439" s="22" t="s">
        <v>1434</v>
      </c>
      <c r="AT439" s="22" t="s">
        <v>1082</v>
      </c>
      <c r="AU439" s="22" t="s">
        <v>959</v>
      </c>
      <c r="AY439" s="22" t="s">
        <v>1081</v>
      </c>
      <c r="BE439" s="116">
        <f>IF(U439="základná",N439,0)</f>
        <v>0</v>
      </c>
      <c r="BF439" s="116">
        <f>IF(U439="znížená",N439,0)</f>
        <v>0</v>
      </c>
      <c r="BG439" s="116">
        <f>IF(U439="zákl. prenesená",N439,0)</f>
        <v>0</v>
      </c>
      <c r="BH439" s="116">
        <f>IF(U439="zníž. prenesená",N439,0)</f>
        <v>0</v>
      </c>
      <c r="BI439" s="116">
        <f>IF(U439="nulová",N439,0)</f>
        <v>0</v>
      </c>
      <c r="BJ439" s="22" t="s">
        <v>959</v>
      </c>
      <c r="BK439" s="171">
        <f>ROUND(L439*K439,3)</f>
        <v>0</v>
      </c>
      <c r="BL439" s="22" t="s">
        <v>1434</v>
      </c>
      <c r="BM439" s="22" t="s">
        <v>84</v>
      </c>
    </row>
    <row r="440" spans="2:65" s="1" customFormat="1" ht="49.9" customHeight="1">
      <c r="B440" s="38"/>
      <c r="C440" s="39"/>
      <c r="D440" s="155"/>
      <c r="E440" s="39"/>
      <c r="F440" s="39"/>
      <c r="G440" s="39"/>
      <c r="H440" s="39"/>
      <c r="I440" s="39"/>
      <c r="J440" s="39"/>
      <c r="K440" s="39"/>
      <c r="L440" s="39"/>
      <c r="M440" s="39"/>
      <c r="N440" s="277"/>
      <c r="O440" s="278"/>
      <c r="P440" s="278"/>
      <c r="Q440" s="278"/>
      <c r="R440" s="40"/>
      <c r="T440" s="200"/>
      <c r="U440" s="59"/>
      <c r="V440" s="59"/>
      <c r="W440" s="59"/>
      <c r="X440" s="59"/>
      <c r="Y440" s="59"/>
      <c r="Z440" s="59"/>
      <c r="AA440" s="61"/>
      <c r="AT440" s="22" t="s">
        <v>946</v>
      </c>
      <c r="AU440" s="22" t="s">
        <v>947</v>
      </c>
      <c r="AY440" s="22" t="s">
        <v>85</v>
      </c>
      <c r="BK440" s="171">
        <v>0</v>
      </c>
    </row>
    <row r="441" spans="2:65" s="1" customFormat="1" ht="6.95" customHeight="1">
      <c r="B441" s="62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4"/>
    </row>
  </sheetData>
  <mergeCells count="585">
    <mergeCell ref="F410:I410"/>
    <mergeCell ref="F409:I409"/>
    <mergeCell ref="L410:M410"/>
    <mergeCell ref="F406:I406"/>
    <mergeCell ref="L407:M407"/>
    <mergeCell ref="F408:I408"/>
    <mergeCell ref="F398:I398"/>
    <mergeCell ref="L398:M398"/>
    <mergeCell ref="N398:Q398"/>
    <mergeCell ref="F399:I399"/>
    <mergeCell ref="N404:Q404"/>
    <mergeCell ref="L403:M403"/>
    <mergeCell ref="N403:Q403"/>
    <mergeCell ref="F400:I400"/>
    <mergeCell ref="F403:I403"/>
    <mergeCell ref="F401:I401"/>
    <mergeCell ref="F405:I405"/>
    <mergeCell ref="N407:Q407"/>
    <mergeCell ref="F407:I407"/>
    <mergeCell ref="F402:I402"/>
    <mergeCell ref="F415:I415"/>
    <mergeCell ref="F416:I416"/>
    <mergeCell ref="F417:I417"/>
    <mergeCell ref="F411:I411"/>
    <mergeCell ref="F414:I414"/>
    <mergeCell ref="F413:I413"/>
    <mergeCell ref="F419:I419"/>
    <mergeCell ref="F418:I418"/>
    <mergeCell ref="F425:I425"/>
    <mergeCell ref="L425:M425"/>
    <mergeCell ref="F424:I424"/>
    <mergeCell ref="F420:I420"/>
    <mergeCell ref="F421:I421"/>
    <mergeCell ref="F422:I422"/>
    <mergeCell ref="F423:I423"/>
    <mergeCell ref="L439:M439"/>
    <mergeCell ref="N439:Q439"/>
    <mergeCell ref="N425:Q425"/>
    <mergeCell ref="F426:I426"/>
    <mergeCell ref="L426:M426"/>
    <mergeCell ref="N426:Q426"/>
    <mergeCell ref="F430:I430"/>
    <mergeCell ref="F427:I427"/>
    <mergeCell ref="F429:I429"/>
    <mergeCell ref="F428:I428"/>
    <mergeCell ref="N440:Q440"/>
    <mergeCell ref="F431:I431"/>
    <mergeCell ref="L432:M432"/>
    <mergeCell ref="N432:Q432"/>
    <mergeCell ref="F432:I432"/>
    <mergeCell ref="F435:I435"/>
    <mergeCell ref="F439:I439"/>
    <mergeCell ref="F436:I436"/>
    <mergeCell ref="F437:I437"/>
    <mergeCell ref="F438:I438"/>
    <mergeCell ref="L437:M437"/>
    <mergeCell ref="N437:Q437"/>
    <mergeCell ref="N414:Q414"/>
    <mergeCell ref="N393:Q393"/>
    <mergeCell ref="N387:Q387"/>
    <mergeCell ref="L390:M390"/>
    <mergeCell ref="N390:Q390"/>
    <mergeCell ref="L405:M405"/>
    <mergeCell ref="L413:M413"/>
    <mergeCell ref="L414:M414"/>
    <mergeCell ref="L436:M436"/>
    <mergeCell ref="N436:Q436"/>
    <mergeCell ref="N413:Q413"/>
    <mergeCell ref="N433:Q433"/>
    <mergeCell ref="N434:Q434"/>
    <mergeCell ref="O15:P15"/>
    <mergeCell ref="L387:M387"/>
    <mergeCell ref="L396:M396"/>
    <mergeCell ref="N396:Q396"/>
    <mergeCell ref="L438:M438"/>
    <mergeCell ref="N438:Q438"/>
    <mergeCell ref="N412:Q412"/>
    <mergeCell ref="N405:Q405"/>
    <mergeCell ref="N410:Q410"/>
    <mergeCell ref="L435:M435"/>
    <mergeCell ref="N435:Q435"/>
    <mergeCell ref="F8:P8"/>
    <mergeCell ref="O10:P10"/>
    <mergeCell ref="O12:P12"/>
    <mergeCell ref="O13:P13"/>
    <mergeCell ref="M36:P36"/>
    <mergeCell ref="E16:L16"/>
    <mergeCell ref="O16:P16"/>
    <mergeCell ref="O18:P18"/>
    <mergeCell ref="F392:I392"/>
    <mergeCell ref="F389:I389"/>
    <mergeCell ref="F390:I390"/>
    <mergeCell ref="F391:I391"/>
    <mergeCell ref="F393:I393"/>
    <mergeCell ref="N397:Q397"/>
    <mergeCell ref="F394:I394"/>
    <mergeCell ref="L393:M393"/>
    <mergeCell ref="C2:Q2"/>
    <mergeCell ref="C4:Q4"/>
    <mergeCell ref="F6:P6"/>
    <mergeCell ref="F7:P7"/>
    <mergeCell ref="F395:I395"/>
    <mergeCell ref="F396:I396"/>
    <mergeCell ref="F385:I385"/>
    <mergeCell ref="F388:I388"/>
    <mergeCell ref="F386:I386"/>
    <mergeCell ref="F387:I387"/>
    <mergeCell ref="O19:P19"/>
    <mergeCell ref="M84:Q84"/>
    <mergeCell ref="M29:P29"/>
    <mergeCell ref="M31:P31"/>
    <mergeCell ref="H1:K1"/>
    <mergeCell ref="S2:AC2"/>
    <mergeCell ref="O21:P21"/>
    <mergeCell ref="M28:P28"/>
    <mergeCell ref="O22:P22"/>
    <mergeCell ref="E25:L25"/>
    <mergeCell ref="M82:P82"/>
    <mergeCell ref="H35:J35"/>
    <mergeCell ref="M35:P35"/>
    <mergeCell ref="H36:J36"/>
    <mergeCell ref="N93:Q93"/>
    <mergeCell ref="H33:J33"/>
    <mergeCell ref="M33:P33"/>
    <mergeCell ref="H34:J34"/>
    <mergeCell ref="M34:P34"/>
    <mergeCell ref="N91:Q91"/>
    <mergeCell ref="N92:Q92"/>
    <mergeCell ref="N95:Q95"/>
    <mergeCell ref="H37:J37"/>
    <mergeCell ref="M37:P37"/>
    <mergeCell ref="L39:P39"/>
    <mergeCell ref="C76:Q76"/>
    <mergeCell ref="F78:P78"/>
    <mergeCell ref="F79:P79"/>
    <mergeCell ref="F80:P80"/>
    <mergeCell ref="N103:Q103"/>
    <mergeCell ref="N104:Q104"/>
    <mergeCell ref="N105:Q105"/>
    <mergeCell ref="M85:Q85"/>
    <mergeCell ref="C87:G87"/>
    <mergeCell ref="N87:Q87"/>
    <mergeCell ref="N89:Q89"/>
    <mergeCell ref="N96:Q96"/>
    <mergeCell ref="N94:Q94"/>
    <mergeCell ref="N90:Q90"/>
    <mergeCell ref="D112:H112"/>
    <mergeCell ref="N112:Q112"/>
    <mergeCell ref="D113:H113"/>
    <mergeCell ref="N113:Q113"/>
    <mergeCell ref="N97:Q97"/>
    <mergeCell ref="N98:Q98"/>
    <mergeCell ref="N99:Q99"/>
    <mergeCell ref="N100:Q100"/>
    <mergeCell ref="N101:Q101"/>
    <mergeCell ref="N102:Q102"/>
    <mergeCell ref="N106:Q106"/>
    <mergeCell ref="N107:Q107"/>
    <mergeCell ref="N108:Q108"/>
    <mergeCell ref="N110:Q110"/>
    <mergeCell ref="D111:H111"/>
    <mergeCell ref="N111:Q111"/>
    <mergeCell ref="F139:I139"/>
    <mergeCell ref="L139:M139"/>
    <mergeCell ref="N139:Q139"/>
    <mergeCell ref="N136:Q136"/>
    <mergeCell ref="N137:Q137"/>
    <mergeCell ref="N138:Q138"/>
    <mergeCell ref="M132:Q132"/>
    <mergeCell ref="M133:Q133"/>
    <mergeCell ref="F135:I135"/>
    <mergeCell ref="L135:M135"/>
    <mergeCell ref="D114:H114"/>
    <mergeCell ref="N114:Q114"/>
    <mergeCell ref="D115:H115"/>
    <mergeCell ref="N115:Q115"/>
    <mergeCell ref="N135:Q135"/>
    <mergeCell ref="N116:Q116"/>
    <mergeCell ref="M130:P130"/>
    <mergeCell ref="L118:Q118"/>
    <mergeCell ref="C124:Q124"/>
    <mergeCell ref="F126:P126"/>
    <mergeCell ref="F127:P127"/>
    <mergeCell ref="F128:P128"/>
    <mergeCell ref="F140:I140"/>
    <mergeCell ref="L151:M151"/>
    <mergeCell ref="N151:Q151"/>
    <mergeCell ref="F151:I151"/>
    <mergeCell ref="F142:I142"/>
    <mergeCell ref="F143:I143"/>
    <mergeCell ref="F144:I144"/>
    <mergeCell ref="F148:I148"/>
    <mergeCell ref="F146:I146"/>
    <mergeCell ref="N148:Q148"/>
    <mergeCell ref="N149:Q149"/>
    <mergeCell ref="F150:I150"/>
    <mergeCell ref="L150:M150"/>
    <mergeCell ref="N150:Q150"/>
    <mergeCell ref="F141:I141"/>
    <mergeCell ref="F147:I147"/>
    <mergeCell ref="L148:M148"/>
    <mergeCell ref="F149:I149"/>
    <mergeCell ref="L149:M149"/>
    <mergeCell ref="F145:I145"/>
    <mergeCell ref="F155:I155"/>
    <mergeCell ref="F156:I156"/>
    <mergeCell ref="F157:I157"/>
    <mergeCell ref="F158:I158"/>
    <mergeCell ref="F154:I154"/>
    <mergeCell ref="F152:I152"/>
    <mergeCell ref="F172:I172"/>
    <mergeCell ref="F170:I170"/>
    <mergeCell ref="F171:I171"/>
    <mergeCell ref="L171:M171"/>
    <mergeCell ref="F161:I161"/>
    <mergeCell ref="F168:I168"/>
    <mergeCell ref="F169:I169"/>
    <mergeCell ref="F165:I165"/>
    <mergeCell ref="F167:I167"/>
    <mergeCell ref="L172:M172"/>
    <mergeCell ref="N172:Q172"/>
    <mergeCell ref="N153:Q153"/>
    <mergeCell ref="N158:Q158"/>
    <mergeCell ref="N166:Q166"/>
    <mergeCell ref="L167:M167"/>
    <mergeCell ref="N167:Q167"/>
    <mergeCell ref="L158:M158"/>
    <mergeCell ref="L154:M154"/>
    <mergeCell ref="N154:Q154"/>
    <mergeCell ref="F159:I159"/>
    <mergeCell ref="F160:I160"/>
    <mergeCell ref="N164:Q164"/>
    <mergeCell ref="N175:Q175"/>
    <mergeCell ref="L175:M175"/>
    <mergeCell ref="F164:I164"/>
    <mergeCell ref="F162:I162"/>
    <mergeCell ref="F163:I163"/>
    <mergeCell ref="L164:M164"/>
    <mergeCell ref="N171:Q171"/>
    <mergeCell ref="F173:I173"/>
    <mergeCell ref="F179:I179"/>
    <mergeCell ref="F175:I175"/>
    <mergeCell ref="F174:I174"/>
    <mergeCell ref="F178:I178"/>
    <mergeCell ref="F184:I184"/>
    <mergeCell ref="F180:I180"/>
    <mergeCell ref="F181:I181"/>
    <mergeCell ref="F182:I182"/>
    <mergeCell ref="F183:I183"/>
    <mergeCell ref="F176:I176"/>
    <mergeCell ref="F177:I177"/>
    <mergeCell ref="F202:I202"/>
    <mergeCell ref="F203:I203"/>
    <mergeCell ref="L205:M205"/>
    <mergeCell ref="F199:I199"/>
    <mergeCell ref="F200:I200"/>
    <mergeCell ref="F185:I185"/>
    <mergeCell ref="F186:I186"/>
    <mergeCell ref="F188:I188"/>
    <mergeCell ref="F187:I187"/>
    <mergeCell ref="N205:Q205"/>
    <mergeCell ref="F206:I206"/>
    <mergeCell ref="N191:Q191"/>
    <mergeCell ref="F192:I192"/>
    <mergeCell ref="F193:I193"/>
    <mergeCell ref="F194:I194"/>
    <mergeCell ref="F195:I195"/>
    <mergeCell ref="F198:I198"/>
    <mergeCell ref="F196:I196"/>
    <mergeCell ref="F197:I197"/>
    <mergeCell ref="F210:I210"/>
    <mergeCell ref="F189:I189"/>
    <mergeCell ref="F190:I190"/>
    <mergeCell ref="F191:I191"/>
    <mergeCell ref="L209:M209"/>
    <mergeCell ref="F207:I207"/>
    <mergeCell ref="L191:M191"/>
    <mergeCell ref="F204:I204"/>
    <mergeCell ref="F205:I205"/>
    <mergeCell ref="F201:I201"/>
    <mergeCell ref="N208:Q208"/>
    <mergeCell ref="L207:M207"/>
    <mergeCell ref="N207:Q207"/>
    <mergeCell ref="F213:I213"/>
    <mergeCell ref="N209:Q209"/>
    <mergeCell ref="L212:M212"/>
    <mergeCell ref="N212:Q212"/>
    <mergeCell ref="F211:I211"/>
    <mergeCell ref="F212:I212"/>
    <mergeCell ref="F209:I209"/>
    <mergeCell ref="N216:Q216"/>
    <mergeCell ref="F217:I217"/>
    <mergeCell ref="L217:M217"/>
    <mergeCell ref="N217:Q217"/>
    <mergeCell ref="F214:I214"/>
    <mergeCell ref="F215:I215"/>
    <mergeCell ref="L215:M215"/>
    <mergeCell ref="N215:Q215"/>
    <mergeCell ref="F225:I225"/>
    <mergeCell ref="F226:I226"/>
    <mergeCell ref="F227:I227"/>
    <mergeCell ref="F228:I228"/>
    <mergeCell ref="F216:I216"/>
    <mergeCell ref="L216:M216"/>
    <mergeCell ref="F218:I218"/>
    <mergeCell ref="F219:I219"/>
    <mergeCell ref="F220:I220"/>
    <mergeCell ref="F223:I223"/>
    <mergeCell ref="F221:I221"/>
    <mergeCell ref="F222:I222"/>
    <mergeCell ref="F236:I236"/>
    <mergeCell ref="L237:M237"/>
    <mergeCell ref="N223:Q223"/>
    <mergeCell ref="F224:I224"/>
    <mergeCell ref="N233:Q233"/>
    <mergeCell ref="F234:I234"/>
    <mergeCell ref="N230:Q230"/>
    <mergeCell ref="L231:M231"/>
    <mergeCell ref="N231:Q231"/>
    <mergeCell ref="L223:M223"/>
    <mergeCell ref="N237:Q237"/>
    <mergeCell ref="F231:I231"/>
    <mergeCell ref="F229:I229"/>
    <mergeCell ref="F230:I230"/>
    <mergeCell ref="L230:M230"/>
    <mergeCell ref="F232:I232"/>
    <mergeCell ref="F233:I233"/>
    <mergeCell ref="L233:M233"/>
    <mergeCell ref="F237:I237"/>
    <mergeCell ref="F235:I235"/>
    <mergeCell ref="F249:I249"/>
    <mergeCell ref="F238:I238"/>
    <mergeCell ref="F239:I239"/>
    <mergeCell ref="F240:I240"/>
    <mergeCell ref="F241:I241"/>
    <mergeCell ref="F242:I242"/>
    <mergeCell ref="F243:I243"/>
    <mergeCell ref="F246:I246"/>
    <mergeCell ref="F244:I244"/>
    <mergeCell ref="N256:Q256"/>
    <mergeCell ref="F256:I256"/>
    <mergeCell ref="N244:Q244"/>
    <mergeCell ref="F245:I245"/>
    <mergeCell ref="L246:M246"/>
    <mergeCell ref="N246:Q246"/>
    <mergeCell ref="F247:I247"/>
    <mergeCell ref="L244:M244"/>
    <mergeCell ref="F248:I248"/>
    <mergeCell ref="L249:M249"/>
    <mergeCell ref="N249:Q249"/>
    <mergeCell ref="N262:Q262"/>
    <mergeCell ref="F252:I252"/>
    <mergeCell ref="F250:I250"/>
    <mergeCell ref="F251:I251"/>
    <mergeCell ref="L252:M252"/>
    <mergeCell ref="N252:Q252"/>
    <mergeCell ref="F253:I253"/>
    <mergeCell ref="F254:I254"/>
    <mergeCell ref="F255:I255"/>
    <mergeCell ref="L256:M256"/>
    <mergeCell ref="N268:Q268"/>
    <mergeCell ref="F259:I259"/>
    <mergeCell ref="F257:I257"/>
    <mergeCell ref="F258:I258"/>
    <mergeCell ref="L259:M259"/>
    <mergeCell ref="N259:Q259"/>
    <mergeCell ref="F260:I260"/>
    <mergeCell ref="F261:I261"/>
    <mergeCell ref="F262:I262"/>
    <mergeCell ref="L262:M262"/>
    <mergeCell ref="N273:Q273"/>
    <mergeCell ref="F263:I263"/>
    <mergeCell ref="F266:I266"/>
    <mergeCell ref="F264:I264"/>
    <mergeCell ref="F265:I265"/>
    <mergeCell ref="L265:M265"/>
    <mergeCell ref="N265:Q265"/>
    <mergeCell ref="F267:I267"/>
    <mergeCell ref="F268:I268"/>
    <mergeCell ref="L268:M268"/>
    <mergeCell ref="N277:Q277"/>
    <mergeCell ref="N276:Q276"/>
    <mergeCell ref="F269:I269"/>
    <mergeCell ref="F270:I270"/>
    <mergeCell ref="F273:I273"/>
    <mergeCell ref="F271:I271"/>
    <mergeCell ref="F272:I272"/>
    <mergeCell ref="L272:M272"/>
    <mergeCell ref="N272:Q272"/>
    <mergeCell ref="L273:M273"/>
    <mergeCell ref="F274:I274"/>
    <mergeCell ref="F277:I277"/>
    <mergeCell ref="F275:I275"/>
    <mergeCell ref="L277:M277"/>
    <mergeCell ref="L274:M274"/>
    <mergeCell ref="N274:Q274"/>
    <mergeCell ref="L275:M275"/>
    <mergeCell ref="N275:Q275"/>
    <mergeCell ref="F281:I281"/>
    <mergeCell ref="N278:Q278"/>
    <mergeCell ref="N279:Q279"/>
    <mergeCell ref="F280:I280"/>
    <mergeCell ref="L280:M280"/>
    <mergeCell ref="N280:Q280"/>
    <mergeCell ref="F286:I286"/>
    <mergeCell ref="F287:I287"/>
    <mergeCell ref="L282:M282"/>
    <mergeCell ref="N282:Q282"/>
    <mergeCell ref="L283:M283"/>
    <mergeCell ref="N283:Q283"/>
    <mergeCell ref="F296:I296"/>
    <mergeCell ref="F295:I295"/>
    <mergeCell ref="L295:M295"/>
    <mergeCell ref="L285:M285"/>
    <mergeCell ref="N285:Q285"/>
    <mergeCell ref="F282:I282"/>
    <mergeCell ref="F288:I288"/>
    <mergeCell ref="F285:I285"/>
    <mergeCell ref="F283:I283"/>
    <mergeCell ref="F284:I284"/>
    <mergeCell ref="F289:I289"/>
    <mergeCell ref="F290:I290"/>
    <mergeCell ref="F291:I291"/>
    <mergeCell ref="F292:I292"/>
    <mergeCell ref="F293:I293"/>
    <mergeCell ref="F294:I294"/>
    <mergeCell ref="N295:Q295"/>
    <mergeCell ref="L296:M296"/>
    <mergeCell ref="N296:Q296"/>
    <mergeCell ref="L298:M298"/>
    <mergeCell ref="N298:Q298"/>
    <mergeCell ref="N297:Q297"/>
    <mergeCell ref="L301:M301"/>
    <mergeCell ref="N301:Q301"/>
    <mergeCell ref="F302:I302"/>
    <mergeCell ref="F303:I303"/>
    <mergeCell ref="F298:I298"/>
    <mergeCell ref="F301:I301"/>
    <mergeCell ref="F299:I299"/>
    <mergeCell ref="F300:I300"/>
    <mergeCell ref="F306:I306"/>
    <mergeCell ref="F304:I304"/>
    <mergeCell ref="L304:M304"/>
    <mergeCell ref="N304:Q304"/>
    <mergeCell ref="F305:I305"/>
    <mergeCell ref="L305:M305"/>
    <mergeCell ref="N305:Q305"/>
    <mergeCell ref="L306:M306"/>
    <mergeCell ref="N306:Q306"/>
    <mergeCell ref="L316:M316"/>
    <mergeCell ref="N316:Q316"/>
    <mergeCell ref="N307:Q307"/>
    <mergeCell ref="N317:Q317"/>
    <mergeCell ref="F321:I321"/>
    <mergeCell ref="F320:I320"/>
    <mergeCell ref="F319:I319"/>
    <mergeCell ref="L320:M320"/>
    <mergeCell ref="F316:I316"/>
    <mergeCell ref="F314:I314"/>
    <mergeCell ref="F308:I308"/>
    <mergeCell ref="F311:I311"/>
    <mergeCell ref="L308:M308"/>
    <mergeCell ref="N308:Q308"/>
    <mergeCell ref="F309:I309"/>
    <mergeCell ref="F310:I310"/>
    <mergeCell ref="L311:M311"/>
    <mergeCell ref="N311:Q311"/>
    <mergeCell ref="L314:M314"/>
    <mergeCell ref="N314:Q314"/>
    <mergeCell ref="F315:I315"/>
    <mergeCell ref="L315:M315"/>
    <mergeCell ref="N315:Q315"/>
    <mergeCell ref="F312:I312"/>
    <mergeCell ref="F313:I313"/>
    <mergeCell ref="F322:I322"/>
    <mergeCell ref="L322:M322"/>
    <mergeCell ref="N322:Q322"/>
    <mergeCell ref="N323:Q323"/>
    <mergeCell ref="F318:I318"/>
    <mergeCell ref="L318:M318"/>
    <mergeCell ref="N318:Q318"/>
    <mergeCell ref="N320:Q320"/>
    <mergeCell ref="N331:Q331"/>
    <mergeCell ref="F324:I324"/>
    <mergeCell ref="F327:I327"/>
    <mergeCell ref="L324:M324"/>
    <mergeCell ref="N324:Q324"/>
    <mergeCell ref="F325:I325"/>
    <mergeCell ref="F326:I326"/>
    <mergeCell ref="F328:I328"/>
    <mergeCell ref="F329:I329"/>
    <mergeCell ref="N332:Q332"/>
    <mergeCell ref="F336:I336"/>
    <mergeCell ref="F333:I333"/>
    <mergeCell ref="F335:I335"/>
    <mergeCell ref="L333:M333"/>
    <mergeCell ref="N333:Q333"/>
    <mergeCell ref="F334:I334"/>
    <mergeCell ref="F337:I337"/>
    <mergeCell ref="F338:I338"/>
    <mergeCell ref="F339:I339"/>
    <mergeCell ref="L339:M339"/>
    <mergeCell ref="F330:I330"/>
    <mergeCell ref="F331:I331"/>
    <mergeCell ref="L331:M331"/>
    <mergeCell ref="N339:Q339"/>
    <mergeCell ref="F344:I344"/>
    <mergeCell ref="F347:I347"/>
    <mergeCell ref="F345:I345"/>
    <mergeCell ref="F340:I340"/>
    <mergeCell ref="F343:I343"/>
    <mergeCell ref="F341:I341"/>
    <mergeCell ref="L341:M341"/>
    <mergeCell ref="N341:Q341"/>
    <mergeCell ref="F342:I342"/>
    <mergeCell ref="L343:M343"/>
    <mergeCell ref="N343:Q343"/>
    <mergeCell ref="L347:M347"/>
    <mergeCell ref="L344:M344"/>
    <mergeCell ref="N344:Q344"/>
    <mergeCell ref="L345:M345"/>
    <mergeCell ref="N345:Q345"/>
    <mergeCell ref="F351:I351"/>
    <mergeCell ref="F353:I353"/>
    <mergeCell ref="F356:I356"/>
    <mergeCell ref="F354:I354"/>
    <mergeCell ref="F352:I352"/>
    <mergeCell ref="N346:Q346"/>
    <mergeCell ref="F348:I348"/>
    <mergeCell ref="F349:I349"/>
    <mergeCell ref="F350:I350"/>
    <mergeCell ref="N347:Q347"/>
    <mergeCell ref="F362:I362"/>
    <mergeCell ref="F360:I360"/>
    <mergeCell ref="F361:I361"/>
    <mergeCell ref="L362:M362"/>
    <mergeCell ref="N362:Q362"/>
    <mergeCell ref="F357:I357"/>
    <mergeCell ref="F358:I358"/>
    <mergeCell ref="L354:M354"/>
    <mergeCell ref="N354:Q354"/>
    <mergeCell ref="F355:I355"/>
    <mergeCell ref="L356:M356"/>
    <mergeCell ref="N356:Q356"/>
    <mergeCell ref="L359:M359"/>
    <mergeCell ref="N359:Q359"/>
    <mergeCell ref="F359:I359"/>
    <mergeCell ref="L366:M366"/>
    <mergeCell ref="N366:Q366"/>
    <mergeCell ref="F366:I366"/>
    <mergeCell ref="F363:I363"/>
    <mergeCell ref="L363:M363"/>
    <mergeCell ref="N363:Q363"/>
    <mergeCell ref="F364:I364"/>
    <mergeCell ref="F365:I365"/>
    <mergeCell ref="F369:I369"/>
    <mergeCell ref="F367:I367"/>
    <mergeCell ref="F368:I368"/>
    <mergeCell ref="F376:I376"/>
    <mergeCell ref="F374:I374"/>
    <mergeCell ref="F370:I370"/>
    <mergeCell ref="F375:I375"/>
    <mergeCell ref="F372:I372"/>
    <mergeCell ref="F373:I373"/>
    <mergeCell ref="L370:M370"/>
    <mergeCell ref="N370:Q370"/>
    <mergeCell ref="F371:I371"/>
    <mergeCell ref="L374:M374"/>
    <mergeCell ref="N374:Q374"/>
    <mergeCell ref="F382:I382"/>
    <mergeCell ref="F383:I383"/>
    <mergeCell ref="F384:I384"/>
    <mergeCell ref="L384:M384"/>
    <mergeCell ref="L375:M375"/>
    <mergeCell ref="N375:Q375"/>
    <mergeCell ref="N384:Q384"/>
    <mergeCell ref="F377:I377"/>
    <mergeCell ref="L378:M378"/>
    <mergeCell ref="N378:Q378"/>
    <mergeCell ref="F378:I378"/>
    <mergeCell ref="F381:I381"/>
    <mergeCell ref="F379:I379"/>
    <mergeCell ref="F380:I380"/>
    <mergeCell ref="L381:M381"/>
    <mergeCell ref="N381:Q381"/>
  </mergeCells>
  <phoneticPr fontId="0" type="noConversion"/>
  <hyperlinks>
    <hyperlink ref="F1:G1" location="C2" display="1) Krycí list rozpočtu"/>
    <hyperlink ref="H1:K1" location="C87" display="2) Rekapitulácia rozpočtu"/>
    <hyperlink ref="L1" location="C135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6"/>
  <sheetViews>
    <sheetView showGridLines="0" workbookViewId="0">
      <pane ySplit="1" topLeftCell="A89" activePane="bottomLeft" state="frozen"/>
      <selection pane="bottomLeft" activeCell="D102" sqref="D102:H10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66" ht="21.75" customHeight="1">
      <c r="A1" s="122"/>
      <c r="B1" s="15"/>
      <c r="C1" s="15"/>
      <c r="D1" s="16" t="s">
        <v>871</v>
      </c>
      <c r="E1" s="15"/>
      <c r="F1" s="17" t="s">
        <v>1030</v>
      </c>
      <c r="G1" s="17"/>
      <c r="H1" s="301" t="s">
        <v>1031</v>
      </c>
      <c r="I1" s="301"/>
      <c r="J1" s="301"/>
      <c r="K1" s="301"/>
      <c r="L1" s="17" t="s">
        <v>1032</v>
      </c>
      <c r="M1" s="15"/>
      <c r="N1" s="15"/>
      <c r="O1" s="16" t="s">
        <v>1033</v>
      </c>
      <c r="P1" s="15"/>
      <c r="Q1" s="15"/>
      <c r="R1" s="15"/>
      <c r="S1" s="17" t="s">
        <v>1034</v>
      </c>
      <c r="T1" s="17"/>
      <c r="U1" s="122"/>
      <c r="V1" s="122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44" t="s">
        <v>877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S2" s="246" t="s">
        <v>878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T2" s="22" t="s">
        <v>963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947</v>
      </c>
    </row>
    <row r="4" spans="1:66" ht="36.950000000000003" customHeight="1">
      <c r="B4" s="26"/>
      <c r="C4" s="231" t="s">
        <v>1035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7"/>
      <c r="T4" s="21" t="s">
        <v>882</v>
      </c>
      <c r="AT4" s="22" t="s">
        <v>876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1:66" ht="25.35" customHeight="1">
      <c r="B6" s="26"/>
      <c r="C6" s="29"/>
      <c r="D6" s="33" t="s">
        <v>887</v>
      </c>
      <c r="E6" s="29"/>
      <c r="F6" s="283" t="str">
        <f ca="1">'Rekapitulácia stavby'!K6</f>
        <v>Rekonštrukcia tepelného hospodárstva Ekonomickej univerzity v Bratislave, Dolnozemská cesta č.1, 852 35 Bratislava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9"/>
      <c r="R6" s="27"/>
    </row>
    <row r="7" spans="1:66" ht="25.35" customHeight="1">
      <c r="B7" s="26"/>
      <c r="C7" s="29"/>
      <c r="D7" s="33" t="s">
        <v>1036</v>
      </c>
      <c r="E7" s="29"/>
      <c r="F7" s="283" t="s">
        <v>1037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9"/>
      <c r="R7" s="27"/>
    </row>
    <row r="8" spans="1:66" s="1" customFormat="1" ht="32.85" customHeight="1">
      <c r="B8" s="38"/>
      <c r="C8" s="39"/>
      <c r="D8" s="32" t="s">
        <v>1038</v>
      </c>
      <c r="E8" s="39"/>
      <c r="F8" s="238" t="s">
        <v>86</v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39"/>
      <c r="R8" s="40"/>
    </row>
    <row r="9" spans="1:66" s="1" customFormat="1" ht="14.45" customHeight="1">
      <c r="B9" s="38"/>
      <c r="C9" s="39"/>
      <c r="D9" s="33" t="s">
        <v>889</v>
      </c>
      <c r="E9" s="39"/>
      <c r="F9" s="31" t="s">
        <v>875</v>
      </c>
      <c r="G9" s="39"/>
      <c r="H9" s="39"/>
      <c r="I9" s="39"/>
      <c r="J9" s="39"/>
      <c r="K9" s="39"/>
      <c r="L9" s="39"/>
      <c r="M9" s="33" t="s">
        <v>890</v>
      </c>
      <c r="N9" s="39"/>
      <c r="O9" s="31" t="s">
        <v>875</v>
      </c>
      <c r="P9" s="39"/>
      <c r="Q9" s="39"/>
      <c r="R9" s="40"/>
    </row>
    <row r="10" spans="1:66" s="1" customFormat="1" ht="14.45" customHeight="1">
      <c r="B10" s="38"/>
      <c r="C10" s="39"/>
      <c r="D10" s="33" t="s">
        <v>891</v>
      </c>
      <c r="E10" s="39"/>
      <c r="F10" s="31" t="s">
        <v>892</v>
      </c>
      <c r="G10" s="39"/>
      <c r="H10" s="39"/>
      <c r="I10" s="39"/>
      <c r="J10" s="39"/>
      <c r="K10" s="39"/>
      <c r="L10" s="39"/>
      <c r="M10" s="33" t="s">
        <v>893</v>
      </c>
      <c r="N10" s="39"/>
      <c r="O10" s="302" t="str">
        <f ca="1">'Rekapitulácia stavby'!AN8</f>
        <v>7. 7. 2017</v>
      </c>
      <c r="P10" s="281"/>
      <c r="Q10" s="39"/>
      <c r="R10" s="40"/>
    </row>
    <row r="11" spans="1:66" s="1" customFormat="1" ht="10.9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1:66" s="1" customFormat="1" ht="14.45" customHeight="1">
      <c r="B12" s="38"/>
      <c r="C12" s="39"/>
      <c r="D12" s="33" t="s">
        <v>895</v>
      </c>
      <c r="E12" s="39"/>
      <c r="F12" s="39"/>
      <c r="G12" s="39"/>
      <c r="H12" s="39"/>
      <c r="I12" s="39"/>
      <c r="J12" s="39"/>
      <c r="K12" s="39"/>
      <c r="L12" s="39"/>
      <c r="M12" s="33" t="s">
        <v>896</v>
      </c>
      <c r="N12" s="39"/>
      <c r="O12" s="248" t="s">
        <v>875</v>
      </c>
      <c r="P12" s="248"/>
      <c r="Q12" s="39"/>
      <c r="R12" s="40"/>
    </row>
    <row r="13" spans="1:66" s="1" customFormat="1" ht="18" customHeight="1">
      <c r="B13" s="38"/>
      <c r="C13" s="39"/>
      <c r="D13" s="39"/>
      <c r="E13" s="31" t="s">
        <v>897</v>
      </c>
      <c r="F13" s="39"/>
      <c r="G13" s="39"/>
      <c r="H13" s="39"/>
      <c r="I13" s="39"/>
      <c r="J13" s="39"/>
      <c r="K13" s="39"/>
      <c r="L13" s="39"/>
      <c r="M13" s="33" t="s">
        <v>898</v>
      </c>
      <c r="N13" s="39"/>
      <c r="O13" s="248" t="s">
        <v>875</v>
      </c>
      <c r="P13" s="248"/>
      <c r="Q13" s="39"/>
      <c r="R13" s="40"/>
    </row>
    <row r="14" spans="1:66" s="1" customFormat="1" ht="6.95" customHeight="1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66" s="1" customFormat="1" ht="14.45" customHeight="1">
      <c r="B15" s="38"/>
      <c r="C15" s="39"/>
      <c r="D15" s="33" t="s">
        <v>899</v>
      </c>
      <c r="E15" s="39"/>
      <c r="F15" s="39"/>
      <c r="G15" s="39"/>
      <c r="H15" s="39"/>
      <c r="I15" s="39"/>
      <c r="J15" s="39"/>
      <c r="K15" s="39"/>
      <c r="L15" s="39"/>
      <c r="M15" s="33" t="s">
        <v>896</v>
      </c>
      <c r="N15" s="39"/>
      <c r="O15" s="303" t="str">
        <f ca="1">IF('Rekapitulácia stavby'!AN13="","",'Rekapitulácia stavby'!AN13)</f>
        <v>Vyplň údaj</v>
      </c>
      <c r="P15" s="248"/>
      <c r="Q15" s="39"/>
      <c r="R15" s="40"/>
    </row>
    <row r="16" spans="1:66" s="1" customFormat="1" ht="18" customHeight="1">
      <c r="B16" s="38"/>
      <c r="C16" s="39"/>
      <c r="D16" s="39"/>
      <c r="E16" s="303" t="str">
        <f ca="1">IF('Rekapitulácia stavby'!E14="","",'Rekapitulácia stavby'!E14)</f>
        <v>Vyplň údaj</v>
      </c>
      <c r="F16" s="304"/>
      <c r="G16" s="304"/>
      <c r="H16" s="304"/>
      <c r="I16" s="304"/>
      <c r="J16" s="304"/>
      <c r="K16" s="304"/>
      <c r="L16" s="304"/>
      <c r="M16" s="33" t="s">
        <v>898</v>
      </c>
      <c r="N16" s="39"/>
      <c r="O16" s="303" t="str">
        <f ca="1">IF('Rekapitulácia stavby'!AN14="","",'Rekapitulácia stavby'!AN14)</f>
        <v>Vyplň údaj</v>
      </c>
      <c r="P16" s="248"/>
      <c r="Q16" s="39"/>
      <c r="R16" s="40"/>
    </row>
    <row r="17" spans="2:18" s="1" customFormat="1" ht="6.95" customHeight="1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2:18" s="1" customFormat="1" ht="14.45" customHeight="1">
      <c r="B18" s="38"/>
      <c r="C18" s="39"/>
      <c r="D18" s="33" t="s">
        <v>901</v>
      </c>
      <c r="E18" s="39"/>
      <c r="F18" s="39"/>
      <c r="G18" s="39"/>
      <c r="H18" s="39"/>
      <c r="I18" s="39"/>
      <c r="J18" s="39"/>
      <c r="K18" s="39"/>
      <c r="L18" s="39"/>
      <c r="M18" s="33" t="s">
        <v>896</v>
      </c>
      <c r="N18" s="39"/>
      <c r="O18" s="248" t="s">
        <v>875</v>
      </c>
      <c r="P18" s="248"/>
      <c r="Q18" s="39"/>
      <c r="R18" s="40"/>
    </row>
    <row r="19" spans="2:18" s="1" customFormat="1" ht="18" customHeight="1">
      <c r="B19" s="38"/>
      <c r="C19" s="39"/>
      <c r="D19" s="39"/>
      <c r="E19" s="31" t="s">
        <v>902</v>
      </c>
      <c r="F19" s="39"/>
      <c r="G19" s="39"/>
      <c r="H19" s="39"/>
      <c r="I19" s="39"/>
      <c r="J19" s="39"/>
      <c r="K19" s="39"/>
      <c r="L19" s="39"/>
      <c r="M19" s="33" t="s">
        <v>898</v>
      </c>
      <c r="N19" s="39"/>
      <c r="O19" s="248" t="s">
        <v>875</v>
      </c>
      <c r="P19" s="248"/>
      <c r="Q19" s="39"/>
      <c r="R19" s="40"/>
    </row>
    <row r="20" spans="2:18" s="1" customFormat="1" ht="6.95" customHeight="1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2:18" s="1" customFormat="1" ht="14.45" customHeight="1">
      <c r="B21" s="38"/>
      <c r="C21" s="39"/>
      <c r="D21" s="33" t="s">
        <v>905</v>
      </c>
      <c r="E21" s="39"/>
      <c r="F21" s="39"/>
      <c r="G21" s="39"/>
      <c r="H21" s="39"/>
      <c r="I21" s="39"/>
      <c r="J21" s="39"/>
      <c r="K21" s="39"/>
      <c r="L21" s="39"/>
      <c r="M21" s="33" t="s">
        <v>896</v>
      </c>
      <c r="N21" s="39"/>
      <c r="O21" s="248" t="s">
        <v>875</v>
      </c>
      <c r="P21" s="248"/>
      <c r="Q21" s="39"/>
      <c r="R21" s="40"/>
    </row>
    <row r="22" spans="2:18" s="1" customFormat="1" ht="18" customHeight="1">
      <c r="B22" s="38"/>
      <c r="C22" s="39"/>
      <c r="D22" s="39"/>
      <c r="E22" s="31" t="s">
        <v>87</v>
      </c>
      <c r="F22" s="39"/>
      <c r="G22" s="39"/>
      <c r="H22" s="39"/>
      <c r="I22" s="39"/>
      <c r="J22" s="39"/>
      <c r="K22" s="39"/>
      <c r="L22" s="39"/>
      <c r="M22" s="33" t="s">
        <v>898</v>
      </c>
      <c r="N22" s="39"/>
      <c r="O22" s="248" t="s">
        <v>875</v>
      </c>
      <c r="P22" s="248"/>
      <c r="Q22" s="39"/>
      <c r="R22" s="40"/>
    </row>
    <row r="23" spans="2:18" s="1" customFormat="1" ht="6.95" customHeight="1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4.45" customHeight="1">
      <c r="B24" s="38"/>
      <c r="C24" s="39"/>
      <c r="D24" s="33" t="s">
        <v>907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16.5" customHeight="1">
      <c r="B25" s="38"/>
      <c r="C25" s="39"/>
      <c r="D25" s="39"/>
      <c r="E25" s="253" t="s">
        <v>875</v>
      </c>
      <c r="F25" s="253"/>
      <c r="G25" s="253"/>
      <c r="H25" s="253"/>
      <c r="I25" s="253"/>
      <c r="J25" s="253"/>
      <c r="K25" s="253"/>
      <c r="L25" s="253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2:18" s="1" customFormat="1" ht="6.95" customHeight="1">
      <c r="B27" s="38"/>
      <c r="C27" s="3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9"/>
      <c r="R27" s="40"/>
    </row>
    <row r="28" spans="2:18" s="1" customFormat="1" ht="14.45" customHeight="1">
      <c r="B28" s="38"/>
      <c r="C28" s="39"/>
      <c r="D28" s="123" t="s">
        <v>1040</v>
      </c>
      <c r="E28" s="39"/>
      <c r="F28" s="39"/>
      <c r="G28" s="39"/>
      <c r="H28" s="39"/>
      <c r="I28" s="39"/>
      <c r="J28" s="39"/>
      <c r="K28" s="39"/>
      <c r="L28" s="39"/>
      <c r="M28" s="254">
        <f>N89</f>
        <v>0</v>
      </c>
      <c r="N28" s="254"/>
      <c r="O28" s="254"/>
      <c r="P28" s="254"/>
      <c r="Q28" s="39"/>
      <c r="R28" s="40"/>
    </row>
    <row r="29" spans="2:18" s="1" customFormat="1" ht="14.45" customHeight="1">
      <c r="B29" s="38"/>
      <c r="C29" s="39"/>
      <c r="D29" s="37" t="s">
        <v>1026</v>
      </c>
      <c r="E29" s="39"/>
      <c r="F29" s="39"/>
      <c r="G29" s="39"/>
      <c r="H29" s="39"/>
      <c r="I29" s="39"/>
      <c r="J29" s="39"/>
      <c r="K29" s="39"/>
      <c r="L29" s="39"/>
      <c r="M29" s="254">
        <f>N97</f>
        <v>0</v>
      </c>
      <c r="N29" s="254"/>
      <c r="O29" s="254"/>
      <c r="P29" s="254"/>
      <c r="Q29" s="39"/>
      <c r="R29" s="40"/>
    </row>
    <row r="30" spans="2:18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2:18" s="1" customFormat="1" ht="25.35" customHeight="1">
      <c r="B31" s="38"/>
      <c r="C31" s="39"/>
      <c r="D31" s="124" t="s">
        <v>910</v>
      </c>
      <c r="E31" s="39"/>
      <c r="F31" s="39"/>
      <c r="G31" s="39"/>
      <c r="H31" s="39"/>
      <c r="I31" s="39"/>
      <c r="J31" s="39"/>
      <c r="K31" s="39"/>
      <c r="L31" s="39"/>
      <c r="M31" s="300">
        <f>ROUND(M28+M29,2)</f>
        <v>0</v>
      </c>
      <c r="N31" s="282"/>
      <c r="O31" s="282"/>
      <c r="P31" s="282"/>
      <c r="Q31" s="39"/>
      <c r="R31" s="40"/>
    </row>
    <row r="32" spans="2:18" s="1" customFormat="1" ht="6.95" customHeight="1">
      <c r="B32" s="38"/>
      <c r="C32" s="3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9"/>
      <c r="R32" s="40"/>
    </row>
    <row r="33" spans="2:18" s="1" customFormat="1" ht="14.45" customHeight="1">
      <c r="B33" s="38"/>
      <c r="C33" s="39"/>
      <c r="D33" s="45" t="s">
        <v>911</v>
      </c>
      <c r="E33" s="45" t="s">
        <v>912</v>
      </c>
      <c r="F33" s="46">
        <v>0.2</v>
      </c>
      <c r="G33" s="125" t="s">
        <v>913</v>
      </c>
      <c r="H33" s="298">
        <f>(SUM(BE97:BE104)+SUM(BE123:BE144))</f>
        <v>0</v>
      </c>
      <c r="I33" s="282"/>
      <c r="J33" s="282"/>
      <c r="K33" s="39"/>
      <c r="L33" s="39"/>
      <c r="M33" s="298">
        <f>ROUND((SUM(BE97:BE104)+SUM(BE123:BE144)), 2)*F33</f>
        <v>0</v>
      </c>
      <c r="N33" s="282"/>
      <c r="O33" s="282"/>
      <c r="P33" s="282"/>
      <c r="Q33" s="39"/>
      <c r="R33" s="40"/>
    </row>
    <row r="34" spans="2:18" s="1" customFormat="1" ht="14.45" customHeight="1">
      <c r="B34" s="38"/>
      <c r="C34" s="39"/>
      <c r="D34" s="39"/>
      <c r="E34" s="45" t="s">
        <v>914</v>
      </c>
      <c r="F34" s="46">
        <v>0.2</v>
      </c>
      <c r="G34" s="125" t="s">
        <v>913</v>
      </c>
      <c r="H34" s="298">
        <f>(SUM(BF97:BF104)+SUM(BF123:BF144))</f>
        <v>0</v>
      </c>
      <c r="I34" s="282"/>
      <c r="J34" s="282"/>
      <c r="K34" s="39"/>
      <c r="L34" s="39"/>
      <c r="M34" s="298">
        <f>ROUND((SUM(BF97:BF104)+SUM(BF123:BF144)), 2)*F34</f>
        <v>0</v>
      </c>
      <c r="N34" s="282"/>
      <c r="O34" s="282"/>
      <c r="P34" s="282"/>
      <c r="Q34" s="39"/>
      <c r="R34" s="40"/>
    </row>
    <row r="35" spans="2:18" s="1" customFormat="1" ht="14.45" hidden="1" customHeight="1">
      <c r="B35" s="38"/>
      <c r="C35" s="39"/>
      <c r="D35" s="39"/>
      <c r="E35" s="45" t="s">
        <v>915</v>
      </c>
      <c r="F35" s="46">
        <v>0.2</v>
      </c>
      <c r="G35" s="125" t="s">
        <v>913</v>
      </c>
      <c r="H35" s="298">
        <f>(SUM(BG97:BG104)+SUM(BG123:BG144))</f>
        <v>0</v>
      </c>
      <c r="I35" s="282"/>
      <c r="J35" s="282"/>
      <c r="K35" s="39"/>
      <c r="L35" s="39"/>
      <c r="M35" s="298">
        <v>0</v>
      </c>
      <c r="N35" s="282"/>
      <c r="O35" s="282"/>
      <c r="P35" s="282"/>
      <c r="Q35" s="39"/>
      <c r="R35" s="40"/>
    </row>
    <row r="36" spans="2:18" s="1" customFormat="1" ht="14.45" hidden="1" customHeight="1">
      <c r="B36" s="38"/>
      <c r="C36" s="39"/>
      <c r="D36" s="39"/>
      <c r="E36" s="45" t="s">
        <v>916</v>
      </c>
      <c r="F36" s="46">
        <v>0.2</v>
      </c>
      <c r="G36" s="125" t="s">
        <v>913</v>
      </c>
      <c r="H36" s="298">
        <f>(SUM(BH97:BH104)+SUM(BH123:BH144))</f>
        <v>0</v>
      </c>
      <c r="I36" s="282"/>
      <c r="J36" s="282"/>
      <c r="K36" s="39"/>
      <c r="L36" s="39"/>
      <c r="M36" s="298">
        <v>0</v>
      </c>
      <c r="N36" s="282"/>
      <c r="O36" s="282"/>
      <c r="P36" s="282"/>
      <c r="Q36" s="39"/>
      <c r="R36" s="40"/>
    </row>
    <row r="37" spans="2:18" s="1" customFormat="1" ht="14.45" hidden="1" customHeight="1">
      <c r="B37" s="38"/>
      <c r="C37" s="39"/>
      <c r="D37" s="39"/>
      <c r="E37" s="45" t="s">
        <v>917</v>
      </c>
      <c r="F37" s="46">
        <v>0</v>
      </c>
      <c r="G37" s="125" t="s">
        <v>913</v>
      </c>
      <c r="H37" s="298">
        <f>(SUM(BI97:BI104)+SUM(BI123:BI144))</f>
        <v>0</v>
      </c>
      <c r="I37" s="282"/>
      <c r="J37" s="282"/>
      <c r="K37" s="39"/>
      <c r="L37" s="39"/>
      <c r="M37" s="298">
        <v>0</v>
      </c>
      <c r="N37" s="282"/>
      <c r="O37" s="282"/>
      <c r="P37" s="282"/>
      <c r="Q37" s="39"/>
      <c r="R37" s="40"/>
    </row>
    <row r="38" spans="2:18" s="1" customFormat="1" ht="6.9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25.35" customHeight="1">
      <c r="B39" s="38"/>
      <c r="C39" s="49"/>
      <c r="D39" s="50" t="s">
        <v>918</v>
      </c>
      <c r="E39" s="51"/>
      <c r="F39" s="51"/>
      <c r="G39" s="126" t="s">
        <v>919</v>
      </c>
      <c r="H39" s="52" t="s">
        <v>920</v>
      </c>
      <c r="I39" s="51"/>
      <c r="J39" s="51"/>
      <c r="K39" s="51"/>
      <c r="L39" s="228">
        <f>SUM(M31:M37)</f>
        <v>0</v>
      </c>
      <c r="M39" s="228"/>
      <c r="N39" s="228"/>
      <c r="O39" s="228"/>
      <c r="P39" s="299"/>
      <c r="Q39" s="4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s="1" customFormat="1" ht="14.4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2:18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5">
      <c r="B50" s="38"/>
      <c r="C50" s="39"/>
      <c r="D50" s="53" t="s">
        <v>921</v>
      </c>
      <c r="E50" s="54"/>
      <c r="F50" s="54"/>
      <c r="G50" s="54"/>
      <c r="H50" s="55"/>
      <c r="I50" s="39"/>
      <c r="J50" s="53" t="s">
        <v>922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 ht="15">
      <c r="B59" s="38"/>
      <c r="C59" s="39"/>
      <c r="D59" s="58" t="s">
        <v>923</v>
      </c>
      <c r="E59" s="59"/>
      <c r="F59" s="59"/>
      <c r="G59" s="60" t="s">
        <v>924</v>
      </c>
      <c r="H59" s="61"/>
      <c r="I59" s="39"/>
      <c r="J59" s="58" t="s">
        <v>923</v>
      </c>
      <c r="K59" s="59"/>
      <c r="L59" s="59"/>
      <c r="M59" s="59"/>
      <c r="N59" s="60" t="s">
        <v>924</v>
      </c>
      <c r="O59" s="59"/>
      <c r="P59" s="61"/>
      <c r="Q59" s="39"/>
      <c r="R59" s="40"/>
    </row>
    <row r="60" spans="2:18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5">
      <c r="B61" s="38"/>
      <c r="C61" s="39"/>
      <c r="D61" s="53" t="s">
        <v>925</v>
      </c>
      <c r="E61" s="54"/>
      <c r="F61" s="54"/>
      <c r="G61" s="54"/>
      <c r="H61" s="55"/>
      <c r="I61" s="39"/>
      <c r="J61" s="53" t="s">
        <v>926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 ht="15">
      <c r="B70" s="38"/>
      <c r="C70" s="39"/>
      <c r="D70" s="58" t="s">
        <v>923</v>
      </c>
      <c r="E70" s="59"/>
      <c r="F70" s="59"/>
      <c r="G70" s="60" t="s">
        <v>924</v>
      </c>
      <c r="H70" s="61"/>
      <c r="I70" s="39"/>
      <c r="J70" s="58" t="s">
        <v>923</v>
      </c>
      <c r="K70" s="59"/>
      <c r="L70" s="59"/>
      <c r="M70" s="59"/>
      <c r="N70" s="60" t="s">
        <v>924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31" t="s">
        <v>1041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887</v>
      </c>
      <c r="D78" s="39"/>
      <c r="E78" s="39"/>
      <c r="F78" s="283" t="str">
        <f>F6</f>
        <v>Rekonštrukcia tepelného hospodárstva Ekonomickej univerzity v Bratislave, Dolnozemská cesta č.1, 852 35 Bratislava</v>
      </c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39"/>
      <c r="R78" s="40"/>
    </row>
    <row r="79" spans="2:18" ht="30" customHeight="1">
      <c r="B79" s="26"/>
      <c r="C79" s="33" t="s">
        <v>1036</v>
      </c>
      <c r="D79" s="29"/>
      <c r="E79" s="29"/>
      <c r="F79" s="283" t="s">
        <v>1037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9"/>
      <c r="R79" s="27"/>
    </row>
    <row r="80" spans="2:18" s="1" customFormat="1" ht="36.950000000000003" customHeight="1">
      <c r="B80" s="38"/>
      <c r="C80" s="72" t="s">
        <v>1038</v>
      </c>
      <c r="D80" s="39"/>
      <c r="E80" s="39"/>
      <c r="F80" s="233" t="str">
        <f>F8</f>
        <v xml:space="preserve">E.1.1.2 - E1.1.2 Zdravotnotechnická inštalácia </v>
      </c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39"/>
      <c r="R80" s="40"/>
    </row>
    <row r="81" spans="2:47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</row>
    <row r="82" spans="2:47" s="1" customFormat="1" ht="18" customHeight="1">
      <c r="B82" s="38"/>
      <c r="C82" s="33" t="s">
        <v>891</v>
      </c>
      <c r="D82" s="39"/>
      <c r="E82" s="39"/>
      <c r="F82" s="31" t="str">
        <f>F10</f>
        <v>Bratislava</v>
      </c>
      <c r="G82" s="39"/>
      <c r="H82" s="39"/>
      <c r="I82" s="39"/>
      <c r="J82" s="39"/>
      <c r="K82" s="33" t="s">
        <v>893</v>
      </c>
      <c r="L82" s="39"/>
      <c r="M82" s="281" t="str">
        <f>IF(O10="","",O10)</f>
        <v>7. 7. 2017</v>
      </c>
      <c r="N82" s="281"/>
      <c r="O82" s="281"/>
      <c r="P82" s="281"/>
      <c r="Q82" s="39"/>
      <c r="R82" s="40"/>
    </row>
    <row r="83" spans="2:47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</row>
    <row r="84" spans="2:47" s="1" customFormat="1" ht="15">
      <c r="B84" s="38"/>
      <c r="C84" s="33" t="s">
        <v>895</v>
      </c>
      <c r="D84" s="39"/>
      <c r="E84" s="39"/>
      <c r="F84" s="31" t="str">
        <f>E13</f>
        <v>Ekonomická univerzita v Bratislave</v>
      </c>
      <c r="G84" s="39"/>
      <c r="H84" s="39"/>
      <c r="I84" s="39"/>
      <c r="J84" s="39"/>
      <c r="K84" s="33" t="s">
        <v>901</v>
      </c>
      <c r="L84" s="39"/>
      <c r="M84" s="248" t="str">
        <f>E19</f>
        <v>Energoprojekt Bratislava, a.s.</v>
      </c>
      <c r="N84" s="248"/>
      <c r="O84" s="248"/>
      <c r="P84" s="248"/>
      <c r="Q84" s="248"/>
      <c r="R84" s="40"/>
    </row>
    <row r="85" spans="2:47" s="1" customFormat="1" ht="14.45" customHeight="1">
      <c r="B85" s="38"/>
      <c r="C85" s="33" t="s">
        <v>899</v>
      </c>
      <c r="D85" s="39"/>
      <c r="E85" s="39"/>
      <c r="F85" s="31" t="str">
        <f>IF(E16="","",E16)</f>
        <v>Vyplň údaj</v>
      </c>
      <c r="G85" s="39"/>
      <c r="H85" s="39"/>
      <c r="I85" s="39"/>
      <c r="J85" s="39"/>
      <c r="K85" s="33" t="s">
        <v>905</v>
      </c>
      <c r="L85" s="39"/>
      <c r="M85" s="248" t="str">
        <f>E22</f>
        <v>Mgr. Michal Kovacik</v>
      </c>
      <c r="N85" s="248"/>
      <c r="O85" s="248"/>
      <c r="P85" s="248"/>
      <c r="Q85" s="248"/>
      <c r="R85" s="40"/>
    </row>
    <row r="86" spans="2:47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</row>
    <row r="87" spans="2:47" s="1" customFormat="1" ht="29.25" customHeight="1">
      <c r="B87" s="38"/>
      <c r="C87" s="295" t="s">
        <v>1042</v>
      </c>
      <c r="D87" s="296"/>
      <c r="E87" s="296"/>
      <c r="F87" s="296"/>
      <c r="G87" s="296"/>
      <c r="H87" s="49"/>
      <c r="I87" s="49"/>
      <c r="J87" s="49"/>
      <c r="K87" s="49"/>
      <c r="L87" s="49"/>
      <c r="M87" s="49"/>
      <c r="N87" s="295" t="s">
        <v>1043</v>
      </c>
      <c r="O87" s="296"/>
      <c r="P87" s="296"/>
      <c r="Q87" s="296"/>
      <c r="R87" s="40"/>
    </row>
    <row r="88" spans="2:47" s="1" customFormat="1" ht="10.3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</row>
    <row r="89" spans="2:47" s="1" customFormat="1" ht="29.25" customHeight="1">
      <c r="B89" s="38"/>
      <c r="C89" s="127" t="s">
        <v>1044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236">
        <f>N123</f>
        <v>0</v>
      </c>
      <c r="O89" s="297"/>
      <c r="P89" s="297"/>
      <c r="Q89" s="297"/>
      <c r="R89" s="40"/>
      <c r="AU89" s="22" t="s">
        <v>1045</v>
      </c>
    </row>
    <row r="90" spans="2:47" s="7" customFormat="1" ht="24.95" customHeight="1">
      <c r="B90" s="128"/>
      <c r="C90" s="129"/>
      <c r="D90" s="130" t="s">
        <v>1046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91">
        <f>N124</f>
        <v>0</v>
      </c>
      <c r="O90" s="292"/>
      <c r="P90" s="292"/>
      <c r="Q90" s="292"/>
      <c r="R90" s="131"/>
    </row>
    <row r="91" spans="2:47" s="8" customFormat="1" ht="19.899999999999999" customHeight="1">
      <c r="B91" s="132"/>
      <c r="C91" s="101"/>
      <c r="D91" s="112" t="s">
        <v>88</v>
      </c>
      <c r="E91" s="101"/>
      <c r="F91" s="101"/>
      <c r="G91" s="101"/>
      <c r="H91" s="101"/>
      <c r="I91" s="101"/>
      <c r="J91" s="101"/>
      <c r="K91" s="101"/>
      <c r="L91" s="101"/>
      <c r="M91" s="101"/>
      <c r="N91" s="207">
        <f>N125</f>
        <v>0</v>
      </c>
      <c r="O91" s="208"/>
      <c r="P91" s="208"/>
      <c r="Q91" s="208"/>
      <c r="R91" s="133"/>
    </row>
    <row r="92" spans="2:47" s="8" customFormat="1" ht="19.899999999999999" customHeight="1">
      <c r="B92" s="132"/>
      <c r="C92" s="101"/>
      <c r="D92" s="112" t="s">
        <v>89</v>
      </c>
      <c r="E92" s="101"/>
      <c r="F92" s="101"/>
      <c r="G92" s="101"/>
      <c r="H92" s="101"/>
      <c r="I92" s="101"/>
      <c r="J92" s="101"/>
      <c r="K92" s="101"/>
      <c r="L92" s="101"/>
      <c r="M92" s="101"/>
      <c r="N92" s="207">
        <f>N128</f>
        <v>0</v>
      </c>
      <c r="O92" s="208"/>
      <c r="P92" s="208"/>
      <c r="Q92" s="208"/>
      <c r="R92" s="133"/>
    </row>
    <row r="93" spans="2:47" s="8" customFormat="1" ht="19.899999999999999" customHeight="1">
      <c r="B93" s="132"/>
      <c r="C93" s="101"/>
      <c r="D93" s="112" t="s">
        <v>1051</v>
      </c>
      <c r="E93" s="101"/>
      <c r="F93" s="101"/>
      <c r="G93" s="101"/>
      <c r="H93" s="101"/>
      <c r="I93" s="101"/>
      <c r="J93" s="101"/>
      <c r="K93" s="101"/>
      <c r="L93" s="101"/>
      <c r="M93" s="101"/>
      <c r="N93" s="207">
        <f>N135</f>
        <v>0</v>
      </c>
      <c r="O93" s="208"/>
      <c r="P93" s="208"/>
      <c r="Q93" s="208"/>
      <c r="R93" s="133"/>
    </row>
    <row r="94" spans="2:47" s="7" customFormat="1" ht="24.95" customHeight="1">
      <c r="B94" s="128"/>
      <c r="C94" s="129"/>
      <c r="D94" s="130" t="s">
        <v>1052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91">
        <f>N137</f>
        <v>0</v>
      </c>
      <c r="O94" s="292"/>
      <c r="P94" s="292"/>
      <c r="Q94" s="292"/>
      <c r="R94" s="131"/>
    </row>
    <row r="95" spans="2:47" s="8" customFormat="1" ht="19.899999999999999" customHeight="1">
      <c r="B95" s="132"/>
      <c r="C95" s="101"/>
      <c r="D95" s="112" t="s">
        <v>90</v>
      </c>
      <c r="E95" s="101"/>
      <c r="F95" s="101"/>
      <c r="G95" s="101"/>
      <c r="H95" s="101"/>
      <c r="I95" s="101"/>
      <c r="J95" s="101"/>
      <c r="K95" s="101"/>
      <c r="L95" s="101"/>
      <c r="M95" s="101"/>
      <c r="N95" s="207">
        <f>N138</f>
        <v>0</v>
      </c>
      <c r="O95" s="208"/>
      <c r="P95" s="208"/>
      <c r="Q95" s="208"/>
      <c r="R95" s="133"/>
    </row>
    <row r="96" spans="2:47" s="1" customFormat="1" ht="21.75" customHeight="1"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40"/>
    </row>
    <row r="97" spans="2:65" s="1" customFormat="1" ht="29.25" customHeight="1">
      <c r="B97" s="38"/>
      <c r="C97" s="201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93"/>
      <c r="O97" s="294"/>
      <c r="P97" s="294"/>
      <c r="Q97" s="294"/>
      <c r="R97" s="40"/>
      <c r="T97" s="134"/>
      <c r="U97" s="135" t="s">
        <v>911</v>
      </c>
    </row>
    <row r="98" spans="2:65" s="1" customFormat="1" ht="18" customHeight="1">
      <c r="B98" s="136"/>
      <c r="C98" s="203"/>
      <c r="D98" s="213"/>
      <c r="E98" s="213"/>
      <c r="F98" s="213"/>
      <c r="G98" s="213"/>
      <c r="H98" s="213"/>
      <c r="I98" s="203"/>
      <c r="J98" s="203"/>
      <c r="K98" s="203"/>
      <c r="L98" s="203"/>
      <c r="M98" s="203"/>
      <c r="N98" s="216"/>
      <c r="O98" s="216"/>
      <c r="P98" s="216"/>
      <c r="Q98" s="216"/>
      <c r="R98" s="138"/>
      <c r="S98" s="139"/>
      <c r="T98" s="140"/>
      <c r="U98" s="141" t="s">
        <v>914</v>
      </c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42" t="s">
        <v>1065</v>
      </c>
      <c r="AZ98" s="139"/>
      <c r="BA98" s="139"/>
      <c r="BB98" s="139"/>
      <c r="BC98" s="139"/>
      <c r="BD98" s="139"/>
      <c r="BE98" s="143">
        <f t="shared" ref="BE98:BE103" si="0">IF(U98="základná",N98,0)</f>
        <v>0</v>
      </c>
      <c r="BF98" s="143">
        <f t="shared" ref="BF98:BF103" si="1">IF(U98="znížená",N98,0)</f>
        <v>0</v>
      </c>
      <c r="BG98" s="143">
        <f t="shared" ref="BG98:BG103" si="2">IF(U98="zákl. prenesená",N98,0)</f>
        <v>0</v>
      </c>
      <c r="BH98" s="143">
        <f t="shared" ref="BH98:BH103" si="3">IF(U98="zníž. prenesená",N98,0)</f>
        <v>0</v>
      </c>
      <c r="BI98" s="143">
        <f t="shared" ref="BI98:BI103" si="4">IF(U98="nulová",N98,0)</f>
        <v>0</v>
      </c>
      <c r="BJ98" s="142" t="s">
        <v>959</v>
      </c>
      <c r="BK98" s="139"/>
      <c r="BL98" s="139"/>
      <c r="BM98" s="139"/>
    </row>
    <row r="99" spans="2:65" s="1" customFormat="1" ht="18" customHeight="1">
      <c r="B99" s="136"/>
      <c r="C99" s="203"/>
      <c r="D99" s="213"/>
      <c r="E99" s="213"/>
      <c r="F99" s="213"/>
      <c r="G99" s="213"/>
      <c r="H99" s="213"/>
      <c r="I99" s="203"/>
      <c r="J99" s="203"/>
      <c r="K99" s="203"/>
      <c r="L99" s="203"/>
      <c r="M99" s="203"/>
      <c r="N99" s="216"/>
      <c r="O99" s="216"/>
      <c r="P99" s="216"/>
      <c r="Q99" s="216"/>
      <c r="R99" s="138"/>
      <c r="S99" s="139"/>
      <c r="T99" s="140"/>
      <c r="U99" s="141" t="s">
        <v>914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2" t="s">
        <v>1065</v>
      </c>
      <c r="AZ99" s="139"/>
      <c r="BA99" s="139"/>
      <c r="BB99" s="139"/>
      <c r="BC99" s="139"/>
      <c r="BD99" s="139"/>
      <c r="BE99" s="143">
        <f t="shared" si="0"/>
        <v>0</v>
      </c>
      <c r="BF99" s="143">
        <f t="shared" si="1"/>
        <v>0</v>
      </c>
      <c r="BG99" s="143">
        <f t="shared" si="2"/>
        <v>0</v>
      </c>
      <c r="BH99" s="143">
        <f t="shared" si="3"/>
        <v>0</v>
      </c>
      <c r="BI99" s="143">
        <f t="shared" si="4"/>
        <v>0</v>
      </c>
      <c r="BJ99" s="142" t="s">
        <v>959</v>
      </c>
      <c r="BK99" s="139"/>
      <c r="BL99" s="139"/>
      <c r="BM99" s="139"/>
    </row>
    <row r="100" spans="2:65" s="1" customFormat="1" ht="18" customHeight="1">
      <c r="B100" s="136"/>
      <c r="C100" s="203"/>
      <c r="D100" s="213"/>
      <c r="E100" s="213"/>
      <c r="F100" s="213"/>
      <c r="G100" s="213"/>
      <c r="H100" s="213"/>
      <c r="I100" s="203"/>
      <c r="J100" s="203"/>
      <c r="K100" s="203"/>
      <c r="L100" s="203"/>
      <c r="M100" s="203"/>
      <c r="N100" s="216"/>
      <c r="O100" s="216"/>
      <c r="P100" s="216"/>
      <c r="Q100" s="216"/>
      <c r="R100" s="138"/>
      <c r="S100" s="139"/>
      <c r="T100" s="140"/>
      <c r="U100" s="141" t="s">
        <v>914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2" t="s">
        <v>1065</v>
      </c>
      <c r="AZ100" s="139"/>
      <c r="BA100" s="139"/>
      <c r="BB100" s="139"/>
      <c r="BC100" s="139"/>
      <c r="BD100" s="139"/>
      <c r="BE100" s="143">
        <f t="shared" si="0"/>
        <v>0</v>
      </c>
      <c r="BF100" s="143">
        <f t="shared" si="1"/>
        <v>0</v>
      </c>
      <c r="BG100" s="143">
        <f t="shared" si="2"/>
        <v>0</v>
      </c>
      <c r="BH100" s="143">
        <f t="shared" si="3"/>
        <v>0</v>
      </c>
      <c r="BI100" s="143">
        <f t="shared" si="4"/>
        <v>0</v>
      </c>
      <c r="BJ100" s="142" t="s">
        <v>959</v>
      </c>
      <c r="BK100" s="139"/>
      <c r="BL100" s="139"/>
      <c r="BM100" s="139"/>
    </row>
    <row r="101" spans="2:65" s="1" customFormat="1" ht="18" customHeight="1">
      <c r="B101" s="136"/>
      <c r="C101" s="203"/>
      <c r="D101" s="213"/>
      <c r="E101" s="213"/>
      <c r="F101" s="213"/>
      <c r="G101" s="213"/>
      <c r="H101" s="213"/>
      <c r="I101" s="203"/>
      <c r="J101" s="203"/>
      <c r="K101" s="203"/>
      <c r="L101" s="203"/>
      <c r="M101" s="203"/>
      <c r="N101" s="216"/>
      <c r="O101" s="216"/>
      <c r="P101" s="216"/>
      <c r="Q101" s="216"/>
      <c r="R101" s="138"/>
      <c r="S101" s="139"/>
      <c r="T101" s="140"/>
      <c r="U101" s="141" t="s">
        <v>914</v>
      </c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42" t="s">
        <v>1065</v>
      </c>
      <c r="AZ101" s="139"/>
      <c r="BA101" s="139"/>
      <c r="BB101" s="139"/>
      <c r="BC101" s="139"/>
      <c r="BD101" s="139"/>
      <c r="BE101" s="143">
        <f t="shared" si="0"/>
        <v>0</v>
      </c>
      <c r="BF101" s="143">
        <f t="shared" si="1"/>
        <v>0</v>
      </c>
      <c r="BG101" s="143">
        <f t="shared" si="2"/>
        <v>0</v>
      </c>
      <c r="BH101" s="143">
        <f t="shared" si="3"/>
        <v>0</v>
      </c>
      <c r="BI101" s="143">
        <f t="shared" si="4"/>
        <v>0</v>
      </c>
      <c r="BJ101" s="142" t="s">
        <v>959</v>
      </c>
      <c r="BK101" s="139"/>
      <c r="BL101" s="139"/>
      <c r="BM101" s="139"/>
    </row>
    <row r="102" spans="2:65" s="1" customFormat="1" ht="18" customHeight="1">
      <c r="B102" s="136"/>
      <c r="C102" s="203"/>
      <c r="D102" s="213"/>
      <c r="E102" s="213"/>
      <c r="F102" s="213"/>
      <c r="G102" s="213"/>
      <c r="H102" s="213"/>
      <c r="I102" s="203"/>
      <c r="J102" s="203"/>
      <c r="K102" s="203"/>
      <c r="L102" s="203"/>
      <c r="M102" s="203"/>
      <c r="N102" s="216"/>
      <c r="O102" s="216"/>
      <c r="P102" s="216"/>
      <c r="Q102" s="216"/>
      <c r="R102" s="138"/>
      <c r="S102" s="139"/>
      <c r="T102" s="140"/>
      <c r="U102" s="141" t="s">
        <v>914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42" t="s">
        <v>1065</v>
      </c>
      <c r="AZ102" s="139"/>
      <c r="BA102" s="139"/>
      <c r="BB102" s="139"/>
      <c r="BC102" s="139"/>
      <c r="BD102" s="139"/>
      <c r="BE102" s="143">
        <f t="shared" si="0"/>
        <v>0</v>
      </c>
      <c r="BF102" s="143">
        <f t="shared" si="1"/>
        <v>0</v>
      </c>
      <c r="BG102" s="143">
        <f t="shared" si="2"/>
        <v>0</v>
      </c>
      <c r="BH102" s="143">
        <f t="shared" si="3"/>
        <v>0</v>
      </c>
      <c r="BI102" s="143">
        <f t="shared" si="4"/>
        <v>0</v>
      </c>
      <c r="BJ102" s="142" t="s">
        <v>959</v>
      </c>
      <c r="BK102" s="139"/>
      <c r="BL102" s="139"/>
      <c r="BM102" s="139"/>
    </row>
    <row r="103" spans="2:65" s="1" customFormat="1" ht="18" customHeight="1">
      <c r="B103" s="136"/>
      <c r="C103" s="203"/>
      <c r="D103" s="204"/>
      <c r="E103" s="203"/>
      <c r="F103" s="203"/>
      <c r="G103" s="203"/>
      <c r="H103" s="203"/>
      <c r="I103" s="203"/>
      <c r="J103" s="203"/>
      <c r="K103" s="203"/>
      <c r="L103" s="203"/>
      <c r="M103" s="203"/>
      <c r="N103" s="216"/>
      <c r="O103" s="216"/>
      <c r="P103" s="216"/>
      <c r="Q103" s="216"/>
      <c r="R103" s="138"/>
      <c r="S103" s="139"/>
      <c r="T103" s="144"/>
      <c r="U103" s="145" t="s">
        <v>914</v>
      </c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42" t="s">
        <v>1066</v>
      </c>
      <c r="AZ103" s="139"/>
      <c r="BA103" s="139"/>
      <c r="BB103" s="139"/>
      <c r="BC103" s="139"/>
      <c r="BD103" s="139"/>
      <c r="BE103" s="143">
        <f t="shared" si="0"/>
        <v>0</v>
      </c>
      <c r="BF103" s="143">
        <f t="shared" si="1"/>
        <v>0</v>
      </c>
      <c r="BG103" s="143">
        <f t="shared" si="2"/>
        <v>0</v>
      </c>
      <c r="BH103" s="143">
        <f t="shared" si="3"/>
        <v>0</v>
      </c>
      <c r="BI103" s="143">
        <f t="shared" si="4"/>
        <v>0</v>
      </c>
      <c r="BJ103" s="142" t="s">
        <v>959</v>
      </c>
      <c r="BK103" s="139"/>
      <c r="BL103" s="139"/>
      <c r="BM103" s="139"/>
    </row>
    <row r="104" spans="2:65" s="1" customFormat="1"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40"/>
    </row>
    <row r="105" spans="2:65" s="1" customFormat="1" ht="29.25" customHeight="1">
      <c r="B105" s="38"/>
      <c r="C105" s="121" t="s">
        <v>490</v>
      </c>
      <c r="D105" s="49"/>
      <c r="E105" s="49"/>
      <c r="F105" s="49"/>
      <c r="G105" s="49"/>
      <c r="H105" s="49"/>
      <c r="I105" s="49"/>
      <c r="J105" s="49"/>
      <c r="K105" s="49"/>
      <c r="L105" s="215">
        <f>ROUND(SUM(N89+N97),2)</f>
        <v>0</v>
      </c>
      <c r="M105" s="215"/>
      <c r="N105" s="215"/>
      <c r="O105" s="215"/>
      <c r="P105" s="215"/>
      <c r="Q105" s="215"/>
      <c r="R105" s="40"/>
    </row>
    <row r="106" spans="2:65" s="1" customFormat="1" ht="6.95" customHeight="1"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4"/>
    </row>
    <row r="110" spans="2:65" s="1" customFormat="1" ht="6.95" customHeight="1"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7"/>
    </row>
    <row r="111" spans="2:65" s="1" customFormat="1" ht="36.950000000000003" customHeight="1">
      <c r="B111" s="38"/>
      <c r="C111" s="231" t="s">
        <v>1067</v>
      </c>
      <c r="D111" s="282"/>
      <c r="E111" s="282"/>
      <c r="F111" s="282"/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282"/>
      <c r="R111" s="40"/>
    </row>
    <row r="112" spans="2:65" s="1" customFormat="1" ht="6.95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spans="2:65" s="1" customFormat="1" ht="30" customHeight="1">
      <c r="B113" s="38"/>
      <c r="C113" s="33" t="s">
        <v>887</v>
      </c>
      <c r="D113" s="39"/>
      <c r="E113" s="39"/>
      <c r="F113" s="283" t="str">
        <f>F6</f>
        <v>Rekonštrukcia tepelného hospodárstva Ekonomickej univerzity v Bratislave, Dolnozemská cesta č.1, 852 35 Bratislava</v>
      </c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39"/>
      <c r="R113" s="40"/>
    </row>
    <row r="114" spans="2:65" ht="30" customHeight="1">
      <c r="B114" s="26"/>
      <c r="C114" s="33" t="s">
        <v>1036</v>
      </c>
      <c r="D114" s="29"/>
      <c r="E114" s="29"/>
      <c r="F114" s="283" t="s">
        <v>1037</v>
      </c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9"/>
      <c r="R114" s="27"/>
    </row>
    <row r="115" spans="2:65" s="1" customFormat="1" ht="36.950000000000003" customHeight="1">
      <c r="B115" s="38"/>
      <c r="C115" s="72" t="s">
        <v>1038</v>
      </c>
      <c r="D115" s="39"/>
      <c r="E115" s="39"/>
      <c r="F115" s="233" t="str">
        <f>F8</f>
        <v xml:space="preserve">E.1.1.2 - E1.1.2 Zdravotnotechnická inštalácia </v>
      </c>
      <c r="G115" s="282"/>
      <c r="H115" s="282"/>
      <c r="I115" s="282"/>
      <c r="J115" s="282"/>
      <c r="K115" s="282"/>
      <c r="L115" s="282"/>
      <c r="M115" s="282"/>
      <c r="N115" s="282"/>
      <c r="O115" s="282"/>
      <c r="P115" s="282"/>
      <c r="Q115" s="39"/>
      <c r="R115" s="40"/>
    </row>
    <row r="116" spans="2:65" s="1" customFormat="1" ht="6.95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spans="2:65" s="1" customFormat="1" ht="18" customHeight="1">
      <c r="B117" s="38"/>
      <c r="C117" s="33" t="s">
        <v>891</v>
      </c>
      <c r="D117" s="39"/>
      <c r="E117" s="39"/>
      <c r="F117" s="31" t="str">
        <f>F10</f>
        <v>Bratislava</v>
      </c>
      <c r="G117" s="39"/>
      <c r="H117" s="39"/>
      <c r="I117" s="39"/>
      <c r="J117" s="39"/>
      <c r="K117" s="33" t="s">
        <v>893</v>
      </c>
      <c r="L117" s="39"/>
      <c r="M117" s="281" t="str">
        <f>IF(O10="","",O10)</f>
        <v>7. 7. 2017</v>
      </c>
      <c r="N117" s="281"/>
      <c r="O117" s="281"/>
      <c r="P117" s="281"/>
      <c r="Q117" s="39"/>
      <c r="R117" s="40"/>
    </row>
    <row r="118" spans="2:65" s="1" customFormat="1" ht="6.95" customHeight="1"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40"/>
    </row>
    <row r="119" spans="2:65" s="1" customFormat="1" ht="15">
      <c r="B119" s="38"/>
      <c r="C119" s="33" t="s">
        <v>895</v>
      </c>
      <c r="D119" s="39"/>
      <c r="E119" s="39"/>
      <c r="F119" s="31" t="str">
        <f>E13</f>
        <v>Ekonomická univerzita v Bratislave</v>
      </c>
      <c r="G119" s="39"/>
      <c r="H119" s="39"/>
      <c r="I119" s="39"/>
      <c r="J119" s="39"/>
      <c r="K119" s="33" t="s">
        <v>901</v>
      </c>
      <c r="L119" s="39"/>
      <c r="M119" s="248" t="str">
        <f>E19</f>
        <v>Energoprojekt Bratislava, a.s.</v>
      </c>
      <c r="N119" s="248"/>
      <c r="O119" s="248"/>
      <c r="P119" s="248"/>
      <c r="Q119" s="248"/>
      <c r="R119" s="40"/>
    </row>
    <row r="120" spans="2:65" s="1" customFormat="1" ht="14.45" customHeight="1">
      <c r="B120" s="38"/>
      <c r="C120" s="33" t="s">
        <v>899</v>
      </c>
      <c r="D120" s="39"/>
      <c r="E120" s="39"/>
      <c r="F120" s="31" t="str">
        <f>IF(E16="","",E16)</f>
        <v>Vyplň údaj</v>
      </c>
      <c r="G120" s="39"/>
      <c r="H120" s="39"/>
      <c r="I120" s="39"/>
      <c r="J120" s="39"/>
      <c r="K120" s="33" t="s">
        <v>905</v>
      </c>
      <c r="L120" s="39"/>
      <c r="M120" s="248" t="str">
        <f>E22</f>
        <v>Mgr. Michal Kovacik</v>
      </c>
      <c r="N120" s="248"/>
      <c r="O120" s="248"/>
      <c r="P120" s="248"/>
      <c r="Q120" s="248"/>
      <c r="R120" s="40"/>
    </row>
    <row r="121" spans="2:65" s="1" customFormat="1" ht="10.35" customHeight="1"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40"/>
    </row>
    <row r="122" spans="2:65" s="9" customFormat="1" ht="29.25" customHeight="1">
      <c r="B122" s="146"/>
      <c r="C122" s="147" t="s">
        <v>1068</v>
      </c>
      <c r="D122" s="148" t="s">
        <v>1069</v>
      </c>
      <c r="E122" s="148" t="s">
        <v>929</v>
      </c>
      <c r="F122" s="285" t="s">
        <v>1070</v>
      </c>
      <c r="G122" s="285"/>
      <c r="H122" s="285"/>
      <c r="I122" s="285"/>
      <c r="J122" s="148" t="s">
        <v>1071</v>
      </c>
      <c r="K122" s="148" t="s">
        <v>1072</v>
      </c>
      <c r="L122" s="285" t="s">
        <v>1073</v>
      </c>
      <c r="M122" s="285"/>
      <c r="N122" s="285" t="s">
        <v>1043</v>
      </c>
      <c r="O122" s="285"/>
      <c r="P122" s="285"/>
      <c r="Q122" s="286"/>
      <c r="R122" s="149"/>
      <c r="T122" s="78" t="s">
        <v>1074</v>
      </c>
      <c r="U122" s="79" t="s">
        <v>911</v>
      </c>
      <c r="V122" s="79" t="s">
        <v>1075</v>
      </c>
      <c r="W122" s="79" t="s">
        <v>1076</v>
      </c>
      <c r="X122" s="79" t="s">
        <v>1077</v>
      </c>
      <c r="Y122" s="79" t="s">
        <v>1078</v>
      </c>
      <c r="Z122" s="79" t="s">
        <v>1079</v>
      </c>
      <c r="AA122" s="80" t="s">
        <v>1080</v>
      </c>
    </row>
    <row r="123" spans="2:65" s="1" customFormat="1" ht="29.25" customHeight="1">
      <c r="B123" s="38"/>
      <c r="C123" s="82" t="s">
        <v>1040</v>
      </c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287">
        <f>BK123</f>
        <v>0</v>
      </c>
      <c r="O123" s="288"/>
      <c r="P123" s="288"/>
      <c r="Q123" s="288"/>
      <c r="R123" s="40"/>
      <c r="T123" s="81"/>
      <c r="U123" s="54"/>
      <c r="V123" s="54"/>
      <c r="W123" s="150">
        <f>W124+W137+W145</f>
        <v>0</v>
      </c>
      <c r="X123" s="54"/>
      <c r="Y123" s="150">
        <f>Y124+Y137+Y145</f>
        <v>0.17380000000000001</v>
      </c>
      <c r="Z123" s="54"/>
      <c r="AA123" s="151">
        <f>AA124+AA137+AA145</f>
        <v>0</v>
      </c>
      <c r="AT123" s="22" t="s">
        <v>946</v>
      </c>
      <c r="AU123" s="22" t="s">
        <v>1045</v>
      </c>
      <c r="BK123" s="152">
        <f>BK124+BK137+BK145</f>
        <v>0</v>
      </c>
    </row>
    <row r="124" spans="2:65" s="10" customFormat="1" ht="37.35" customHeight="1">
      <c r="B124" s="153"/>
      <c r="C124" s="154"/>
      <c r="D124" s="155" t="s">
        <v>1046</v>
      </c>
      <c r="E124" s="155"/>
      <c r="F124" s="155"/>
      <c r="G124" s="155"/>
      <c r="H124" s="155"/>
      <c r="I124" s="155"/>
      <c r="J124" s="155"/>
      <c r="K124" s="155"/>
      <c r="L124" s="155"/>
      <c r="M124" s="155"/>
      <c r="N124" s="289">
        <f>BK124</f>
        <v>0</v>
      </c>
      <c r="O124" s="290"/>
      <c r="P124" s="290"/>
      <c r="Q124" s="290"/>
      <c r="R124" s="156"/>
      <c r="T124" s="157"/>
      <c r="U124" s="154"/>
      <c r="V124" s="154"/>
      <c r="W124" s="158">
        <f>W125+W128+W135</f>
        <v>0</v>
      </c>
      <c r="X124" s="154"/>
      <c r="Y124" s="158">
        <f>Y125+Y128+Y135</f>
        <v>0</v>
      </c>
      <c r="Z124" s="154"/>
      <c r="AA124" s="159">
        <f>AA125+AA128+AA135</f>
        <v>0</v>
      </c>
      <c r="AR124" s="160" t="s">
        <v>954</v>
      </c>
      <c r="AT124" s="161" t="s">
        <v>946</v>
      </c>
      <c r="AU124" s="161" t="s">
        <v>947</v>
      </c>
      <c r="AY124" s="160" t="s">
        <v>1081</v>
      </c>
      <c r="BK124" s="162">
        <f>BK125+BK128+BK135</f>
        <v>0</v>
      </c>
    </row>
    <row r="125" spans="2:65" s="10" customFormat="1" ht="19.899999999999999" customHeight="1">
      <c r="B125" s="153"/>
      <c r="C125" s="154"/>
      <c r="D125" s="163" t="s">
        <v>88</v>
      </c>
      <c r="E125" s="163"/>
      <c r="F125" s="163"/>
      <c r="G125" s="163"/>
      <c r="H125" s="163"/>
      <c r="I125" s="163"/>
      <c r="J125" s="163"/>
      <c r="K125" s="163"/>
      <c r="L125" s="163"/>
      <c r="M125" s="163"/>
      <c r="N125" s="279">
        <f>BK125</f>
        <v>0</v>
      </c>
      <c r="O125" s="280"/>
      <c r="P125" s="280"/>
      <c r="Q125" s="280"/>
      <c r="R125" s="156"/>
      <c r="T125" s="157"/>
      <c r="U125" s="154"/>
      <c r="V125" s="154"/>
      <c r="W125" s="158">
        <f>SUM(W126:W127)</f>
        <v>0</v>
      </c>
      <c r="X125" s="154"/>
      <c r="Y125" s="158">
        <f>SUM(Y126:Y127)</f>
        <v>0</v>
      </c>
      <c r="Z125" s="154"/>
      <c r="AA125" s="159">
        <f>SUM(AA126:AA127)</f>
        <v>0</v>
      </c>
      <c r="AR125" s="160" t="s">
        <v>954</v>
      </c>
      <c r="AT125" s="161" t="s">
        <v>946</v>
      </c>
      <c r="AU125" s="161" t="s">
        <v>954</v>
      </c>
      <c r="AY125" s="160" t="s">
        <v>1081</v>
      </c>
      <c r="BK125" s="162">
        <f>SUM(BK126:BK127)</f>
        <v>0</v>
      </c>
    </row>
    <row r="126" spans="2:65" s="1" customFormat="1" ht="38.25" customHeight="1">
      <c r="B126" s="136"/>
      <c r="C126" s="164" t="s">
        <v>954</v>
      </c>
      <c r="D126" s="164" t="s">
        <v>1082</v>
      </c>
      <c r="E126" s="165" t="s">
        <v>91</v>
      </c>
      <c r="F126" s="270" t="s">
        <v>92</v>
      </c>
      <c r="G126" s="270"/>
      <c r="H126" s="270"/>
      <c r="I126" s="270"/>
      <c r="J126" s="166" t="s">
        <v>1085</v>
      </c>
      <c r="K126" s="167">
        <v>0.44800000000000001</v>
      </c>
      <c r="L126" s="265">
        <v>0</v>
      </c>
      <c r="M126" s="265"/>
      <c r="N126" s="258">
        <f>ROUND(L126*K126,3)</f>
        <v>0</v>
      </c>
      <c r="O126" s="258"/>
      <c r="P126" s="258"/>
      <c r="Q126" s="258"/>
      <c r="R126" s="138"/>
      <c r="T126" s="168" t="s">
        <v>875</v>
      </c>
      <c r="U126" s="47" t="s">
        <v>914</v>
      </c>
      <c r="V126" s="39"/>
      <c r="W126" s="169">
        <f>V126*K126</f>
        <v>0</v>
      </c>
      <c r="X126" s="169">
        <v>0</v>
      </c>
      <c r="Y126" s="169">
        <f>X126*K126</f>
        <v>0</v>
      </c>
      <c r="Z126" s="169">
        <v>0</v>
      </c>
      <c r="AA126" s="170">
        <f>Z126*K126</f>
        <v>0</v>
      </c>
      <c r="AR126" s="22" t="s">
        <v>1086</v>
      </c>
      <c r="AT126" s="22" t="s">
        <v>1082</v>
      </c>
      <c r="AU126" s="22" t="s">
        <v>959</v>
      </c>
      <c r="AY126" s="22" t="s">
        <v>1081</v>
      </c>
      <c r="BE126" s="116">
        <f>IF(U126="základná",N126,0)</f>
        <v>0</v>
      </c>
      <c r="BF126" s="116">
        <f>IF(U126="znížená",N126,0)</f>
        <v>0</v>
      </c>
      <c r="BG126" s="116">
        <f>IF(U126="zákl. prenesená",N126,0)</f>
        <v>0</v>
      </c>
      <c r="BH126" s="116">
        <f>IF(U126="zníž. prenesená",N126,0)</f>
        <v>0</v>
      </c>
      <c r="BI126" s="116">
        <f>IF(U126="nulová",N126,0)</f>
        <v>0</v>
      </c>
      <c r="BJ126" s="22" t="s">
        <v>959</v>
      </c>
      <c r="BK126" s="171">
        <f>ROUND(L126*K126,3)</f>
        <v>0</v>
      </c>
      <c r="BL126" s="22" t="s">
        <v>1086</v>
      </c>
      <c r="BM126" s="22" t="s">
        <v>93</v>
      </c>
    </row>
    <row r="127" spans="2:65" s="1" customFormat="1" ht="25.5" customHeight="1">
      <c r="B127" s="136"/>
      <c r="C127" s="164" t="s">
        <v>959</v>
      </c>
      <c r="D127" s="164" t="s">
        <v>1082</v>
      </c>
      <c r="E127" s="165" t="s">
        <v>94</v>
      </c>
      <c r="F127" s="270" t="s">
        <v>95</v>
      </c>
      <c r="G127" s="270"/>
      <c r="H127" s="270"/>
      <c r="I127" s="270"/>
      <c r="J127" s="166" t="s">
        <v>1085</v>
      </c>
      <c r="K127" s="167">
        <v>4.5999999999999996</v>
      </c>
      <c r="L127" s="265">
        <v>0</v>
      </c>
      <c r="M127" s="265"/>
      <c r="N127" s="258">
        <f>ROUND(L127*K127,3)</f>
        <v>0</v>
      </c>
      <c r="O127" s="258"/>
      <c r="P127" s="258"/>
      <c r="Q127" s="258"/>
      <c r="R127" s="138"/>
      <c r="T127" s="168" t="s">
        <v>875</v>
      </c>
      <c r="U127" s="47" t="s">
        <v>914</v>
      </c>
      <c r="V127" s="39"/>
      <c r="W127" s="169">
        <f>V127*K127</f>
        <v>0</v>
      </c>
      <c r="X127" s="169">
        <v>0</v>
      </c>
      <c r="Y127" s="169">
        <f>X127*K127</f>
        <v>0</v>
      </c>
      <c r="Z127" s="169">
        <v>0</v>
      </c>
      <c r="AA127" s="170">
        <f>Z127*K127</f>
        <v>0</v>
      </c>
      <c r="AR127" s="22" t="s">
        <v>1086</v>
      </c>
      <c r="AT127" s="22" t="s">
        <v>1082</v>
      </c>
      <c r="AU127" s="22" t="s">
        <v>959</v>
      </c>
      <c r="AY127" s="22" t="s">
        <v>1081</v>
      </c>
      <c r="BE127" s="116">
        <f>IF(U127="základná",N127,0)</f>
        <v>0</v>
      </c>
      <c r="BF127" s="116">
        <f>IF(U127="znížená",N127,0)</f>
        <v>0</v>
      </c>
      <c r="BG127" s="116">
        <f>IF(U127="zákl. prenesená",N127,0)</f>
        <v>0</v>
      </c>
      <c r="BH127" s="116">
        <f>IF(U127="zníž. prenesená",N127,0)</f>
        <v>0</v>
      </c>
      <c r="BI127" s="116">
        <f>IF(U127="nulová",N127,0)</f>
        <v>0</v>
      </c>
      <c r="BJ127" s="22" t="s">
        <v>959</v>
      </c>
      <c r="BK127" s="171">
        <f>ROUND(L127*K127,3)</f>
        <v>0</v>
      </c>
      <c r="BL127" s="22" t="s">
        <v>1086</v>
      </c>
      <c r="BM127" s="22" t="s">
        <v>96</v>
      </c>
    </row>
    <row r="128" spans="2:65" s="10" customFormat="1" ht="29.85" customHeight="1">
      <c r="B128" s="153"/>
      <c r="C128" s="154"/>
      <c r="D128" s="163" t="s">
        <v>89</v>
      </c>
      <c r="E128" s="163"/>
      <c r="F128" s="163"/>
      <c r="G128" s="163"/>
      <c r="H128" s="163"/>
      <c r="I128" s="163"/>
      <c r="J128" s="163"/>
      <c r="K128" s="163"/>
      <c r="L128" s="163"/>
      <c r="M128" s="163"/>
      <c r="N128" s="273">
        <f>BK128</f>
        <v>0</v>
      </c>
      <c r="O128" s="274"/>
      <c r="P128" s="274"/>
      <c r="Q128" s="274"/>
      <c r="R128" s="156"/>
      <c r="T128" s="157"/>
      <c r="U128" s="154"/>
      <c r="V128" s="154"/>
      <c r="W128" s="158">
        <f>SUM(W129:W134)</f>
        <v>0</v>
      </c>
      <c r="X128" s="154"/>
      <c r="Y128" s="158">
        <f>SUM(Y129:Y134)</f>
        <v>0</v>
      </c>
      <c r="Z128" s="154"/>
      <c r="AA128" s="159">
        <f>SUM(AA129:AA134)</f>
        <v>0</v>
      </c>
      <c r="AR128" s="160" t="s">
        <v>954</v>
      </c>
      <c r="AT128" s="161" t="s">
        <v>946</v>
      </c>
      <c r="AU128" s="161" t="s">
        <v>954</v>
      </c>
      <c r="AY128" s="160" t="s">
        <v>1081</v>
      </c>
      <c r="BK128" s="162">
        <f>SUM(BK129:BK134)</f>
        <v>0</v>
      </c>
    </row>
    <row r="129" spans="2:65" s="1" customFormat="1" ht="38.25" customHeight="1">
      <c r="B129" s="136"/>
      <c r="C129" s="164" t="s">
        <v>1100</v>
      </c>
      <c r="D129" s="164" t="s">
        <v>1082</v>
      </c>
      <c r="E129" s="165" t="s">
        <v>97</v>
      </c>
      <c r="F129" s="270" t="s">
        <v>98</v>
      </c>
      <c r="G129" s="270"/>
      <c r="H129" s="270"/>
      <c r="I129" s="270"/>
      <c r="J129" s="166" t="s">
        <v>1194</v>
      </c>
      <c r="K129" s="167">
        <v>11</v>
      </c>
      <c r="L129" s="265">
        <v>0</v>
      </c>
      <c r="M129" s="265"/>
      <c r="N129" s="258">
        <f t="shared" ref="N129:N134" si="5">ROUND(L129*K129,3)</f>
        <v>0</v>
      </c>
      <c r="O129" s="258"/>
      <c r="P129" s="258"/>
      <c r="Q129" s="258"/>
      <c r="R129" s="138"/>
      <c r="T129" s="168" t="s">
        <v>875</v>
      </c>
      <c r="U129" s="47" t="s">
        <v>914</v>
      </c>
      <c r="V129" s="39"/>
      <c r="W129" s="169">
        <f t="shared" ref="W129:W134" si="6">V129*K129</f>
        <v>0</v>
      </c>
      <c r="X129" s="169">
        <v>0</v>
      </c>
      <c r="Y129" s="169">
        <f t="shared" ref="Y129:Y134" si="7">X129*K129</f>
        <v>0</v>
      </c>
      <c r="Z129" s="169">
        <v>0</v>
      </c>
      <c r="AA129" s="170">
        <f t="shared" ref="AA129:AA134" si="8">Z129*K129</f>
        <v>0</v>
      </c>
      <c r="AR129" s="22" t="s">
        <v>1086</v>
      </c>
      <c r="AT129" s="22" t="s">
        <v>1082</v>
      </c>
      <c r="AU129" s="22" t="s">
        <v>959</v>
      </c>
      <c r="AY129" s="22" t="s">
        <v>1081</v>
      </c>
      <c r="BE129" s="116">
        <f t="shared" ref="BE129:BE134" si="9">IF(U129="základná",N129,0)</f>
        <v>0</v>
      </c>
      <c r="BF129" s="116">
        <f t="shared" ref="BF129:BF134" si="10">IF(U129="znížená",N129,0)</f>
        <v>0</v>
      </c>
      <c r="BG129" s="116">
        <f t="shared" ref="BG129:BG134" si="11">IF(U129="zákl. prenesená",N129,0)</f>
        <v>0</v>
      </c>
      <c r="BH129" s="116">
        <f t="shared" ref="BH129:BH134" si="12">IF(U129="zníž. prenesená",N129,0)</f>
        <v>0</v>
      </c>
      <c r="BI129" s="116">
        <f t="shared" ref="BI129:BI134" si="13">IF(U129="nulová",N129,0)</f>
        <v>0</v>
      </c>
      <c r="BJ129" s="22" t="s">
        <v>959</v>
      </c>
      <c r="BK129" s="171">
        <f t="shared" ref="BK129:BK134" si="14">ROUND(L129*K129,3)</f>
        <v>0</v>
      </c>
      <c r="BL129" s="22" t="s">
        <v>1086</v>
      </c>
      <c r="BM129" s="22" t="s">
        <v>99</v>
      </c>
    </row>
    <row r="130" spans="2:65" s="1" customFormat="1" ht="25.5" customHeight="1">
      <c r="B130" s="136"/>
      <c r="C130" s="195" t="s">
        <v>1086</v>
      </c>
      <c r="D130" s="195" t="s">
        <v>1187</v>
      </c>
      <c r="E130" s="196" t="s">
        <v>100</v>
      </c>
      <c r="F130" s="262" t="s">
        <v>101</v>
      </c>
      <c r="G130" s="262"/>
      <c r="H130" s="262"/>
      <c r="I130" s="262"/>
      <c r="J130" s="197" t="s">
        <v>1182</v>
      </c>
      <c r="K130" s="198">
        <v>4</v>
      </c>
      <c r="L130" s="261">
        <v>0</v>
      </c>
      <c r="M130" s="261"/>
      <c r="N130" s="257">
        <f t="shared" si="5"/>
        <v>0</v>
      </c>
      <c r="O130" s="258"/>
      <c r="P130" s="258"/>
      <c r="Q130" s="258"/>
      <c r="R130" s="138"/>
      <c r="T130" s="168" t="s">
        <v>875</v>
      </c>
      <c r="U130" s="47" t="s">
        <v>914</v>
      </c>
      <c r="V130" s="39"/>
      <c r="W130" s="169">
        <f t="shared" si="6"/>
        <v>0</v>
      </c>
      <c r="X130" s="169">
        <v>0</v>
      </c>
      <c r="Y130" s="169">
        <f t="shared" si="7"/>
        <v>0</v>
      </c>
      <c r="Z130" s="169">
        <v>0</v>
      </c>
      <c r="AA130" s="170">
        <f t="shared" si="8"/>
        <v>0</v>
      </c>
      <c r="AR130" s="22" t="s">
        <v>1126</v>
      </c>
      <c r="AT130" s="22" t="s">
        <v>1187</v>
      </c>
      <c r="AU130" s="22" t="s">
        <v>959</v>
      </c>
      <c r="AY130" s="22" t="s">
        <v>1081</v>
      </c>
      <c r="BE130" s="116">
        <f t="shared" si="9"/>
        <v>0</v>
      </c>
      <c r="BF130" s="116">
        <f t="shared" si="10"/>
        <v>0</v>
      </c>
      <c r="BG130" s="116">
        <f t="shared" si="11"/>
        <v>0</v>
      </c>
      <c r="BH130" s="116">
        <f t="shared" si="12"/>
        <v>0</v>
      </c>
      <c r="BI130" s="116">
        <f t="shared" si="13"/>
        <v>0</v>
      </c>
      <c r="BJ130" s="22" t="s">
        <v>959</v>
      </c>
      <c r="BK130" s="171">
        <f t="shared" si="14"/>
        <v>0</v>
      </c>
      <c r="BL130" s="22" t="s">
        <v>1086</v>
      </c>
      <c r="BM130" s="22" t="s">
        <v>102</v>
      </c>
    </row>
    <row r="131" spans="2:65" s="1" customFormat="1" ht="25.5" customHeight="1">
      <c r="B131" s="136"/>
      <c r="C131" s="195" t="s">
        <v>1107</v>
      </c>
      <c r="D131" s="195" t="s">
        <v>1187</v>
      </c>
      <c r="E131" s="196" t="s">
        <v>103</v>
      </c>
      <c r="F131" s="262" t="s">
        <v>104</v>
      </c>
      <c r="G131" s="262"/>
      <c r="H131" s="262"/>
      <c r="I131" s="262"/>
      <c r="J131" s="197" t="s">
        <v>1182</v>
      </c>
      <c r="K131" s="198">
        <v>4</v>
      </c>
      <c r="L131" s="261">
        <v>0</v>
      </c>
      <c r="M131" s="261"/>
      <c r="N131" s="257">
        <f t="shared" si="5"/>
        <v>0</v>
      </c>
      <c r="O131" s="258"/>
      <c r="P131" s="258"/>
      <c r="Q131" s="258"/>
      <c r="R131" s="138"/>
      <c r="T131" s="168" t="s">
        <v>875</v>
      </c>
      <c r="U131" s="47" t="s">
        <v>914</v>
      </c>
      <c r="V131" s="39"/>
      <c r="W131" s="169">
        <f t="shared" si="6"/>
        <v>0</v>
      </c>
      <c r="X131" s="169">
        <v>0</v>
      </c>
      <c r="Y131" s="169">
        <f t="shared" si="7"/>
        <v>0</v>
      </c>
      <c r="Z131" s="169">
        <v>0</v>
      </c>
      <c r="AA131" s="170">
        <f t="shared" si="8"/>
        <v>0</v>
      </c>
      <c r="AR131" s="22" t="s">
        <v>1126</v>
      </c>
      <c r="AT131" s="22" t="s">
        <v>1187</v>
      </c>
      <c r="AU131" s="22" t="s">
        <v>959</v>
      </c>
      <c r="AY131" s="22" t="s">
        <v>1081</v>
      </c>
      <c r="BE131" s="116">
        <f t="shared" si="9"/>
        <v>0</v>
      </c>
      <c r="BF131" s="116">
        <f t="shared" si="10"/>
        <v>0</v>
      </c>
      <c r="BG131" s="116">
        <f t="shared" si="11"/>
        <v>0</v>
      </c>
      <c r="BH131" s="116">
        <f t="shared" si="12"/>
        <v>0</v>
      </c>
      <c r="BI131" s="116">
        <f t="shared" si="13"/>
        <v>0</v>
      </c>
      <c r="BJ131" s="22" t="s">
        <v>959</v>
      </c>
      <c r="BK131" s="171">
        <f t="shared" si="14"/>
        <v>0</v>
      </c>
      <c r="BL131" s="22" t="s">
        <v>1086</v>
      </c>
      <c r="BM131" s="22" t="s">
        <v>105</v>
      </c>
    </row>
    <row r="132" spans="2:65" s="1" customFormat="1" ht="25.5" customHeight="1">
      <c r="B132" s="136"/>
      <c r="C132" s="195" t="s">
        <v>1113</v>
      </c>
      <c r="D132" s="195" t="s">
        <v>1187</v>
      </c>
      <c r="E132" s="196" t="s">
        <v>106</v>
      </c>
      <c r="F132" s="262" t="s">
        <v>107</v>
      </c>
      <c r="G132" s="262"/>
      <c r="H132" s="262"/>
      <c r="I132" s="262"/>
      <c r="J132" s="197" t="s">
        <v>1182</v>
      </c>
      <c r="K132" s="198">
        <v>1</v>
      </c>
      <c r="L132" s="261">
        <v>0</v>
      </c>
      <c r="M132" s="261"/>
      <c r="N132" s="257">
        <f t="shared" si="5"/>
        <v>0</v>
      </c>
      <c r="O132" s="258"/>
      <c r="P132" s="258"/>
      <c r="Q132" s="258"/>
      <c r="R132" s="138"/>
      <c r="T132" s="168" t="s">
        <v>875</v>
      </c>
      <c r="U132" s="47" t="s">
        <v>914</v>
      </c>
      <c r="V132" s="39"/>
      <c r="W132" s="169">
        <f t="shared" si="6"/>
        <v>0</v>
      </c>
      <c r="X132" s="169">
        <v>0</v>
      </c>
      <c r="Y132" s="169">
        <f t="shared" si="7"/>
        <v>0</v>
      </c>
      <c r="Z132" s="169">
        <v>0</v>
      </c>
      <c r="AA132" s="170">
        <f t="shared" si="8"/>
        <v>0</v>
      </c>
      <c r="AR132" s="22" t="s">
        <v>1126</v>
      </c>
      <c r="AT132" s="22" t="s">
        <v>1187</v>
      </c>
      <c r="AU132" s="22" t="s">
        <v>959</v>
      </c>
      <c r="AY132" s="22" t="s">
        <v>1081</v>
      </c>
      <c r="BE132" s="116">
        <f t="shared" si="9"/>
        <v>0</v>
      </c>
      <c r="BF132" s="116">
        <f t="shared" si="10"/>
        <v>0</v>
      </c>
      <c r="BG132" s="116">
        <f t="shared" si="11"/>
        <v>0</v>
      </c>
      <c r="BH132" s="116">
        <f t="shared" si="12"/>
        <v>0</v>
      </c>
      <c r="BI132" s="116">
        <f t="shared" si="13"/>
        <v>0</v>
      </c>
      <c r="BJ132" s="22" t="s">
        <v>959</v>
      </c>
      <c r="BK132" s="171">
        <f t="shared" si="14"/>
        <v>0</v>
      </c>
      <c r="BL132" s="22" t="s">
        <v>1086</v>
      </c>
      <c r="BM132" s="22" t="s">
        <v>108</v>
      </c>
    </row>
    <row r="133" spans="2:65" s="1" customFormat="1" ht="25.5" customHeight="1">
      <c r="B133" s="136"/>
      <c r="C133" s="195" t="s">
        <v>1119</v>
      </c>
      <c r="D133" s="195" t="s">
        <v>1187</v>
      </c>
      <c r="E133" s="196" t="s">
        <v>109</v>
      </c>
      <c r="F133" s="262" t="s">
        <v>110</v>
      </c>
      <c r="G133" s="262"/>
      <c r="H133" s="262"/>
      <c r="I133" s="262"/>
      <c r="J133" s="197" t="s">
        <v>1182</v>
      </c>
      <c r="K133" s="198">
        <v>1</v>
      </c>
      <c r="L133" s="261">
        <v>0</v>
      </c>
      <c r="M133" s="261"/>
      <c r="N133" s="257">
        <f t="shared" si="5"/>
        <v>0</v>
      </c>
      <c r="O133" s="258"/>
      <c r="P133" s="258"/>
      <c r="Q133" s="258"/>
      <c r="R133" s="138"/>
      <c r="T133" s="168" t="s">
        <v>875</v>
      </c>
      <c r="U133" s="47" t="s">
        <v>914</v>
      </c>
      <c r="V133" s="39"/>
      <c r="W133" s="169">
        <f t="shared" si="6"/>
        <v>0</v>
      </c>
      <c r="X133" s="169">
        <v>0</v>
      </c>
      <c r="Y133" s="169">
        <f t="shared" si="7"/>
        <v>0</v>
      </c>
      <c r="Z133" s="169">
        <v>0</v>
      </c>
      <c r="AA133" s="170">
        <f t="shared" si="8"/>
        <v>0</v>
      </c>
      <c r="AR133" s="22" t="s">
        <v>1126</v>
      </c>
      <c r="AT133" s="22" t="s">
        <v>1187</v>
      </c>
      <c r="AU133" s="22" t="s">
        <v>959</v>
      </c>
      <c r="AY133" s="22" t="s">
        <v>1081</v>
      </c>
      <c r="BE133" s="116">
        <f t="shared" si="9"/>
        <v>0</v>
      </c>
      <c r="BF133" s="116">
        <f t="shared" si="10"/>
        <v>0</v>
      </c>
      <c r="BG133" s="116">
        <f t="shared" si="11"/>
        <v>0</v>
      </c>
      <c r="BH133" s="116">
        <f t="shared" si="12"/>
        <v>0</v>
      </c>
      <c r="BI133" s="116">
        <f t="shared" si="13"/>
        <v>0</v>
      </c>
      <c r="BJ133" s="22" t="s">
        <v>959</v>
      </c>
      <c r="BK133" s="171">
        <f t="shared" si="14"/>
        <v>0</v>
      </c>
      <c r="BL133" s="22" t="s">
        <v>1086</v>
      </c>
      <c r="BM133" s="22" t="s">
        <v>111</v>
      </c>
    </row>
    <row r="134" spans="2:65" s="1" customFormat="1" ht="16.5" customHeight="1">
      <c r="B134" s="136"/>
      <c r="C134" s="164" t="s">
        <v>1126</v>
      </c>
      <c r="D134" s="164" t="s">
        <v>1082</v>
      </c>
      <c r="E134" s="165" t="s">
        <v>112</v>
      </c>
      <c r="F134" s="270" t="s">
        <v>113</v>
      </c>
      <c r="G134" s="270"/>
      <c r="H134" s="270"/>
      <c r="I134" s="270"/>
      <c r="J134" s="166" t="s">
        <v>1194</v>
      </c>
      <c r="K134" s="167">
        <v>11</v>
      </c>
      <c r="L134" s="265">
        <v>0</v>
      </c>
      <c r="M134" s="265"/>
      <c r="N134" s="258">
        <f t="shared" si="5"/>
        <v>0</v>
      </c>
      <c r="O134" s="258"/>
      <c r="P134" s="258"/>
      <c r="Q134" s="258"/>
      <c r="R134" s="138"/>
      <c r="T134" s="168" t="s">
        <v>875</v>
      </c>
      <c r="U134" s="47" t="s">
        <v>914</v>
      </c>
      <c r="V134" s="39"/>
      <c r="W134" s="169">
        <f t="shared" si="6"/>
        <v>0</v>
      </c>
      <c r="X134" s="169">
        <v>0</v>
      </c>
      <c r="Y134" s="169">
        <f t="shared" si="7"/>
        <v>0</v>
      </c>
      <c r="Z134" s="169">
        <v>0</v>
      </c>
      <c r="AA134" s="170">
        <f t="shared" si="8"/>
        <v>0</v>
      </c>
      <c r="AR134" s="22" t="s">
        <v>1086</v>
      </c>
      <c r="AT134" s="22" t="s">
        <v>1082</v>
      </c>
      <c r="AU134" s="22" t="s">
        <v>959</v>
      </c>
      <c r="AY134" s="22" t="s">
        <v>1081</v>
      </c>
      <c r="BE134" s="116">
        <f t="shared" si="9"/>
        <v>0</v>
      </c>
      <c r="BF134" s="116">
        <f t="shared" si="10"/>
        <v>0</v>
      </c>
      <c r="BG134" s="116">
        <f t="shared" si="11"/>
        <v>0</v>
      </c>
      <c r="BH134" s="116">
        <f t="shared" si="12"/>
        <v>0</v>
      </c>
      <c r="BI134" s="116">
        <f t="shared" si="13"/>
        <v>0</v>
      </c>
      <c r="BJ134" s="22" t="s">
        <v>959</v>
      </c>
      <c r="BK134" s="171">
        <f t="shared" si="14"/>
        <v>0</v>
      </c>
      <c r="BL134" s="22" t="s">
        <v>1086</v>
      </c>
      <c r="BM134" s="22" t="s">
        <v>114</v>
      </c>
    </row>
    <row r="135" spans="2:65" s="10" customFormat="1" ht="29.85" customHeight="1">
      <c r="B135" s="153"/>
      <c r="C135" s="154"/>
      <c r="D135" s="163" t="s">
        <v>1051</v>
      </c>
      <c r="E135" s="163"/>
      <c r="F135" s="163"/>
      <c r="G135" s="163"/>
      <c r="H135" s="163"/>
      <c r="I135" s="163"/>
      <c r="J135" s="163"/>
      <c r="K135" s="163"/>
      <c r="L135" s="163"/>
      <c r="M135" s="163"/>
      <c r="N135" s="273">
        <f>BK135</f>
        <v>0</v>
      </c>
      <c r="O135" s="274"/>
      <c r="P135" s="274"/>
      <c r="Q135" s="274"/>
      <c r="R135" s="156"/>
      <c r="T135" s="157"/>
      <c r="U135" s="154"/>
      <c r="V135" s="154"/>
      <c r="W135" s="158">
        <f>W136</f>
        <v>0</v>
      </c>
      <c r="X135" s="154"/>
      <c r="Y135" s="158">
        <f>Y136</f>
        <v>0</v>
      </c>
      <c r="Z135" s="154"/>
      <c r="AA135" s="159">
        <f>AA136</f>
        <v>0</v>
      </c>
      <c r="AR135" s="160" t="s">
        <v>954</v>
      </c>
      <c r="AT135" s="161" t="s">
        <v>946</v>
      </c>
      <c r="AU135" s="161" t="s">
        <v>954</v>
      </c>
      <c r="AY135" s="160" t="s">
        <v>1081</v>
      </c>
      <c r="BK135" s="162">
        <f>BK136</f>
        <v>0</v>
      </c>
    </row>
    <row r="136" spans="2:65" s="1" customFormat="1" ht="38.25" customHeight="1">
      <c r="B136" s="136"/>
      <c r="C136" s="164" t="s">
        <v>1132</v>
      </c>
      <c r="D136" s="164" t="s">
        <v>1082</v>
      </c>
      <c r="E136" s="165" t="s">
        <v>115</v>
      </c>
      <c r="F136" s="270" t="s">
        <v>116</v>
      </c>
      <c r="G136" s="270"/>
      <c r="H136" s="270"/>
      <c r="I136" s="270"/>
      <c r="J136" s="166" t="s">
        <v>1110</v>
      </c>
      <c r="K136" s="167">
        <v>0</v>
      </c>
      <c r="L136" s="265">
        <v>0</v>
      </c>
      <c r="M136" s="265"/>
      <c r="N136" s="258">
        <f>ROUND(L136*K136,3)</f>
        <v>0</v>
      </c>
      <c r="O136" s="258"/>
      <c r="P136" s="258"/>
      <c r="Q136" s="258"/>
      <c r="R136" s="138"/>
      <c r="T136" s="168" t="s">
        <v>875</v>
      </c>
      <c r="U136" s="47" t="s">
        <v>914</v>
      </c>
      <c r="V136" s="39"/>
      <c r="W136" s="169">
        <f>V136*K136</f>
        <v>0</v>
      </c>
      <c r="X136" s="169">
        <v>0</v>
      </c>
      <c r="Y136" s="169">
        <f>X136*K136</f>
        <v>0</v>
      </c>
      <c r="Z136" s="169">
        <v>0</v>
      </c>
      <c r="AA136" s="170">
        <f>Z136*K136</f>
        <v>0</v>
      </c>
      <c r="AR136" s="22" t="s">
        <v>1086</v>
      </c>
      <c r="AT136" s="22" t="s">
        <v>1082</v>
      </c>
      <c r="AU136" s="22" t="s">
        <v>959</v>
      </c>
      <c r="AY136" s="22" t="s">
        <v>1081</v>
      </c>
      <c r="BE136" s="116">
        <f>IF(U136="základná",N136,0)</f>
        <v>0</v>
      </c>
      <c r="BF136" s="116">
        <f>IF(U136="znížená",N136,0)</f>
        <v>0</v>
      </c>
      <c r="BG136" s="116">
        <f>IF(U136="zákl. prenesená",N136,0)</f>
        <v>0</v>
      </c>
      <c r="BH136" s="116">
        <f>IF(U136="zníž. prenesená",N136,0)</f>
        <v>0</v>
      </c>
      <c r="BI136" s="116">
        <f>IF(U136="nulová",N136,0)</f>
        <v>0</v>
      </c>
      <c r="BJ136" s="22" t="s">
        <v>959</v>
      </c>
      <c r="BK136" s="171">
        <f>ROUND(L136*K136,3)</f>
        <v>0</v>
      </c>
      <c r="BL136" s="22" t="s">
        <v>1086</v>
      </c>
      <c r="BM136" s="22" t="s">
        <v>117</v>
      </c>
    </row>
    <row r="137" spans="2:65" s="10" customFormat="1" ht="37.35" customHeight="1">
      <c r="B137" s="153"/>
      <c r="C137" s="154"/>
      <c r="D137" s="155" t="s">
        <v>1052</v>
      </c>
      <c r="E137" s="155"/>
      <c r="F137" s="155"/>
      <c r="G137" s="155"/>
      <c r="H137" s="155"/>
      <c r="I137" s="155"/>
      <c r="J137" s="155"/>
      <c r="K137" s="155"/>
      <c r="L137" s="155"/>
      <c r="M137" s="155"/>
      <c r="N137" s="277">
        <f>BK137</f>
        <v>0</v>
      </c>
      <c r="O137" s="278"/>
      <c r="P137" s="278"/>
      <c r="Q137" s="278"/>
      <c r="R137" s="156"/>
      <c r="T137" s="157"/>
      <c r="U137" s="154"/>
      <c r="V137" s="154"/>
      <c r="W137" s="158">
        <f>W138</f>
        <v>0</v>
      </c>
      <c r="X137" s="154"/>
      <c r="Y137" s="158">
        <f>Y138</f>
        <v>0.17380000000000001</v>
      </c>
      <c r="Z137" s="154"/>
      <c r="AA137" s="159">
        <f>AA138</f>
        <v>0</v>
      </c>
      <c r="AR137" s="160" t="s">
        <v>959</v>
      </c>
      <c r="AT137" s="161" t="s">
        <v>946</v>
      </c>
      <c r="AU137" s="161" t="s">
        <v>947</v>
      </c>
      <c r="AY137" s="160" t="s">
        <v>1081</v>
      </c>
      <c r="BK137" s="162">
        <f>BK138</f>
        <v>0</v>
      </c>
    </row>
    <row r="138" spans="2:65" s="10" customFormat="1" ht="19.899999999999999" customHeight="1">
      <c r="B138" s="153"/>
      <c r="C138" s="154"/>
      <c r="D138" s="163" t="s">
        <v>90</v>
      </c>
      <c r="E138" s="163"/>
      <c r="F138" s="163"/>
      <c r="G138" s="163"/>
      <c r="H138" s="163"/>
      <c r="I138" s="163"/>
      <c r="J138" s="163"/>
      <c r="K138" s="163"/>
      <c r="L138" s="163"/>
      <c r="M138" s="163"/>
      <c r="N138" s="279">
        <f>BK138</f>
        <v>0</v>
      </c>
      <c r="O138" s="280"/>
      <c r="P138" s="280"/>
      <c r="Q138" s="280"/>
      <c r="R138" s="156"/>
      <c r="T138" s="157"/>
      <c r="U138" s="154"/>
      <c r="V138" s="154"/>
      <c r="W138" s="158">
        <f>SUM(W139:W144)</f>
        <v>0</v>
      </c>
      <c r="X138" s="154"/>
      <c r="Y138" s="158">
        <f>SUM(Y139:Y144)</f>
        <v>0.17380000000000001</v>
      </c>
      <c r="Z138" s="154"/>
      <c r="AA138" s="159">
        <f>SUM(AA139:AA144)</f>
        <v>0</v>
      </c>
      <c r="AR138" s="160" t="s">
        <v>959</v>
      </c>
      <c r="AT138" s="161" t="s">
        <v>946</v>
      </c>
      <c r="AU138" s="161" t="s">
        <v>954</v>
      </c>
      <c r="AY138" s="160" t="s">
        <v>1081</v>
      </c>
      <c r="BK138" s="162">
        <f>SUM(BK139:BK144)</f>
        <v>0</v>
      </c>
    </row>
    <row r="139" spans="2:65" s="1" customFormat="1" ht="25.5" customHeight="1">
      <c r="B139" s="136"/>
      <c r="C139" s="164" t="s">
        <v>1139</v>
      </c>
      <c r="D139" s="164" t="s">
        <v>1082</v>
      </c>
      <c r="E139" s="165" t="s">
        <v>118</v>
      </c>
      <c r="F139" s="270" t="s">
        <v>119</v>
      </c>
      <c r="G139" s="270"/>
      <c r="H139" s="270"/>
      <c r="I139" s="270"/>
      <c r="J139" s="166" t="s">
        <v>1194</v>
      </c>
      <c r="K139" s="167">
        <v>1</v>
      </c>
      <c r="L139" s="265">
        <v>0</v>
      </c>
      <c r="M139" s="265"/>
      <c r="N139" s="258">
        <f t="shared" ref="N139:N144" si="15">ROUND(L139*K139,3)</f>
        <v>0</v>
      </c>
      <c r="O139" s="258"/>
      <c r="P139" s="258"/>
      <c r="Q139" s="258"/>
      <c r="R139" s="138"/>
      <c r="T139" s="168" t="s">
        <v>875</v>
      </c>
      <c r="U139" s="47" t="s">
        <v>914</v>
      </c>
      <c r="V139" s="39"/>
      <c r="W139" s="169">
        <f t="shared" ref="W139:W144" si="16">V139*K139</f>
        <v>0</v>
      </c>
      <c r="X139" s="169">
        <v>0</v>
      </c>
      <c r="Y139" s="169">
        <f t="shared" ref="Y139:Y144" si="17">X139*K139</f>
        <v>0</v>
      </c>
      <c r="Z139" s="169">
        <v>0</v>
      </c>
      <c r="AA139" s="170">
        <f t="shared" ref="AA139:AA144" si="18">Z139*K139</f>
        <v>0</v>
      </c>
      <c r="AR139" s="22" t="s">
        <v>1183</v>
      </c>
      <c r="AT139" s="22" t="s">
        <v>1082</v>
      </c>
      <c r="AU139" s="22" t="s">
        <v>959</v>
      </c>
      <c r="AY139" s="22" t="s">
        <v>1081</v>
      </c>
      <c r="BE139" s="116">
        <f t="shared" ref="BE139:BE144" si="19">IF(U139="základná",N139,0)</f>
        <v>0</v>
      </c>
      <c r="BF139" s="116">
        <f t="shared" ref="BF139:BF144" si="20">IF(U139="znížená",N139,0)</f>
        <v>0</v>
      </c>
      <c r="BG139" s="116">
        <f t="shared" ref="BG139:BG144" si="21">IF(U139="zákl. prenesená",N139,0)</f>
        <v>0</v>
      </c>
      <c r="BH139" s="116">
        <f t="shared" ref="BH139:BH144" si="22">IF(U139="zníž. prenesená",N139,0)</f>
        <v>0</v>
      </c>
      <c r="BI139" s="116">
        <f t="shared" ref="BI139:BI144" si="23">IF(U139="nulová",N139,0)</f>
        <v>0</v>
      </c>
      <c r="BJ139" s="22" t="s">
        <v>959</v>
      </c>
      <c r="BK139" s="171">
        <f t="shared" ref="BK139:BK144" si="24">ROUND(L139*K139,3)</f>
        <v>0</v>
      </c>
      <c r="BL139" s="22" t="s">
        <v>1183</v>
      </c>
      <c r="BM139" s="22" t="s">
        <v>120</v>
      </c>
    </row>
    <row r="140" spans="2:65" s="1" customFormat="1" ht="16.5" customHeight="1">
      <c r="B140" s="136"/>
      <c r="C140" s="164" t="s">
        <v>1143</v>
      </c>
      <c r="D140" s="164" t="s">
        <v>1082</v>
      </c>
      <c r="E140" s="165" t="s">
        <v>121</v>
      </c>
      <c r="F140" s="270" t="s">
        <v>122</v>
      </c>
      <c r="G140" s="270"/>
      <c r="H140" s="270"/>
      <c r="I140" s="270"/>
      <c r="J140" s="166" t="s">
        <v>1182</v>
      </c>
      <c r="K140" s="167">
        <v>1</v>
      </c>
      <c r="L140" s="265">
        <v>0</v>
      </c>
      <c r="M140" s="265"/>
      <c r="N140" s="258">
        <f t="shared" si="15"/>
        <v>0</v>
      </c>
      <c r="O140" s="258"/>
      <c r="P140" s="258"/>
      <c r="Q140" s="258"/>
      <c r="R140" s="138"/>
      <c r="T140" s="168" t="s">
        <v>875</v>
      </c>
      <c r="U140" s="47" t="s">
        <v>914</v>
      </c>
      <c r="V140" s="39"/>
      <c r="W140" s="169">
        <f t="shared" si="16"/>
        <v>0</v>
      </c>
      <c r="X140" s="169">
        <v>0</v>
      </c>
      <c r="Y140" s="169">
        <f t="shared" si="17"/>
        <v>0</v>
      </c>
      <c r="Z140" s="169">
        <v>0</v>
      </c>
      <c r="AA140" s="170">
        <f t="shared" si="18"/>
        <v>0</v>
      </c>
      <c r="AR140" s="22" t="s">
        <v>1183</v>
      </c>
      <c r="AT140" s="22" t="s">
        <v>1082</v>
      </c>
      <c r="AU140" s="22" t="s">
        <v>959</v>
      </c>
      <c r="AY140" s="22" t="s">
        <v>1081</v>
      </c>
      <c r="BE140" s="116">
        <f t="shared" si="19"/>
        <v>0</v>
      </c>
      <c r="BF140" s="116">
        <f t="shared" si="20"/>
        <v>0</v>
      </c>
      <c r="BG140" s="116">
        <f t="shared" si="21"/>
        <v>0</v>
      </c>
      <c r="BH140" s="116">
        <f t="shared" si="22"/>
        <v>0</v>
      </c>
      <c r="BI140" s="116">
        <f t="shared" si="23"/>
        <v>0</v>
      </c>
      <c r="BJ140" s="22" t="s">
        <v>959</v>
      </c>
      <c r="BK140" s="171">
        <f t="shared" si="24"/>
        <v>0</v>
      </c>
      <c r="BL140" s="22" t="s">
        <v>1183</v>
      </c>
      <c r="BM140" s="22" t="s">
        <v>123</v>
      </c>
    </row>
    <row r="141" spans="2:65" s="1" customFormat="1" ht="25.5" customHeight="1">
      <c r="B141" s="136"/>
      <c r="C141" s="164" t="s">
        <v>1149</v>
      </c>
      <c r="D141" s="164" t="s">
        <v>1082</v>
      </c>
      <c r="E141" s="165" t="s">
        <v>124</v>
      </c>
      <c r="F141" s="270" t="s">
        <v>125</v>
      </c>
      <c r="G141" s="270"/>
      <c r="H141" s="270"/>
      <c r="I141" s="270"/>
      <c r="J141" s="166" t="s">
        <v>1182</v>
      </c>
      <c r="K141" s="167">
        <v>2</v>
      </c>
      <c r="L141" s="265">
        <v>0</v>
      </c>
      <c r="M141" s="265"/>
      <c r="N141" s="258">
        <f t="shared" si="15"/>
        <v>0</v>
      </c>
      <c r="O141" s="258"/>
      <c r="P141" s="258"/>
      <c r="Q141" s="258"/>
      <c r="R141" s="138"/>
      <c r="T141" s="168" t="s">
        <v>875</v>
      </c>
      <c r="U141" s="47" t="s">
        <v>914</v>
      </c>
      <c r="V141" s="39"/>
      <c r="W141" s="169">
        <f t="shared" si="16"/>
        <v>0</v>
      </c>
      <c r="X141" s="169">
        <v>0</v>
      </c>
      <c r="Y141" s="169">
        <f t="shared" si="17"/>
        <v>0</v>
      </c>
      <c r="Z141" s="169">
        <v>0</v>
      </c>
      <c r="AA141" s="170">
        <f t="shared" si="18"/>
        <v>0</v>
      </c>
      <c r="AR141" s="22" t="s">
        <v>1183</v>
      </c>
      <c r="AT141" s="22" t="s">
        <v>1082</v>
      </c>
      <c r="AU141" s="22" t="s">
        <v>959</v>
      </c>
      <c r="AY141" s="22" t="s">
        <v>1081</v>
      </c>
      <c r="BE141" s="116">
        <f t="shared" si="19"/>
        <v>0</v>
      </c>
      <c r="BF141" s="116">
        <f t="shared" si="20"/>
        <v>0</v>
      </c>
      <c r="BG141" s="116">
        <f t="shared" si="21"/>
        <v>0</v>
      </c>
      <c r="BH141" s="116">
        <f t="shared" si="22"/>
        <v>0</v>
      </c>
      <c r="BI141" s="116">
        <f t="shared" si="23"/>
        <v>0</v>
      </c>
      <c r="BJ141" s="22" t="s">
        <v>959</v>
      </c>
      <c r="BK141" s="171">
        <f t="shared" si="24"/>
        <v>0</v>
      </c>
      <c r="BL141" s="22" t="s">
        <v>1183</v>
      </c>
      <c r="BM141" s="22" t="s">
        <v>126</v>
      </c>
    </row>
    <row r="142" spans="2:65" s="1" customFormat="1" ht="25.5" customHeight="1">
      <c r="B142" s="136"/>
      <c r="C142" s="164" t="s">
        <v>1167</v>
      </c>
      <c r="D142" s="164" t="s">
        <v>1082</v>
      </c>
      <c r="E142" s="165" t="s">
        <v>127</v>
      </c>
      <c r="F142" s="270" t="s">
        <v>128</v>
      </c>
      <c r="G142" s="270"/>
      <c r="H142" s="270"/>
      <c r="I142" s="270"/>
      <c r="J142" s="166" t="s">
        <v>129</v>
      </c>
      <c r="K142" s="167">
        <v>1</v>
      </c>
      <c r="L142" s="265">
        <v>0</v>
      </c>
      <c r="M142" s="265"/>
      <c r="N142" s="258">
        <f t="shared" si="15"/>
        <v>0</v>
      </c>
      <c r="O142" s="258"/>
      <c r="P142" s="258"/>
      <c r="Q142" s="258"/>
      <c r="R142" s="138"/>
      <c r="T142" s="168" t="s">
        <v>875</v>
      </c>
      <c r="U142" s="47" t="s">
        <v>914</v>
      </c>
      <c r="V142" s="39"/>
      <c r="W142" s="169">
        <f t="shared" si="16"/>
        <v>0</v>
      </c>
      <c r="X142" s="169">
        <v>0</v>
      </c>
      <c r="Y142" s="169">
        <f t="shared" si="17"/>
        <v>0</v>
      </c>
      <c r="Z142" s="169">
        <v>0</v>
      </c>
      <c r="AA142" s="170">
        <f t="shared" si="18"/>
        <v>0</v>
      </c>
      <c r="AR142" s="22" t="s">
        <v>1183</v>
      </c>
      <c r="AT142" s="22" t="s">
        <v>1082</v>
      </c>
      <c r="AU142" s="22" t="s">
        <v>959</v>
      </c>
      <c r="AY142" s="22" t="s">
        <v>1081</v>
      </c>
      <c r="BE142" s="116">
        <f t="shared" si="19"/>
        <v>0</v>
      </c>
      <c r="BF142" s="116">
        <f t="shared" si="20"/>
        <v>0</v>
      </c>
      <c r="BG142" s="116">
        <f t="shared" si="21"/>
        <v>0</v>
      </c>
      <c r="BH142" s="116">
        <f t="shared" si="22"/>
        <v>0</v>
      </c>
      <c r="BI142" s="116">
        <f t="shared" si="23"/>
        <v>0</v>
      </c>
      <c r="BJ142" s="22" t="s">
        <v>959</v>
      </c>
      <c r="BK142" s="171">
        <f t="shared" si="24"/>
        <v>0</v>
      </c>
      <c r="BL142" s="22" t="s">
        <v>1183</v>
      </c>
      <c r="BM142" s="22" t="s">
        <v>130</v>
      </c>
    </row>
    <row r="143" spans="2:65" s="1" customFormat="1" ht="25.5" customHeight="1">
      <c r="B143" s="136"/>
      <c r="C143" s="164" t="s">
        <v>1179</v>
      </c>
      <c r="D143" s="164" t="s">
        <v>1082</v>
      </c>
      <c r="E143" s="165" t="s">
        <v>131</v>
      </c>
      <c r="F143" s="270" t="s">
        <v>132</v>
      </c>
      <c r="G143" s="270"/>
      <c r="H143" s="270"/>
      <c r="I143" s="270"/>
      <c r="J143" s="166" t="s">
        <v>1194</v>
      </c>
      <c r="K143" s="167">
        <v>11</v>
      </c>
      <c r="L143" s="265">
        <v>0</v>
      </c>
      <c r="M143" s="265"/>
      <c r="N143" s="258">
        <f t="shared" si="15"/>
        <v>0</v>
      </c>
      <c r="O143" s="258"/>
      <c r="P143" s="258"/>
      <c r="Q143" s="258"/>
      <c r="R143" s="138"/>
      <c r="T143" s="168" t="s">
        <v>875</v>
      </c>
      <c r="U143" s="47" t="s">
        <v>914</v>
      </c>
      <c r="V143" s="39"/>
      <c r="W143" s="169">
        <f t="shared" si="16"/>
        <v>0</v>
      </c>
      <c r="X143" s="169">
        <v>1.5800000000000002E-2</v>
      </c>
      <c r="Y143" s="169">
        <f t="shared" si="17"/>
        <v>0.17380000000000001</v>
      </c>
      <c r="Z143" s="169">
        <v>0</v>
      </c>
      <c r="AA143" s="170">
        <f t="shared" si="18"/>
        <v>0</v>
      </c>
      <c r="AR143" s="22" t="s">
        <v>1183</v>
      </c>
      <c r="AT143" s="22" t="s">
        <v>1082</v>
      </c>
      <c r="AU143" s="22" t="s">
        <v>959</v>
      </c>
      <c r="AY143" s="22" t="s">
        <v>1081</v>
      </c>
      <c r="BE143" s="116">
        <f t="shared" si="19"/>
        <v>0</v>
      </c>
      <c r="BF143" s="116">
        <f t="shared" si="20"/>
        <v>0</v>
      </c>
      <c r="BG143" s="116">
        <f t="shared" si="21"/>
        <v>0</v>
      </c>
      <c r="BH143" s="116">
        <f t="shared" si="22"/>
        <v>0</v>
      </c>
      <c r="BI143" s="116">
        <f t="shared" si="23"/>
        <v>0</v>
      </c>
      <c r="BJ143" s="22" t="s">
        <v>959</v>
      </c>
      <c r="BK143" s="171">
        <f t="shared" si="24"/>
        <v>0</v>
      </c>
      <c r="BL143" s="22" t="s">
        <v>1183</v>
      </c>
      <c r="BM143" s="22" t="s">
        <v>133</v>
      </c>
    </row>
    <row r="144" spans="2:65" s="1" customFormat="1" ht="25.5" customHeight="1">
      <c r="B144" s="136"/>
      <c r="C144" s="164" t="s">
        <v>1186</v>
      </c>
      <c r="D144" s="164" t="s">
        <v>1082</v>
      </c>
      <c r="E144" s="165" t="s">
        <v>134</v>
      </c>
      <c r="F144" s="270" t="s">
        <v>135</v>
      </c>
      <c r="G144" s="270"/>
      <c r="H144" s="270"/>
      <c r="I144" s="270"/>
      <c r="J144" s="166" t="s">
        <v>1346</v>
      </c>
      <c r="K144" s="167">
        <v>0</v>
      </c>
      <c r="L144" s="265">
        <v>0</v>
      </c>
      <c r="M144" s="265"/>
      <c r="N144" s="258">
        <f t="shared" si="15"/>
        <v>0</v>
      </c>
      <c r="O144" s="258"/>
      <c r="P144" s="258"/>
      <c r="Q144" s="258"/>
      <c r="R144" s="138"/>
      <c r="T144" s="168" t="s">
        <v>875</v>
      </c>
      <c r="U144" s="47" t="s">
        <v>914</v>
      </c>
      <c r="V144" s="39"/>
      <c r="W144" s="169">
        <f t="shared" si="16"/>
        <v>0</v>
      </c>
      <c r="X144" s="169">
        <v>0</v>
      </c>
      <c r="Y144" s="169">
        <f t="shared" si="17"/>
        <v>0</v>
      </c>
      <c r="Z144" s="169">
        <v>0</v>
      </c>
      <c r="AA144" s="170">
        <f t="shared" si="18"/>
        <v>0</v>
      </c>
      <c r="AR144" s="22" t="s">
        <v>1183</v>
      </c>
      <c r="AT144" s="22" t="s">
        <v>1082</v>
      </c>
      <c r="AU144" s="22" t="s">
        <v>959</v>
      </c>
      <c r="AY144" s="22" t="s">
        <v>1081</v>
      </c>
      <c r="BE144" s="116">
        <f t="shared" si="19"/>
        <v>0</v>
      </c>
      <c r="BF144" s="116">
        <f t="shared" si="20"/>
        <v>0</v>
      </c>
      <c r="BG144" s="116">
        <f t="shared" si="21"/>
        <v>0</v>
      </c>
      <c r="BH144" s="116">
        <f t="shared" si="22"/>
        <v>0</v>
      </c>
      <c r="BI144" s="116">
        <f t="shared" si="23"/>
        <v>0</v>
      </c>
      <c r="BJ144" s="22" t="s">
        <v>959</v>
      </c>
      <c r="BK144" s="171">
        <f t="shared" si="24"/>
        <v>0</v>
      </c>
      <c r="BL144" s="22" t="s">
        <v>1183</v>
      </c>
      <c r="BM144" s="22" t="s">
        <v>136</v>
      </c>
    </row>
    <row r="145" spans="2:63" s="1" customFormat="1" ht="49.9" customHeight="1">
      <c r="B145" s="38"/>
      <c r="C145" s="39"/>
      <c r="D145" s="155"/>
      <c r="E145" s="39"/>
      <c r="F145" s="39"/>
      <c r="G145" s="39"/>
      <c r="H145" s="39"/>
      <c r="I145" s="39"/>
      <c r="J145" s="39"/>
      <c r="K145" s="39"/>
      <c r="L145" s="39"/>
      <c r="M145" s="39"/>
      <c r="N145" s="277"/>
      <c r="O145" s="278"/>
      <c r="P145" s="278"/>
      <c r="Q145" s="278"/>
      <c r="R145" s="40"/>
      <c r="T145" s="200"/>
      <c r="U145" s="59"/>
      <c r="V145" s="59"/>
      <c r="W145" s="59"/>
      <c r="X145" s="59"/>
      <c r="Y145" s="59"/>
      <c r="Z145" s="59"/>
      <c r="AA145" s="61"/>
      <c r="AT145" s="22" t="s">
        <v>946</v>
      </c>
      <c r="AU145" s="22" t="s">
        <v>947</v>
      </c>
      <c r="AY145" s="22" t="s">
        <v>85</v>
      </c>
      <c r="BK145" s="171">
        <v>0</v>
      </c>
    </row>
    <row r="146" spans="2:63" s="1" customFormat="1" ht="6.95" customHeight="1">
      <c r="B146" s="62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4"/>
    </row>
  </sheetData>
  <mergeCells count="124">
    <mergeCell ref="M33:P33"/>
    <mergeCell ref="C2:Q2"/>
    <mergeCell ref="C4:Q4"/>
    <mergeCell ref="F6:P6"/>
    <mergeCell ref="F7:P7"/>
    <mergeCell ref="O15:P15"/>
    <mergeCell ref="E16:L16"/>
    <mergeCell ref="O16:P16"/>
    <mergeCell ref="F144:I144"/>
    <mergeCell ref="F143:I143"/>
    <mergeCell ref="F141:I141"/>
    <mergeCell ref="F142:I142"/>
    <mergeCell ref="H1:K1"/>
    <mergeCell ref="S2:AC2"/>
    <mergeCell ref="O21:P21"/>
    <mergeCell ref="M28:P28"/>
    <mergeCell ref="O22:P22"/>
    <mergeCell ref="E25:L25"/>
    <mergeCell ref="M85:Q85"/>
    <mergeCell ref="M84:Q84"/>
    <mergeCell ref="M82:P82"/>
    <mergeCell ref="M37:P37"/>
    <mergeCell ref="L39:P39"/>
    <mergeCell ref="C76:Q76"/>
    <mergeCell ref="F78:P78"/>
    <mergeCell ref="H33:J33"/>
    <mergeCell ref="F79:P79"/>
    <mergeCell ref="F80:P80"/>
    <mergeCell ref="H36:J36"/>
    <mergeCell ref="M36:P36"/>
    <mergeCell ref="H37:J37"/>
    <mergeCell ref="H34:J34"/>
    <mergeCell ref="M34:P34"/>
    <mergeCell ref="H35:J35"/>
    <mergeCell ref="M35:P35"/>
    <mergeCell ref="F8:P8"/>
    <mergeCell ref="O10:P10"/>
    <mergeCell ref="O12:P12"/>
    <mergeCell ref="O13:P13"/>
    <mergeCell ref="M29:P29"/>
    <mergeCell ref="M31:P31"/>
    <mergeCell ref="O18:P18"/>
    <mergeCell ref="O19:P19"/>
    <mergeCell ref="D98:H98"/>
    <mergeCell ref="D102:H102"/>
    <mergeCell ref="D99:H99"/>
    <mergeCell ref="D100:H100"/>
    <mergeCell ref="D101:H101"/>
    <mergeCell ref="C87:G87"/>
    <mergeCell ref="N99:Q99"/>
    <mergeCell ref="N87:Q87"/>
    <mergeCell ref="N89:Q89"/>
    <mergeCell ref="N97:Q97"/>
    <mergeCell ref="N94:Q94"/>
    <mergeCell ref="N90:Q90"/>
    <mergeCell ref="N91:Q91"/>
    <mergeCell ref="N92:Q92"/>
    <mergeCell ref="N93:Q93"/>
    <mergeCell ref="F115:P115"/>
    <mergeCell ref="M117:P117"/>
    <mergeCell ref="N95:Q95"/>
    <mergeCell ref="N100:Q100"/>
    <mergeCell ref="N101:Q101"/>
    <mergeCell ref="L122:M122"/>
    <mergeCell ref="N122:Q122"/>
    <mergeCell ref="M119:Q119"/>
    <mergeCell ref="M120:Q120"/>
    <mergeCell ref="N98:Q98"/>
    <mergeCell ref="N102:Q102"/>
    <mergeCell ref="N103:Q103"/>
    <mergeCell ref="L105:Q105"/>
    <mergeCell ref="C111:Q111"/>
    <mergeCell ref="F113:P113"/>
    <mergeCell ref="F114:P114"/>
    <mergeCell ref="F122:I122"/>
    <mergeCell ref="F126:I126"/>
    <mergeCell ref="F127:I127"/>
    <mergeCell ref="L127:M127"/>
    <mergeCell ref="L126:M126"/>
    <mergeCell ref="N126:Q126"/>
    <mergeCell ref="N130:Q130"/>
    <mergeCell ref="L131:M131"/>
    <mergeCell ref="N131:Q131"/>
    <mergeCell ref="N127:Q127"/>
    <mergeCell ref="N123:Q123"/>
    <mergeCell ref="N124:Q124"/>
    <mergeCell ref="N125:Q125"/>
    <mergeCell ref="N128:Q128"/>
    <mergeCell ref="N135:Q135"/>
    <mergeCell ref="N137:Q137"/>
    <mergeCell ref="N138:Q138"/>
    <mergeCell ref="F129:I129"/>
    <mergeCell ref="F131:I131"/>
    <mergeCell ref="L129:M129"/>
    <mergeCell ref="N129:Q129"/>
    <mergeCell ref="F130:I130"/>
    <mergeCell ref="L130:M130"/>
    <mergeCell ref="F139:I139"/>
    <mergeCell ref="L139:M139"/>
    <mergeCell ref="N139:Q139"/>
    <mergeCell ref="F132:I132"/>
    <mergeCell ref="F134:I134"/>
    <mergeCell ref="L132:M132"/>
    <mergeCell ref="N132:Q132"/>
    <mergeCell ref="F133:I133"/>
    <mergeCell ref="L133:M133"/>
    <mergeCell ref="N133:Q133"/>
    <mergeCell ref="L134:M134"/>
    <mergeCell ref="N134:Q134"/>
    <mergeCell ref="N144:Q144"/>
    <mergeCell ref="L141:M141"/>
    <mergeCell ref="N141:Q141"/>
    <mergeCell ref="L142:M142"/>
    <mergeCell ref="N142:Q142"/>
    <mergeCell ref="N145:Q145"/>
    <mergeCell ref="F136:I136"/>
    <mergeCell ref="L136:M136"/>
    <mergeCell ref="N136:Q136"/>
    <mergeCell ref="F140:I140"/>
    <mergeCell ref="L140:M140"/>
    <mergeCell ref="N140:Q140"/>
    <mergeCell ref="L143:M143"/>
    <mergeCell ref="N143:Q143"/>
    <mergeCell ref="L144:M144"/>
  </mergeCells>
  <phoneticPr fontId="0" type="noConversion"/>
  <hyperlinks>
    <hyperlink ref="F1:G1" location="C2" display="1) Krycí list rozpočtu"/>
    <hyperlink ref="H1:K1" location="C87" display="2) Rekapitulácia rozpočtu"/>
    <hyperlink ref="L1" location="C122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67"/>
  <sheetViews>
    <sheetView showGridLines="0" workbookViewId="0">
      <pane ySplit="1" topLeftCell="A98" activePane="bottomLeft" state="frozen"/>
      <selection pane="bottomLeft" activeCell="I111" sqref="I11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66" ht="21.75" customHeight="1">
      <c r="A1" s="122"/>
      <c r="B1" s="15"/>
      <c r="C1" s="15"/>
      <c r="D1" s="16" t="s">
        <v>871</v>
      </c>
      <c r="E1" s="15"/>
      <c r="F1" s="17" t="s">
        <v>1030</v>
      </c>
      <c r="G1" s="17"/>
      <c r="H1" s="301" t="s">
        <v>1031</v>
      </c>
      <c r="I1" s="301"/>
      <c r="J1" s="301"/>
      <c r="K1" s="301"/>
      <c r="L1" s="17" t="s">
        <v>1032</v>
      </c>
      <c r="M1" s="15"/>
      <c r="N1" s="15"/>
      <c r="O1" s="16" t="s">
        <v>1033</v>
      </c>
      <c r="P1" s="15"/>
      <c r="Q1" s="15"/>
      <c r="R1" s="15"/>
      <c r="S1" s="17" t="s">
        <v>1034</v>
      </c>
      <c r="T1" s="17"/>
      <c r="U1" s="122"/>
      <c r="V1" s="122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44" t="s">
        <v>877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S2" s="246" t="s">
        <v>878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T2" s="22" t="s">
        <v>969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947</v>
      </c>
    </row>
    <row r="4" spans="1:66" ht="36.950000000000003" customHeight="1">
      <c r="B4" s="26"/>
      <c r="C4" s="231" t="s">
        <v>1035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7"/>
      <c r="T4" s="21" t="s">
        <v>882</v>
      </c>
      <c r="AT4" s="22" t="s">
        <v>876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1:66" ht="25.35" customHeight="1">
      <c r="B6" s="26"/>
      <c r="C6" s="29"/>
      <c r="D6" s="33" t="s">
        <v>887</v>
      </c>
      <c r="E6" s="29"/>
      <c r="F6" s="283" t="str">
        <f ca="1">'Rekapitulácia stavby'!K6</f>
        <v>Rekonštrukcia tepelného hospodárstva Ekonomickej univerzity v Bratislave, Dolnozemská cesta č.1, 852 35 Bratislava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9"/>
      <c r="R6" s="27"/>
    </row>
    <row r="7" spans="1:66" ht="25.35" customHeight="1">
      <c r="B7" s="26"/>
      <c r="C7" s="29"/>
      <c r="D7" s="33" t="s">
        <v>1036</v>
      </c>
      <c r="E7" s="29"/>
      <c r="F7" s="283" t="s">
        <v>137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9"/>
      <c r="R7" s="27"/>
    </row>
    <row r="8" spans="1:66" s="1" customFormat="1" ht="32.85" customHeight="1">
      <c r="B8" s="38"/>
      <c r="C8" s="39"/>
      <c r="D8" s="32" t="s">
        <v>1038</v>
      </c>
      <c r="E8" s="39"/>
      <c r="F8" s="238" t="s">
        <v>138</v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39"/>
      <c r="R8" s="40"/>
    </row>
    <row r="9" spans="1:66" s="1" customFormat="1" ht="14.45" customHeight="1">
      <c r="B9" s="38"/>
      <c r="C9" s="39"/>
      <c r="D9" s="33" t="s">
        <v>889</v>
      </c>
      <c r="E9" s="39"/>
      <c r="F9" s="31" t="s">
        <v>875</v>
      </c>
      <c r="G9" s="39"/>
      <c r="H9" s="39"/>
      <c r="I9" s="39"/>
      <c r="J9" s="39"/>
      <c r="K9" s="39"/>
      <c r="L9" s="39"/>
      <c r="M9" s="33" t="s">
        <v>890</v>
      </c>
      <c r="N9" s="39"/>
      <c r="O9" s="31" t="s">
        <v>875</v>
      </c>
      <c r="P9" s="39"/>
      <c r="Q9" s="39"/>
      <c r="R9" s="40"/>
    </row>
    <row r="10" spans="1:66" s="1" customFormat="1" ht="14.45" customHeight="1">
      <c r="B10" s="38"/>
      <c r="C10" s="39"/>
      <c r="D10" s="33" t="s">
        <v>891</v>
      </c>
      <c r="E10" s="39"/>
      <c r="F10" s="31" t="s">
        <v>892</v>
      </c>
      <c r="G10" s="39"/>
      <c r="H10" s="39"/>
      <c r="I10" s="39"/>
      <c r="J10" s="39"/>
      <c r="K10" s="39"/>
      <c r="L10" s="39"/>
      <c r="M10" s="33" t="s">
        <v>893</v>
      </c>
      <c r="N10" s="39"/>
      <c r="O10" s="302" t="str">
        <f ca="1">'Rekapitulácia stavby'!AN8</f>
        <v>7. 7. 2017</v>
      </c>
      <c r="P10" s="281"/>
      <c r="Q10" s="39"/>
      <c r="R10" s="40"/>
    </row>
    <row r="11" spans="1:66" s="1" customFormat="1" ht="10.9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1:66" s="1" customFormat="1" ht="14.45" customHeight="1">
      <c r="B12" s="38"/>
      <c r="C12" s="39"/>
      <c r="D12" s="33" t="s">
        <v>895</v>
      </c>
      <c r="E12" s="39"/>
      <c r="F12" s="39"/>
      <c r="G12" s="39"/>
      <c r="H12" s="39"/>
      <c r="I12" s="39"/>
      <c r="J12" s="39"/>
      <c r="K12" s="39"/>
      <c r="L12" s="39"/>
      <c r="M12" s="33" t="s">
        <v>896</v>
      </c>
      <c r="N12" s="39"/>
      <c r="O12" s="248" t="s">
        <v>875</v>
      </c>
      <c r="P12" s="248"/>
      <c r="Q12" s="39"/>
      <c r="R12" s="40"/>
    </row>
    <row r="13" spans="1:66" s="1" customFormat="1" ht="18" customHeight="1">
      <c r="B13" s="38"/>
      <c r="C13" s="39"/>
      <c r="D13" s="39"/>
      <c r="E13" s="31" t="s">
        <v>897</v>
      </c>
      <c r="F13" s="39"/>
      <c r="G13" s="39"/>
      <c r="H13" s="39"/>
      <c r="I13" s="39"/>
      <c r="J13" s="39"/>
      <c r="K13" s="39"/>
      <c r="L13" s="39"/>
      <c r="M13" s="33" t="s">
        <v>898</v>
      </c>
      <c r="N13" s="39"/>
      <c r="O13" s="248" t="s">
        <v>875</v>
      </c>
      <c r="P13" s="248"/>
      <c r="Q13" s="39"/>
      <c r="R13" s="40"/>
    </row>
    <row r="14" spans="1:66" s="1" customFormat="1" ht="6.95" customHeight="1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66" s="1" customFormat="1" ht="14.45" customHeight="1">
      <c r="B15" s="38"/>
      <c r="C15" s="39"/>
      <c r="D15" s="33" t="s">
        <v>899</v>
      </c>
      <c r="E15" s="39"/>
      <c r="F15" s="39"/>
      <c r="G15" s="39"/>
      <c r="H15" s="39"/>
      <c r="I15" s="39"/>
      <c r="J15" s="39"/>
      <c r="K15" s="39"/>
      <c r="L15" s="39"/>
      <c r="M15" s="33" t="s">
        <v>896</v>
      </c>
      <c r="N15" s="39"/>
      <c r="O15" s="303" t="str">
        <f ca="1">IF('Rekapitulácia stavby'!AN13="","",'Rekapitulácia stavby'!AN13)</f>
        <v>Vyplň údaj</v>
      </c>
      <c r="P15" s="248"/>
      <c r="Q15" s="39"/>
      <c r="R15" s="40"/>
    </row>
    <row r="16" spans="1:66" s="1" customFormat="1" ht="18" customHeight="1">
      <c r="B16" s="38"/>
      <c r="C16" s="39"/>
      <c r="D16" s="39"/>
      <c r="E16" s="303" t="str">
        <f ca="1">IF('Rekapitulácia stavby'!E14="","",'Rekapitulácia stavby'!E14)</f>
        <v>Vyplň údaj</v>
      </c>
      <c r="F16" s="304"/>
      <c r="G16" s="304"/>
      <c r="H16" s="304"/>
      <c r="I16" s="304"/>
      <c r="J16" s="304"/>
      <c r="K16" s="304"/>
      <c r="L16" s="304"/>
      <c r="M16" s="33" t="s">
        <v>898</v>
      </c>
      <c r="N16" s="39"/>
      <c r="O16" s="303" t="str">
        <f ca="1">IF('Rekapitulácia stavby'!AN14="","",'Rekapitulácia stavby'!AN14)</f>
        <v>Vyplň údaj</v>
      </c>
      <c r="P16" s="248"/>
      <c r="Q16" s="39"/>
      <c r="R16" s="40"/>
    </row>
    <row r="17" spans="2:18" s="1" customFormat="1" ht="6.95" customHeight="1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2:18" s="1" customFormat="1" ht="14.45" customHeight="1">
      <c r="B18" s="38"/>
      <c r="C18" s="39"/>
      <c r="D18" s="33" t="s">
        <v>901</v>
      </c>
      <c r="E18" s="39"/>
      <c r="F18" s="39"/>
      <c r="G18" s="39"/>
      <c r="H18" s="39"/>
      <c r="I18" s="39"/>
      <c r="J18" s="39"/>
      <c r="K18" s="39"/>
      <c r="L18" s="39"/>
      <c r="M18" s="33" t="s">
        <v>896</v>
      </c>
      <c r="N18" s="39"/>
      <c r="O18" s="248" t="s">
        <v>875</v>
      </c>
      <c r="P18" s="248"/>
      <c r="Q18" s="39"/>
      <c r="R18" s="40"/>
    </row>
    <row r="19" spans="2:18" s="1" customFormat="1" ht="18" customHeight="1">
      <c r="B19" s="38"/>
      <c r="C19" s="39"/>
      <c r="D19" s="39"/>
      <c r="E19" s="31" t="s">
        <v>902</v>
      </c>
      <c r="F19" s="39"/>
      <c r="G19" s="39"/>
      <c r="H19" s="39"/>
      <c r="I19" s="39"/>
      <c r="J19" s="39"/>
      <c r="K19" s="39"/>
      <c r="L19" s="39"/>
      <c r="M19" s="33" t="s">
        <v>898</v>
      </c>
      <c r="N19" s="39"/>
      <c r="O19" s="248" t="s">
        <v>875</v>
      </c>
      <c r="P19" s="248"/>
      <c r="Q19" s="39"/>
      <c r="R19" s="40"/>
    </row>
    <row r="20" spans="2:18" s="1" customFormat="1" ht="6.95" customHeight="1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2:18" s="1" customFormat="1" ht="14.45" customHeight="1">
      <c r="B21" s="38"/>
      <c r="C21" s="39"/>
      <c r="D21" s="33" t="s">
        <v>905</v>
      </c>
      <c r="E21" s="39"/>
      <c r="F21" s="39"/>
      <c r="G21" s="39"/>
      <c r="H21" s="39"/>
      <c r="I21" s="39"/>
      <c r="J21" s="39"/>
      <c r="K21" s="39"/>
      <c r="L21" s="39"/>
      <c r="M21" s="33" t="s">
        <v>896</v>
      </c>
      <c r="N21" s="39"/>
      <c r="O21" s="248" t="s">
        <v>875</v>
      </c>
      <c r="P21" s="248"/>
      <c r="Q21" s="39"/>
      <c r="R21" s="40"/>
    </row>
    <row r="22" spans="2:18" s="1" customFormat="1" ht="18" customHeight="1">
      <c r="B22" s="38"/>
      <c r="C22" s="39"/>
      <c r="D22" s="39"/>
      <c r="E22" s="31" t="s">
        <v>906</v>
      </c>
      <c r="F22" s="39"/>
      <c r="G22" s="39"/>
      <c r="H22" s="39"/>
      <c r="I22" s="39"/>
      <c r="J22" s="39"/>
      <c r="K22" s="39"/>
      <c r="L22" s="39"/>
      <c r="M22" s="33" t="s">
        <v>898</v>
      </c>
      <c r="N22" s="39"/>
      <c r="O22" s="248" t="s">
        <v>875</v>
      </c>
      <c r="P22" s="248"/>
      <c r="Q22" s="39"/>
      <c r="R22" s="40"/>
    </row>
    <row r="23" spans="2:18" s="1" customFormat="1" ht="6.95" customHeight="1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4.45" customHeight="1">
      <c r="B24" s="38"/>
      <c r="C24" s="39"/>
      <c r="D24" s="33" t="s">
        <v>907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16.5" customHeight="1">
      <c r="B25" s="38"/>
      <c r="C25" s="39"/>
      <c r="D25" s="39"/>
      <c r="E25" s="253" t="s">
        <v>875</v>
      </c>
      <c r="F25" s="253"/>
      <c r="G25" s="253"/>
      <c r="H25" s="253"/>
      <c r="I25" s="253"/>
      <c r="J25" s="253"/>
      <c r="K25" s="253"/>
      <c r="L25" s="253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2:18" s="1" customFormat="1" ht="6.95" customHeight="1">
      <c r="B27" s="38"/>
      <c r="C27" s="3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9"/>
      <c r="R27" s="40"/>
    </row>
    <row r="28" spans="2:18" s="1" customFormat="1" ht="14.45" customHeight="1">
      <c r="B28" s="38"/>
      <c r="C28" s="39"/>
      <c r="D28" s="123" t="s">
        <v>1040</v>
      </c>
      <c r="E28" s="39"/>
      <c r="F28" s="39"/>
      <c r="G28" s="39"/>
      <c r="H28" s="39"/>
      <c r="I28" s="39"/>
      <c r="J28" s="39"/>
      <c r="K28" s="39"/>
      <c r="L28" s="39"/>
      <c r="M28" s="254">
        <f>N89</f>
        <v>0</v>
      </c>
      <c r="N28" s="254"/>
      <c r="O28" s="254"/>
      <c r="P28" s="254"/>
      <c r="Q28" s="39"/>
      <c r="R28" s="40"/>
    </row>
    <row r="29" spans="2:18" s="1" customFormat="1" ht="14.45" customHeight="1">
      <c r="B29" s="38"/>
      <c r="C29" s="39"/>
      <c r="D29" s="37" t="s">
        <v>1026</v>
      </c>
      <c r="E29" s="39"/>
      <c r="F29" s="39"/>
      <c r="G29" s="39"/>
      <c r="H29" s="39"/>
      <c r="I29" s="39"/>
      <c r="J29" s="39"/>
      <c r="K29" s="39"/>
      <c r="L29" s="39"/>
      <c r="M29" s="254">
        <f>N106</f>
        <v>0</v>
      </c>
      <c r="N29" s="254"/>
      <c r="O29" s="254"/>
      <c r="P29" s="254"/>
      <c r="Q29" s="39"/>
      <c r="R29" s="40"/>
    </row>
    <row r="30" spans="2:18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2:18" s="1" customFormat="1" ht="25.35" customHeight="1">
      <c r="B31" s="38"/>
      <c r="C31" s="39"/>
      <c r="D31" s="124" t="s">
        <v>910</v>
      </c>
      <c r="E31" s="39"/>
      <c r="F31" s="39"/>
      <c r="G31" s="39"/>
      <c r="H31" s="39"/>
      <c r="I31" s="39"/>
      <c r="J31" s="39"/>
      <c r="K31" s="39"/>
      <c r="L31" s="39"/>
      <c r="M31" s="300">
        <f>ROUND(M28+M29,2)</f>
        <v>0</v>
      </c>
      <c r="N31" s="282"/>
      <c r="O31" s="282"/>
      <c r="P31" s="282"/>
      <c r="Q31" s="39"/>
      <c r="R31" s="40"/>
    </row>
    <row r="32" spans="2:18" s="1" customFormat="1" ht="6.95" customHeight="1">
      <c r="B32" s="38"/>
      <c r="C32" s="3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9"/>
      <c r="R32" s="40"/>
    </row>
    <row r="33" spans="2:18" s="1" customFormat="1" ht="14.45" customHeight="1">
      <c r="B33" s="38"/>
      <c r="C33" s="39"/>
      <c r="D33" s="45" t="s">
        <v>911</v>
      </c>
      <c r="E33" s="45" t="s">
        <v>912</v>
      </c>
      <c r="F33" s="46">
        <v>0.2</v>
      </c>
      <c r="G33" s="125" t="s">
        <v>913</v>
      </c>
      <c r="H33" s="298">
        <f>(SUM(BE106:BE113)+SUM(BE132:BE365))</f>
        <v>0</v>
      </c>
      <c r="I33" s="282"/>
      <c r="J33" s="282"/>
      <c r="K33" s="39"/>
      <c r="L33" s="39"/>
      <c r="M33" s="298">
        <f>ROUND((SUM(BE106:BE113)+SUM(BE132:BE365)), 2)*F33</f>
        <v>0</v>
      </c>
      <c r="N33" s="282"/>
      <c r="O33" s="282"/>
      <c r="P33" s="282"/>
      <c r="Q33" s="39"/>
      <c r="R33" s="40"/>
    </row>
    <row r="34" spans="2:18" s="1" customFormat="1" ht="14.45" customHeight="1">
      <c r="B34" s="38"/>
      <c r="C34" s="39"/>
      <c r="D34" s="39"/>
      <c r="E34" s="45" t="s">
        <v>914</v>
      </c>
      <c r="F34" s="46">
        <v>0.2</v>
      </c>
      <c r="G34" s="125" t="s">
        <v>913</v>
      </c>
      <c r="H34" s="298">
        <f>(SUM(BF106:BF113)+SUM(BF132:BF365))</f>
        <v>0</v>
      </c>
      <c r="I34" s="282"/>
      <c r="J34" s="282"/>
      <c r="K34" s="39"/>
      <c r="L34" s="39"/>
      <c r="M34" s="298">
        <f>ROUND((SUM(BF106:BF113)+SUM(BF132:BF365)), 2)*F34</f>
        <v>0</v>
      </c>
      <c r="N34" s="282"/>
      <c r="O34" s="282"/>
      <c r="P34" s="282"/>
      <c r="Q34" s="39"/>
      <c r="R34" s="40"/>
    </row>
    <row r="35" spans="2:18" s="1" customFormat="1" ht="14.45" hidden="1" customHeight="1">
      <c r="B35" s="38"/>
      <c r="C35" s="39"/>
      <c r="D35" s="39"/>
      <c r="E35" s="45" t="s">
        <v>915</v>
      </c>
      <c r="F35" s="46">
        <v>0.2</v>
      </c>
      <c r="G35" s="125" t="s">
        <v>913</v>
      </c>
      <c r="H35" s="298">
        <f>(SUM(BG106:BG113)+SUM(BG132:BG365))</f>
        <v>0</v>
      </c>
      <c r="I35" s="282"/>
      <c r="J35" s="282"/>
      <c r="K35" s="39"/>
      <c r="L35" s="39"/>
      <c r="M35" s="298">
        <v>0</v>
      </c>
      <c r="N35" s="282"/>
      <c r="O35" s="282"/>
      <c r="P35" s="282"/>
      <c r="Q35" s="39"/>
      <c r="R35" s="40"/>
    </row>
    <row r="36" spans="2:18" s="1" customFormat="1" ht="14.45" hidden="1" customHeight="1">
      <c r="B36" s="38"/>
      <c r="C36" s="39"/>
      <c r="D36" s="39"/>
      <c r="E36" s="45" t="s">
        <v>916</v>
      </c>
      <c r="F36" s="46">
        <v>0.2</v>
      </c>
      <c r="G36" s="125" t="s">
        <v>913</v>
      </c>
      <c r="H36" s="298">
        <f>(SUM(BH106:BH113)+SUM(BH132:BH365))</f>
        <v>0</v>
      </c>
      <c r="I36" s="282"/>
      <c r="J36" s="282"/>
      <c r="K36" s="39"/>
      <c r="L36" s="39"/>
      <c r="M36" s="298">
        <v>0</v>
      </c>
      <c r="N36" s="282"/>
      <c r="O36" s="282"/>
      <c r="P36" s="282"/>
      <c r="Q36" s="39"/>
      <c r="R36" s="40"/>
    </row>
    <row r="37" spans="2:18" s="1" customFormat="1" ht="14.45" hidden="1" customHeight="1">
      <c r="B37" s="38"/>
      <c r="C37" s="39"/>
      <c r="D37" s="39"/>
      <c r="E37" s="45" t="s">
        <v>917</v>
      </c>
      <c r="F37" s="46">
        <v>0</v>
      </c>
      <c r="G37" s="125" t="s">
        <v>913</v>
      </c>
      <c r="H37" s="298">
        <f>(SUM(BI106:BI113)+SUM(BI132:BI365))</f>
        <v>0</v>
      </c>
      <c r="I37" s="282"/>
      <c r="J37" s="282"/>
      <c r="K37" s="39"/>
      <c r="L37" s="39"/>
      <c r="M37" s="298">
        <v>0</v>
      </c>
      <c r="N37" s="282"/>
      <c r="O37" s="282"/>
      <c r="P37" s="282"/>
      <c r="Q37" s="39"/>
      <c r="R37" s="40"/>
    </row>
    <row r="38" spans="2:18" s="1" customFormat="1" ht="6.9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25.35" customHeight="1">
      <c r="B39" s="38"/>
      <c r="C39" s="49"/>
      <c r="D39" s="50" t="s">
        <v>918</v>
      </c>
      <c r="E39" s="51"/>
      <c r="F39" s="51"/>
      <c r="G39" s="126" t="s">
        <v>919</v>
      </c>
      <c r="H39" s="52" t="s">
        <v>920</v>
      </c>
      <c r="I39" s="51"/>
      <c r="J39" s="51"/>
      <c r="K39" s="51"/>
      <c r="L39" s="228">
        <f>SUM(M31:M37)</f>
        <v>0</v>
      </c>
      <c r="M39" s="228"/>
      <c r="N39" s="228"/>
      <c r="O39" s="228"/>
      <c r="P39" s="299"/>
      <c r="Q39" s="4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s="1" customFormat="1" ht="14.4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2:18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5">
      <c r="B50" s="38"/>
      <c r="C50" s="39"/>
      <c r="D50" s="53" t="s">
        <v>921</v>
      </c>
      <c r="E50" s="54"/>
      <c r="F50" s="54"/>
      <c r="G50" s="54"/>
      <c r="H50" s="55"/>
      <c r="I50" s="39"/>
      <c r="J50" s="53" t="s">
        <v>922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 ht="15">
      <c r="B59" s="38"/>
      <c r="C59" s="39"/>
      <c r="D59" s="58" t="s">
        <v>923</v>
      </c>
      <c r="E59" s="59"/>
      <c r="F59" s="59"/>
      <c r="G59" s="60" t="s">
        <v>924</v>
      </c>
      <c r="H59" s="61"/>
      <c r="I59" s="39"/>
      <c r="J59" s="58" t="s">
        <v>923</v>
      </c>
      <c r="K59" s="59"/>
      <c r="L59" s="59"/>
      <c r="M59" s="59"/>
      <c r="N59" s="60" t="s">
        <v>924</v>
      </c>
      <c r="O59" s="59"/>
      <c r="P59" s="61"/>
      <c r="Q59" s="39"/>
      <c r="R59" s="40"/>
    </row>
    <row r="60" spans="2:18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5">
      <c r="B61" s="38"/>
      <c r="C61" s="39"/>
      <c r="D61" s="53" t="s">
        <v>925</v>
      </c>
      <c r="E61" s="54"/>
      <c r="F61" s="54"/>
      <c r="G61" s="54"/>
      <c r="H61" s="55"/>
      <c r="I61" s="39"/>
      <c r="J61" s="53" t="s">
        <v>926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 ht="15">
      <c r="B70" s="38"/>
      <c r="C70" s="39"/>
      <c r="D70" s="58" t="s">
        <v>923</v>
      </c>
      <c r="E70" s="59"/>
      <c r="F70" s="59"/>
      <c r="G70" s="60" t="s">
        <v>924</v>
      </c>
      <c r="H70" s="61"/>
      <c r="I70" s="39"/>
      <c r="J70" s="58" t="s">
        <v>923</v>
      </c>
      <c r="K70" s="59"/>
      <c r="L70" s="59"/>
      <c r="M70" s="59"/>
      <c r="N70" s="60" t="s">
        <v>924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31" t="s">
        <v>1041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887</v>
      </c>
      <c r="D78" s="39"/>
      <c r="E78" s="39"/>
      <c r="F78" s="283" t="str">
        <f>F6</f>
        <v>Rekonštrukcia tepelného hospodárstva Ekonomickej univerzity v Bratislave, Dolnozemská cesta č.1, 852 35 Bratislava</v>
      </c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39"/>
      <c r="R78" s="40"/>
    </row>
    <row r="79" spans="2:18" ht="30" customHeight="1">
      <c r="B79" s="26"/>
      <c r="C79" s="33" t="s">
        <v>1036</v>
      </c>
      <c r="D79" s="29"/>
      <c r="E79" s="29"/>
      <c r="F79" s="283" t="s">
        <v>137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9"/>
      <c r="R79" s="27"/>
    </row>
    <row r="80" spans="2:18" s="1" customFormat="1" ht="36.950000000000003" customHeight="1">
      <c r="B80" s="38"/>
      <c r="C80" s="72" t="s">
        <v>1038</v>
      </c>
      <c r="D80" s="39"/>
      <c r="E80" s="39"/>
      <c r="F80" s="233" t="str">
        <f>F8</f>
        <v xml:space="preserve">E.1.2.1 - E.1.2.1 Architektonické a stavebné riešenie objektu + statika </v>
      </c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39"/>
      <c r="R80" s="40"/>
    </row>
    <row r="81" spans="2:47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</row>
    <row r="82" spans="2:47" s="1" customFormat="1" ht="18" customHeight="1">
      <c r="B82" s="38"/>
      <c r="C82" s="33" t="s">
        <v>891</v>
      </c>
      <c r="D82" s="39"/>
      <c r="E82" s="39"/>
      <c r="F82" s="31" t="str">
        <f>F10</f>
        <v>Bratislava</v>
      </c>
      <c r="G82" s="39"/>
      <c r="H82" s="39"/>
      <c r="I82" s="39"/>
      <c r="J82" s="39"/>
      <c r="K82" s="33" t="s">
        <v>893</v>
      </c>
      <c r="L82" s="39"/>
      <c r="M82" s="281" t="str">
        <f>IF(O10="","",O10)</f>
        <v>7. 7. 2017</v>
      </c>
      <c r="N82" s="281"/>
      <c r="O82" s="281"/>
      <c r="P82" s="281"/>
      <c r="Q82" s="39"/>
      <c r="R82" s="40"/>
    </row>
    <row r="83" spans="2:47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</row>
    <row r="84" spans="2:47" s="1" customFormat="1" ht="15">
      <c r="B84" s="38"/>
      <c r="C84" s="33" t="s">
        <v>895</v>
      </c>
      <c r="D84" s="39"/>
      <c r="E84" s="39"/>
      <c r="F84" s="31" t="str">
        <f>E13</f>
        <v>Ekonomická univerzita v Bratislave</v>
      </c>
      <c r="G84" s="39"/>
      <c r="H84" s="39"/>
      <c r="I84" s="39"/>
      <c r="J84" s="39"/>
      <c r="K84" s="33" t="s">
        <v>901</v>
      </c>
      <c r="L84" s="39"/>
      <c r="M84" s="248" t="str">
        <f>E19</f>
        <v>Energoprojekt Bratislava, a.s.</v>
      </c>
      <c r="N84" s="248"/>
      <c r="O84" s="248"/>
      <c r="P84" s="248"/>
      <c r="Q84" s="248"/>
      <c r="R84" s="40"/>
    </row>
    <row r="85" spans="2:47" s="1" customFormat="1" ht="14.45" customHeight="1">
      <c r="B85" s="38"/>
      <c r="C85" s="33" t="s">
        <v>899</v>
      </c>
      <c r="D85" s="39"/>
      <c r="E85" s="39"/>
      <c r="F85" s="31" t="str">
        <f>IF(E16="","",E16)</f>
        <v>Vyplň údaj</v>
      </c>
      <c r="G85" s="39"/>
      <c r="H85" s="39"/>
      <c r="I85" s="39"/>
      <c r="J85" s="39"/>
      <c r="K85" s="33" t="s">
        <v>905</v>
      </c>
      <c r="L85" s="39"/>
      <c r="M85" s="248" t="str">
        <f>E22</f>
        <v>Jozef Viderňan</v>
      </c>
      <c r="N85" s="248"/>
      <c r="O85" s="248"/>
      <c r="P85" s="248"/>
      <c r="Q85" s="248"/>
      <c r="R85" s="40"/>
    </row>
    <row r="86" spans="2:47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</row>
    <row r="87" spans="2:47" s="1" customFormat="1" ht="29.25" customHeight="1">
      <c r="B87" s="38"/>
      <c r="C87" s="295" t="s">
        <v>1042</v>
      </c>
      <c r="D87" s="296"/>
      <c r="E87" s="296"/>
      <c r="F87" s="296"/>
      <c r="G87" s="296"/>
      <c r="H87" s="49"/>
      <c r="I87" s="49"/>
      <c r="J87" s="49"/>
      <c r="K87" s="49"/>
      <c r="L87" s="49"/>
      <c r="M87" s="49"/>
      <c r="N87" s="295" t="s">
        <v>1043</v>
      </c>
      <c r="O87" s="296"/>
      <c r="P87" s="296"/>
      <c r="Q87" s="296"/>
      <c r="R87" s="40"/>
    </row>
    <row r="88" spans="2:47" s="1" customFormat="1" ht="10.3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</row>
    <row r="89" spans="2:47" s="1" customFormat="1" ht="29.25" customHeight="1">
      <c r="B89" s="38"/>
      <c r="C89" s="127" t="s">
        <v>1044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236">
        <f>N132</f>
        <v>0</v>
      </c>
      <c r="O89" s="297"/>
      <c r="P89" s="297"/>
      <c r="Q89" s="297"/>
      <c r="R89" s="40"/>
      <c r="AU89" s="22" t="s">
        <v>1045</v>
      </c>
    </row>
    <row r="90" spans="2:47" s="7" customFormat="1" ht="24.95" customHeight="1">
      <c r="B90" s="128"/>
      <c r="C90" s="129"/>
      <c r="D90" s="130" t="s">
        <v>1046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91">
        <f>N133</f>
        <v>0</v>
      </c>
      <c r="O90" s="292"/>
      <c r="P90" s="292"/>
      <c r="Q90" s="292"/>
      <c r="R90" s="131"/>
    </row>
    <row r="91" spans="2:47" s="8" customFormat="1" ht="19.899999999999999" customHeight="1">
      <c r="B91" s="132"/>
      <c r="C91" s="101"/>
      <c r="D91" s="112" t="s">
        <v>1048</v>
      </c>
      <c r="E91" s="101"/>
      <c r="F91" s="101"/>
      <c r="G91" s="101"/>
      <c r="H91" s="101"/>
      <c r="I91" s="101"/>
      <c r="J91" s="101"/>
      <c r="K91" s="101"/>
      <c r="L91" s="101"/>
      <c r="M91" s="101"/>
      <c r="N91" s="207">
        <f>N134</f>
        <v>0</v>
      </c>
      <c r="O91" s="208"/>
      <c r="P91" s="208"/>
      <c r="Q91" s="208"/>
      <c r="R91" s="133"/>
    </row>
    <row r="92" spans="2:47" s="8" customFormat="1" ht="19.899999999999999" customHeight="1">
      <c r="B92" s="132"/>
      <c r="C92" s="101"/>
      <c r="D92" s="112" t="s">
        <v>1049</v>
      </c>
      <c r="E92" s="101"/>
      <c r="F92" s="101"/>
      <c r="G92" s="101"/>
      <c r="H92" s="101"/>
      <c r="I92" s="101"/>
      <c r="J92" s="101"/>
      <c r="K92" s="101"/>
      <c r="L92" s="101"/>
      <c r="M92" s="101"/>
      <c r="N92" s="207">
        <f>N147</f>
        <v>0</v>
      </c>
      <c r="O92" s="208"/>
      <c r="P92" s="208"/>
      <c r="Q92" s="208"/>
      <c r="R92" s="133"/>
    </row>
    <row r="93" spans="2:47" s="8" customFormat="1" ht="19.899999999999999" customHeight="1">
      <c r="B93" s="132"/>
      <c r="C93" s="101"/>
      <c r="D93" s="112" t="s">
        <v>1050</v>
      </c>
      <c r="E93" s="101"/>
      <c r="F93" s="101"/>
      <c r="G93" s="101"/>
      <c r="H93" s="101"/>
      <c r="I93" s="101"/>
      <c r="J93" s="101"/>
      <c r="K93" s="101"/>
      <c r="L93" s="101"/>
      <c r="M93" s="101"/>
      <c r="N93" s="207">
        <f>N178</f>
        <v>0</v>
      </c>
      <c r="O93" s="208"/>
      <c r="P93" s="208"/>
      <c r="Q93" s="208"/>
      <c r="R93" s="133"/>
    </row>
    <row r="94" spans="2:47" s="8" customFormat="1" ht="19.899999999999999" customHeight="1">
      <c r="B94" s="132"/>
      <c r="C94" s="101"/>
      <c r="D94" s="112" t="s">
        <v>1051</v>
      </c>
      <c r="E94" s="101"/>
      <c r="F94" s="101"/>
      <c r="G94" s="101"/>
      <c r="H94" s="101"/>
      <c r="I94" s="101"/>
      <c r="J94" s="101"/>
      <c r="K94" s="101"/>
      <c r="L94" s="101"/>
      <c r="M94" s="101"/>
      <c r="N94" s="207">
        <f>N259</f>
        <v>0</v>
      </c>
      <c r="O94" s="208"/>
      <c r="P94" s="208"/>
      <c r="Q94" s="208"/>
      <c r="R94" s="133"/>
    </row>
    <row r="95" spans="2:47" s="7" customFormat="1" ht="24.95" customHeight="1">
      <c r="B95" s="128"/>
      <c r="C95" s="129"/>
      <c r="D95" s="130" t="s">
        <v>1052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91">
        <f>N261</f>
        <v>0</v>
      </c>
      <c r="O95" s="292"/>
      <c r="P95" s="292"/>
      <c r="Q95" s="292"/>
      <c r="R95" s="131"/>
    </row>
    <row r="96" spans="2:47" s="8" customFormat="1" ht="19.899999999999999" customHeight="1">
      <c r="B96" s="132"/>
      <c r="C96" s="101"/>
      <c r="D96" s="112" t="s">
        <v>1053</v>
      </c>
      <c r="E96" s="101"/>
      <c r="F96" s="101"/>
      <c r="G96" s="101"/>
      <c r="H96" s="101"/>
      <c r="I96" s="101"/>
      <c r="J96" s="101"/>
      <c r="K96" s="101"/>
      <c r="L96" s="101"/>
      <c r="M96" s="101"/>
      <c r="N96" s="207">
        <f>N262</f>
        <v>0</v>
      </c>
      <c r="O96" s="208"/>
      <c r="P96" s="208"/>
      <c r="Q96" s="208"/>
      <c r="R96" s="133"/>
    </row>
    <row r="97" spans="2:65" s="8" customFormat="1" ht="19.899999999999999" customHeight="1">
      <c r="B97" s="132"/>
      <c r="C97" s="101"/>
      <c r="D97" s="112" t="s">
        <v>1058</v>
      </c>
      <c r="E97" s="101"/>
      <c r="F97" s="101"/>
      <c r="G97" s="101"/>
      <c r="H97" s="101"/>
      <c r="I97" s="101"/>
      <c r="J97" s="101"/>
      <c r="K97" s="101"/>
      <c r="L97" s="101"/>
      <c r="M97" s="101"/>
      <c r="N97" s="207">
        <f>N273</f>
        <v>0</v>
      </c>
      <c r="O97" s="208"/>
      <c r="P97" s="208"/>
      <c r="Q97" s="208"/>
      <c r="R97" s="133"/>
    </row>
    <row r="98" spans="2:65" s="8" customFormat="1" ht="19.899999999999999" customHeight="1">
      <c r="B98" s="132"/>
      <c r="C98" s="101"/>
      <c r="D98" s="112" t="s">
        <v>1059</v>
      </c>
      <c r="E98" s="101"/>
      <c r="F98" s="101"/>
      <c r="G98" s="101"/>
      <c r="H98" s="101"/>
      <c r="I98" s="101"/>
      <c r="J98" s="101"/>
      <c r="K98" s="101"/>
      <c r="L98" s="101"/>
      <c r="M98" s="101"/>
      <c r="N98" s="207">
        <f>N288</f>
        <v>0</v>
      </c>
      <c r="O98" s="208"/>
      <c r="P98" s="208"/>
      <c r="Q98" s="208"/>
      <c r="R98" s="133"/>
    </row>
    <row r="99" spans="2:65" s="8" customFormat="1" ht="19.899999999999999" customHeight="1">
      <c r="B99" s="132"/>
      <c r="C99" s="101"/>
      <c r="D99" s="112" t="s">
        <v>139</v>
      </c>
      <c r="E99" s="101"/>
      <c r="F99" s="101"/>
      <c r="G99" s="101"/>
      <c r="H99" s="101"/>
      <c r="I99" s="101"/>
      <c r="J99" s="101"/>
      <c r="K99" s="101"/>
      <c r="L99" s="101"/>
      <c r="M99" s="101"/>
      <c r="N99" s="207">
        <f>N306</f>
        <v>0</v>
      </c>
      <c r="O99" s="208"/>
      <c r="P99" s="208"/>
      <c r="Q99" s="208"/>
      <c r="R99" s="133"/>
    </row>
    <row r="100" spans="2:65" s="8" customFormat="1" ht="19.899999999999999" customHeight="1">
      <c r="B100" s="132"/>
      <c r="C100" s="101"/>
      <c r="D100" s="112" t="s">
        <v>1060</v>
      </c>
      <c r="E100" s="101"/>
      <c r="F100" s="101"/>
      <c r="G100" s="101"/>
      <c r="H100" s="101"/>
      <c r="I100" s="101"/>
      <c r="J100" s="101"/>
      <c r="K100" s="101"/>
      <c r="L100" s="101"/>
      <c r="M100" s="101"/>
      <c r="N100" s="207">
        <f>N319</f>
        <v>0</v>
      </c>
      <c r="O100" s="208"/>
      <c r="P100" s="208"/>
      <c r="Q100" s="208"/>
      <c r="R100" s="133"/>
    </row>
    <row r="101" spans="2:65" s="8" customFormat="1" ht="19.899999999999999" customHeight="1">
      <c r="B101" s="132"/>
      <c r="C101" s="101"/>
      <c r="D101" s="112" t="s">
        <v>1061</v>
      </c>
      <c r="E101" s="101"/>
      <c r="F101" s="101"/>
      <c r="G101" s="101"/>
      <c r="H101" s="101"/>
      <c r="I101" s="101"/>
      <c r="J101" s="101"/>
      <c r="K101" s="101"/>
      <c r="L101" s="101"/>
      <c r="M101" s="101"/>
      <c r="N101" s="207">
        <f>N328</f>
        <v>0</v>
      </c>
      <c r="O101" s="208"/>
      <c r="P101" s="208"/>
      <c r="Q101" s="208"/>
      <c r="R101" s="133"/>
    </row>
    <row r="102" spans="2:65" s="8" customFormat="1" ht="19.899999999999999" customHeight="1">
      <c r="B102" s="132"/>
      <c r="C102" s="101"/>
      <c r="D102" s="112" t="s">
        <v>1062</v>
      </c>
      <c r="E102" s="101"/>
      <c r="F102" s="101"/>
      <c r="G102" s="101"/>
      <c r="H102" s="101"/>
      <c r="I102" s="101"/>
      <c r="J102" s="101"/>
      <c r="K102" s="101"/>
      <c r="L102" s="101"/>
      <c r="M102" s="101"/>
      <c r="N102" s="207">
        <f>N342</f>
        <v>0</v>
      </c>
      <c r="O102" s="208"/>
      <c r="P102" s="208"/>
      <c r="Q102" s="208"/>
      <c r="R102" s="133"/>
    </row>
    <row r="103" spans="2:65" s="7" customFormat="1" ht="24.95" customHeight="1">
      <c r="B103" s="128"/>
      <c r="C103" s="129"/>
      <c r="D103" s="130" t="s">
        <v>1063</v>
      </c>
      <c r="E103" s="129"/>
      <c r="F103" s="129"/>
      <c r="G103" s="129"/>
      <c r="H103" s="129"/>
      <c r="I103" s="129"/>
      <c r="J103" s="129"/>
      <c r="K103" s="129"/>
      <c r="L103" s="129"/>
      <c r="M103" s="129"/>
      <c r="N103" s="291">
        <f>N359</f>
        <v>0</v>
      </c>
      <c r="O103" s="292"/>
      <c r="P103" s="292"/>
      <c r="Q103" s="292"/>
      <c r="R103" s="131"/>
    </row>
    <row r="104" spans="2:65" s="8" customFormat="1" ht="19.899999999999999" customHeight="1">
      <c r="B104" s="132"/>
      <c r="C104" s="101"/>
      <c r="D104" s="112" t="s">
        <v>1064</v>
      </c>
      <c r="E104" s="101"/>
      <c r="F104" s="101"/>
      <c r="G104" s="101"/>
      <c r="H104" s="101"/>
      <c r="I104" s="101"/>
      <c r="J104" s="101"/>
      <c r="K104" s="101"/>
      <c r="L104" s="101"/>
      <c r="M104" s="101"/>
      <c r="N104" s="207">
        <f>N360</f>
        <v>0</v>
      </c>
      <c r="O104" s="208"/>
      <c r="P104" s="208"/>
      <c r="Q104" s="208"/>
      <c r="R104" s="133"/>
    </row>
    <row r="105" spans="2:65" s="1" customFormat="1" ht="21.75" customHeight="1"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40"/>
    </row>
    <row r="106" spans="2:65" s="1" customFormat="1" ht="29.25" customHeight="1">
      <c r="B106" s="38"/>
      <c r="C106" s="201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93"/>
      <c r="O106" s="294"/>
      <c r="P106" s="294"/>
      <c r="Q106" s="294"/>
      <c r="R106" s="40"/>
      <c r="T106" s="134"/>
      <c r="U106" s="135" t="s">
        <v>911</v>
      </c>
    </row>
    <row r="107" spans="2:65" s="1" customFormat="1" ht="18" customHeight="1">
      <c r="B107" s="136"/>
      <c r="C107" s="203"/>
      <c r="D107" s="213"/>
      <c r="E107" s="213"/>
      <c r="F107" s="213"/>
      <c r="G107" s="213"/>
      <c r="H107" s="213"/>
      <c r="I107" s="203"/>
      <c r="J107" s="203"/>
      <c r="K107" s="203"/>
      <c r="L107" s="203"/>
      <c r="M107" s="203"/>
      <c r="N107" s="216"/>
      <c r="O107" s="216"/>
      <c r="P107" s="216"/>
      <c r="Q107" s="216"/>
      <c r="R107" s="138"/>
      <c r="S107" s="139"/>
      <c r="T107" s="140"/>
      <c r="U107" s="141" t="s">
        <v>914</v>
      </c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42" t="s">
        <v>1065</v>
      </c>
      <c r="AZ107" s="139"/>
      <c r="BA107" s="139"/>
      <c r="BB107" s="139"/>
      <c r="BC107" s="139"/>
      <c r="BD107" s="139"/>
      <c r="BE107" s="143">
        <f t="shared" ref="BE107:BE112" si="0">IF(U107="základná",N107,0)</f>
        <v>0</v>
      </c>
      <c r="BF107" s="143">
        <f t="shared" ref="BF107:BF112" si="1">IF(U107="znížená",N107,0)</f>
        <v>0</v>
      </c>
      <c r="BG107" s="143">
        <f t="shared" ref="BG107:BG112" si="2">IF(U107="zákl. prenesená",N107,0)</f>
        <v>0</v>
      </c>
      <c r="BH107" s="143">
        <f t="shared" ref="BH107:BH112" si="3">IF(U107="zníž. prenesená",N107,0)</f>
        <v>0</v>
      </c>
      <c r="BI107" s="143">
        <f t="shared" ref="BI107:BI112" si="4">IF(U107="nulová",N107,0)</f>
        <v>0</v>
      </c>
      <c r="BJ107" s="142" t="s">
        <v>959</v>
      </c>
      <c r="BK107" s="139"/>
      <c r="BL107" s="139"/>
      <c r="BM107" s="139"/>
    </row>
    <row r="108" spans="2:65" s="1" customFormat="1" ht="18" customHeight="1">
      <c r="B108" s="136"/>
      <c r="C108" s="203"/>
      <c r="D108" s="213"/>
      <c r="E108" s="213"/>
      <c r="F108" s="213"/>
      <c r="G108" s="213"/>
      <c r="H108" s="213"/>
      <c r="I108" s="203"/>
      <c r="J108" s="203"/>
      <c r="K108" s="203"/>
      <c r="L108" s="203"/>
      <c r="M108" s="203"/>
      <c r="N108" s="216"/>
      <c r="O108" s="216"/>
      <c r="P108" s="216"/>
      <c r="Q108" s="216"/>
      <c r="R108" s="138"/>
      <c r="S108" s="139"/>
      <c r="T108" s="140"/>
      <c r="U108" s="141" t="s">
        <v>914</v>
      </c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42" t="s">
        <v>1065</v>
      </c>
      <c r="AZ108" s="139"/>
      <c r="BA108" s="139"/>
      <c r="BB108" s="139"/>
      <c r="BC108" s="139"/>
      <c r="BD108" s="139"/>
      <c r="BE108" s="143">
        <f t="shared" si="0"/>
        <v>0</v>
      </c>
      <c r="BF108" s="143">
        <f t="shared" si="1"/>
        <v>0</v>
      </c>
      <c r="BG108" s="143">
        <f t="shared" si="2"/>
        <v>0</v>
      </c>
      <c r="BH108" s="143">
        <f t="shared" si="3"/>
        <v>0</v>
      </c>
      <c r="BI108" s="143">
        <f t="shared" si="4"/>
        <v>0</v>
      </c>
      <c r="BJ108" s="142" t="s">
        <v>959</v>
      </c>
      <c r="BK108" s="139"/>
      <c r="BL108" s="139"/>
      <c r="BM108" s="139"/>
    </row>
    <row r="109" spans="2:65" s="1" customFormat="1" ht="18" customHeight="1">
      <c r="B109" s="136"/>
      <c r="C109" s="203"/>
      <c r="D109" s="213"/>
      <c r="E109" s="213"/>
      <c r="F109" s="213"/>
      <c r="G109" s="213"/>
      <c r="H109" s="213"/>
      <c r="I109" s="203"/>
      <c r="J109" s="203"/>
      <c r="K109" s="203"/>
      <c r="L109" s="203"/>
      <c r="M109" s="203"/>
      <c r="N109" s="216"/>
      <c r="O109" s="216"/>
      <c r="P109" s="216"/>
      <c r="Q109" s="216"/>
      <c r="R109" s="138"/>
      <c r="S109" s="139"/>
      <c r="T109" s="140"/>
      <c r="U109" s="141" t="s">
        <v>914</v>
      </c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42" t="s">
        <v>1065</v>
      </c>
      <c r="AZ109" s="139"/>
      <c r="BA109" s="139"/>
      <c r="BB109" s="139"/>
      <c r="BC109" s="139"/>
      <c r="BD109" s="139"/>
      <c r="BE109" s="143">
        <f t="shared" si="0"/>
        <v>0</v>
      </c>
      <c r="BF109" s="143">
        <f t="shared" si="1"/>
        <v>0</v>
      </c>
      <c r="BG109" s="143">
        <f t="shared" si="2"/>
        <v>0</v>
      </c>
      <c r="BH109" s="143">
        <f t="shared" si="3"/>
        <v>0</v>
      </c>
      <c r="BI109" s="143">
        <f t="shared" si="4"/>
        <v>0</v>
      </c>
      <c r="BJ109" s="142" t="s">
        <v>959</v>
      </c>
      <c r="BK109" s="139"/>
      <c r="BL109" s="139"/>
      <c r="BM109" s="139"/>
    </row>
    <row r="110" spans="2:65" s="1" customFormat="1" ht="18" customHeight="1">
      <c r="B110" s="136"/>
      <c r="C110" s="203"/>
      <c r="D110" s="213"/>
      <c r="E110" s="213"/>
      <c r="F110" s="213"/>
      <c r="G110" s="213"/>
      <c r="H110" s="213"/>
      <c r="I110" s="203"/>
      <c r="J110" s="203"/>
      <c r="K110" s="203"/>
      <c r="L110" s="203"/>
      <c r="M110" s="203"/>
      <c r="N110" s="216"/>
      <c r="O110" s="216"/>
      <c r="P110" s="216"/>
      <c r="Q110" s="216"/>
      <c r="R110" s="138"/>
      <c r="S110" s="139"/>
      <c r="T110" s="140"/>
      <c r="U110" s="141" t="s">
        <v>914</v>
      </c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42" t="s">
        <v>1065</v>
      </c>
      <c r="AZ110" s="139"/>
      <c r="BA110" s="139"/>
      <c r="BB110" s="139"/>
      <c r="BC110" s="139"/>
      <c r="BD110" s="139"/>
      <c r="BE110" s="143">
        <f t="shared" si="0"/>
        <v>0</v>
      </c>
      <c r="BF110" s="143">
        <f t="shared" si="1"/>
        <v>0</v>
      </c>
      <c r="BG110" s="143">
        <f t="shared" si="2"/>
        <v>0</v>
      </c>
      <c r="BH110" s="143">
        <f t="shared" si="3"/>
        <v>0</v>
      </c>
      <c r="BI110" s="143">
        <f t="shared" si="4"/>
        <v>0</v>
      </c>
      <c r="BJ110" s="142" t="s">
        <v>959</v>
      </c>
      <c r="BK110" s="139"/>
      <c r="BL110" s="139"/>
      <c r="BM110" s="139"/>
    </row>
    <row r="111" spans="2:65" s="1" customFormat="1" ht="18" customHeight="1">
      <c r="B111" s="136"/>
      <c r="C111" s="203"/>
      <c r="D111" s="213"/>
      <c r="E111" s="213"/>
      <c r="F111" s="213"/>
      <c r="G111" s="213"/>
      <c r="H111" s="213"/>
      <c r="I111" s="203"/>
      <c r="J111" s="203"/>
      <c r="K111" s="203"/>
      <c r="L111" s="203"/>
      <c r="M111" s="203"/>
      <c r="N111" s="216"/>
      <c r="O111" s="216"/>
      <c r="P111" s="216"/>
      <c r="Q111" s="216"/>
      <c r="R111" s="138"/>
      <c r="S111" s="139"/>
      <c r="T111" s="140"/>
      <c r="U111" s="141" t="s">
        <v>914</v>
      </c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42" t="s">
        <v>1065</v>
      </c>
      <c r="AZ111" s="139"/>
      <c r="BA111" s="139"/>
      <c r="BB111" s="139"/>
      <c r="BC111" s="139"/>
      <c r="BD111" s="139"/>
      <c r="BE111" s="143">
        <f t="shared" si="0"/>
        <v>0</v>
      </c>
      <c r="BF111" s="143">
        <f t="shared" si="1"/>
        <v>0</v>
      </c>
      <c r="BG111" s="143">
        <f t="shared" si="2"/>
        <v>0</v>
      </c>
      <c r="BH111" s="143">
        <f t="shared" si="3"/>
        <v>0</v>
      </c>
      <c r="BI111" s="143">
        <f t="shared" si="4"/>
        <v>0</v>
      </c>
      <c r="BJ111" s="142" t="s">
        <v>959</v>
      </c>
      <c r="BK111" s="139"/>
      <c r="BL111" s="139"/>
      <c r="BM111" s="139"/>
    </row>
    <row r="112" spans="2:65" s="1" customFormat="1" ht="18" customHeight="1">
      <c r="B112" s="136"/>
      <c r="C112" s="203"/>
      <c r="D112" s="204"/>
      <c r="E112" s="203"/>
      <c r="F112" s="203"/>
      <c r="G112" s="203"/>
      <c r="H112" s="203"/>
      <c r="I112" s="203"/>
      <c r="J112" s="203"/>
      <c r="K112" s="203"/>
      <c r="L112" s="203"/>
      <c r="M112" s="203"/>
      <c r="N112" s="216"/>
      <c r="O112" s="216"/>
      <c r="P112" s="216"/>
      <c r="Q112" s="216"/>
      <c r="R112" s="138"/>
      <c r="S112" s="139"/>
      <c r="T112" s="144"/>
      <c r="U112" s="145" t="s">
        <v>914</v>
      </c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42" t="s">
        <v>1066</v>
      </c>
      <c r="AZ112" s="139"/>
      <c r="BA112" s="139"/>
      <c r="BB112" s="139"/>
      <c r="BC112" s="139"/>
      <c r="BD112" s="139"/>
      <c r="BE112" s="143">
        <f t="shared" si="0"/>
        <v>0</v>
      </c>
      <c r="BF112" s="143">
        <f t="shared" si="1"/>
        <v>0</v>
      </c>
      <c r="BG112" s="143">
        <f t="shared" si="2"/>
        <v>0</v>
      </c>
      <c r="BH112" s="143">
        <f t="shared" si="3"/>
        <v>0</v>
      </c>
      <c r="BI112" s="143">
        <f t="shared" si="4"/>
        <v>0</v>
      </c>
      <c r="BJ112" s="142" t="s">
        <v>959</v>
      </c>
      <c r="BK112" s="139"/>
      <c r="BL112" s="139"/>
      <c r="BM112" s="139"/>
    </row>
    <row r="113" spans="2:18" s="1" customFormat="1"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40"/>
    </row>
    <row r="114" spans="2:18" s="1" customFormat="1" ht="29.25" customHeight="1">
      <c r="B114" s="38"/>
      <c r="C114" s="121" t="s">
        <v>490</v>
      </c>
      <c r="D114" s="49"/>
      <c r="E114" s="49"/>
      <c r="F114" s="49"/>
      <c r="G114" s="49"/>
      <c r="H114" s="49"/>
      <c r="I114" s="49"/>
      <c r="J114" s="49"/>
      <c r="K114" s="49"/>
      <c r="L114" s="215">
        <f>ROUND(SUM(N89+N106),2)</f>
        <v>0</v>
      </c>
      <c r="M114" s="215"/>
      <c r="N114" s="215"/>
      <c r="O114" s="215"/>
      <c r="P114" s="215"/>
      <c r="Q114" s="215"/>
      <c r="R114" s="40"/>
    </row>
    <row r="115" spans="2:18" s="1" customFormat="1" ht="6.95" customHeight="1">
      <c r="B115" s="62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4"/>
    </row>
    <row r="119" spans="2:18" s="1" customFormat="1" ht="6.95" customHeight="1">
      <c r="B119" s="65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7"/>
    </row>
    <row r="120" spans="2:18" s="1" customFormat="1" ht="36.950000000000003" customHeight="1">
      <c r="B120" s="38"/>
      <c r="C120" s="231" t="s">
        <v>1067</v>
      </c>
      <c r="D120" s="282"/>
      <c r="E120" s="282"/>
      <c r="F120" s="282"/>
      <c r="G120" s="282"/>
      <c r="H120" s="282"/>
      <c r="I120" s="282"/>
      <c r="J120" s="282"/>
      <c r="K120" s="282"/>
      <c r="L120" s="282"/>
      <c r="M120" s="282"/>
      <c r="N120" s="282"/>
      <c r="O120" s="282"/>
      <c r="P120" s="282"/>
      <c r="Q120" s="282"/>
      <c r="R120" s="40"/>
    </row>
    <row r="121" spans="2:18" s="1" customFormat="1" ht="6.95" customHeight="1"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40"/>
    </row>
    <row r="122" spans="2:18" s="1" customFormat="1" ht="30" customHeight="1">
      <c r="B122" s="38"/>
      <c r="C122" s="33" t="s">
        <v>887</v>
      </c>
      <c r="D122" s="39"/>
      <c r="E122" s="39"/>
      <c r="F122" s="283" t="str">
        <f>F6</f>
        <v>Rekonštrukcia tepelného hospodárstva Ekonomickej univerzity v Bratislave, Dolnozemská cesta č.1, 852 35 Bratislava</v>
      </c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39"/>
      <c r="R122" s="40"/>
    </row>
    <row r="123" spans="2:18" ht="30" customHeight="1">
      <c r="B123" s="26"/>
      <c r="C123" s="33" t="s">
        <v>1036</v>
      </c>
      <c r="D123" s="29"/>
      <c r="E123" s="29"/>
      <c r="F123" s="283" t="s">
        <v>137</v>
      </c>
      <c r="G123" s="239"/>
      <c r="H123" s="239"/>
      <c r="I123" s="239"/>
      <c r="J123" s="239"/>
      <c r="K123" s="239"/>
      <c r="L123" s="239"/>
      <c r="M123" s="239"/>
      <c r="N123" s="239"/>
      <c r="O123" s="239"/>
      <c r="P123" s="239"/>
      <c r="Q123" s="29"/>
      <c r="R123" s="27"/>
    </row>
    <row r="124" spans="2:18" s="1" customFormat="1" ht="36.950000000000003" customHeight="1">
      <c r="B124" s="38"/>
      <c r="C124" s="72" t="s">
        <v>1038</v>
      </c>
      <c r="D124" s="39"/>
      <c r="E124" s="39"/>
      <c r="F124" s="233" t="str">
        <f>F8</f>
        <v xml:space="preserve">E.1.2.1 - E.1.2.1 Architektonické a stavebné riešenie objektu + statika </v>
      </c>
      <c r="G124" s="282"/>
      <c r="H124" s="282"/>
      <c r="I124" s="282"/>
      <c r="J124" s="282"/>
      <c r="K124" s="282"/>
      <c r="L124" s="282"/>
      <c r="M124" s="282"/>
      <c r="N124" s="282"/>
      <c r="O124" s="282"/>
      <c r="P124" s="282"/>
      <c r="Q124" s="39"/>
      <c r="R124" s="40"/>
    </row>
    <row r="125" spans="2:18" s="1" customFormat="1" ht="6.95" customHeight="1"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40"/>
    </row>
    <row r="126" spans="2:18" s="1" customFormat="1" ht="18" customHeight="1">
      <c r="B126" s="38"/>
      <c r="C126" s="33" t="s">
        <v>891</v>
      </c>
      <c r="D126" s="39"/>
      <c r="E126" s="39"/>
      <c r="F126" s="31" t="str">
        <f>F10</f>
        <v>Bratislava</v>
      </c>
      <c r="G126" s="39"/>
      <c r="H126" s="39"/>
      <c r="I126" s="39"/>
      <c r="J126" s="39"/>
      <c r="K126" s="33" t="s">
        <v>893</v>
      </c>
      <c r="L126" s="39"/>
      <c r="M126" s="281" t="str">
        <f>IF(O10="","",O10)</f>
        <v>7. 7. 2017</v>
      </c>
      <c r="N126" s="281"/>
      <c r="O126" s="281"/>
      <c r="P126" s="281"/>
      <c r="Q126" s="39"/>
      <c r="R126" s="40"/>
    </row>
    <row r="127" spans="2:18" s="1" customFormat="1" ht="6.95" customHeight="1"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40"/>
    </row>
    <row r="128" spans="2:18" s="1" customFormat="1" ht="15">
      <c r="B128" s="38"/>
      <c r="C128" s="33" t="s">
        <v>895</v>
      </c>
      <c r="D128" s="39"/>
      <c r="E128" s="39"/>
      <c r="F128" s="31" t="str">
        <f>E13</f>
        <v>Ekonomická univerzita v Bratislave</v>
      </c>
      <c r="G128" s="39"/>
      <c r="H128" s="39"/>
      <c r="I128" s="39"/>
      <c r="J128" s="39"/>
      <c r="K128" s="33" t="s">
        <v>901</v>
      </c>
      <c r="L128" s="39"/>
      <c r="M128" s="248" t="str">
        <f>E19</f>
        <v>Energoprojekt Bratislava, a.s.</v>
      </c>
      <c r="N128" s="248"/>
      <c r="O128" s="248"/>
      <c r="P128" s="248"/>
      <c r="Q128" s="248"/>
      <c r="R128" s="40"/>
    </row>
    <row r="129" spans="2:65" s="1" customFormat="1" ht="14.45" customHeight="1">
      <c r="B129" s="38"/>
      <c r="C129" s="33" t="s">
        <v>899</v>
      </c>
      <c r="D129" s="39"/>
      <c r="E129" s="39"/>
      <c r="F129" s="31" t="str">
        <f>IF(E16="","",E16)</f>
        <v>Vyplň údaj</v>
      </c>
      <c r="G129" s="39"/>
      <c r="H129" s="39"/>
      <c r="I129" s="39"/>
      <c r="J129" s="39"/>
      <c r="K129" s="33" t="s">
        <v>905</v>
      </c>
      <c r="L129" s="39"/>
      <c r="M129" s="248" t="str">
        <f>E22</f>
        <v>Jozef Viderňan</v>
      </c>
      <c r="N129" s="248"/>
      <c r="O129" s="248"/>
      <c r="P129" s="248"/>
      <c r="Q129" s="248"/>
      <c r="R129" s="40"/>
    </row>
    <row r="130" spans="2:65" s="1" customFormat="1" ht="10.35" customHeight="1"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40"/>
    </row>
    <row r="131" spans="2:65" s="9" customFormat="1" ht="29.25" customHeight="1">
      <c r="B131" s="146"/>
      <c r="C131" s="147" t="s">
        <v>1068</v>
      </c>
      <c r="D131" s="148" t="s">
        <v>1069</v>
      </c>
      <c r="E131" s="148" t="s">
        <v>929</v>
      </c>
      <c r="F131" s="285" t="s">
        <v>1070</v>
      </c>
      <c r="G131" s="285"/>
      <c r="H131" s="285"/>
      <c r="I131" s="285"/>
      <c r="J131" s="148" t="s">
        <v>1071</v>
      </c>
      <c r="K131" s="148" t="s">
        <v>1072</v>
      </c>
      <c r="L131" s="285" t="s">
        <v>1073</v>
      </c>
      <c r="M131" s="285"/>
      <c r="N131" s="285" t="s">
        <v>1043</v>
      </c>
      <c r="O131" s="285"/>
      <c r="P131" s="285"/>
      <c r="Q131" s="286"/>
      <c r="R131" s="149"/>
      <c r="T131" s="78" t="s">
        <v>1074</v>
      </c>
      <c r="U131" s="79" t="s">
        <v>911</v>
      </c>
      <c r="V131" s="79" t="s">
        <v>1075</v>
      </c>
      <c r="W131" s="79" t="s">
        <v>1076</v>
      </c>
      <c r="X131" s="79" t="s">
        <v>1077</v>
      </c>
      <c r="Y131" s="79" t="s">
        <v>1078</v>
      </c>
      <c r="Z131" s="79" t="s">
        <v>1079</v>
      </c>
      <c r="AA131" s="80" t="s">
        <v>1080</v>
      </c>
    </row>
    <row r="132" spans="2:65" s="1" customFormat="1" ht="29.25" customHeight="1">
      <c r="B132" s="38"/>
      <c r="C132" s="82" t="s">
        <v>1040</v>
      </c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287">
        <f>BK132</f>
        <v>0</v>
      </c>
      <c r="O132" s="288"/>
      <c r="P132" s="288"/>
      <c r="Q132" s="288"/>
      <c r="R132" s="40"/>
      <c r="T132" s="81"/>
      <c r="U132" s="54"/>
      <c r="V132" s="54"/>
      <c r="W132" s="150">
        <f>W133+W261+W359+W366</f>
        <v>0</v>
      </c>
      <c r="X132" s="54"/>
      <c r="Y132" s="150">
        <f>Y133+Y261+Y359+Y366</f>
        <v>50.514776627979998</v>
      </c>
      <c r="Z132" s="54"/>
      <c r="AA132" s="151">
        <f>AA133+AA261+AA359+AA366</f>
        <v>15.974490000000001</v>
      </c>
      <c r="AT132" s="22" t="s">
        <v>946</v>
      </c>
      <c r="AU132" s="22" t="s">
        <v>1045</v>
      </c>
      <c r="BK132" s="152">
        <f>BK133+BK261+BK359+BK366</f>
        <v>0</v>
      </c>
    </row>
    <row r="133" spans="2:65" s="10" customFormat="1" ht="37.35" customHeight="1">
      <c r="B133" s="153"/>
      <c r="C133" s="154"/>
      <c r="D133" s="155" t="s">
        <v>1046</v>
      </c>
      <c r="E133" s="155"/>
      <c r="F133" s="155"/>
      <c r="G133" s="155"/>
      <c r="H133" s="155"/>
      <c r="I133" s="155"/>
      <c r="J133" s="155"/>
      <c r="K133" s="155"/>
      <c r="L133" s="155"/>
      <c r="M133" s="155"/>
      <c r="N133" s="289">
        <f>BK133</f>
        <v>0</v>
      </c>
      <c r="O133" s="290"/>
      <c r="P133" s="290"/>
      <c r="Q133" s="290"/>
      <c r="R133" s="156"/>
      <c r="T133" s="157"/>
      <c r="U133" s="154"/>
      <c r="V133" s="154"/>
      <c r="W133" s="158">
        <f>W134+W147+W178+W259</f>
        <v>0</v>
      </c>
      <c r="X133" s="154"/>
      <c r="Y133" s="158">
        <f>Y134+Y147+Y178+Y259</f>
        <v>46.599235639999996</v>
      </c>
      <c r="Z133" s="154"/>
      <c r="AA133" s="159">
        <f>AA134+AA147+AA178+AA259</f>
        <v>15.823840000000001</v>
      </c>
      <c r="AR133" s="160" t="s">
        <v>954</v>
      </c>
      <c r="AT133" s="161" t="s">
        <v>946</v>
      </c>
      <c r="AU133" s="161" t="s">
        <v>947</v>
      </c>
      <c r="AY133" s="160" t="s">
        <v>1081</v>
      </c>
      <c r="BK133" s="162">
        <f>BK134+BK147+BK178+BK259</f>
        <v>0</v>
      </c>
    </row>
    <row r="134" spans="2:65" s="10" customFormat="1" ht="19.899999999999999" customHeight="1">
      <c r="B134" s="153"/>
      <c r="C134" s="154"/>
      <c r="D134" s="163" t="s">
        <v>1048</v>
      </c>
      <c r="E134" s="163"/>
      <c r="F134" s="163"/>
      <c r="G134" s="163"/>
      <c r="H134" s="163"/>
      <c r="I134" s="163"/>
      <c r="J134" s="163"/>
      <c r="K134" s="163"/>
      <c r="L134" s="163"/>
      <c r="M134" s="163"/>
      <c r="N134" s="279">
        <f>BK134</f>
        <v>0</v>
      </c>
      <c r="O134" s="280"/>
      <c r="P134" s="280"/>
      <c r="Q134" s="280"/>
      <c r="R134" s="156"/>
      <c r="T134" s="157"/>
      <c r="U134" s="154"/>
      <c r="V134" s="154"/>
      <c r="W134" s="158">
        <f>SUM(W135:W146)</f>
        <v>0</v>
      </c>
      <c r="X134" s="154"/>
      <c r="Y134" s="158">
        <f>SUM(Y135:Y146)</f>
        <v>10.531514959999999</v>
      </c>
      <c r="Z134" s="154"/>
      <c r="AA134" s="159">
        <f>SUM(AA135:AA146)</f>
        <v>0</v>
      </c>
      <c r="AR134" s="160" t="s">
        <v>954</v>
      </c>
      <c r="AT134" s="161" t="s">
        <v>946</v>
      </c>
      <c r="AU134" s="161" t="s">
        <v>954</v>
      </c>
      <c r="AY134" s="160" t="s">
        <v>1081</v>
      </c>
      <c r="BK134" s="162">
        <f>SUM(BK135:BK146)</f>
        <v>0</v>
      </c>
    </row>
    <row r="135" spans="2:65" s="1" customFormat="1" ht="25.5" customHeight="1">
      <c r="B135" s="136"/>
      <c r="C135" s="164" t="s">
        <v>954</v>
      </c>
      <c r="D135" s="164" t="s">
        <v>1082</v>
      </c>
      <c r="E135" s="165" t="s">
        <v>1114</v>
      </c>
      <c r="F135" s="270" t="s">
        <v>1115</v>
      </c>
      <c r="G135" s="270"/>
      <c r="H135" s="270"/>
      <c r="I135" s="270"/>
      <c r="J135" s="166" t="s">
        <v>1085</v>
      </c>
      <c r="K135" s="167">
        <v>3.34</v>
      </c>
      <c r="L135" s="265">
        <v>0</v>
      </c>
      <c r="M135" s="265"/>
      <c r="N135" s="258">
        <f>ROUND(L135*K135,3)</f>
        <v>0</v>
      </c>
      <c r="O135" s="258"/>
      <c r="P135" s="258"/>
      <c r="Q135" s="258"/>
      <c r="R135" s="138"/>
      <c r="T135" s="168" t="s">
        <v>875</v>
      </c>
      <c r="U135" s="47" t="s">
        <v>914</v>
      </c>
      <c r="V135" s="39"/>
      <c r="W135" s="169">
        <f>V135*K135</f>
        <v>0</v>
      </c>
      <c r="X135" s="169">
        <v>2.4434399999999998</v>
      </c>
      <c r="Y135" s="169">
        <f>X135*K135</f>
        <v>8.1610895999999986</v>
      </c>
      <c r="Z135" s="169">
        <v>0</v>
      </c>
      <c r="AA135" s="170">
        <f>Z135*K135</f>
        <v>0</v>
      </c>
      <c r="AR135" s="22" t="s">
        <v>1086</v>
      </c>
      <c r="AT135" s="22" t="s">
        <v>1082</v>
      </c>
      <c r="AU135" s="22" t="s">
        <v>959</v>
      </c>
      <c r="AY135" s="22" t="s">
        <v>1081</v>
      </c>
      <c r="BE135" s="116">
        <f>IF(U135="základná",N135,0)</f>
        <v>0</v>
      </c>
      <c r="BF135" s="116">
        <f>IF(U135="znížená",N135,0)</f>
        <v>0</v>
      </c>
      <c r="BG135" s="116">
        <f>IF(U135="zákl. prenesená",N135,0)</f>
        <v>0</v>
      </c>
      <c r="BH135" s="116">
        <f>IF(U135="zníž. prenesená",N135,0)</f>
        <v>0</v>
      </c>
      <c r="BI135" s="116">
        <f>IF(U135="nulová",N135,0)</f>
        <v>0</v>
      </c>
      <c r="BJ135" s="22" t="s">
        <v>959</v>
      </c>
      <c r="BK135" s="171">
        <f>ROUND(L135*K135,3)</f>
        <v>0</v>
      </c>
      <c r="BL135" s="22" t="s">
        <v>1086</v>
      </c>
      <c r="BM135" s="22" t="s">
        <v>140</v>
      </c>
    </row>
    <row r="136" spans="2:65" s="12" customFormat="1" ht="16.5" customHeight="1">
      <c r="B136" s="179"/>
      <c r="C136" s="180"/>
      <c r="D136" s="180"/>
      <c r="E136" s="181" t="s">
        <v>875</v>
      </c>
      <c r="F136" s="275" t="s">
        <v>141</v>
      </c>
      <c r="G136" s="276"/>
      <c r="H136" s="276"/>
      <c r="I136" s="276"/>
      <c r="J136" s="180"/>
      <c r="K136" s="182">
        <v>1.034</v>
      </c>
      <c r="L136" s="180"/>
      <c r="M136" s="180"/>
      <c r="N136" s="180"/>
      <c r="O136" s="180"/>
      <c r="P136" s="180"/>
      <c r="Q136" s="180"/>
      <c r="R136" s="183"/>
      <c r="T136" s="184"/>
      <c r="U136" s="180"/>
      <c r="V136" s="180"/>
      <c r="W136" s="180"/>
      <c r="X136" s="180"/>
      <c r="Y136" s="180"/>
      <c r="Z136" s="180"/>
      <c r="AA136" s="185"/>
      <c r="AT136" s="186" t="s">
        <v>1089</v>
      </c>
      <c r="AU136" s="186" t="s">
        <v>959</v>
      </c>
      <c r="AV136" s="12" t="s">
        <v>959</v>
      </c>
      <c r="AW136" s="12" t="s">
        <v>903</v>
      </c>
      <c r="AX136" s="12" t="s">
        <v>947</v>
      </c>
      <c r="AY136" s="186" t="s">
        <v>1081</v>
      </c>
    </row>
    <row r="137" spans="2:65" s="12" customFormat="1" ht="16.5" customHeight="1">
      <c r="B137" s="179"/>
      <c r="C137" s="180"/>
      <c r="D137" s="180"/>
      <c r="E137" s="181" t="s">
        <v>875</v>
      </c>
      <c r="F137" s="259" t="s">
        <v>142</v>
      </c>
      <c r="G137" s="260"/>
      <c r="H137" s="260"/>
      <c r="I137" s="260"/>
      <c r="J137" s="180"/>
      <c r="K137" s="182">
        <v>2.306</v>
      </c>
      <c r="L137" s="180"/>
      <c r="M137" s="180"/>
      <c r="N137" s="180"/>
      <c r="O137" s="180"/>
      <c r="P137" s="180"/>
      <c r="Q137" s="180"/>
      <c r="R137" s="183"/>
      <c r="T137" s="184"/>
      <c r="U137" s="180"/>
      <c r="V137" s="180"/>
      <c r="W137" s="180"/>
      <c r="X137" s="180"/>
      <c r="Y137" s="180"/>
      <c r="Z137" s="180"/>
      <c r="AA137" s="185"/>
      <c r="AT137" s="186" t="s">
        <v>1089</v>
      </c>
      <c r="AU137" s="186" t="s">
        <v>959</v>
      </c>
      <c r="AV137" s="12" t="s">
        <v>959</v>
      </c>
      <c r="AW137" s="12" t="s">
        <v>903</v>
      </c>
      <c r="AX137" s="12" t="s">
        <v>947</v>
      </c>
      <c r="AY137" s="186" t="s">
        <v>1081</v>
      </c>
    </row>
    <row r="138" spans="2:65" s="13" customFormat="1" ht="16.5" customHeight="1">
      <c r="B138" s="187"/>
      <c r="C138" s="188"/>
      <c r="D138" s="188"/>
      <c r="E138" s="189" t="s">
        <v>875</v>
      </c>
      <c r="F138" s="271" t="s">
        <v>1096</v>
      </c>
      <c r="G138" s="272"/>
      <c r="H138" s="272"/>
      <c r="I138" s="272"/>
      <c r="J138" s="188"/>
      <c r="K138" s="190">
        <v>3.34</v>
      </c>
      <c r="L138" s="188"/>
      <c r="M138" s="188"/>
      <c r="N138" s="188"/>
      <c r="O138" s="188"/>
      <c r="P138" s="188"/>
      <c r="Q138" s="188"/>
      <c r="R138" s="191"/>
      <c r="T138" s="192"/>
      <c r="U138" s="188"/>
      <c r="V138" s="188"/>
      <c r="W138" s="188"/>
      <c r="X138" s="188"/>
      <c r="Y138" s="188"/>
      <c r="Z138" s="188"/>
      <c r="AA138" s="193"/>
      <c r="AT138" s="194" t="s">
        <v>1089</v>
      </c>
      <c r="AU138" s="194" t="s">
        <v>959</v>
      </c>
      <c r="AV138" s="13" t="s">
        <v>1086</v>
      </c>
      <c r="AW138" s="13" t="s">
        <v>903</v>
      </c>
      <c r="AX138" s="13" t="s">
        <v>954</v>
      </c>
      <c r="AY138" s="194" t="s">
        <v>1081</v>
      </c>
    </row>
    <row r="139" spans="2:65" s="1" customFormat="1" ht="25.5" customHeight="1">
      <c r="B139" s="136"/>
      <c r="C139" s="164" t="s">
        <v>959</v>
      </c>
      <c r="D139" s="164" t="s">
        <v>1082</v>
      </c>
      <c r="E139" s="165" t="s">
        <v>1120</v>
      </c>
      <c r="F139" s="270" t="s">
        <v>1121</v>
      </c>
      <c r="G139" s="270"/>
      <c r="H139" s="270"/>
      <c r="I139" s="270"/>
      <c r="J139" s="166" t="s">
        <v>1110</v>
      </c>
      <c r="K139" s="167">
        <v>6.6000000000000003E-2</v>
      </c>
      <c r="L139" s="265">
        <v>0</v>
      </c>
      <c r="M139" s="265"/>
      <c r="N139" s="258">
        <f>ROUND(L139*K139,3)</f>
        <v>0</v>
      </c>
      <c r="O139" s="258"/>
      <c r="P139" s="258"/>
      <c r="Q139" s="258"/>
      <c r="R139" s="138"/>
      <c r="T139" s="168" t="s">
        <v>875</v>
      </c>
      <c r="U139" s="47" t="s">
        <v>914</v>
      </c>
      <c r="V139" s="39"/>
      <c r="W139" s="169">
        <f>V139*K139</f>
        <v>0</v>
      </c>
      <c r="X139" s="169">
        <v>1.20296</v>
      </c>
      <c r="Y139" s="169">
        <f>X139*K139</f>
        <v>7.9395360000000012E-2</v>
      </c>
      <c r="Z139" s="169">
        <v>0</v>
      </c>
      <c r="AA139" s="170">
        <f>Z139*K139</f>
        <v>0</v>
      </c>
      <c r="AR139" s="22" t="s">
        <v>1086</v>
      </c>
      <c r="AT139" s="22" t="s">
        <v>1082</v>
      </c>
      <c r="AU139" s="22" t="s">
        <v>959</v>
      </c>
      <c r="AY139" s="22" t="s">
        <v>1081</v>
      </c>
      <c r="BE139" s="116">
        <f>IF(U139="základná",N139,0)</f>
        <v>0</v>
      </c>
      <c r="BF139" s="116">
        <f>IF(U139="znížená",N139,0)</f>
        <v>0</v>
      </c>
      <c r="BG139" s="116">
        <f>IF(U139="zákl. prenesená",N139,0)</f>
        <v>0</v>
      </c>
      <c r="BH139" s="116">
        <f>IF(U139="zníž. prenesená",N139,0)</f>
        <v>0</v>
      </c>
      <c r="BI139" s="116">
        <f>IF(U139="nulová",N139,0)</f>
        <v>0</v>
      </c>
      <c r="BJ139" s="22" t="s">
        <v>959</v>
      </c>
      <c r="BK139" s="171">
        <f>ROUND(L139*K139,3)</f>
        <v>0</v>
      </c>
      <c r="BL139" s="22" t="s">
        <v>1086</v>
      </c>
      <c r="BM139" s="22" t="s">
        <v>143</v>
      </c>
    </row>
    <row r="140" spans="2:65" s="12" customFormat="1" ht="16.5" customHeight="1">
      <c r="B140" s="179"/>
      <c r="C140" s="180"/>
      <c r="D140" s="180"/>
      <c r="E140" s="181" t="s">
        <v>875</v>
      </c>
      <c r="F140" s="275" t="s">
        <v>144</v>
      </c>
      <c r="G140" s="276"/>
      <c r="H140" s="276"/>
      <c r="I140" s="276"/>
      <c r="J140" s="180"/>
      <c r="K140" s="182">
        <v>3.4449999999999998</v>
      </c>
      <c r="L140" s="180"/>
      <c r="M140" s="180"/>
      <c r="N140" s="180"/>
      <c r="O140" s="180"/>
      <c r="P140" s="180"/>
      <c r="Q140" s="180"/>
      <c r="R140" s="183"/>
      <c r="T140" s="184"/>
      <c r="U140" s="180"/>
      <c r="V140" s="180"/>
      <c r="W140" s="180"/>
      <c r="X140" s="180"/>
      <c r="Y140" s="180"/>
      <c r="Z140" s="180"/>
      <c r="AA140" s="185"/>
      <c r="AT140" s="186" t="s">
        <v>1089</v>
      </c>
      <c r="AU140" s="186" t="s">
        <v>959</v>
      </c>
      <c r="AV140" s="12" t="s">
        <v>959</v>
      </c>
      <c r="AW140" s="12" t="s">
        <v>903</v>
      </c>
      <c r="AX140" s="12" t="s">
        <v>947</v>
      </c>
      <c r="AY140" s="186" t="s">
        <v>1081</v>
      </c>
    </row>
    <row r="141" spans="2:65" s="12" customFormat="1" ht="16.5" customHeight="1">
      <c r="B141" s="179"/>
      <c r="C141" s="180"/>
      <c r="D141" s="180"/>
      <c r="E141" s="181" t="s">
        <v>875</v>
      </c>
      <c r="F141" s="259" t="s">
        <v>145</v>
      </c>
      <c r="G141" s="260"/>
      <c r="H141" s="260"/>
      <c r="I141" s="260"/>
      <c r="J141" s="180"/>
      <c r="K141" s="182">
        <v>7.6859999999999999</v>
      </c>
      <c r="L141" s="180"/>
      <c r="M141" s="180"/>
      <c r="N141" s="180"/>
      <c r="O141" s="180"/>
      <c r="P141" s="180"/>
      <c r="Q141" s="180"/>
      <c r="R141" s="183"/>
      <c r="T141" s="184"/>
      <c r="U141" s="180"/>
      <c r="V141" s="180"/>
      <c r="W141" s="180"/>
      <c r="X141" s="180"/>
      <c r="Y141" s="180"/>
      <c r="Z141" s="180"/>
      <c r="AA141" s="185"/>
      <c r="AT141" s="186" t="s">
        <v>1089</v>
      </c>
      <c r="AU141" s="186" t="s">
        <v>959</v>
      </c>
      <c r="AV141" s="12" t="s">
        <v>959</v>
      </c>
      <c r="AW141" s="12" t="s">
        <v>903</v>
      </c>
      <c r="AX141" s="12" t="s">
        <v>947</v>
      </c>
      <c r="AY141" s="186" t="s">
        <v>1081</v>
      </c>
    </row>
    <row r="142" spans="2:65" s="13" customFormat="1" ht="16.5" customHeight="1">
      <c r="B142" s="187"/>
      <c r="C142" s="188"/>
      <c r="D142" s="188"/>
      <c r="E142" s="189" t="s">
        <v>875</v>
      </c>
      <c r="F142" s="271" t="s">
        <v>1096</v>
      </c>
      <c r="G142" s="272"/>
      <c r="H142" s="272"/>
      <c r="I142" s="272"/>
      <c r="J142" s="188"/>
      <c r="K142" s="190">
        <v>11.131</v>
      </c>
      <c r="L142" s="188"/>
      <c r="M142" s="188"/>
      <c r="N142" s="188"/>
      <c r="O142" s="188"/>
      <c r="P142" s="188"/>
      <c r="Q142" s="188"/>
      <c r="R142" s="191"/>
      <c r="T142" s="192"/>
      <c r="U142" s="188"/>
      <c r="V142" s="188"/>
      <c r="W142" s="188"/>
      <c r="X142" s="188"/>
      <c r="Y142" s="188"/>
      <c r="Z142" s="188"/>
      <c r="AA142" s="193"/>
      <c r="AT142" s="194" t="s">
        <v>1089</v>
      </c>
      <c r="AU142" s="194" t="s">
        <v>959</v>
      </c>
      <c r="AV142" s="13" t="s">
        <v>1086</v>
      </c>
      <c r="AW142" s="13" t="s">
        <v>903</v>
      </c>
      <c r="AX142" s="13" t="s">
        <v>947</v>
      </c>
      <c r="AY142" s="194" t="s">
        <v>1081</v>
      </c>
    </row>
    <row r="143" spans="2:65" s="12" customFormat="1" ht="16.5" customHeight="1">
      <c r="B143" s="179"/>
      <c r="C143" s="180"/>
      <c r="D143" s="180"/>
      <c r="E143" s="181" t="s">
        <v>875</v>
      </c>
      <c r="F143" s="259" t="s">
        <v>875</v>
      </c>
      <c r="G143" s="260"/>
      <c r="H143" s="260"/>
      <c r="I143" s="260"/>
      <c r="J143" s="180"/>
      <c r="K143" s="182">
        <v>0</v>
      </c>
      <c r="L143" s="180"/>
      <c r="M143" s="180"/>
      <c r="N143" s="180"/>
      <c r="O143" s="180"/>
      <c r="P143" s="180"/>
      <c r="Q143" s="180"/>
      <c r="R143" s="183"/>
      <c r="T143" s="184"/>
      <c r="U143" s="180"/>
      <c r="V143" s="180"/>
      <c r="W143" s="180"/>
      <c r="X143" s="180"/>
      <c r="Y143" s="180"/>
      <c r="Z143" s="180"/>
      <c r="AA143" s="185"/>
      <c r="AT143" s="186" t="s">
        <v>1089</v>
      </c>
      <c r="AU143" s="186" t="s">
        <v>959</v>
      </c>
      <c r="AV143" s="12" t="s">
        <v>959</v>
      </c>
      <c r="AW143" s="12" t="s">
        <v>903</v>
      </c>
      <c r="AX143" s="12" t="s">
        <v>947</v>
      </c>
      <c r="AY143" s="186" t="s">
        <v>1081</v>
      </c>
    </row>
    <row r="144" spans="2:65" s="12" customFormat="1" ht="16.5" customHeight="1">
      <c r="B144" s="179"/>
      <c r="C144" s="180"/>
      <c r="D144" s="180"/>
      <c r="E144" s="181" t="s">
        <v>875</v>
      </c>
      <c r="F144" s="259" t="s">
        <v>146</v>
      </c>
      <c r="G144" s="260"/>
      <c r="H144" s="260"/>
      <c r="I144" s="260"/>
      <c r="J144" s="180"/>
      <c r="K144" s="182">
        <v>6.6000000000000003E-2</v>
      </c>
      <c r="L144" s="180"/>
      <c r="M144" s="180"/>
      <c r="N144" s="180"/>
      <c r="O144" s="180"/>
      <c r="P144" s="180"/>
      <c r="Q144" s="180"/>
      <c r="R144" s="183"/>
      <c r="T144" s="184"/>
      <c r="U144" s="180"/>
      <c r="V144" s="180"/>
      <c r="W144" s="180"/>
      <c r="X144" s="180"/>
      <c r="Y144" s="180"/>
      <c r="Z144" s="180"/>
      <c r="AA144" s="185"/>
      <c r="AT144" s="186" t="s">
        <v>1089</v>
      </c>
      <c r="AU144" s="186" t="s">
        <v>959</v>
      </c>
      <c r="AV144" s="12" t="s">
        <v>959</v>
      </c>
      <c r="AW144" s="12" t="s">
        <v>903</v>
      </c>
      <c r="AX144" s="12" t="s">
        <v>954</v>
      </c>
      <c r="AY144" s="186" t="s">
        <v>1081</v>
      </c>
    </row>
    <row r="145" spans="2:65" s="1" customFormat="1" ht="25.5" customHeight="1">
      <c r="B145" s="136"/>
      <c r="C145" s="164" t="s">
        <v>1100</v>
      </c>
      <c r="D145" s="164" t="s">
        <v>1082</v>
      </c>
      <c r="E145" s="165" t="s">
        <v>1127</v>
      </c>
      <c r="F145" s="270" t="s">
        <v>1128</v>
      </c>
      <c r="G145" s="270"/>
      <c r="H145" s="270"/>
      <c r="I145" s="270"/>
      <c r="J145" s="166" t="s">
        <v>1129</v>
      </c>
      <c r="K145" s="167">
        <v>1</v>
      </c>
      <c r="L145" s="265">
        <v>0</v>
      </c>
      <c r="M145" s="265"/>
      <c r="N145" s="258">
        <f>ROUND(L145*K145,3)</f>
        <v>0</v>
      </c>
      <c r="O145" s="258"/>
      <c r="P145" s="258"/>
      <c r="Q145" s="258"/>
      <c r="R145" s="138"/>
      <c r="T145" s="168" t="s">
        <v>875</v>
      </c>
      <c r="U145" s="47" t="s">
        <v>914</v>
      </c>
      <c r="V145" s="39"/>
      <c r="W145" s="169">
        <f>V145*K145</f>
        <v>0</v>
      </c>
      <c r="X145" s="169">
        <v>2.2910300000000001</v>
      </c>
      <c r="Y145" s="169">
        <f>X145*K145</f>
        <v>2.2910300000000001</v>
      </c>
      <c r="Z145" s="169">
        <v>0</v>
      </c>
      <c r="AA145" s="170">
        <f>Z145*K145</f>
        <v>0</v>
      </c>
      <c r="AR145" s="22" t="s">
        <v>1086</v>
      </c>
      <c r="AT145" s="22" t="s">
        <v>1082</v>
      </c>
      <c r="AU145" s="22" t="s">
        <v>959</v>
      </c>
      <c r="AY145" s="22" t="s">
        <v>1081</v>
      </c>
      <c r="BE145" s="116">
        <f>IF(U145="základná",N145,0)</f>
        <v>0</v>
      </c>
      <c r="BF145" s="116">
        <f>IF(U145="znížená",N145,0)</f>
        <v>0</v>
      </c>
      <c r="BG145" s="116">
        <f>IF(U145="zákl. prenesená",N145,0)</f>
        <v>0</v>
      </c>
      <c r="BH145" s="116">
        <f>IF(U145="zníž. prenesená",N145,0)</f>
        <v>0</v>
      </c>
      <c r="BI145" s="116">
        <f>IF(U145="nulová",N145,0)</f>
        <v>0</v>
      </c>
      <c r="BJ145" s="22" t="s">
        <v>959</v>
      </c>
      <c r="BK145" s="171">
        <f>ROUND(L145*K145,3)</f>
        <v>0</v>
      </c>
      <c r="BL145" s="22" t="s">
        <v>1086</v>
      </c>
      <c r="BM145" s="22" t="s">
        <v>147</v>
      </c>
    </row>
    <row r="146" spans="2:65" s="12" customFormat="1" ht="16.5" customHeight="1">
      <c r="B146" s="179"/>
      <c r="C146" s="180"/>
      <c r="D146" s="180"/>
      <c r="E146" s="181" t="s">
        <v>875</v>
      </c>
      <c r="F146" s="275" t="s">
        <v>148</v>
      </c>
      <c r="G146" s="276"/>
      <c r="H146" s="276"/>
      <c r="I146" s="276"/>
      <c r="J146" s="180"/>
      <c r="K146" s="182">
        <v>1</v>
      </c>
      <c r="L146" s="180"/>
      <c r="M146" s="180"/>
      <c r="N146" s="180"/>
      <c r="O146" s="180"/>
      <c r="P146" s="180"/>
      <c r="Q146" s="180"/>
      <c r="R146" s="183"/>
      <c r="T146" s="184"/>
      <c r="U146" s="180"/>
      <c r="V146" s="180"/>
      <c r="W146" s="180"/>
      <c r="X146" s="180"/>
      <c r="Y146" s="180"/>
      <c r="Z146" s="180"/>
      <c r="AA146" s="185"/>
      <c r="AT146" s="186" t="s">
        <v>1089</v>
      </c>
      <c r="AU146" s="186" t="s">
        <v>959</v>
      </c>
      <c r="AV146" s="12" t="s">
        <v>959</v>
      </c>
      <c r="AW146" s="12" t="s">
        <v>903</v>
      </c>
      <c r="AX146" s="12" t="s">
        <v>954</v>
      </c>
      <c r="AY146" s="186" t="s">
        <v>1081</v>
      </c>
    </row>
    <row r="147" spans="2:65" s="10" customFormat="1" ht="29.85" customHeight="1">
      <c r="B147" s="153"/>
      <c r="C147" s="154"/>
      <c r="D147" s="163" t="s">
        <v>1049</v>
      </c>
      <c r="E147" s="163"/>
      <c r="F147" s="163"/>
      <c r="G147" s="163"/>
      <c r="H147" s="163"/>
      <c r="I147" s="163"/>
      <c r="J147" s="163"/>
      <c r="K147" s="163"/>
      <c r="L147" s="163"/>
      <c r="M147" s="163"/>
      <c r="N147" s="279">
        <f>BK147</f>
        <v>0</v>
      </c>
      <c r="O147" s="280"/>
      <c r="P147" s="280"/>
      <c r="Q147" s="280"/>
      <c r="R147" s="156"/>
      <c r="T147" s="157"/>
      <c r="U147" s="154"/>
      <c r="V147" s="154"/>
      <c r="W147" s="158">
        <f>SUM(W148:W177)</f>
        <v>0</v>
      </c>
      <c r="X147" s="154"/>
      <c r="Y147" s="158">
        <f>SUM(Y148:Y177)</f>
        <v>8.0160306800000001</v>
      </c>
      <c r="Z147" s="154"/>
      <c r="AA147" s="159">
        <f>SUM(AA148:AA177)</f>
        <v>0</v>
      </c>
      <c r="AR147" s="160" t="s">
        <v>954</v>
      </c>
      <c r="AT147" s="161" t="s">
        <v>946</v>
      </c>
      <c r="AU147" s="161" t="s">
        <v>954</v>
      </c>
      <c r="AY147" s="160" t="s">
        <v>1081</v>
      </c>
      <c r="BK147" s="162">
        <f>SUM(BK148:BK177)</f>
        <v>0</v>
      </c>
    </row>
    <row r="148" spans="2:65" s="1" customFormat="1" ht="38.25" customHeight="1">
      <c r="B148" s="136"/>
      <c r="C148" s="164" t="s">
        <v>1086</v>
      </c>
      <c r="D148" s="164" t="s">
        <v>1082</v>
      </c>
      <c r="E148" s="165" t="s">
        <v>1133</v>
      </c>
      <c r="F148" s="270" t="s">
        <v>1134</v>
      </c>
      <c r="G148" s="270"/>
      <c r="H148" s="270"/>
      <c r="I148" s="270"/>
      <c r="J148" s="166" t="s">
        <v>1135</v>
      </c>
      <c r="K148" s="167">
        <v>366.24400000000003</v>
      </c>
      <c r="L148" s="265">
        <v>0</v>
      </c>
      <c r="M148" s="265"/>
      <c r="N148" s="258">
        <f>ROUND(L148*K148,3)</f>
        <v>0</v>
      </c>
      <c r="O148" s="258"/>
      <c r="P148" s="258"/>
      <c r="Q148" s="258"/>
      <c r="R148" s="138"/>
      <c r="T148" s="168" t="s">
        <v>875</v>
      </c>
      <c r="U148" s="47" t="s">
        <v>914</v>
      </c>
      <c r="V148" s="39"/>
      <c r="W148" s="169">
        <f>V148*K148</f>
        <v>0</v>
      </c>
      <c r="X148" s="169">
        <v>5.79E-3</v>
      </c>
      <c r="Y148" s="169">
        <f>X148*K148</f>
        <v>2.1205527600000003</v>
      </c>
      <c r="Z148" s="169">
        <v>0</v>
      </c>
      <c r="AA148" s="170">
        <f>Z148*K148</f>
        <v>0</v>
      </c>
      <c r="AR148" s="22" t="s">
        <v>1086</v>
      </c>
      <c r="AT148" s="22" t="s">
        <v>1082</v>
      </c>
      <c r="AU148" s="22" t="s">
        <v>959</v>
      </c>
      <c r="AY148" s="22" t="s">
        <v>1081</v>
      </c>
      <c r="BE148" s="116">
        <f>IF(U148="základná",N148,0)</f>
        <v>0</v>
      </c>
      <c r="BF148" s="116">
        <f>IF(U148="znížená",N148,0)</f>
        <v>0</v>
      </c>
      <c r="BG148" s="116">
        <f>IF(U148="zákl. prenesená",N148,0)</f>
        <v>0</v>
      </c>
      <c r="BH148" s="116">
        <f>IF(U148="zníž. prenesená",N148,0)</f>
        <v>0</v>
      </c>
      <c r="BI148" s="116">
        <f>IF(U148="nulová",N148,0)</f>
        <v>0</v>
      </c>
      <c r="BJ148" s="22" t="s">
        <v>959</v>
      </c>
      <c r="BK148" s="171">
        <f>ROUND(L148*K148,3)</f>
        <v>0</v>
      </c>
      <c r="BL148" s="22" t="s">
        <v>1086</v>
      </c>
      <c r="BM148" s="22" t="s">
        <v>149</v>
      </c>
    </row>
    <row r="149" spans="2:65" s="12" customFormat="1" ht="16.5" customHeight="1">
      <c r="B149" s="179"/>
      <c r="C149" s="180"/>
      <c r="D149" s="180"/>
      <c r="E149" s="181" t="s">
        <v>875</v>
      </c>
      <c r="F149" s="275" t="s">
        <v>150</v>
      </c>
      <c r="G149" s="276"/>
      <c r="H149" s="276"/>
      <c r="I149" s="276"/>
      <c r="J149" s="180"/>
      <c r="K149" s="182">
        <v>161.88</v>
      </c>
      <c r="L149" s="180"/>
      <c r="M149" s="180"/>
      <c r="N149" s="180"/>
      <c r="O149" s="180"/>
      <c r="P149" s="180"/>
      <c r="Q149" s="180"/>
      <c r="R149" s="183"/>
      <c r="T149" s="184"/>
      <c r="U149" s="180"/>
      <c r="V149" s="180"/>
      <c r="W149" s="180"/>
      <c r="X149" s="180"/>
      <c r="Y149" s="180"/>
      <c r="Z149" s="180"/>
      <c r="AA149" s="185"/>
      <c r="AT149" s="186" t="s">
        <v>1089</v>
      </c>
      <c r="AU149" s="186" t="s">
        <v>959</v>
      </c>
      <c r="AV149" s="12" t="s">
        <v>959</v>
      </c>
      <c r="AW149" s="12" t="s">
        <v>903</v>
      </c>
      <c r="AX149" s="12" t="s">
        <v>947</v>
      </c>
      <c r="AY149" s="186" t="s">
        <v>1081</v>
      </c>
    </row>
    <row r="150" spans="2:65" s="12" customFormat="1" ht="16.5" customHeight="1">
      <c r="B150" s="179"/>
      <c r="C150" s="180"/>
      <c r="D150" s="180"/>
      <c r="E150" s="181" t="s">
        <v>875</v>
      </c>
      <c r="F150" s="259" t="s">
        <v>151</v>
      </c>
      <c r="G150" s="260"/>
      <c r="H150" s="260"/>
      <c r="I150" s="260"/>
      <c r="J150" s="180"/>
      <c r="K150" s="182">
        <v>139.00399999999999</v>
      </c>
      <c r="L150" s="180"/>
      <c r="M150" s="180"/>
      <c r="N150" s="180"/>
      <c r="O150" s="180"/>
      <c r="P150" s="180"/>
      <c r="Q150" s="180"/>
      <c r="R150" s="183"/>
      <c r="T150" s="184"/>
      <c r="U150" s="180"/>
      <c r="V150" s="180"/>
      <c r="W150" s="180"/>
      <c r="X150" s="180"/>
      <c r="Y150" s="180"/>
      <c r="Z150" s="180"/>
      <c r="AA150" s="185"/>
      <c r="AT150" s="186" t="s">
        <v>1089</v>
      </c>
      <c r="AU150" s="186" t="s">
        <v>959</v>
      </c>
      <c r="AV150" s="12" t="s">
        <v>959</v>
      </c>
      <c r="AW150" s="12" t="s">
        <v>903</v>
      </c>
      <c r="AX150" s="12" t="s">
        <v>947</v>
      </c>
      <c r="AY150" s="186" t="s">
        <v>1081</v>
      </c>
    </row>
    <row r="151" spans="2:65" s="12" customFormat="1" ht="16.5" customHeight="1">
      <c r="B151" s="179"/>
      <c r="C151" s="180"/>
      <c r="D151" s="180"/>
      <c r="E151" s="181" t="s">
        <v>875</v>
      </c>
      <c r="F151" s="259" t="s">
        <v>152</v>
      </c>
      <c r="G151" s="260"/>
      <c r="H151" s="260"/>
      <c r="I151" s="260"/>
      <c r="J151" s="180"/>
      <c r="K151" s="182">
        <v>65.36</v>
      </c>
      <c r="L151" s="180"/>
      <c r="M151" s="180"/>
      <c r="N151" s="180"/>
      <c r="O151" s="180"/>
      <c r="P151" s="180"/>
      <c r="Q151" s="180"/>
      <c r="R151" s="183"/>
      <c r="T151" s="184"/>
      <c r="U151" s="180"/>
      <c r="V151" s="180"/>
      <c r="W151" s="180"/>
      <c r="X151" s="180"/>
      <c r="Y151" s="180"/>
      <c r="Z151" s="180"/>
      <c r="AA151" s="185"/>
      <c r="AT151" s="186" t="s">
        <v>1089</v>
      </c>
      <c r="AU151" s="186" t="s">
        <v>959</v>
      </c>
      <c r="AV151" s="12" t="s">
        <v>959</v>
      </c>
      <c r="AW151" s="12" t="s">
        <v>903</v>
      </c>
      <c r="AX151" s="12" t="s">
        <v>947</v>
      </c>
      <c r="AY151" s="186" t="s">
        <v>1081</v>
      </c>
    </row>
    <row r="152" spans="2:65" s="13" customFormat="1" ht="16.5" customHeight="1">
      <c r="B152" s="187"/>
      <c r="C152" s="188"/>
      <c r="D152" s="188"/>
      <c r="E152" s="189" t="s">
        <v>875</v>
      </c>
      <c r="F152" s="271" t="s">
        <v>1096</v>
      </c>
      <c r="G152" s="272"/>
      <c r="H152" s="272"/>
      <c r="I152" s="272"/>
      <c r="J152" s="188"/>
      <c r="K152" s="190">
        <v>366.24400000000003</v>
      </c>
      <c r="L152" s="188"/>
      <c r="M152" s="188"/>
      <c r="N152" s="188"/>
      <c r="O152" s="188"/>
      <c r="P152" s="188"/>
      <c r="Q152" s="188"/>
      <c r="R152" s="191"/>
      <c r="T152" s="192"/>
      <c r="U152" s="188"/>
      <c r="V152" s="188"/>
      <c r="W152" s="188"/>
      <c r="X152" s="188"/>
      <c r="Y152" s="188"/>
      <c r="Z152" s="188"/>
      <c r="AA152" s="193"/>
      <c r="AT152" s="194" t="s">
        <v>1089</v>
      </c>
      <c r="AU152" s="194" t="s">
        <v>959</v>
      </c>
      <c r="AV152" s="13" t="s">
        <v>1086</v>
      </c>
      <c r="AW152" s="13" t="s">
        <v>903</v>
      </c>
      <c r="AX152" s="13" t="s">
        <v>954</v>
      </c>
      <c r="AY152" s="194" t="s">
        <v>1081</v>
      </c>
    </row>
    <row r="153" spans="2:65" s="1" customFormat="1" ht="38.25" customHeight="1">
      <c r="B153" s="136"/>
      <c r="C153" s="164" t="s">
        <v>1107</v>
      </c>
      <c r="D153" s="164" t="s">
        <v>1082</v>
      </c>
      <c r="E153" s="165" t="s">
        <v>153</v>
      </c>
      <c r="F153" s="270" t="s">
        <v>154</v>
      </c>
      <c r="G153" s="270"/>
      <c r="H153" s="270"/>
      <c r="I153" s="270"/>
      <c r="J153" s="166" t="s">
        <v>1135</v>
      </c>
      <c r="K153" s="167">
        <v>3.2</v>
      </c>
      <c r="L153" s="265">
        <v>0</v>
      </c>
      <c r="M153" s="265"/>
      <c r="N153" s="258">
        <f>ROUND(L153*K153,3)</f>
        <v>0</v>
      </c>
      <c r="O153" s="258"/>
      <c r="P153" s="258"/>
      <c r="Q153" s="258"/>
      <c r="R153" s="138"/>
      <c r="T153" s="168" t="s">
        <v>875</v>
      </c>
      <c r="U153" s="47" t="s">
        <v>914</v>
      </c>
      <c r="V153" s="39"/>
      <c r="W153" s="169">
        <f>V153*K153</f>
        <v>0</v>
      </c>
      <c r="X153" s="169">
        <v>1.2800000000000001E-2</v>
      </c>
      <c r="Y153" s="169">
        <f>X153*K153</f>
        <v>4.0960000000000003E-2</v>
      </c>
      <c r="Z153" s="169">
        <v>0</v>
      </c>
      <c r="AA153" s="170">
        <f>Z153*K153</f>
        <v>0</v>
      </c>
      <c r="AR153" s="22" t="s">
        <v>1086</v>
      </c>
      <c r="AT153" s="22" t="s">
        <v>1082</v>
      </c>
      <c r="AU153" s="22" t="s">
        <v>959</v>
      </c>
      <c r="AY153" s="22" t="s">
        <v>1081</v>
      </c>
      <c r="BE153" s="116">
        <f>IF(U153="základná",N153,0)</f>
        <v>0</v>
      </c>
      <c r="BF153" s="116">
        <f>IF(U153="znížená",N153,0)</f>
        <v>0</v>
      </c>
      <c r="BG153" s="116">
        <f>IF(U153="zákl. prenesená",N153,0)</f>
        <v>0</v>
      </c>
      <c r="BH153" s="116">
        <f>IF(U153="zníž. prenesená",N153,0)</f>
        <v>0</v>
      </c>
      <c r="BI153" s="116">
        <f>IF(U153="nulová",N153,0)</f>
        <v>0</v>
      </c>
      <c r="BJ153" s="22" t="s">
        <v>959</v>
      </c>
      <c r="BK153" s="171">
        <f>ROUND(L153*K153,3)</f>
        <v>0</v>
      </c>
      <c r="BL153" s="22" t="s">
        <v>1086</v>
      </c>
      <c r="BM153" s="22" t="s">
        <v>155</v>
      </c>
    </row>
    <row r="154" spans="2:65" s="11" customFormat="1" ht="25.5" customHeight="1">
      <c r="B154" s="172"/>
      <c r="C154" s="173"/>
      <c r="D154" s="173"/>
      <c r="E154" s="174" t="s">
        <v>875</v>
      </c>
      <c r="F154" s="263" t="s">
        <v>156</v>
      </c>
      <c r="G154" s="264"/>
      <c r="H154" s="264"/>
      <c r="I154" s="264"/>
      <c r="J154" s="173"/>
      <c r="K154" s="174" t="s">
        <v>875</v>
      </c>
      <c r="L154" s="173"/>
      <c r="M154" s="173"/>
      <c r="N154" s="173"/>
      <c r="O154" s="173"/>
      <c r="P154" s="173"/>
      <c r="Q154" s="173"/>
      <c r="R154" s="175"/>
      <c r="T154" s="176"/>
      <c r="U154" s="173"/>
      <c r="V154" s="173"/>
      <c r="W154" s="173"/>
      <c r="X154" s="173"/>
      <c r="Y154" s="173"/>
      <c r="Z154" s="173"/>
      <c r="AA154" s="177"/>
      <c r="AT154" s="178" t="s">
        <v>1089</v>
      </c>
      <c r="AU154" s="178" t="s">
        <v>959</v>
      </c>
      <c r="AV154" s="11" t="s">
        <v>954</v>
      </c>
      <c r="AW154" s="11" t="s">
        <v>903</v>
      </c>
      <c r="AX154" s="11" t="s">
        <v>947</v>
      </c>
      <c r="AY154" s="178" t="s">
        <v>1081</v>
      </c>
    </row>
    <row r="155" spans="2:65" s="12" customFormat="1" ht="16.5" customHeight="1">
      <c r="B155" s="179"/>
      <c r="C155" s="180"/>
      <c r="D155" s="180"/>
      <c r="E155" s="181" t="s">
        <v>875</v>
      </c>
      <c r="F155" s="259" t="s">
        <v>157</v>
      </c>
      <c r="G155" s="260"/>
      <c r="H155" s="260"/>
      <c r="I155" s="260"/>
      <c r="J155" s="180"/>
      <c r="K155" s="182">
        <v>3.2</v>
      </c>
      <c r="L155" s="180"/>
      <c r="M155" s="180"/>
      <c r="N155" s="180"/>
      <c r="O155" s="180"/>
      <c r="P155" s="180"/>
      <c r="Q155" s="180"/>
      <c r="R155" s="183"/>
      <c r="T155" s="184"/>
      <c r="U155" s="180"/>
      <c r="V155" s="180"/>
      <c r="W155" s="180"/>
      <c r="X155" s="180"/>
      <c r="Y155" s="180"/>
      <c r="Z155" s="180"/>
      <c r="AA155" s="185"/>
      <c r="AT155" s="186" t="s">
        <v>1089</v>
      </c>
      <c r="AU155" s="186" t="s">
        <v>959</v>
      </c>
      <c r="AV155" s="12" t="s">
        <v>959</v>
      </c>
      <c r="AW155" s="12" t="s">
        <v>903</v>
      </c>
      <c r="AX155" s="12" t="s">
        <v>954</v>
      </c>
      <c r="AY155" s="186" t="s">
        <v>1081</v>
      </c>
    </row>
    <row r="156" spans="2:65" s="1" customFormat="1" ht="38.25" customHeight="1">
      <c r="B156" s="136"/>
      <c r="C156" s="164" t="s">
        <v>1113</v>
      </c>
      <c r="D156" s="164" t="s">
        <v>1082</v>
      </c>
      <c r="E156" s="165" t="s">
        <v>1150</v>
      </c>
      <c r="F156" s="270" t="s">
        <v>1151</v>
      </c>
      <c r="G156" s="270"/>
      <c r="H156" s="270"/>
      <c r="I156" s="270"/>
      <c r="J156" s="166" t="s">
        <v>1085</v>
      </c>
      <c r="K156" s="167">
        <v>0.496</v>
      </c>
      <c r="L156" s="265">
        <v>0</v>
      </c>
      <c r="M156" s="265"/>
      <c r="N156" s="258">
        <f>ROUND(L156*K156,3)</f>
        <v>0</v>
      </c>
      <c r="O156" s="258"/>
      <c r="P156" s="258"/>
      <c r="Q156" s="258"/>
      <c r="R156" s="138"/>
      <c r="T156" s="168" t="s">
        <v>875</v>
      </c>
      <c r="U156" s="47" t="s">
        <v>914</v>
      </c>
      <c r="V156" s="39"/>
      <c r="W156" s="169">
        <f>V156*K156</f>
        <v>0</v>
      </c>
      <c r="X156" s="169">
        <v>2.0952500000000001</v>
      </c>
      <c r="Y156" s="169">
        <f>X156*K156</f>
        <v>1.0392440000000001</v>
      </c>
      <c r="Z156" s="169">
        <v>0</v>
      </c>
      <c r="AA156" s="170">
        <f>Z156*K156</f>
        <v>0</v>
      </c>
      <c r="AR156" s="22" t="s">
        <v>1086</v>
      </c>
      <c r="AT156" s="22" t="s">
        <v>1082</v>
      </c>
      <c r="AU156" s="22" t="s">
        <v>959</v>
      </c>
      <c r="AY156" s="22" t="s">
        <v>1081</v>
      </c>
      <c r="BE156" s="116">
        <f>IF(U156="základná",N156,0)</f>
        <v>0</v>
      </c>
      <c r="BF156" s="116">
        <f>IF(U156="znížená",N156,0)</f>
        <v>0</v>
      </c>
      <c r="BG156" s="116">
        <f>IF(U156="zákl. prenesená",N156,0)</f>
        <v>0</v>
      </c>
      <c r="BH156" s="116">
        <f>IF(U156="zníž. prenesená",N156,0)</f>
        <v>0</v>
      </c>
      <c r="BI156" s="116">
        <f>IF(U156="nulová",N156,0)</f>
        <v>0</v>
      </c>
      <c r="BJ156" s="22" t="s">
        <v>959</v>
      </c>
      <c r="BK156" s="171">
        <f>ROUND(L156*K156,3)</f>
        <v>0</v>
      </c>
      <c r="BL156" s="22" t="s">
        <v>1086</v>
      </c>
      <c r="BM156" s="22" t="s">
        <v>158</v>
      </c>
    </row>
    <row r="157" spans="2:65" s="11" customFormat="1" ht="16.5" customHeight="1">
      <c r="B157" s="172"/>
      <c r="C157" s="173"/>
      <c r="D157" s="173"/>
      <c r="E157" s="174" t="s">
        <v>875</v>
      </c>
      <c r="F157" s="263" t="s">
        <v>159</v>
      </c>
      <c r="G157" s="264"/>
      <c r="H157" s="264"/>
      <c r="I157" s="264"/>
      <c r="J157" s="173"/>
      <c r="K157" s="174" t="s">
        <v>875</v>
      </c>
      <c r="L157" s="173"/>
      <c r="M157" s="173"/>
      <c r="N157" s="173"/>
      <c r="O157" s="173"/>
      <c r="P157" s="173"/>
      <c r="Q157" s="173"/>
      <c r="R157" s="175"/>
      <c r="T157" s="176"/>
      <c r="U157" s="173"/>
      <c r="V157" s="173"/>
      <c r="W157" s="173"/>
      <c r="X157" s="173"/>
      <c r="Y157" s="173"/>
      <c r="Z157" s="173"/>
      <c r="AA157" s="177"/>
      <c r="AT157" s="178" t="s">
        <v>1089</v>
      </c>
      <c r="AU157" s="178" t="s">
        <v>959</v>
      </c>
      <c r="AV157" s="11" t="s">
        <v>954</v>
      </c>
      <c r="AW157" s="11" t="s">
        <v>903</v>
      </c>
      <c r="AX157" s="11" t="s">
        <v>947</v>
      </c>
      <c r="AY157" s="178" t="s">
        <v>1081</v>
      </c>
    </row>
    <row r="158" spans="2:65" s="12" customFormat="1" ht="16.5" customHeight="1">
      <c r="B158" s="179"/>
      <c r="C158" s="180"/>
      <c r="D158" s="180"/>
      <c r="E158" s="181" t="s">
        <v>875</v>
      </c>
      <c r="F158" s="259" t="s">
        <v>160</v>
      </c>
      <c r="G158" s="260"/>
      <c r="H158" s="260"/>
      <c r="I158" s="260"/>
      <c r="J158" s="180"/>
      <c r="K158" s="182">
        <v>6.6000000000000003E-2</v>
      </c>
      <c r="L158" s="180"/>
      <c r="M158" s="180"/>
      <c r="N158" s="180"/>
      <c r="O158" s="180"/>
      <c r="P158" s="180"/>
      <c r="Q158" s="180"/>
      <c r="R158" s="183"/>
      <c r="T158" s="184"/>
      <c r="U158" s="180"/>
      <c r="V158" s="180"/>
      <c r="W158" s="180"/>
      <c r="X158" s="180"/>
      <c r="Y158" s="180"/>
      <c r="Z158" s="180"/>
      <c r="AA158" s="185"/>
      <c r="AT158" s="186" t="s">
        <v>1089</v>
      </c>
      <c r="AU158" s="186" t="s">
        <v>959</v>
      </c>
      <c r="AV158" s="12" t="s">
        <v>959</v>
      </c>
      <c r="AW158" s="12" t="s">
        <v>903</v>
      </c>
      <c r="AX158" s="12" t="s">
        <v>947</v>
      </c>
      <c r="AY158" s="186" t="s">
        <v>1081</v>
      </c>
    </row>
    <row r="159" spans="2:65" s="12" customFormat="1" ht="16.5" customHeight="1">
      <c r="B159" s="179"/>
      <c r="C159" s="180"/>
      <c r="D159" s="180"/>
      <c r="E159" s="181" t="s">
        <v>875</v>
      </c>
      <c r="F159" s="259" t="s">
        <v>161</v>
      </c>
      <c r="G159" s="260"/>
      <c r="H159" s="260"/>
      <c r="I159" s="260"/>
      <c r="J159" s="180"/>
      <c r="K159" s="182">
        <v>9.5000000000000001E-2</v>
      </c>
      <c r="L159" s="180"/>
      <c r="M159" s="180"/>
      <c r="N159" s="180"/>
      <c r="O159" s="180"/>
      <c r="P159" s="180"/>
      <c r="Q159" s="180"/>
      <c r="R159" s="183"/>
      <c r="T159" s="184"/>
      <c r="U159" s="180"/>
      <c r="V159" s="180"/>
      <c r="W159" s="180"/>
      <c r="X159" s="180"/>
      <c r="Y159" s="180"/>
      <c r="Z159" s="180"/>
      <c r="AA159" s="185"/>
      <c r="AT159" s="186" t="s">
        <v>1089</v>
      </c>
      <c r="AU159" s="186" t="s">
        <v>959</v>
      </c>
      <c r="AV159" s="12" t="s">
        <v>959</v>
      </c>
      <c r="AW159" s="12" t="s">
        <v>903</v>
      </c>
      <c r="AX159" s="12" t="s">
        <v>947</v>
      </c>
      <c r="AY159" s="186" t="s">
        <v>1081</v>
      </c>
    </row>
    <row r="160" spans="2:65" s="11" customFormat="1" ht="16.5" customHeight="1">
      <c r="B160" s="172"/>
      <c r="C160" s="173"/>
      <c r="D160" s="173"/>
      <c r="E160" s="174" t="s">
        <v>875</v>
      </c>
      <c r="F160" s="266" t="s">
        <v>162</v>
      </c>
      <c r="G160" s="267"/>
      <c r="H160" s="267"/>
      <c r="I160" s="267"/>
      <c r="J160" s="173"/>
      <c r="K160" s="174" t="s">
        <v>875</v>
      </c>
      <c r="L160" s="173"/>
      <c r="M160" s="173"/>
      <c r="N160" s="173"/>
      <c r="O160" s="173"/>
      <c r="P160" s="173"/>
      <c r="Q160" s="173"/>
      <c r="R160" s="175"/>
      <c r="T160" s="176"/>
      <c r="U160" s="173"/>
      <c r="V160" s="173"/>
      <c r="W160" s="173"/>
      <c r="X160" s="173"/>
      <c r="Y160" s="173"/>
      <c r="Z160" s="173"/>
      <c r="AA160" s="177"/>
      <c r="AT160" s="178" t="s">
        <v>1089</v>
      </c>
      <c r="AU160" s="178" t="s">
        <v>959</v>
      </c>
      <c r="AV160" s="11" t="s">
        <v>954</v>
      </c>
      <c r="AW160" s="11" t="s">
        <v>903</v>
      </c>
      <c r="AX160" s="11" t="s">
        <v>947</v>
      </c>
      <c r="AY160" s="178" t="s">
        <v>1081</v>
      </c>
    </row>
    <row r="161" spans="2:65" s="12" customFormat="1" ht="16.5" customHeight="1">
      <c r="B161" s="179"/>
      <c r="C161" s="180"/>
      <c r="D161" s="180"/>
      <c r="E161" s="181" t="s">
        <v>875</v>
      </c>
      <c r="F161" s="259" t="s">
        <v>163</v>
      </c>
      <c r="G161" s="260"/>
      <c r="H161" s="260"/>
      <c r="I161" s="260"/>
      <c r="J161" s="180"/>
      <c r="K161" s="182">
        <v>0.33500000000000002</v>
      </c>
      <c r="L161" s="180"/>
      <c r="M161" s="180"/>
      <c r="N161" s="180"/>
      <c r="O161" s="180"/>
      <c r="P161" s="180"/>
      <c r="Q161" s="180"/>
      <c r="R161" s="183"/>
      <c r="T161" s="184"/>
      <c r="U161" s="180"/>
      <c r="V161" s="180"/>
      <c r="W161" s="180"/>
      <c r="X161" s="180"/>
      <c r="Y161" s="180"/>
      <c r="Z161" s="180"/>
      <c r="AA161" s="185"/>
      <c r="AT161" s="186" t="s">
        <v>1089</v>
      </c>
      <c r="AU161" s="186" t="s">
        <v>959</v>
      </c>
      <c r="AV161" s="12" t="s">
        <v>959</v>
      </c>
      <c r="AW161" s="12" t="s">
        <v>903</v>
      </c>
      <c r="AX161" s="12" t="s">
        <v>947</v>
      </c>
      <c r="AY161" s="186" t="s">
        <v>1081</v>
      </c>
    </row>
    <row r="162" spans="2:65" s="13" customFormat="1" ht="16.5" customHeight="1">
      <c r="B162" s="187"/>
      <c r="C162" s="188"/>
      <c r="D162" s="188"/>
      <c r="E162" s="189" t="s">
        <v>875</v>
      </c>
      <c r="F162" s="271" t="s">
        <v>1096</v>
      </c>
      <c r="G162" s="272"/>
      <c r="H162" s="272"/>
      <c r="I162" s="272"/>
      <c r="J162" s="188"/>
      <c r="K162" s="190">
        <v>0.496</v>
      </c>
      <c r="L162" s="188"/>
      <c r="M162" s="188"/>
      <c r="N162" s="188"/>
      <c r="O162" s="188"/>
      <c r="P162" s="188"/>
      <c r="Q162" s="188"/>
      <c r="R162" s="191"/>
      <c r="T162" s="192"/>
      <c r="U162" s="188"/>
      <c r="V162" s="188"/>
      <c r="W162" s="188"/>
      <c r="X162" s="188"/>
      <c r="Y162" s="188"/>
      <c r="Z162" s="188"/>
      <c r="AA162" s="193"/>
      <c r="AT162" s="194" t="s">
        <v>1089</v>
      </c>
      <c r="AU162" s="194" t="s">
        <v>959</v>
      </c>
      <c r="AV162" s="13" t="s">
        <v>1086</v>
      </c>
      <c r="AW162" s="13" t="s">
        <v>903</v>
      </c>
      <c r="AX162" s="13" t="s">
        <v>954</v>
      </c>
      <c r="AY162" s="194" t="s">
        <v>1081</v>
      </c>
    </row>
    <row r="163" spans="2:65" s="1" customFormat="1" ht="25.5" customHeight="1">
      <c r="B163" s="136"/>
      <c r="C163" s="164" t="s">
        <v>1119</v>
      </c>
      <c r="D163" s="164" t="s">
        <v>1082</v>
      </c>
      <c r="E163" s="165" t="s">
        <v>164</v>
      </c>
      <c r="F163" s="270" t="s">
        <v>165</v>
      </c>
      <c r="G163" s="270"/>
      <c r="H163" s="270"/>
      <c r="I163" s="270"/>
      <c r="J163" s="166" t="s">
        <v>1085</v>
      </c>
      <c r="K163" s="167">
        <v>1.1140000000000001</v>
      </c>
      <c r="L163" s="265">
        <v>0</v>
      </c>
      <c r="M163" s="265"/>
      <c r="N163" s="258">
        <f>ROUND(L163*K163,3)</f>
        <v>0</v>
      </c>
      <c r="O163" s="258"/>
      <c r="P163" s="258"/>
      <c r="Q163" s="258"/>
      <c r="R163" s="138"/>
      <c r="T163" s="168" t="s">
        <v>875</v>
      </c>
      <c r="U163" s="47" t="s">
        <v>914</v>
      </c>
      <c r="V163" s="39"/>
      <c r="W163" s="169">
        <f>V163*K163</f>
        <v>0</v>
      </c>
      <c r="X163" s="169">
        <v>2.23543</v>
      </c>
      <c r="Y163" s="169">
        <f>X163*K163</f>
        <v>2.4902690200000004</v>
      </c>
      <c r="Z163" s="169">
        <v>0</v>
      </c>
      <c r="AA163" s="170">
        <f>Z163*K163</f>
        <v>0</v>
      </c>
      <c r="AR163" s="22" t="s">
        <v>1086</v>
      </c>
      <c r="AT163" s="22" t="s">
        <v>1082</v>
      </c>
      <c r="AU163" s="22" t="s">
        <v>959</v>
      </c>
      <c r="AY163" s="22" t="s">
        <v>1081</v>
      </c>
      <c r="BE163" s="116">
        <f>IF(U163="základná",N163,0)</f>
        <v>0</v>
      </c>
      <c r="BF163" s="116">
        <f>IF(U163="znížená",N163,0)</f>
        <v>0</v>
      </c>
      <c r="BG163" s="116">
        <f>IF(U163="zákl. prenesená",N163,0)</f>
        <v>0</v>
      </c>
      <c r="BH163" s="116">
        <f>IF(U163="zníž. prenesená",N163,0)</f>
        <v>0</v>
      </c>
      <c r="BI163" s="116">
        <f>IF(U163="nulová",N163,0)</f>
        <v>0</v>
      </c>
      <c r="BJ163" s="22" t="s">
        <v>959</v>
      </c>
      <c r="BK163" s="171">
        <f>ROUND(L163*K163,3)</f>
        <v>0</v>
      </c>
      <c r="BL163" s="22" t="s">
        <v>1086</v>
      </c>
      <c r="BM163" s="22" t="s">
        <v>166</v>
      </c>
    </row>
    <row r="164" spans="2:65" s="11" customFormat="1" ht="16.5" customHeight="1">
      <c r="B164" s="172"/>
      <c r="C164" s="173"/>
      <c r="D164" s="173"/>
      <c r="E164" s="174" t="s">
        <v>875</v>
      </c>
      <c r="F164" s="263" t="s">
        <v>167</v>
      </c>
      <c r="G164" s="264"/>
      <c r="H164" s="264"/>
      <c r="I164" s="264"/>
      <c r="J164" s="173"/>
      <c r="K164" s="174" t="s">
        <v>875</v>
      </c>
      <c r="L164" s="173"/>
      <c r="M164" s="173"/>
      <c r="N164" s="173"/>
      <c r="O164" s="173"/>
      <c r="P164" s="173"/>
      <c r="Q164" s="173"/>
      <c r="R164" s="175"/>
      <c r="T164" s="176"/>
      <c r="U164" s="173"/>
      <c r="V164" s="173"/>
      <c r="W164" s="173"/>
      <c r="X164" s="173"/>
      <c r="Y164" s="173"/>
      <c r="Z164" s="173"/>
      <c r="AA164" s="177"/>
      <c r="AT164" s="178" t="s">
        <v>1089</v>
      </c>
      <c r="AU164" s="178" t="s">
        <v>959</v>
      </c>
      <c r="AV164" s="11" t="s">
        <v>954</v>
      </c>
      <c r="AW164" s="11" t="s">
        <v>903</v>
      </c>
      <c r="AX164" s="11" t="s">
        <v>947</v>
      </c>
      <c r="AY164" s="178" t="s">
        <v>1081</v>
      </c>
    </row>
    <row r="165" spans="2:65" s="12" customFormat="1" ht="16.5" customHeight="1">
      <c r="B165" s="179"/>
      <c r="C165" s="180"/>
      <c r="D165" s="180"/>
      <c r="E165" s="181" t="s">
        <v>875</v>
      </c>
      <c r="F165" s="259" t="s">
        <v>168</v>
      </c>
      <c r="G165" s="260"/>
      <c r="H165" s="260"/>
      <c r="I165" s="260"/>
      <c r="J165" s="180"/>
      <c r="K165" s="182">
        <v>0.34499999999999997</v>
      </c>
      <c r="L165" s="180"/>
      <c r="M165" s="180"/>
      <c r="N165" s="180"/>
      <c r="O165" s="180"/>
      <c r="P165" s="180"/>
      <c r="Q165" s="180"/>
      <c r="R165" s="183"/>
      <c r="T165" s="184"/>
      <c r="U165" s="180"/>
      <c r="V165" s="180"/>
      <c r="W165" s="180"/>
      <c r="X165" s="180"/>
      <c r="Y165" s="180"/>
      <c r="Z165" s="180"/>
      <c r="AA165" s="185"/>
      <c r="AT165" s="186" t="s">
        <v>1089</v>
      </c>
      <c r="AU165" s="186" t="s">
        <v>959</v>
      </c>
      <c r="AV165" s="12" t="s">
        <v>959</v>
      </c>
      <c r="AW165" s="12" t="s">
        <v>903</v>
      </c>
      <c r="AX165" s="12" t="s">
        <v>947</v>
      </c>
      <c r="AY165" s="186" t="s">
        <v>1081</v>
      </c>
    </row>
    <row r="166" spans="2:65" s="12" customFormat="1" ht="16.5" customHeight="1">
      <c r="B166" s="179"/>
      <c r="C166" s="180"/>
      <c r="D166" s="180"/>
      <c r="E166" s="181" t="s">
        <v>875</v>
      </c>
      <c r="F166" s="259" t="s">
        <v>169</v>
      </c>
      <c r="G166" s="260"/>
      <c r="H166" s="260"/>
      <c r="I166" s="260"/>
      <c r="J166" s="180"/>
      <c r="K166" s="182">
        <v>0.76900000000000002</v>
      </c>
      <c r="L166" s="180"/>
      <c r="M166" s="180"/>
      <c r="N166" s="180"/>
      <c r="O166" s="180"/>
      <c r="P166" s="180"/>
      <c r="Q166" s="180"/>
      <c r="R166" s="183"/>
      <c r="T166" s="184"/>
      <c r="U166" s="180"/>
      <c r="V166" s="180"/>
      <c r="W166" s="180"/>
      <c r="X166" s="180"/>
      <c r="Y166" s="180"/>
      <c r="Z166" s="180"/>
      <c r="AA166" s="185"/>
      <c r="AT166" s="186" t="s">
        <v>1089</v>
      </c>
      <c r="AU166" s="186" t="s">
        <v>959</v>
      </c>
      <c r="AV166" s="12" t="s">
        <v>959</v>
      </c>
      <c r="AW166" s="12" t="s">
        <v>903</v>
      </c>
      <c r="AX166" s="12" t="s">
        <v>947</v>
      </c>
      <c r="AY166" s="186" t="s">
        <v>1081</v>
      </c>
    </row>
    <row r="167" spans="2:65" s="13" customFormat="1" ht="16.5" customHeight="1">
      <c r="B167" s="187"/>
      <c r="C167" s="188"/>
      <c r="D167" s="188"/>
      <c r="E167" s="189" t="s">
        <v>875</v>
      </c>
      <c r="F167" s="271" t="s">
        <v>1096</v>
      </c>
      <c r="G167" s="272"/>
      <c r="H167" s="272"/>
      <c r="I167" s="272"/>
      <c r="J167" s="188"/>
      <c r="K167" s="190">
        <v>1.1140000000000001</v>
      </c>
      <c r="L167" s="188"/>
      <c r="M167" s="188"/>
      <c r="N167" s="188"/>
      <c r="O167" s="188"/>
      <c r="P167" s="188"/>
      <c r="Q167" s="188"/>
      <c r="R167" s="191"/>
      <c r="T167" s="192"/>
      <c r="U167" s="188"/>
      <c r="V167" s="188"/>
      <c r="W167" s="188"/>
      <c r="X167" s="188"/>
      <c r="Y167" s="188"/>
      <c r="Z167" s="188"/>
      <c r="AA167" s="193"/>
      <c r="AT167" s="194" t="s">
        <v>1089</v>
      </c>
      <c r="AU167" s="194" t="s">
        <v>959</v>
      </c>
      <c r="AV167" s="13" t="s">
        <v>1086</v>
      </c>
      <c r="AW167" s="13" t="s">
        <v>903</v>
      </c>
      <c r="AX167" s="13" t="s">
        <v>954</v>
      </c>
      <c r="AY167" s="194" t="s">
        <v>1081</v>
      </c>
    </row>
    <row r="168" spans="2:65" s="1" customFormat="1" ht="38.25" customHeight="1">
      <c r="B168" s="136"/>
      <c r="C168" s="164" t="s">
        <v>1126</v>
      </c>
      <c r="D168" s="164" t="s">
        <v>1082</v>
      </c>
      <c r="E168" s="165" t="s">
        <v>1168</v>
      </c>
      <c r="F168" s="270" t="s">
        <v>1169</v>
      </c>
      <c r="G168" s="270"/>
      <c r="H168" s="270"/>
      <c r="I168" s="270"/>
      <c r="J168" s="166" t="s">
        <v>1135</v>
      </c>
      <c r="K168" s="167">
        <v>196.77</v>
      </c>
      <c r="L168" s="265">
        <v>0</v>
      </c>
      <c r="M168" s="265"/>
      <c r="N168" s="258">
        <f>ROUND(L168*K168,3)</f>
        <v>0</v>
      </c>
      <c r="O168" s="258"/>
      <c r="P168" s="258"/>
      <c r="Q168" s="258"/>
      <c r="R168" s="138"/>
      <c r="T168" s="168" t="s">
        <v>875</v>
      </c>
      <c r="U168" s="47" t="s">
        <v>914</v>
      </c>
      <c r="V168" s="39"/>
      <c r="W168" s="169">
        <f>V168*K168</f>
        <v>0</v>
      </c>
      <c r="X168" s="169">
        <v>1.146E-2</v>
      </c>
      <c r="Y168" s="169">
        <f>X168*K168</f>
        <v>2.2549842</v>
      </c>
      <c r="Z168" s="169">
        <v>0</v>
      </c>
      <c r="AA168" s="170">
        <f>Z168*K168</f>
        <v>0</v>
      </c>
      <c r="AR168" s="22" t="s">
        <v>1086</v>
      </c>
      <c r="AT168" s="22" t="s">
        <v>1082</v>
      </c>
      <c r="AU168" s="22" t="s">
        <v>959</v>
      </c>
      <c r="AY168" s="22" t="s">
        <v>1081</v>
      </c>
      <c r="BE168" s="116">
        <f>IF(U168="základná",N168,0)</f>
        <v>0</v>
      </c>
      <c r="BF168" s="116">
        <f>IF(U168="znížená",N168,0)</f>
        <v>0</v>
      </c>
      <c r="BG168" s="116">
        <f>IF(U168="zákl. prenesená",N168,0)</f>
        <v>0</v>
      </c>
      <c r="BH168" s="116">
        <f>IF(U168="zníž. prenesená",N168,0)</f>
        <v>0</v>
      </c>
      <c r="BI168" s="116">
        <f>IF(U168="nulová",N168,0)</f>
        <v>0</v>
      </c>
      <c r="BJ168" s="22" t="s">
        <v>959</v>
      </c>
      <c r="BK168" s="171">
        <f>ROUND(L168*K168,3)</f>
        <v>0</v>
      </c>
      <c r="BL168" s="22" t="s">
        <v>1086</v>
      </c>
      <c r="BM168" s="22" t="s">
        <v>170</v>
      </c>
    </row>
    <row r="169" spans="2:65" s="12" customFormat="1" ht="16.5" customHeight="1">
      <c r="B169" s="179"/>
      <c r="C169" s="180"/>
      <c r="D169" s="180"/>
      <c r="E169" s="181" t="s">
        <v>875</v>
      </c>
      <c r="F169" s="275" t="s">
        <v>171</v>
      </c>
      <c r="G169" s="276"/>
      <c r="H169" s="276"/>
      <c r="I169" s="276"/>
      <c r="J169" s="180"/>
      <c r="K169" s="182">
        <v>99.5</v>
      </c>
      <c r="L169" s="180"/>
      <c r="M169" s="180"/>
      <c r="N169" s="180"/>
      <c r="O169" s="180"/>
      <c r="P169" s="180"/>
      <c r="Q169" s="180"/>
      <c r="R169" s="183"/>
      <c r="T169" s="184"/>
      <c r="U169" s="180"/>
      <c r="V169" s="180"/>
      <c r="W169" s="180"/>
      <c r="X169" s="180"/>
      <c r="Y169" s="180"/>
      <c r="Z169" s="180"/>
      <c r="AA169" s="185"/>
      <c r="AT169" s="186" t="s">
        <v>1089</v>
      </c>
      <c r="AU169" s="186" t="s">
        <v>959</v>
      </c>
      <c r="AV169" s="12" t="s">
        <v>959</v>
      </c>
      <c r="AW169" s="12" t="s">
        <v>903</v>
      </c>
      <c r="AX169" s="12" t="s">
        <v>947</v>
      </c>
      <c r="AY169" s="186" t="s">
        <v>1081</v>
      </c>
    </row>
    <row r="170" spans="2:65" s="12" customFormat="1" ht="16.5" customHeight="1">
      <c r="B170" s="179"/>
      <c r="C170" s="180"/>
      <c r="D170" s="180"/>
      <c r="E170" s="181" t="s">
        <v>875</v>
      </c>
      <c r="F170" s="259" t="s">
        <v>172</v>
      </c>
      <c r="G170" s="260"/>
      <c r="H170" s="260"/>
      <c r="I170" s="260"/>
      <c r="J170" s="180"/>
      <c r="K170" s="182">
        <v>83.75</v>
      </c>
      <c r="L170" s="180"/>
      <c r="M170" s="180"/>
      <c r="N170" s="180"/>
      <c r="O170" s="180"/>
      <c r="P170" s="180"/>
      <c r="Q170" s="180"/>
      <c r="R170" s="183"/>
      <c r="T170" s="184"/>
      <c r="U170" s="180"/>
      <c r="V170" s="180"/>
      <c r="W170" s="180"/>
      <c r="X170" s="180"/>
      <c r="Y170" s="180"/>
      <c r="Z170" s="180"/>
      <c r="AA170" s="185"/>
      <c r="AT170" s="186" t="s">
        <v>1089</v>
      </c>
      <c r="AU170" s="186" t="s">
        <v>959</v>
      </c>
      <c r="AV170" s="12" t="s">
        <v>959</v>
      </c>
      <c r="AW170" s="12" t="s">
        <v>903</v>
      </c>
      <c r="AX170" s="12" t="s">
        <v>947</v>
      </c>
      <c r="AY170" s="186" t="s">
        <v>1081</v>
      </c>
    </row>
    <row r="171" spans="2:65" s="12" customFormat="1" ht="16.5" customHeight="1">
      <c r="B171" s="179"/>
      <c r="C171" s="180"/>
      <c r="D171" s="180"/>
      <c r="E171" s="181" t="s">
        <v>875</v>
      </c>
      <c r="F171" s="259" t="s">
        <v>173</v>
      </c>
      <c r="G171" s="260"/>
      <c r="H171" s="260"/>
      <c r="I171" s="260"/>
      <c r="J171" s="180"/>
      <c r="K171" s="182">
        <v>13.52</v>
      </c>
      <c r="L171" s="180"/>
      <c r="M171" s="180"/>
      <c r="N171" s="180"/>
      <c r="O171" s="180"/>
      <c r="P171" s="180"/>
      <c r="Q171" s="180"/>
      <c r="R171" s="183"/>
      <c r="T171" s="184"/>
      <c r="U171" s="180"/>
      <c r="V171" s="180"/>
      <c r="W171" s="180"/>
      <c r="X171" s="180"/>
      <c r="Y171" s="180"/>
      <c r="Z171" s="180"/>
      <c r="AA171" s="185"/>
      <c r="AT171" s="186" t="s">
        <v>1089</v>
      </c>
      <c r="AU171" s="186" t="s">
        <v>959</v>
      </c>
      <c r="AV171" s="12" t="s">
        <v>959</v>
      </c>
      <c r="AW171" s="12" t="s">
        <v>903</v>
      </c>
      <c r="AX171" s="12" t="s">
        <v>947</v>
      </c>
      <c r="AY171" s="186" t="s">
        <v>1081</v>
      </c>
    </row>
    <row r="172" spans="2:65" s="13" customFormat="1" ht="16.5" customHeight="1">
      <c r="B172" s="187"/>
      <c r="C172" s="188"/>
      <c r="D172" s="188"/>
      <c r="E172" s="189" t="s">
        <v>875</v>
      </c>
      <c r="F172" s="271" t="s">
        <v>1096</v>
      </c>
      <c r="G172" s="272"/>
      <c r="H172" s="272"/>
      <c r="I172" s="272"/>
      <c r="J172" s="188"/>
      <c r="K172" s="190">
        <v>196.77</v>
      </c>
      <c r="L172" s="188"/>
      <c r="M172" s="188"/>
      <c r="N172" s="188"/>
      <c r="O172" s="188"/>
      <c r="P172" s="188"/>
      <c r="Q172" s="188"/>
      <c r="R172" s="191"/>
      <c r="T172" s="192"/>
      <c r="U172" s="188"/>
      <c r="V172" s="188"/>
      <c r="W172" s="188"/>
      <c r="X172" s="188"/>
      <c r="Y172" s="188"/>
      <c r="Z172" s="188"/>
      <c r="AA172" s="193"/>
      <c r="AT172" s="194" t="s">
        <v>1089</v>
      </c>
      <c r="AU172" s="194" t="s">
        <v>959</v>
      </c>
      <c r="AV172" s="13" t="s">
        <v>1086</v>
      </c>
      <c r="AW172" s="13" t="s">
        <v>903</v>
      </c>
      <c r="AX172" s="13" t="s">
        <v>954</v>
      </c>
      <c r="AY172" s="194" t="s">
        <v>1081</v>
      </c>
    </row>
    <row r="173" spans="2:65" s="1" customFormat="1" ht="38.25" customHeight="1">
      <c r="B173" s="136"/>
      <c r="C173" s="164" t="s">
        <v>1132</v>
      </c>
      <c r="D173" s="164" t="s">
        <v>1082</v>
      </c>
      <c r="E173" s="165" t="s">
        <v>174</v>
      </c>
      <c r="F173" s="270" t="s">
        <v>175</v>
      </c>
      <c r="G173" s="270"/>
      <c r="H173" s="270"/>
      <c r="I173" s="270"/>
      <c r="J173" s="166" t="s">
        <v>1135</v>
      </c>
      <c r="K173" s="167">
        <v>2.69</v>
      </c>
      <c r="L173" s="265">
        <v>0</v>
      </c>
      <c r="M173" s="265"/>
      <c r="N173" s="258">
        <f>ROUND(L173*K173,3)</f>
        <v>0</v>
      </c>
      <c r="O173" s="258"/>
      <c r="P173" s="258"/>
      <c r="Q173" s="258"/>
      <c r="R173" s="138"/>
      <c r="T173" s="168" t="s">
        <v>875</v>
      </c>
      <c r="U173" s="47" t="s">
        <v>914</v>
      </c>
      <c r="V173" s="39"/>
      <c r="W173" s="169">
        <f>V173*K173</f>
        <v>0</v>
      </c>
      <c r="X173" s="169">
        <v>2.6030000000000001E-2</v>
      </c>
      <c r="Y173" s="169">
        <f>X173*K173</f>
        <v>7.0020700000000005E-2</v>
      </c>
      <c r="Z173" s="169">
        <v>0</v>
      </c>
      <c r="AA173" s="170">
        <f>Z173*K173</f>
        <v>0</v>
      </c>
      <c r="AR173" s="22" t="s">
        <v>1086</v>
      </c>
      <c r="AT173" s="22" t="s">
        <v>1082</v>
      </c>
      <c r="AU173" s="22" t="s">
        <v>959</v>
      </c>
      <c r="AY173" s="22" t="s">
        <v>1081</v>
      </c>
      <c r="BE173" s="116">
        <f>IF(U173="základná",N173,0)</f>
        <v>0</v>
      </c>
      <c r="BF173" s="116">
        <f>IF(U173="znížená",N173,0)</f>
        <v>0</v>
      </c>
      <c r="BG173" s="116">
        <f>IF(U173="zákl. prenesená",N173,0)</f>
        <v>0</v>
      </c>
      <c r="BH173" s="116">
        <f>IF(U173="zníž. prenesená",N173,0)</f>
        <v>0</v>
      </c>
      <c r="BI173" s="116">
        <f>IF(U173="nulová",N173,0)</f>
        <v>0</v>
      </c>
      <c r="BJ173" s="22" t="s">
        <v>959</v>
      </c>
      <c r="BK173" s="171">
        <f>ROUND(L173*K173,3)</f>
        <v>0</v>
      </c>
      <c r="BL173" s="22" t="s">
        <v>1086</v>
      </c>
      <c r="BM173" s="22" t="s">
        <v>176</v>
      </c>
    </row>
    <row r="174" spans="2:65" s="12" customFormat="1" ht="16.5" customHeight="1">
      <c r="B174" s="179"/>
      <c r="C174" s="180"/>
      <c r="D174" s="180"/>
      <c r="E174" s="181" t="s">
        <v>875</v>
      </c>
      <c r="F174" s="275" t="s">
        <v>177</v>
      </c>
      <c r="G174" s="276"/>
      <c r="H174" s="276"/>
      <c r="I174" s="276"/>
      <c r="J174" s="180"/>
      <c r="K174" s="182">
        <v>1.43</v>
      </c>
      <c r="L174" s="180"/>
      <c r="M174" s="180"/>
      <c r="N174" s="180"/>
      <c r="O174" s="180"/>
      <c r="P174" s="180"/>
      <c r="Q174" s="180"/>
      <c r="R174" s="183"/>
      <c r="T174" s="184"/>
      <c r="U174" s="180"/>
      <c r="V174" s="180"/>
      <c r="W174" s="180"/>
      <c r="X174" s="180"/>
      <c r="Y174" s="180"/>
      <c r="Z174" s="180"/>
      <c r="AA174" s="185"/>
      <c r="AT174" s="186" t="s">
        <v>1089</v>
      </c>
      <c r="AU174" s="186" t="s">
        <v>959</v>
      </c>
      <c r="AV174" s="12" t="s">
        <v>959</v>
      </c>
      <c r="AW174" s="12" t="s">
        <v>903</v>
      </c>
      <c r="AX174" s="12" t="s">
        <v>947</v>
      </c>
      <c r="AY174" s="186" t="s">
        <v>1081</v>
      </c>
    </row>
    <row r="175" spans="2:65" s="12" customFormat="1" ht="16.5" customHeight="1">
      <c r="B175" s="179"/>
      <c r="C175" s="180"/>
      <c r="D175" s="180"/>
      <c r="E175" s="181" t="s">
        <v>875</v>
      </c>
      <c r="F175" s="259" t="s">
        <v>178</v>
      </c>
      <c r="G175" s="260"/>
      <c r="H175" s="260"/>
      <c r="I175" s="260"/>
      <c r="J175" s="180"/>
      <c r="K175" s="182">
        <v>0.36</v>
      </c>
      <c r="L175" s="180"/>
      <c r="M175" s="180"/>
      <c r="N175" s="180"/>
      <c r="O175" s="180"/>
      <c r="P175" s="180"/>
      <c r="Q175" s="180"/>
      <c r="R175" s="183"/>
      <c r="T175" s="184"/>
      <c r="U175" s="180"/>
      <c r="V175" s="180"/>
      <c r="W175" s="180"/>
      <c r="X175" s="180"/>
      <c r="Y175" s="180"/>
      <c r="Z175" s="180"/>
      <c r="AA175" s="185"/>
      <c r="AT175" s="186" t="s">
        <v>1089</v>
      </c>
      <c r="AU175" s="186" t="s">
        <v>959</v>
      </c>
      <c r="AV175" s="12" t="s">
        <v>959</v>
      </c>
      <c r="AW175" s="12" t="s">
        <v>903</v>
      </c>
      <c r="AX175" s="12" t="s">
        <v>947</v>
      </c>
      <c r="AY175" s="186" t="s">
        <v>1081</v>
      </c>
    </row>
    <row r="176" spans="2:65" s="12" customFormat="1" ht="16.5" customHeight="1">
      <c r="B176" s="179"/>
      <c r="C176" s="180"/>
      <c r="D176" s="180"/>
      <c r="E176" s="181" t="s">
        <v>875</v>
      </c>
      <c r="F176" s="259" t="s">
        <v>179</v>
      </c>
      <c r="G176" s="260"/>
      <c r="H176" s="260"/>
      <c r="I176" s="260"/>
      <c r="J176" s="180"/>
      <c r="K176" s="182">
        <v>0.9</v>
      </c>
      <c r="L176" s="180"/>
      <c r="M176" s="180"/>
      <c r="N176" s="180"/>
      <c r="O176" s="180"/>
      <c r="P176" s="180"/>
      <c r="Q176" s="180"/>
      <c r="R176" s="183"/>
      <c r="T176" s="184"/>
      <c r="U176" s="180"/>
      <c r="V176" s="180"/>
      <c r="W176" s="180"/>
      <c r="X176" s="180"/>
      <c r="Y176" s="180"/>
      <c r="Z176" s="180"/>
      <c r="AA176" s="185"/>
      <c r="AT176" s="186" t="s">
        <v>1089</v>
      </c>
      <c r="AU176" s="186" t="s">
        <v>959</v>
      </c>
      <c r="AV176" s="12" t="s">
        <v>959</v>
      </c>
      <c r="AW176" s="12" t="s">
        <v>903</v>
      </c>
      <c r="AX176" s="12" t="s">
        <v>947</v>
      </c>
      <c r="AY176" s="186" t="s">
        <v>1081</v>
      </c>
    </row>
    <row r="177" spans="2:65" s="13" customFormat="1" ht="16.5" customHeight="1">
      <c r="B177" s="187"/>
      <c r="C177" s="188"/>
      <c r="D177" s="188"/>
      <c r="E177" s="189" t="s">
        <v>875</v>
      </c>
      <c r="F177" s="271" t="s">
        <v>1096</v>
      </c>
      <c r="G177" s="272"/>
      <c r="H177" s="272"/>
      <c r="I177" s="272"/>
      <c r="J177" s="188"/>
      <c r="K177" s="190">
        <v>2.69</v>
      </c>
      <c r="L177" s="188"/>
      <c r="M177" s="188"/>
      <c r="N177" s="188"/>
      <c r="O177" s="188"/>
      <c r="P177" s="188"/>
      <c r="Q177" s="188"/>
      <c r="R177" s="191"/>
      <c r="T177" s="192"/>
      <c r="U177" s="188"/>
      <c r="V177" s="188"/>
      <c r="W177" s="188"/>
      <c r="X177" s="188"/>
      <c r="Y177" s="188"/>
      <c r="Z177" s="188"/>
      <c r="AA177" s="193"/>
      <c r="AT177" s="194" t="s">
        <v>1089</v>
      </c>
      <c r="AU177" s="194" t="s">
        <v>959</v>
      </c>
      <c r="AV177" s="13" t="s">
        <v>1086</v>
      </c>
      <c r="AW177" s="13" t="s">
        <v>903</v>
      </c>
      <c r="AX177" s="13" t="s">
        <v>954</v>
      </c>
      <c r="AY177" s="194" t="s">
        <v>1081</v>
      </c>
    </row>
    <row r="178" spans="2:65" s="10" customFormat="1" ht="29.85" customHeight="1">
      <c r="B178" s="153"/>
      <c r="C178" s="154"/>
      <c r="D178" s="163" t="s">
        <v>1050</v>
      </c>
      <c r="E178" s="163"/>
      <c r="F178" s="163"/>
      <c r="G178" s="163"/>
      <c r="H178" s="163"/>
      <c r="I178" s="163"/>
      <c r="J178" s="163"/>
      <c r="K178" s="163"/>
      <c r="L178" s="163"/>
      <c r="M178" s="163"/>
      <c r="N178" s="279">
        <f>BK178</f>
        <v>0</v>
      </c>
      <c r="O178" s="280"/>
      <c r="P178" s="280"/>
      <c r="Q178" s="280"/>
      <c r="R178" s="156"/>
      <c r="T178" s="157"/>
      <c r="U178" s="154"/>
      <c r="V178" s="154"/>
      <c r="W178" s="158">
        <f>SUM(W179:W258)</f>
        <v>0</v>
      </c>
      <c r="X178" s="154"/>
      <c r="Y178" s="158">
        <f>SUM(Y179:Y258)</f>
        <v>28.051689999999997</v>
      </c>
      <c r="Z178" s="154"/>
      <c r="AA178" s="159">
        <f>SUM(AA179:AA258)</f>
        <v>15.823840000000001</v>
      </c>
      <c r="AR178" s="160" t="s">
        <v>954</v>
      </c>
      <c r="AT178" s="161" t="s">
        <v>946</v>
      </c>
      <c r="AU178" s="161" t="s">
        <v>954</v>
      </c>
      <c r="AY178" s="160" t="s">
        <v>1081</v>
      </c>
      <c r="BK178" s="162">
        <f>SUM(BK179:BK258)</f>
        <v>0</v>
      </c>
    </row>
    <row r="179" spans="2:65" s="1" customFormat="1" ht="38.25" customHeight="1">
      <c r="B179" s="136"/>
      <c r="C179" s="164" t="s">
        <v>1139</v>
      </c>
      <c r="D179" s="164" t="s">
        <v>1082</v>
      </c>
      <c r="E179" s="165" t="s">
        <v>1198</v>
      </c>
      <c r="F179" s="270" t="s">
        <v>1199</v>
      </c>
      <c r="G179" s="270"/>
      <c r="H179" s="270"/>
      <c r="I179" s="270"/>
      <c r="J179" s="166" t="s">
        <v>1135</v>
      </c>
      <c r="K179" s="167">
        <v>186</v>
      </c>
      <c r="L179" s="265">
        <v>0</v>
      </c>
      <c r="M179" s="265"/>
      <c r="N179" s="258">
        <f>ROUND(L179*K179,3)</f>
        <v>0</v>
      </c>
      <c r="O179" s="258"/>
      <c r="P179" s="258"/>
      <c r="Q179" s="258"/>
      <c r="R179" s="138"/>
      <c r="T179" s="168" t="s">
        <v>875</v>
      </c>
      <c r="U179" s="47" t="s">
        <v>914</v>
      </c>
      <c r="V179" s="39"/>
      <c r="W179" s="169">
        <f>V179*K179</f>
        <v>0</v>
      </c>
      <c r="X179" s="169">
        <v>2.3990000000000001E-2</v>
      </c>
      <c r="Y179" s="169">
        <f>X179*K179</f>
        <v>4.4621399999999998</v>
      </c>
      <c r="Z179" s="169">
        <v>0</v>
      </c>
      <c r="AA179" s="170">
        <f>Z179*K179</f>
        <v>0</v>
      </c>
      <c r="AR179" s="22" t="s">
        <v>1086</v>
      </c>
      <c r="AT179" s="22" t="s">
        <v>1082</v>
      </c>
      <c r="AU179" s="22" t="s">
        <v>959</v>
      </c>
      <c r="AY179" s="22" t="s">
        <v>1081</v>
      </c>
      <c r="BE179" s="116">
        <f>IF(U179="základná",N179,0)</f>
        <v>0</v>
      </c>
      <c r="BF179" s="116">
        <f>IF(U179="znížená",N179,0)</f>
        <v>0</v>
      </c>
      <c r="BG179" s="116">
        <f>IF(U179="zákl. prenesená",N179,0)</f>
        <v>0</v>
      </c>
      <c r="BH179" s="116">
        <f>IF(U179="zníž. prenesená",N179,0)</f>
        <v>0</v>
      </c>
      <c r="BI179" s="116">
        <f>IF(U179="nulová",N179,0)</f>
        <v>0</v>
      </c>
      <c r="BJ179" s="22" t="s">
        <v>959</v>
      </c>
      <c r="BK179" s="171">
        <f>ROUND(L179*K179,3)</f>
        <v>0</v>
      </c>
      <c r="BL179" s="22" t="s">
        <v>1086</v>
      </c>
      <c r="BM179" s="22" t="s">
        <v>180</v>
      </c>
    </row>
    <row r="180" spans="2:65" s="11" customFormat="1" ht="16.5" customHeight="1">
      <c r="B180" s="172"/>
      <c r="C180" s="173"/>
      <c r="D180" s="173"/>
      <c r="E180" s="174" t="s">
        <v>875</v>
      </c>
      <c r="F180" s="263" t="s">
        <v>1201</v>
      </c>
      <c r="G180" s="264"/>
      <c r="H180" s="264"/>
      <c r="I180" s="264"/>
      <c r="J180" s="173"/>
      <c r="K180" s="174" t="s">
        <v>875</v>
      </c>
      <c r="L180" s="173"/>
      <c r="M180" s="173"/>
      <c r="N180" s="173"/>
      <c r="O180" s="173"/>
      <c r="P180" s="173"/>
      <c r="Q180" s="173"/>
      <c r="R180" s="175"/>
      <c r="T180" s="176"/>
      <c r="U180" s="173"/>
      <c r="V180" s="173"/>
      <c r="W180" s="173"/>
      <c r="X180" s="173"/>
      <c r="Y180" s="173"/>
      <c r="Z180" s="173"/>
      <c r="AA180" s="177"/>
      <c r="AT180" s="178" t="s">
        <v>1089</v>
      </c>
      <c r="AU180" s="178" t="s">
        <v>959</v>
      </c>
      <c r="AV180" s="11" t="s">
        <v>954</v>
      </c>
      <c r="AW180" s="11" t="s">
        <v>903</v>
      </c>
      <c r="AX180" s="11" t="s">
        <v>947</v>
      </c>
      <c r="AY180" s="178" t="s">
        <v>1081</v>
      </c>
    </row>
    <row r="181" spans="2:65" s="12" customFormat="1" ht="16.5" customHeight="1">
      <c r="B181" s="179"/>
      <c r="C181" s="180"/>
      <c r="D181" s="180"/>
      <c r="E181" s="181" t="s">
        <v>875</v>
      </c>
      <c r="F181" s="259" t="s">
        <v>181</v>
      </c>
      <c r="G181" s="260"/>
      <c r="H181" s="260"/>
      <c r="I181" s="260"/>
      <c r="J181" s="180"/>
      <c r="K181" s="182">
        <v>186</v>
      </c>
      <c r="L181" s="180"/>
      <c r="M181" s="180"/>
      <c r="N181" s="180"/>
      <c r="O181" s="180"/>
      <c r="P181" s="180"/>
      <c r="Q181" s="180"/>
      <c r="R181" s="183"/>
      <c r="T181" s="184"/>
      <c r="U181" s="180"/>
      <c r="V181" s="180"/>
      <c r="W181" s="180"/>
      <c r="X181" s="180"/>
      <c r="Y181" s="180"/>
      <c r="Z181" s="180"/>
      <c r="AA181" s="185"/>
      <c r="AT181" s="186" t="s">
        <v>1089</v>
      </c>
      <c r="AU181" s="186" t="s">
        <v>959</v>
      </c>
      <c r="AV181" s="12" t="s">
        <v>959</v>
      </c>
      <c r="AW181" s="12" t="s">
        <v>903</v>
      </c>
      <c r="AX181" s="12" t="s">
        <v>954</v>
      </c>
      <c r="AY181" s="186" t="s">
        <v>1081</v>
      </c>
    </row>
    <row r="182" spans="2:65" s="1" customFormat="1" ht="51" customHeight="1">
      <c r="B182" s="136"/>
      <c r="C182" s="164" t="s">
        <v>1143</v>
      </c>
      <c r="D182" s="164" t="s">
        <v>1082</v>
      </c>
      <c r="E182" s="165" t="s">
        <v>1204</v>
      </c>
      <c r="F182" s="270" t="s">
        <v>1205</v>
      </c>
      <c r="G182" s="270"/>
      <c r="H182" s="270"/>
      <c r="I182" s="270"/>
      <c r="J182" s="166" t="s">
        <v>1135</v>
      </c>
      <c r="K182" s="167">
        <v>186</v>
      </c>
      <c r="L182" s="265">
        <v>0</v>
      </c>
      <c r="M182" s="265"/>
      <c r="N182" s="258">
        <f>ROUND(L182*K182,3)</f>
        <v>0</v>
      </c>
      <c r="O182" s="258"/>
      <c r="P182" s="258"/>
      <c r="Q182" s="258"/>
      <c r="R182" s="138"/>
      <c r="T182" s="168" t="s">
        <v>875</v>
      </c>
      <c r="U182" s="47" t="s">
        <v>914</v>
      </c>
      <c r="V182" s="39"/>
      <c r="W182" s="169">
        <f>V182*K182</f>
        <v>0</v>
      </c>
      <c r="X182" s="169">
        <v>0</v>
      </c>
      <c r="Y182" s="169">
        <f>X182*K182</f>
        <v>0</v>
      </c>
      <c r="Z182" s="169">
        <v>0</v>
      </c>
      <c r="AA182" s="170">
        <f>Z182*K182</f>
        <v>0</v>
      </c>
      <c r="AR182" s="22" t="s">
        <v>1086</v>
      </c>
      <c r="AT182" s="22" t="s">
        <v>1082</v>
      </c>
      <c r="AU182" s="22" t="s">
        <v>959</v>
      </c>
      <c r="AY182" s="22" t="s">
        <v>1081</v>
      </c>
      <c r="BE182" s="116">
        <f>IF(U182="základná",N182,0)</f>
        <v>0</v>
      </c>
      <c r="BF182" s="116">
        <f>IF(U182="znížená",N182,0)</f>
        <v>0</v>
      </c>
      <c r="BG182" s="116">
        <f>IF(U182="zákl. prenesená",N182,0)</f>
        <v>0</v>
      </c>
      <c r="BH182" s="116">
        <f>IF(U182="zníž. prenesená",N182,0)</f>
        <v>0</v>
      </c>
      <c r="BI182" s="116">
        <f>IF(U182="nulová",N182,0)</f>
        <v>0</v>
      </c>
      <c r="BJ182" s="22" t="s">
        <v>959</v>
      </c>
      <c r="BK182" s="171">
        <f>ROUND(L182*K182,3)</f>
        <v>0</v>
      </c>
      <c r="BL182" s="22" t="s">
        <v>1086</v>
      </c>
      <c r="BM182" s="22" t="s">
        <v>182</v>
      </c>
    </row>
    <row r="183" spans="2:65" s="1" customFormat="1" ht="38.25" customHeight="1">
      <c r="B183" s="136"/>
      <c r="C183" s="164" t="s">
        <v>1149</v>
      </c>
      <c r="D183" s="164" t="s">
        <v>1082</v>
      </c>
      <c r="E183" s="165" t="s">
        <v>1208</v>
      </c>
      <c r="F183" s="270" t="s">
        <v>1209</v>
      </c>
      <c r="G183" s="270"/>
      <c r="H183" s="270"/>
      <c r="I183" s="270"/>
      <c r="J183" s="166" t="s">
        <v>1135</v>
      </c>
      <c r="K183" s="167">
        <v>186</v>
      </c>
      <c r="L183" s="265">
        <v>0</v>
      </c>
      <c r="M183" s="265"/>
      <c r="N183" s="258">
        <f>ROUND(L183*K183,3)</f>
        <v>0</v>
      </c>
      <c r="O183" s="258"/>
      <c r="P183" s="258"/>
      <c r="Q183" s="258"/>
      <c r="R183" s="138"/>
      <c r="T183" s="168" t="s">
        <v>875</v>
      </c>
      <c r="U183" s="47" t="s">
        <v>914</v>
      </c>
      <c r="V183" s="39"/>
      <c r="W183" s="169">
        <f>V183*K183</f>
        <v>0</v>
      </c>
      <c r="X183" s="169">
        <v>2.3990000000000001E-2</v>
      </c>
      <c r="Y183" s="169">
        <f>X183*K183</f>
        <v>4.4621399999999998</v>
      </c>
      <c r="Z183" s="169">
        <v>0</v>
      </c>
      <c r="AA183" s="170">
        <f>Z183*K183</f>
        <v>0</v>
      </c>
      <c r="AR183" s="22" t="s">
        <v>1086</v>
      </c>
      <c r="AT183" s="22" t="s">
        <v>1082</v>
      </c>
      <c r="AU183" s="22" t="s">
        <v>959</v>
      </c>
      <c r="AY183" s="22" t="s">
        <v>1081</v>
      </c>
      <c r="BE183" s="116">
        <f>IF(U183="základná",N183,0)</f>
        <v>0</v>
      </c>
      <c r="BF183" s="116">
        <f>IF(U183="znížená",N183,0)</f>
        <v>0</v>
      </c>
      <c r="BG183" s="116">
        <f>IF(U183="zákl. prenesená",N183,0)</f>
        <v>0</v>
      </c>
      <c r="BH183" s="116">
        <f>IF(U183="zníž. prenesená",N183,0)</f>
        <v>0</v>
      </c>
      <c r="BI183" s="116">
        <f>IF(U183="nulová",N183,0)</f>
        <v>0</v>
      </c>
      <c r="BJ183" s="22" t="s">
        <v>959</v>
      </c>
      <c r="BK183" s="171">
        <f>ROUND(L183*K183,3)</f>
        <v>0</v>
      </c>
      <c r="BL183" s="22" t="s">
        <v>1086</v>
      </c>
      <c r="BM183" s="22" t="s">
        <v>183</v>
      </c>
    </row>
    <row r="184" spans="2:65" s="1" customFormat="1" ht="25.5" customHeight="1">
      <c r="B184" s="136"/>
      <c r="C184" s="164" t="s">
        <v>1167</v>
      </c>
      <c r="D184" s="164" t="s">
        <v>1082</v>
      </c>
      <c r="E184" s="165" t="s">
        <v>1211</v>
      </c>
      <c r="F184" s="270" t="s">
        <v>1212</v>
      </c>
      <c r="G184" s="270"/>
      <c r="H184" s="270"/>
      <c r="I184" s="270"/>
      <c r="J184" s="166" t="s">
        <v>1135</v>
      </c>
      <c r="K184" s="167">
        <v>226.77</v>
      </c>
      <c r="L184" s="265">
        <v>0</v>
      </c>
      <c r="M184" s="265"/>
      <c r="N184" s="258">
        <f>ROUND(L184*K184,3)</f>
        <v>0</v>
      </c>
      <c r="O184" s="258"/>
      <c r="P184" s="258"/>
      <c r="Q184" s="258"/>
      <c r="R184" s="138"/>
      <c r="T184" s="168" t="s">
        <v>875</v>
      </c>
      <c r="U184" s="47" t="s">
        <v>914</v>
      </c>
      <c r="V184" s="39"/>
      <c r="W184" s="169">
        <f>V184*K184</f>
        <v>0</v>
      </c>
      <c r="X184" s="169">
        <v>7.5950000000000004E-2</v>
      </c>
      <c r="Y184" s="169">
        <f>X184*K184</f>
        <v>17.223181500000003</v>
      </c>
      <c r="Z184" s="169">
        <v>0</v>
      </c>
      <c r="AA184" s="170">
        <f>Z184*K184</f>
        <v>0</v>
      </c>
      <c r="AR184" s="22" t="s">
        <v>1086</v>
      </c>
      <c r="AT184" s="22" t="s">
        <v>1082</v>
      </c>
      <c r="AU184" s="22" t="s">
        <v>959</v>
      </c>
      <c r="AY184" s="22" t="s">
        <v>1081</v>
      </c>
      <c r="BE184" s="116">
        <f>IF(U184="základná",N184,0)</f>
        <v>0</v>
      </c>
      <c r="BF184" s="116">
        <f>IF(U184="znížená",N184,0)</f>
        <v>0</v>
      </c>
      <c r="BG184" s="116">
        <f>IF(U184="zákl. prenesená",N184,0)</f>
        <v>0</v>
      </c>
      <c r="BH184" s="116">
        <f>IF(U184="zníž. prenesená",N184,0)</f>
        <v>0</v>
      </c>
      <c r="BI184" s="116">
        <f>IF(U184="nulová",N184,0)</f>
        <v>0</v>
      </c>
      <c r="BJ184" s="22" t="s">
        <v>959</v>
      </c>
      <c r="BK184" s="171">
        <f>ROUND(L184*K184,3)</f>
        <v>0</v>
      </c>
      <c r="BL184" s="22" t="s">
        <v>1086</v>
      </c>
      <c r="BM184" s="22" t="s">
        <v>184</v>
      </c>
    </row>
    <row r="185" spans="2:65" s="12" customFormat="1" ht="16.5" customHeight="1">
      <c r="B185" s="179"/>
      <c r="C185" s="180"/>
      <c r="D185" s="180"/>
      <c r="E185" s="181" t="s">
        <v>875</v>
      </c>
      <c r="F185" s="275" t="s">
        <v>171</v>
      </c>
      <c r="G185" s="276"/>
      <c r="H185" s="276"/>
      <c r="I185" s="276"/>
      <c r="J185" s="180"/>
      <c r="K185" s="182">
        <v>99.5</v>
      </c>
      <c r="L185" s="180"/>
      <c r="M185" s="180"/>
      <c r="N185" s="180"/>
      <c r="O185" s="180"/>
      <c r="P185" s="180"/>
      <c r="Q185" s="180"/>
      <c r="R185" s="183"/>
      <c r="T185" s="184"/>
      <c r="U185" s="180"/>
      <c r="V185" s="180"/>
      <c r="W185" s="180"/>
      <c r="X185" s="180"/>
      <c r="Y185" s="180"/>
      <c r="Z185" s="180"/>
      <c r="AA185" s="185"/>
      <c r="AT185" s="186" t="s">
        <v>1089</v>
      </c>
      <c r="AU185" s="186" t="s">
        <v>959</v>
      </c>
      <c r="AV185" s="12" t="s">
        <v>959</v>
      </c>
      <c r="AW185" s="12" t="s">
        <v>903</v>
      </c>
      <c r="AX185" s="12" t="s">
        <v>947</v>
      </c>
      <c r="AY185" s="186" t="s">
        <v>1081</v>
      </c>
    </row>
    <row r="186" spans="2:65" s="12" customFormat="1" ht="16.5" customHeight="1">
      <c r="B186" s="179"/>
      <c r="C186" s="180"/>
      <c r="D186" s="180"/>
      <c r="E186" s="181" t="s">
        <v>875</v>
      </c>
      <c r="F186" s="259" t="s">
        <v>185</v>
      </c>
      <c r="G186" s="260"/>
      <c r="H186" s="260"/>
      <c r="I186" s="260"/>
      <c r="J186" s="180"/>
      <c r="K186" s="182">
        <v>113.75</v>
      </c>
      <c r="L186" s="180"/>
      <c r="M186" s="180"/>
      <c r="N186" s="180"/>
      <c r="O186" s="180"/>
      <c r="P186" s="180"/>
      <c r="Q186" s="180"/>
      <c r="R186" s="183"/>
      <c r="T186" s="184"/>
      <c r="U186" s="180"/>
      <c r="V186" s="180"/>
      <c r="W186" s="180"/>
      <c r="X186" s="180"/>
      <c r="Y186" s="180"/>
      <c r="Z186" s="180"/>
      <c r="AA186" s="185"/>
      <c r="AT186" s="186" t="s">
        <v>1089</v>
      </c>
      <c r="AU186" s="186" t="s">
        <v>959</v>
      </c>
      <c r="AV186" s="12" t="s">
        <v>959</v>
      </c>
      <c r="AW186" s="12" t="s">
        <v>903</v>
      </c>
      <c r="AX186" s="12" t="s">
        <v>947</v>
      </c>
      <c r="AY186" s="186" t="s">
        <v>1081</v>
      </c>
    </row>
    <row r="187" spans="2:65" s="12" customFormat="1" ht="16.5" customHeight="1">
      <c r="B187" s="179"/>
      <c r="C187" s="180"/>
      <c r="D187" s="180"/>
      <c r="E187" s="181" t="s">
        <v>875</v>
      </c>
      <c r="F187" s="259" t="s">
        <v>173</v>
      </c>
      <c r="G187" s="260"/>
      <c r="H187" s="260"/>
      <c r="I187" s="260"/>
      <c r="J187" s="180"/>
      <c r="K187" s="182">
        <v>13.52</v>
      </c>
      <c r="L187" s="180"/>
      <c r="M187" s="180"/>
      <c r="N187" s="180"/>
      <c r="O187" s="180"/>
      <c r="P187" s="180"/>
      <c r="Q187" s="180"/>
      <c r="R187" s="183"/>
      <c r="T187" s="184"/>
      <c r="U187" s="180"/>
      <c r="V187" s="180"/>
      <c r="W187" s="180"/>
      <c r="X187" s="180"/>
      <c r="Y187" s="180"/>
      <c r="Z187" s="180"/>
      <c r="AA187" s="185"/>
      <c r="AT187" s="186" t="s">
        <v>1089</v>
      </c>
      <c r="AU187" s="186" t="s">
        <v>959</v>
      </c>
      <c r="AV187" s="12" t="s">
        <v>959</v>
      </c>
      <c r="AW187" s="12" t="s">
        <v>903</v>
      </c>
      <c r="AX187" s="12" t="s">
        <v>947</v>
      </c>
      <c r="AY187" s="186" t="s">
        <v>1081</v>
      </c>
    </row>
    <row r="188" spans="2:65" s="13" customFormat="1" ht="16.5" customHeight="1">
      <c r="B188" s="187"/>
      <c r="C188" s="188"/>
      <c r="D188" s="188"/>
      <c r="E188" s="189" t="s">
        <v>875</v>
      </c>
      <c r="F188" s="271" t="s">
        <v>1096</v>
      </c>
      <c r="G188" s="272"/>
      <c r="H188" s="272"/>
      <c r="I188" s="272"/>
      <c r="J188" s="188"/>
      <c r="K188" s="190">
        <v>226.77</v>
      </c>
      <c r="L188" s="188"/>
      <c r="M188" s="188"/>
      <c r="N188" s="188"/>
      <c r="O188" s="188"/>
      <c r="P188" s="188"/>
      <c r="Q188" s="188"/>
      <c r="R188" s="191"/>
      <c r="T188" s="192"/>
      <c r="U188" s="188"/>
      <c r="V188" s="188"/>
      <c r="W188" s="188"/>
      <c r="X188" s="188"/>
      <c r="Y188" s="188"/>
      <c r="Z188" s="188"/>
      <c r="AA188" s="193"/>
      <c r="AT188" s="194" t="s">
        <v>1089</v>
      </c>
      <c r="AU188" s="194" t="s">
        <v>959</v>
      </c>
      <c r="AV188" s="13" t="s">
        <v>1086</v>
      </c>
      <c r="AW188" s="13" t="s">
        <v>903</v>
      </c>
      <c r="AX188" s="13" t="s">
        <v>954</v>
      </c>
      <c r="AY188" s="194" t="s">
        <v>1081</v>
      </c>
    </row>
    <row r="189" spans="2:65" s="1" customFormat="1" ht="25.5" customHeight="1">
      <c r="B189" s="136"/>
      <c r="C189" s="164" t="s">
        <v>1179</v>
      </c>
      <c r="D189" s="164" t="s">
        <v>1082</v>
      </c>
      <c r="E189" s="165" t="s">
        <v>1219</v>
      </c>
      <c r="F189" s="270" t="s">
        <v>1220</v>
      </c>
      <c r="G189" s="270"/>
      <c r="H189" s="270"/>
      <c r="I189" s="270"/>
      <c r="J189" s="166" t="s">
        <v>1135</v>
      </c>
      <c r="K189" s="167">
        <v>346.77</v>
      </c>
      <c r="L189" s="265">
        <v>0</v>
      </c>
      <c r="M189" s="265"/>
      <c r="N189" s="258">
        <f>ROUND(L189*K189,3)</f>
        <v>0</v>
      </c>
      <c r="O189" s="258"/>
      <c r="P189" s="258"/>
      <c r="Q189" s="258"/>
      <c r="R189" s="138"/>
      <c r="T189" s="168" t="s">
        <v>875</v>
      </c>
      <c r="U189" s="47" t="s">
        <v>914</v>
      </c>
      <c r="V189" s="39"/>
      <c r="W189" s="169">
        <f>V189*K189</f>
        <v>0</v>
      </c>
      <c r="X189" s="169">
        <v>2.0500000000000002E-3</v>
      </c>
      <c r="Y189" s="169">
        <f>X189*K189</f>
        <v>0.71087849999999997</v>
      </c>
      <c r="Z189" s="169">
        <v>0</v>
      </c>
      <c r="AA189" s="170">
        <f>Z189*K189</f>
        <v>0</v>
      </c>
      <c r="AR189" s="22" t="s">
        <v>1086</v>
      </c>
      <c r="AT189" s="22" t="s">
        <v>1082</v>
      </c>
      <c r="AU189" s="22" t="s">
        <v>959</v>
      </c>
      <c r="AY189" s="22" t="s">
        <v>1081</v>
      </c>
      <c r="BE189" s="116">
        <f>IF(U189="základná",N189,0)</f>
        <v>0</v>
      </c>
      <c r="BF189" s="116">
        <f>IF(U189="znížená",N189,0)</f>
        <v>0</v>
      </c>
      <c r="BG189" s="116">
        <f>IF(U189="zákl. prenesená",N189,0)</f>
        <v>0</v>
      </c>
      <c r="BH189" s="116">
        <f>IF(U189="zníž. prenesená",N189,0)</f>
        <v>0</v>
      </c>
      <c r="BI189" s="116">
        <f>IF(U189="nulová",N189,0)</f>
        <v>0</v>
      </c>
      <c r="BJ189" s="22" t="s">
        <v>959</v>
      </c>
      <c r="BK189" s="171">
        <f>ROUND(L189*K189,3)</f>
        <v>0</v>
      </c>
      <c r="BL189" s="22" t="s">
        <v>1086</v>
      </c>
      <c r="BM189" s="22" t="s">
        <v>186</v>
      </c>
    </row>
    <row r="190" spans="2:65" s="12" customFormat="1" ht="16.5" customHeight="1">
      <c r="B190" s="179"/>
      <c r="C190" s="180"/>
      <c r="D190" s="180"/>
      <c r="E190" s="181" t="s">
        <v>875</v>
      </c>
      <c r="F190" s="275" t="s">
        <v>171</v>
      </c>
      <c r="G190" s="276"/>
      <c r="H190" s="276"/>
      <c r="I190" s="276"/>
      <c r="J190" s="180"/>
      <c r="K190" s="182">
        <v>99.5</v>
      </c>
      <c r="L190" s="180"/>
      <c r="M190" s="180"/>
      <c r="N190" s="180"/>
      <c r="O190" s="180"/>
      <c r="P190" s="180"/>
      <c r="Q190" s="180"/>
      <c r="R190" s="183"/>
      <c r="T190" s="184"/>
      <c r="U190" s="180"/>
      <c r="V190" s="180"/>
      <c r="W190" s="180"/>
      <c r="X190" s="180"/>
      <c r="Y190" s="180"/>
      <c r="Z190" s="180"/>
      <c r="AA190" s="185"/>
      <c r="AT190" s="186" t="s">
        <v>1089</v>
      </c>
      <c r="AU190" s="186" t="s">
        <v>959</v>
      </c>
      <c r="AV190" s="12" t="s">
        <v>959</v>
      </c>
      <c r="AW190" s="12" t="s">
        <v>903</v>
      </c>
      <c r="AX190" s="12" t="s">
        <v>947</v>
      </c>
      <c r="AY190" s="186" t="s">
        <v>1081</v>
      </c>
    </row>
    <row r="191" spans="2:65" s="12" customFormat="1" ht="16.5" customHeight="1">
      <c r="B191" s="179"/>
      <c r="C191" s="180"/>
      <c r="D191" s="180"/>
      <c r="E191" s="181" t="s">
        <v>875</v>
      </c>
      <c r="F191" s="259" t="s">
        <v>172</v>
      </c>
      <c r="G191" s="260"/>
      <c r="H191" s="260"/>
      <c r="I191" s="260"/>
      <c r="J191" s="180"/>
      <c r="K191" s="182">
        <v>83.75</v>
      </c>
      <c r="L191" s="180"/>
      <c r="M191" s="180"/>
      <c r="N191" s="180"/>
      <c r="O191" s="180"/>
      <c r="P191" s="180"/>
      <c r="Q191" s="180"/>
      <c r="R191" s="183"/>
      <c r="T191" s="184"/>
      <c r="U191" s="180"/>
      <c r="V191" s="180"/>
      <c r="W191" s="180"/>
      <c r="X191" s="180"/>
      <c r="Y191" s="180"/>
      <c r="Z191" s="180"/>
      <c r="AA191" s="185"/>
      <c r="AT191" s="186" t="s">
        <v>1089</v>
      </c>
      <c r="AU191" s="186" t="s">
        <v>959</v>
      </c>
      <c r="AV191" s="12" t="s">
        <v>959</v>
      </c>
      <c r="AW191" s="12" t="s">
        <v>903</v>
      </c>
      <c r="AX191" s="12" t="s">
        <v>947</v>
      </c>
      <c r="AY191" s="186" t="s">
        <v>1081</v>
      </c>
    </row>
    <row r="192" spans="2:65" s="12" customFormat="1" ht="16.5" customHeight="1">
      <c r="B192" s="179"/>
      <c r="C192" s="180"/>
      <c r="D192" s="180"/>
      <c r="E192" s="181" t="s">
        <v>875</v>
      </c>
      <c r="F192" s="259" t="s">
        <v>173</v>
      </c>
      <c r="G192" s="260"/>
      <c r="H192" s="260"/>
      <c r="I192" s="260"/>
      <c r="J192" s="180"/>
      <c r="K192" s="182">
        <v>13.52</v>
      </c>
      <c r="L192" s="180"/>
      <c r="M192" s="180"/>
      <c r="N192" s="180"/>
      <c r="O192" s="180"/>
      <c r="P192" s="180"/>
      <c r="Q192" s="180"/>
      <c r="R192" s="183"/>
      <c r="T192" s="184"/>
      <c r="U192" s="180"/>
      <c r="V192" s="180"/>
      <c r="W192" s="180"/>
      <c r="X192" s="180"/>
      <c r="Y192" s="180"/>
      <c r="Z192" s="180"/>
      <c r="AA192" s="185"/>
      <c r="AT192" s="186" t="s">
        <v>1089</v>
      </c>
      <c r="AU192" s="186" t="s">
        <v>959</v>
      </c>
      <c r="AV192" s="12" t="s">
        <v>959</v>
      </c>
      <c r="AW192" s="12" t="s">
        <v>903</v>
      </c>
      <c r="AX192" s="12" t="s">
        <v>947</v>
      </c>
      <c r="AY192" s="186" t="s">
        <v>1081</v>
      </c>
    </row>
    <row r="193" spans="2:65" s="12" customFormat="1" ht="25.5" customHeight="1">
      <c r="B193" s="179"/>
      <c r="C193" s="180"/>
      <c r="D193" s="180"/>
      <c r="E193" s="181" t="s">
        <v>875</v>
      </c>
      <c r="F193" s="259" t="s">
        <v>187</v>
      </c>
      <c r="G193" s="260"/>
      <c r="H193" s="260"/>
      <c r="I193" s="260"/>
      <c r="J193" s="180"/>
      <c r="K193" s="182">
        <v>150</v>
      </c>
      <c r="L193" s="180"/>
      <c r="M193" s="180"/>
      <c r="N193" s="180"/>
      <c r="O193" s="180"/>
      <c r="P193" s="180"/>
      <c r="Q193" s="180"/>
      <c r="R193" s="183"/>
      <c r="T193" s="184"/>
      <c r="U193" s="180"/>
      <c r="V193" s="180"/>
      <c r="W193" s="180"/>
      <c r="X193" s="180"/>
      <c r="Y193" s="180"/>
      <c r="Z193" s="180"/>
      <c r="AA193" s="185"/>
      <c r="AT193" s="186" t="s">
        <v>1089</v>
      </c>
      <c r="AU193" s="186" t="s">
        <v>959</v>
      </c>
      <c r="AV193" s="12" t="s">
        <v>959</v>
      </c>
      <c r="AW193" s="12" t="s">
        <v>903</v>
      </c>
      <c r="AX193" s="12" t="s">
        <v>947</v>
      </c>
      <c r="AY193" s="186" t="s">
        <v>1081</v>
      </c>
    </row>
    <row r="194" spans="2:65" s="13" customFormat="1" ht="16.5" customHeight="1">
      <c r="B194" s="187"/>
      <c r="C194" s="188"/>
      <c r="D194" s="188"/>
      <c r="E194" s="189" t="s">
        <v>875</v>
      </c>
      <c r="F194" s="271" t="s">
        <v>1096</v>
      </c>
      <c r="G194" s="272"/>
      <c r="H194" s="272"/>
      <c r="I194" s="272"/>
      <c r="J194" s="188"/>
      <c r="K194" s="190">
        <v>346.77</v>
      </c>
      <c r="L194" s="188"/>
      <c r="M194" s="188"/>
      <c r="N194" s="188"/>
      <c r="O194" s="188"/>
      <c r="P194" s="188"/>
      <c r="Q194" s="188"/>
      <c r="R194" s="191"/>
      <c r="T194" s="192"/>
      <c r="U194" s="188"/>
      <c r="V194" s="188"/>
      <c r="W194" s="188"/>
      <c r="X194" s="188"/>
      <c r="Y194" s="188"/>
      <c r="Z194" s="188"/>
      <c r="AA194" s="193"/>
      <c r="AT194" s="194" t="s">
        <v>1089</v>
      </c>
      <c r="AU194" s="194" t="s">
        <v>959</v>
      </c>
      <c r="AV194" s="13" t="s">
        <v>1086</v>
      </c>
      <c r="AW194" s="13" t="s">
        <v>903</v>
      </c>
      <c r="AX194" s="13" t="s">
        <v>954</v>
      </c>
      <c r="AY194" s="194" t="s">
        <v>1081</v>
      </c>
    </row>
    <row r="195" spans="2:65" s="1" customFormat="1" ht="51" customHeight="1">
      <c r="B195" s="136"/>
      <c r="C195" s="164" t="s">
        <v>1186</v>
      </c>
      <c r="D195" s="164" t="s">
        <v>1082</v>
      </c>
      <c r="E195" s="165" t="s">
        <v>1224</v>
      </c>
      <c r="F195" s="270" t="s">
        <v>1225</v>
      </c>
      <c r="G195" s="270"/>
      <c r="H195" s="270"/>
      <c r="I195" s="270"/>
      <c r="J195" s="166" t="s">
        <v>1182</v>
      </c>
      <c r="K195" s="167">
        <v>80</v>
      </c>
      <c r="L195" s="265">
        <v>0</v>
      </c>
      <c r="M195" s="265"/>
      <c r="N195" s="258">
        <f>ROUND(L195*K195,3)</f>
        <v>0</v>
      </c>
      <c r="O195" s="258"/>
      <c r="P195" s="258"/>
      <c r="Q195" s="258"/>
      <c r="R195" s="138"/>
      <c r="T195" s="168" t="s">
        <v>875</v>
      </c>
      <c r="U195" s="47" t="s">
        <v>914</v>
      </c>
      <c r="V195" s="39"/>
      <c r="W195" s="169">
        <f>V195*K195</f>
        <v>0</v>
      </c>
      <c r="X195" s="169">
        <v>1.3999999999999999E-4</v>
      </c>
      <c r="Y195" s="169">
        <f>X195*K195</f>
        <v>1.1199999999999998E-2</v>
      </c>
      <c r="Z195" s="169">
        <v>0</v>
      </c>
      <c r="AA195" s="170">
        <f>Z195*K195</f>
        <v>0</v>
      </c>
      <c r="AR195" s="22" t="s">
        <v>1086</v>
      </c>
      <c r="AT195" s="22" t="s">
        <v>1082</v>
      </c>
      <c r="AU195" s="22" t="s">
        <v>959</v>
      </c>
      <c r="AY195" s="22" t="s">
        <v>1081</v>
      </c>
      <c r="BE195" s="116">
        <f>IF(U195="základná",N195,0)</f>
        <v>0</v>
      </c>
      <c r="BF195" s="116">
        <f>IF(U195="znížená",N195,0)</f>
        <v>0</v>
      </c>
      <c r="BG195" s="116">
        <f>IF(U195="zákl. prenesená",N195,0)</f>
        <v>0</v>
      </c>
      <c r="BH195" s="116">
        <f>IF(U195="zníž. prenesená",N195,0)</f>
        <v>0</v>
      </c>
      <c r="BI195" s="116">
        <f>IF(U195="nulová",N195,0)</f>
        <v>0</v>
      </c>
      <c r="BJ195" s="22" t="s">
        <v>959</v>
      </c>
      <c r="BK195" s="171">
        <f>ROUND(L195*K195,3)</f>
        <v>0</v>
      </c>
      <c r="BL195" s="22" t="s">
        <v>1086</v>
      </c>
      <c r="BM195" s="22" t="s">
        <v>188</v>
      </c>
    </row>
    <row r="196" spans="2:65" s="12" customFormat="1" ht="16.5" customHeight="1">
      <c r="B196" s="179"/>
      <c r="C196" s="180"/>
      <c r="D196" s="180"/>
      <c r="E196" s="181" t="s">
        <v>875</v>
      </c>
      <c r="F196" s="275" t="s">
        <v>189</v>
      </c>
      <c r="G196" s="276"/>
      <c r="H196" s="276"/>
      <c r="I196" s="276"/>
      <c r="J196" s="180"/>
      <c r="K196" s="182">
        <v>80</v>
      </c>
      <c r="L196" s="180"/>
      <c r="M196" s="180"/>
      <c r="N196" s="180"/>
      <c r="O196" s="180"/>
      <c r="P196" s="180"/>
      <c r="Q196" s="180"/>
      <c r="R196" s="183"/>
      <c r="T196" s="184"/>
      <c r="U196" s="180"/>
      <c r="V196" s="180"/>
      <c r="W196" s="180"/>
      <c r="X196" s="180"/>
      <c r="Y196" s="180"/>
      <c r="Z196" s="180"/>
      <c r="AA196" s="185"/>
      <c r="AT196" s="186" t="s">
        <v>1089</v>
      </c>
      <c r="AU196" s="186" t="s">
        <v>959</v>
      </c>
      <c r="AV196" s="12" t="s">
        <v>959</v>
      </c>
      <c r="AW196" s="12" t="s">
        <v>903</v>
      </c>
      <c r="AX196" s="12" t="s">
        <v>954</v>
      </c>
      <c r="AY196" s="186" t="s">
        <v>1081</v>
      </c>
    </row>
    <row r="197" spans="2:65" s="1" customFormat="1" ht="25.5" customHeight="1">
      <c r="B197" s="136"/>
      <c r="C197" s="195" t="s">
        <v>1183</v>
      </c>
      <c r="D197" s="195" t="s">
        <v>1187</v>
      </c>
      <c r="E197" s="196" t="s">
        <v>1228</v>
      </c>
      <c r="F197" s="262" t="s">
        <v>1229</v>
      </c>
      <c r="G197" s="262"/>
      <c r="H197" s="262"/>
      <c r="I197" s="262"/>
      <c r="J197" s="197" t="s">
        <v>1182</v>
      </c>
      <c r="K197" s="198">
        <v>2</v>
      </c>
      <c r="L197" s="261">
        <v>0</v>
      </c>
      <c r="M197" s="261"/>
      <c r="N197" s="257">
        <f>ROUND(L197*K197,3)</f>
        <v>0</v>
      </c>
      <c r="O197" s="258"/>
      <c r="P197" s="258"/>
      <c r="Q197" s="258"/>
      <c r="R197" s="138"/>
      <c r="T197" s="168" t="s">
        <v>875</v>
      </c>
      <c r="U197" s="47" t="s">
        <v>914</v>
      </c>
      <c r="V197" s="39"/>
      <c r="W197" s="169">
        <f>V197*K197</f>
        <v>0</v>
      </c>
      <c r="X197" s="169">
        <v>0</v>
      </c>
      <c r="Y197" s="169">
        <f>X197*K197</f>
        <v>0</v>
      </c>
      <c r="Z197" s="169">
        <v>0</v>
      </c>
      <c r="AA197" s="170">
        <f>Z197*K197</f>
        <v>0</v>
      </c>
      <c r="AR197" s="22" t="s">
        <v>1126</v>
      </c>
      <c r="AT197" s="22" t="s">
        <v>1187</v>
      </c>
      <c r="AU197" s="22" t="s">
        <v>959</v>
      </c>
      <c r="AY197" s="22" t="s">
        <v>1081</v>
      </c>
      <c r="BE197" s="116">
        <f>IF(U197="základná",N197,0)</f>
        <v>0</v>
      </c>
      <c r="BF197" s="116">
        <f>IF(U197="znížená",N197,0)</f>
        <v>0</v>
      </c>
      <c r="BG197" s="116">
        <f>IF(U197="zákl. prenesená",N197,0)</f>
        <v>0</v>
      </c>
      <c r="BH197" s="116">
        <f>IF(U197="zníž. prenesená",N197,0)</f>
        <v>0</v>
      </c>
      <c r="BI197" s="116">
        <f>IF(U197="nulová",N197,0)</f>
        <v>0</v>
      </c>
      <c r="BJ197" s="22" t="s">
        <v>959</v>
      </c>
      <c r="BK197" s="171">
        <f>ROUND(L197*K197,3)</f>
        <v>0</v>
      </c>
      <c r="BL197" s="22" t="s">
        <v>1086</v>
      </c>
      <c r="BM197" s="22" t="s">
        <v>190</v>
      </c>
    </row>
    <row r="198" spans="2:65" s="1" customFormat="1" ht="16.5" customHeight="1">
      <c r="B198" s="38"/>
      <c r="C198" s="39"/>
      <c r="D198" s="39"/>
      <c r="E198" s="39"/>
      <c r="F198" s="268" t="s">
        <v>1231</v>
      </c>
      <c r="G198" s="269"/>
      <c r="H198" s="269"/>
      <c r="I198" s="269"/>
      <c r="J198" s="39"/>
      <c r="K198" s="39"/>
      <c r="L198" s="39"/>
      <c r="M198" s="39"/>
      <c r="N198" s="39"/>
      <c r="O198" s="39"/>
      <c r="P198" s="39"/>
      <c r="Q198" s="39"/>
      <c r="R198" s="40"/>
      <c r="T198" s="199"/>
      <c r="U198" s="39"/>
      <c r="V198" s="39"/>
      <c r="W198" s="39"/>
      <c r="X198" s="39"/>
      <c r="Y198" s="39"/>
      <c r="Z198" s="39"/>
      <c r="AA198" s="77"/>
      <c r="AT198" s="22" t="s">
        <v>1232</v>
      </c>
      <c r="AU198" s="22" t="s">
        <v>959</v>
      </c>
    </row>
    <row r="199" spans="2:65" s="1" customFormat="1" ht="38.25" customHeight="1">
      <c r="B199" s="136"/>
      <c r="C199" s="164" t="s">
        <v>1197</v>
      </c>
      <c r="D199" s="164" t="s">
        <v>1082</v>
      </c>
      <c r="E199" s="165" t="s">
        <v>1234</v>
      </c>
      <c r="F199" s="270" t="s">
        <v>1235</v>
      </c>
      <c r="G199" s="270"/>
      <c r="H199" s="270"/>
      <c r="I199" s="270"/>
      <c r="J199" s="166" t="s">
        <v>1085</v>
      </c>
      <c r="K199" s="167">
        <v>0.53800000000000003</v>
      </c>
      <c r="L199" s="265">
        <v>0</v>
      </c>
      <c r="M199" s="265"/>
      <c r="N199" s="258">
        <f>ROUND(L199*K199,3)</f>
        <v>0</v>
      </c>
      <c r="O199" s="258"/>
      <c r="P199" s="258"/>
      <c r="Q199" s="258"/>
      <c r="R199" s="138"/>
      <c r="T199" s="168" t="s">
        <v>875</v>
      </c>
      <c r="U199" s="47" t="s">
        <v>914</v>
      </c>
      <c r="V199" s="39"/>
      <c r="W199" s="169">
        <f>V199*K199</f>
        <v>0</v>
      </c>
      <c r="X199" s="169">
        <v>0</v>
      </c>
      <c r="Y199" s="169">
        <f>X199*K199</f>
        <v>0</v>
      </c>
      <c r="Z199" s="169">
        <v>2.4</v>
      </c>
      <c r="AA199" s="170">
        <f>Z199*K199</f>
        <v>1.2912000000000001</v>
      </c>
      <c r="AR199" s="22" t="s">
        <v>1086</v>
      </c>
      <c r="AT199" s="22" t="s">
        <v>1082</v>
      </c>
      <c r="AU199" s="22" t="s">
        <v>959</v>
      </c>
      <c r="AY199" s="22" t="s">
        <v>1081</v>
      </c>
      <c r="BE199" s="116">
        <f>IF(U199="základná",N199,0)</f>
        <v>0</v>
      </c>
      <c r="BF199" s="116">
        <f>IF(U199="znížená",N199,0)</f>
        <v>0</v>
      </c>
      <c r="BG199" s="116">
        <f>IF(U199="zákl. prenesená",N199,0)</f>
        <v>0</v>
      </c>
      <c r="BH199" s="116">
        <f>IF(U199="zníž. prenesená",N199,0)</f>
        <v>0</v>
      </c>
      <c r="BI199" s="116">
        <f>IF(U199="nulová",N199,0)</f>
        <v>0</v>
      </c>
      <c r="BJ199" s="22" t="s">
        <v>959</v>
      </c>
      <c r="BK199" s="171">
        <f>ROUND(L199*K199,3)</f>
        <v>0</v>
      </c>
      <c r="BL199" s="22" t="s">
        <v>1086</v>
      </c>
      <c r="BM199" s="22" t="s">
        <v>191</v>
      </c>
    </row>
    <row r="200" spans="2:65" s="12" customFormat="1" ht="16.5" customHeight="1">
      <c r="B200" s="179"/>
      <c r="C200" s="180"/>
      <c r="D200" s="180"/>
      <c r="E200" s="181" t="s">
        <v>875</v>
      </c>
      <c r="F200" s="275" t="s">
        <v>192</v>
      </c>
      <c r="G200" s="276"/>
      <c r="H200" s="276"/>
      <c r="I200" s="276"/>
      <c r="J200" s="180"/>
      <c r="K200" s="182">
        <v>0.28599999999999998</v>
      </c>
      <c r="L200" s="180"/>
      <c r="M200" s="180"/>
      <c r="N200" s="180"/>
      <c r="O200" s="180"/>
      <c r="P200" s="180"/>
      <c r="Q200" s="180"/>
      <c r="R200" s="183"/>
      <c r="T200" s="184"/>
      <c r="U200" s="180"/>
      <c r="V200" s="180"/>
      <c r="W200" s="180"/>
      <c r="X200" s="180"/>
      <c r="Y200" s="180"/>
      <c r="Z200" s="180"/>
      <c r="AA200" s="185"/>
      <c r="AT200" s="186" t="s">
        <v>1089</v>
      </c>
      <c r="AU200" s="186" t="s">
        <v>959</v>
      </c>
      <c r="AV200" s="12" t="s">
        <v>959</v>
      </c>
      <c r="AW200" s="12" t="s">
        <v>903</v>
      </c>
      <c r="AX200" s="12" t="s">
        <v>947</v>
      </c>
      <c r="AY200" s="186" t="s">
        <v>1081</v>
      </c>
    </row>
    <row r="201" spans="2:65" s="12" customFormat="1" ht="16.5" customHeight="1">
      <c r="B201" s="179"/>
      <c r="C201" s="180"/>
      <c r="D201" s="180"/>
      <c r="E201" s="181" t="s">
        <v>875</v>
      </c>
      <c r="F201" s="259" t="s">
        <v>193</v>
      </c>
      <c r="G201" s="260"/>
      <c r="H201" s="260"/>
      <c r="I201" s="260"/>
      <c r="J201" s="180"/>
      <c r="K201" s="182">
        <v>7.1999999999999995E-2</v>
      </c>
      <c r="L201" s="180"/>
      <c r="M201" s="180"/>
      <c r="N201" s="180"/>
      <c r="O201" s="180"/>
      <c r="P201" s="180"/>
      <c r="Q201" s="180"/>
      <c r="R201" s="183"/>
      <c r="T201" s="184"/>
      <c r="U201" s="180"/>
      <c r="V201" s="180"/>
      <c r="W201" s="180"/>
      <c r="X201" s="180"/>
      <c r="Y201" s="180"/>
      <c r="Z201" s="180"/>
      <c r="AA201" s="185"/>
      <c r="AT201" s="186" t="s">
        <v>1089</v>
      </c>
      <c r="AU201" s="186" t="s">
        <v>959</v>
      </c>
      <c r="AV201" s="12" t="s">
        <v>959</v>
      </c>
      <c r="AW201" s="12" t="s">
        <v>903</v>
      </c>
      <c r="AX201" s="12" t="s">
        <v>947</v>
      </c>
      <c r="AY201" s="186" t="s">
        <v>1081</v>
      </c>
    </row>
    <row r="202" spans="2:65" s="12" customFormat="1" ht="16.5" customHeight="1">
      <c r="B202" s="179"/>
      <c r="C202" s="180"/>
      <c r="D202" s="180"/>
      <c r="E202" s="181" t="s">
        <v>875</v>
      </c>
      <c r="F202" s="259" t="s">
        <v>194</v>
      </c>
      <c r="G202" s="260"/>
      <c r="H202" s="260"/>
      <c r="I202" s="260"/>
      <c r="J202" s="180"/>
      <c r="K202" s="182">
        <v>0.18</v>
      </c>
      <c r="L202" s="180"/>
      <c r="M202" s="180"/>
      <c r="N202" s="180"/>
      <c r="O202" s="180"/>
      <c r="P202" s="180"/>
      <c r="Q202" s="180"/>
      <c r="R202" s="183"/>
      <c r="T202" s="184"/>
      <c r="U202" s="180"/>
      <c r="V202" s="180"/>
      <c r="W202" s="180"/>
      <c r="X202" s="180"/>
      <c r="Y202" s="180"/>
      <c r="Z202" s="180"/>
      <c r="AA202" s="185"/>
      <c r="AT202" s="186" t="s">
        <v>1089</v>
      </c>
      <c r="AU202" s="186" t="s">
        <v>959</v>
      </c>
      <c r="AV202" s="12" t="s">
        <v>959</v>
      </c>
      <c r="AW202" s="12" t="s">
        <v>903</v>
      </c>
      <c r="AX202" s="12" t="s">
        <v>947</v>
      </c>
      <c r="AY202" s="186" t="s">
        <v>1081</v>
      </c>
    </row>
    <row r="203" spans="2:65" s="13" customFormat="1" ht="16.5" customHeight="1">
      <c r="B203" s="187"/>
      <c r="C203" s="188"/>
      <c r="D203" s="188"/>
      <c r="E203" s="189" t="s">
        <v>875</v>
      </c>
      <c r="F203" s="271" t="s">
        <v>1096</v>
      </c>
      <c r="G203" s="272"/>
      <c r="H203" s="272"/>
      <c r="I203" s="272"/>
      <c r="J203" s="188"/>
      <c r="K203" s="190">
        <v>0.53800000000000003</v>
      </c>
      <c r="L203" s="188"/>
      <c r="M203" s="188"/>
      <c r="N203" s="188"/>
      <c r="O203" s="188"/>
      <c r="P203" s="188"/>
      <c r="Q203" s="188"/>
      <c r="R203" s="191"/>
      <c r="T203" s="192"/>
      <c r="U203" s="188"/>
      <c r="V203" s="188"/>
      <c r="W203" s="188"/>
      <c r="X203" s="188"/>
      <c r="Y203" s="188"/>
      <c r="Z203" s="188"/>
      <c r="AA203" s="193"/>
      <c r="AT203" s="194" t="s">
        <v>1089</v>
      </c>
      <c r="AU203" s="194" t="s">
        <v>959</v>
      </c>
      <c r="AV203" s="13" t="s">
        <v>1086</v>
      </c>
      <c r="AW203" s="13" t="s">
        <v>903</v>
      </c>
      <c r="AX203" s="13" t="s">
        <v>954</v>
      </c>
      <c r="AY203" s="194" t="s">
        <v>1081</v>
      </c>
    </row>
    <row r="204" spans="2:65" s="1" customFormat="1" ht="38.25" customHeight="1">
      <c r="B204" s="136"/>
      <c r="C204" s="164" t="s">
        <v>1203</v>
      </c>
      <c r="D204" s="164" t="s">
        <v>1082</v>
      </c>
      <c r="E204" s="165" t="s">
        <v>1249</v>
      </c>
      <c r="F204" s="270" t="s">
        <v>1250</v>
      </c>
      <c r="G204" s="270"/>
      <c r="H204" s="270"/>
      <c r="I204" s="270"/>
      <c r="J204" s="166" t="s">
        <v>1085</v>
      </c>
      <c r="K204" s="167">
        <v>0.29099999999999998</v>
      </c>
      <c r="L204" s="265">
        <v>0</v>
      </c>
      <c r="M204" s="265"/>
      <c r="N204" s="258">
        <f>ROUND(L204*K204,3)</f>
        <v>0</v>
      </c>
      <c r="O204" s="258"/>
      <c r="P204" s="258"/>
      <c r="Q204" s="258"/>
      <c r="R204" s="138"/>
      <c r="T204" s="168" t="s">
        <v>875</v>
      </c>
      <c r="U204" s="47" t="s">
        <v>914</v>
      </c>
      <c r="V204" s="39"/>
      <c r="W204" s="169">
        <f>V204*K204</f>
        <v>0</v>
      </c>
      <c r="X204" s="169">
        <v>0</v>
      </c>
      <c r="Y204" s="169">
        <f>X204*K204</f>
        <v>0</v>
      </c>
      <c r="Z204" s="169">
        <v>2.2000000000000002</v>
      </c>
      <c r="AA204" s="170">
        <f>Z204*K204</f>
        <v>0.64019999999999999</v>
      </c>
      <c r="AR204" s="22" t="s">
        <v>1086</v>
      </c>
      <c r="AT204" s="22" t="s">
        <v>1082</v>
      </c>
      <c r="AU204" s="22" t="s">
        <v>959</v>
      </c>
      <c r="AY204" s="22" t="s">
        <v>1081</v>
      </c>
      <c r="BE204" s="116">
        <f>IF(U204="základná",N204,0)</f>
        <v>0</v>
      </c>
      <c r="BF204" s="116">
        <f>IF(U204="znížená",N204,0)</f>
        <v>0</v>
      </c>
      <c r="BG204" s="116">
        <f>IF(U204="zákl. prenesená",N204,0)</f>
        <v>0</v>
      </c>
      <c r="BH204" s="116">
        <f>IF(U204="zníž. prenesená",N204,0)</f>
        <v>0</v>
      </c>
      <c r="BI204" s="116">
        <f>IF(U204="nulová",N204,0)</f>
        <v>0</v>
      </c>
      <c r="BJ204" s="22" t="s">
        <v>959</v>
      </c>
      <c r="BK204" s="171">
        <f>ROUND(L204*K204,3)</f>
        <v>0</v>
      </c>
      <c r="BL204" s="22" t="s">
        <v>1086</v>
      </c>
      <c r="BM204" s="22" t="s">
        <v>195</v>
      </c>
    </row>
    <row r="205" spans="2:65" s="11" customFormat="1" ht="16.5" customHeight="1">
      <c r="B205" s="172"/>
      <c r="C205" s="173"/>
      <c r="D205" s="173"/>
      <c r="E205" s="174" t="s">
        <v>875</v>
      </c>
      <c r="F205" s="263" t="s">
        <v>196</v>
      </c>
      <c r="G205" s="264"/>
      <c r="H205" s="264"/>
      <c r="I205" s="264"/>
      <c r="J205" s="173"/>
      <c r="K205" s="174" t="s">
        <v>875</v>
      </c>
      <c r="L205" s="173"/>
      <c r="M205" s="173"/>
      <c r="N205" s="173"/>
      <c r="O205" s="173"/>
      <c r="P205" s="173"/>
      <c r="Q205" s="173"/>
      <c r="R205" s="175"/>
      <c r="T205" s="176"/>
      <c r="U205" s="173"/>
      <c r="V205" s="173"/>
      <c r="W205" s="173"/>
      <c r="X205" s="173"/>
      <c r="Y205" s="173"/>
      <c r="Z205" s="173"/>
      <c r="AA205" s="177"/>
      <c r="AT205" s="178" t="s">
        <v>1089</v>
      </c>
      <c r="AU205" s="178" t="s">
        <v>959</v>
      </c>
      <c r="AV205" s="11" t="s">
        <v>954</v>
      </c>
      <c r="AW205" s="11" t="s">
        <v>903</v>
      </c>
      <c r="AX205" s="11" t="s">
        <v>947</v>
      </c>
      <c r="AY205" s="178" t="s">
        <v>1081</v>
      </c>
    </row>
    <row r="206" spans="2:65" s="12" customFormat="1" ht="16.5" customHeight="1">
      <c r="B206" s="179"/>
      <c r="C206" s="180"/>
      <c r="D206" s="180"/>
      <c r="E206" s="181" t="s">
        <v>875</v>
      </c>
      <c r="F206" s="259" t="s">
        <v>160</v>
      </c>
      <c r="G206" s="260"/>
      <c r="H206" s="260"/>
      <c r="I206" s="260"/>
      <c r="J206" s="180"/>
      <c r="K206" s="182">
        <v>6.6000000000000003E-2</v>
      </c>
      <c r="L206" s="180"/>
      <c r="M206" s="180"/>
      <c r="N206" s="180"/>
      <c r="O206" s="180"/>
      <c r="P206" s="180"/>
      <c r="Q206" s="180"/>
      <c r="R206" s="183"/>
      <c r="T206" s="184"/>
      <c r="U206" s="180"/>
      <c r="V206" s="180"/>
      <c r="W206" s="180"/>
      <c r="X206" s="180"/>
      <c r="Y206" s="180"/>
      <c r="Z206" s="180"/>
      <c r="AA206" s="185"/>
      <c r="AT206" s="186" t="s">
        <v>1089</v>
      </c>
      <c r="AU206" s="186" t="s">
        <v>959</v>
      </c>
      <c r="AV206" s="12" t="s">
        <v>959</v>
      </c>
      <c r="AW206" s="12" t="s">
        <v>903</v>
      </c>
      <c r="AX206" s="12" t="s">
        <v>947</v>
      </c>
      <c r="AY206" s="186" t="s">
        <v>1081</v>
      </c>
    </row>
    <row r="207" spans="2:65" s="11" customFormat="1" ht="16.5" customHeight="1">
      <c r="B207" s="172"/>
      <c r="C207" s="173"/>
      <c r="D207" s="173"/>
      <c r="E207" s="174" t="s">
        <v>875</v>
      </c>
      <c r="F207" s="266" t="s">
        <v>197</v>
      </c>
      <c r="G207" s="267"/>
      <c r="H207" s="267"/>
      <c r="I207" s="267"/>
      <c r="J207" s="173"/>
      <c r="K207" s="174" t="s">
        <v>875</v>
      </c>
      <c r="L207" s="173"/>
      <c r="M207" s="173"/>
      <c r="N207" s="173"/>
      <c r="O207" s="173"/>
      <c r="P207" s="173"/>
      <c r="Q207" s="173"/>
      <c r="R207" s="175"/>
      <c r="T207" s="176"/>
      <c r="U207" s="173"/>
      <c r="V207" s="173"/>
      <c r="W207" s="173"/>
      <c r="X207" s="173"/>
      <c r="Y207" s="173"/>
      <c r="Z207" s="173"/>
      <c r="AA207" s="177"/>
      <c r="AT207" s="178" t="s">
        <v>1089</v>
      </c>
      <c r="AU207" s="178" t="s">
        <v>959</v>
      </c>
      <c r="AV207" s="11" t="s">
        <v>954</v>
      </c>
      <c r="AW207" s="11" t="s">
        <v>903</v>
      </c>
      <c r="AX207" s="11" t="s">
        <v>947</v>
      </c>
      <c r="AY207" s="178" t="s">
        <v>1081</v>
      </c>
    </row>
    <row r="208" spans="2:65" s="12" customFormat="1" ht="16.5" customHeight="1">
      <c r="B208" s="179"/>
      <c r="C208" s="180"/>
      <c r="D208" s="180"/>
      <c r="E208" s="181" t="s">
        <v>875</v>
      </c>
      <c r="F208" s="259" t="s">
        <v>161</v>
      </c>
      <c r="G208" s="260"/>
      <c r="H208" s="260"/>
      <c r="I208" s="260"/>
      <c r="J208" s="180"/>
      <c r="K208" s="182">
        <v>9.5000000000000001E-2</v>
      </c>
      <c r="L208" s="180"/>
      <c r="M208" s="180"/>
      <c r="N208" s="180"/>
      <c r="O208" s="180"/>
      <c r="P208" s="180"/>
      <c r="Q208" s="180"/>
      <c r="R208" s="183"/>
      <c r="T208" s="184"/>
      <c r="U208" s="180"/>
      <c r="V208" s="180"/>
      <c r="W208" s="180"/>
      <c r="X208" s="180"/>
      <c r="Y208" s="180"/>
      <c r="Z208" s="180"/>
      <c r="AA208" s="185"/>
      <c r="AT208" s="186" t="s">
        <v>1089</v>
      </c>
      <c r="AU208" s="186" t="s">
        <v>959</v>
      </c>
      <c r="AV208" s="12" t="s">
        <v>959</v>
      </c>
      <c r="AW208" s="12" t="s">
        <v>903</v>
      </c>
      <c r="AX208" s="12" t="s">
        <v>947</v>
      </c>
      <c r="AY208" s="186" t="s">
        <v>1081</v>
      </c>
    </row>
    <row r="209" spans="2:65" s="11" customFormat="1" ht="16.5" customHeight="1">
      <c r="B209" s="172"/>
      <c r="C209" s="173"/>
      <c r="D209" s="173"/>
      <c r="E209" s="174" t="s">
        <v>875</v>
      </c>
      <c r="F209" s="266" t="s">
        <v>198</v>
      </c>
      <c r="G209" s="267"/>
      <c r="H209" s="267"/>
      <c r="I209" s="267"/>
      <c r="J209" s="173"/>
      <c r="K209" s="174" t="s">
        <v>875</v>
      </c>
      <c r="L209" s="173"/>
      <c r="M209" s="173"/>
      <c r="N209" s="173"/>
      <c r="O209" s="173"/>
      <c r="P209" s="173"/>
      <c r="Q209" s="173"/>
      <c r="R209" s="175"/>
      <c r="T209" s="176"/>
      <c r="U209" s="173"/>
      <c r="V209" s="173"/>
      <c r="W209" s="173"/>
      <c r="X209" s="173"/>
      <c r="Y209" s="173"/>
      <c r="Z209" s="173"/>
      <c r="AA209" s="177"/>
      <c r="AT209" s="178" t="s">
        <v>1089</v>
      </c>
      <c r="AU209" s="178" t="s">
        <v>959</v>
      </c>
      <c r="AV209" s="11" t="s">
        <v>954</v>
      </c>
      <c r="AW209" s="11" t="s">
        <v>903</v>
      </c>
      <c r="AX209" s="11" t="s">
        <v>947</v>
      </c>
      <c r="AY209" s="178" t="s">
        <v>1081</v>
      </c>
    </row>
    <row r="210" spans="2:65" s="12" customFormat="1" ht="16.5" customHeight="1">
      <c r="B210" s="179"/>
      <c r="C210" s="180"/>
      <c r="D210" s="180"/>
      <c r="E210" s="181" t="s">
        <v>875</v>
      </c>
      <c r="F210" s="259" t="s">
        <v>199</v>
      </c>
      <c r="G210" s="260"/>
      <c r="H210" s="260"/>
      <c r="I210" s="260"/>
      <c r="J210" s="180"/>
      <c r="K210" s="182">
        <v>0.13</v>
      </c>
      <c r="L210" s="180"/>
      <c r="M210" s="180"/>
      <c r="N210" s="180"/>
      <c r="O210" s="180"/>
      <c r="P210" s="180"/>
      <c r="Q210" s="180"/>
      <c r="R210" s="183"/>
      <c r="T210" s="184"/>
      <c r="U210" s="180"/>
      <c r="V210" s="180"/>
      <c r="W210" s="180"/>
      <c r="X210" s="180"/>
      <c r="Y210" s="180"/>
      <c r="Z210" s="180"/>
      <c r="AA210" s="185"/>
      <c r="AT210" s="186" t="s">
        <v>1089</v>
      </c>
      <c r="AU210" s="186" t="s">
        <v>959</v>
      </c>
      <c r="AV210" s="12" t="s">
        <v>959</v>
      </c>
      <c r="AW210" s="12" t="s">
        <v>903</v>
      </c>
      <c r="AX210" s="12" t="s">
        <v>947</v>
      </c>
      <c r="AY210" s="186" t="s">
        <v>1081</v>
      </c>
    </row>
    <row r="211" spans="2:65" s="13" customFormat="1" ht="16.5" customHeight="1">
      <c r="B211" s="187"/>
      <c r="C211" s="188"/>
      <c r="D211" s="188"/>
      <c r="E211" s="189" t="s">
        <v>875</v>
      </c>
      <c r="F211" s="271" t="s">
        <v>1096</v>
      </c>
      <c r="G211" s="272"/>
      <c r="H211" s="272"/>
      <c r="I211" s="272"/>
      <c r="J211" s="188"/>
      <c r="K211" s="190">
        <v>0.29099999999999998</v>
      </c>
      <c r="L211" s="188"/>
      <c r="M211" s="188"/>
      <c r="N211" s="188"/>
      <c r="O211" s="188"/>
      <c r="P211" s="188"/>
      <c r="Q211" s="188"/>
      <c r="R211" s="191"/>
      <c r="T211" s="192"/>
      <c r="U211" s="188"/>
      <c r="V211" s="188"/>
      <c r="W211" s="188"/>
      <c r="X211" s="188"/>
      <c r="Y211" s="188"/>
      <c r="Z211" s="188"/>
      <c r="AA211" s="193"/>
      <c r="AT211" s="194" t="s">
        <v>1089</v>
      </c>
      <c r="AU211" s="194" t="s">
        <v>959</v>
      </c>
      <c r="AV211" s="13" t="s">
        <v>1086</v>
      </c>
      <c r="AW211" s="13" t="s">
        <v>903</v>
      </c>
      <c r="AX211" s="13" t="s">
        <v>954</v>
      </c>
      <c r="AY211" s="194" t="s">
        <v>1081</v>
      </c>
    </row>
    <row r="212" spans="2:65" s="1" customFormat="1" ht="38.25" customHeight="1">
      <c r="B212" s="136"/>
      <c r="C212" s="164" t="s">
        <v>1207</v>
      </c>
      <c r="D212" s="164" t="s">
        <v>1082</v>
      </c>
      <c r="E212" s="165" t="s">
        <v>200</v>
      </c>
      <c r="F212" s="270" t="s">
        <v>201</v>
      </c>
      <c r="G212" s="270"/>
      <c r="H212" s="270"/>
      <c r="I212" s="270"/>
      <c r="J212" s="166" t="s">
        <v>1085</v>
      </c>
      <c r="K212" s="167">
        <v>0.86099999999999999</v>
      </c>
      <c r="L212" s="265">
        <v>0</v>
      </c>
      <c r="M212" s="265"/>
      <c r="N212" s="258">
        <f>ROUND(L212*K212,3)</f>
        <v>0</v>
      </c>
      <c r="O212" s="258"/>
      <c r="P212" s="258"/>
      <c r="Q212" s="258"/>
      <c r="R212" s="138"/>
      <c r="T212" s="168" t="s">
        <v>875</v>
      </c>
      <c r="U212" s="47" t="s">
        <v>914</v>
      </c>
      <c r="V212" s="39"/>
      <c r="W212" s="169">
        <f>V212*K212</f>
        <v>0</v>
      </c>
      <c r="X212" s="169">
        <v>0</v>
      </c>
      <c r="Y212" s="169">
        <f>X212*K212</f>
        <v>0</v>
      </c>
      <c r="Z212" s="169">
        <v>2.2000000000000002</v>
      </c>
      <c r="AA212" s="170">
        <f>Z212*K212</f>
        <v>1.8942000000000001</v>
      </c>
      <c r="AR212" s="22" t="s">
        <v>1086</v>
      </c>
      <c r="AT212" s="22" t="s">
        <v>1082</v>
      </c>
      <c r="AU212" s="22" t="s">
        <v>959</v>
      </c>
      <c r="AY212" s="22" t="s">
        <v>1081</v>
      </c>
      <c r="BE212" s="116">
        <f>IF(U212="základná",N212,0)</f>
        <v>0</v>
      </c>
      <c r="BF212" s="116">
        <f>IF(U212="znížená",N212,0)</f>
        <v>0</v>
      </c>
      <c r="BG212" s="116">
        <f>IF(U212="zákl. prenesená",N212,0)</f>
        <v>0</v>
      </c>
      <c r="BH212" s="116">
        <f>IF(U212="zníž. prenesená",N212,0)</f>
        <v>0</v>
      </c>
      <c r="BI212" s="116">
        <f>IF(U212="nulová",N212,0)</f>
        <v>0</v>
      </c>
      <c r="BJ212" s="22" t="s">
        <v>959</v>
      </c>
      <c r="BK212" s="171">
        <f>ROUND(L212*K212,3)</f>
        <v>0</v>
      </c>
      <c r="BL212" s="22" t="s">
        <v>1086</v>
      </c>
      <c r="BM212" s="22" t="s">
        <v>202</v>
      </c>
    </row>
    <row r="213" spans="2:65" s="11" customFormat="1" ht="16.5" customHeight="1">
      <c r="B213" s="172"/>
      <c r="C213" s="173"/>
      <c r="D213" s="173"/>
      <c r="E213" s="174" t="s">
        <v>875</v>
      </c>
      <c r="F213" s="263" t="s">
        <v>196</v>
      </c>
      <c r="G213" s="264"/>
      <c r="H213" s="264"/>
      <c r="I213" s="264"/>
      <c r="J213" s="173"/>
      <c r="K213" s="174" t="s">
        <v>875</v>
      </c>
      <c r="L213" s="173"/>
      <c r="M213" s="173"/>
      <c r="N213" s="173"/>
      <c r="O213" s="173"/>
      <c r="P213" s="173"/>
      <c r="Q213" s="173"/>
      <c r="R213" s="175"/>
      <c r="T213" s="176"/>
      <c r="U213" s="173"/>
      <c r="V213" s="173"/>
      <c r="W213" s="173"/>
      <c r="X213" s="173"/>
      <c r="Y213" s="173"/>
      <c r="Z213" s="173"/>
      <c r="AA213" s="177"/>
      <c r="AT213" s="178" t="s">
        <v>1089</v>
      </c>
      <c r="AU213" s="178" t="s">
        <v>959</v>
      </c>
      <c r="AV213" s="11" t="s">
        <v>954</v>
      </c>
      <c r="AW213" s="11" t="s">
        <v>903</v>
      </c>
      <c r="AX213" s="11" t="s">
        <v>947</v>
      </c>
      <c r="AY213" s="178" t="s">
        <v>1081</v>
      </c>
    </row>
    <row r="214" spans="2:65" s="12" customFormat="1" ht="16.5" customHeight="1">
      <c r="B214" s="179"/>
      <c r="C214" s="180"/>
      <c r="D214" s="180"/>
      <c r="E214" s="181" t="s">
        <v>875</v>
      </c>
      <c r="F214" s="259" t="s">
        <v>203</v>
      </c>
      <c r="G214" s="260"/>
      <c r="H214" s="260"/>
      <c r="I214" s="260"/>
      <c r="J214" s="180"/>
      <c r="K214" s="182">
        <v>0.86099999999999999</v>
      </c>
      <c r="L214" s="180"/>
      <c r="M214" s="180"/>
      <c r="N214" s="180"/>
      <c r="O214" s="180"/>
      <c r="P214" s="180"/>
      <c r="Q214" s="180"/>
      <c r="R214" s="183"/>
      <c r="T214" s="184"/>
      <c r="U214" s="180"/>
      <c r="V214" s="180"/>
      <c r="W214" s="180"/>
      <c r="X214" s="180"/>
      <c r="Y214" s="180"/>
      <c r="Z214" s="180"/>
      <c r="AA214" s="185"/>
      <c r="AT214" s="186" t="s">
        <v>1089</v>
      </c>
      <c r="AU214" s="186" t="s">
        <v>959</v>
      </c>
      <c r="AV214" s="12" t="s">
        <v>959</v>
      </c>
      <c r="AW214" s="12" t="s">
        <v>903</v>
      </c>
      <c r="AX214" s="12" t="s">
        <v>954</v>
      </c>
      <c r="AY214" s="186" t="s">
        <v>1081</v>
      </c>
    </row>
    <row r="215" spans="2:65" s="1" customFormat="1" ht="38.25" customHeight="1">
      <c r="B215" s="136"/>
      <c r="C215" s="164" t="s">
        <v>880</v>
      </c>
      <c r="D215" s="164" t="s">
        <v>1082</v>
      </c>
      <c r="E215" s="165" t="s">
        <v>204</v>
      </c>
      <c r="F215" s="270" t="s">
        <v>205</v>
      </c>
      <c r="G215" s="270"/>
      <c r="H215" s="270"/>
      <c r="I215" s="270"/>
      <c r="J215" s="166" t="s">
        <v>1085</v>
      </c>
      <c r="K215" s="167">
        <v>3.4729999999999999</v>
      </c>
      <c r="L215" s="265">
        <v>0</v>
      </c>
      <c r="M215" s="265"/>
      <c r="N215" s="258">
        <f>ROUND(L215*K215,3)</f>
        <v>0</v>
      </c>
      <c r="O215" s="258"/>
      <c r="P215" s="258"/>
      <c r="Q215" s="258"/>
      <c r="R215" s="138"/>
      <c r="T215" s="168" t="s">
        <v>875</v>
      </c>
      <c r="U215" s="47" t="s">
        <v>914</v>
      </c>
      <c r="V215" s="39"/>
      <c r="W215" s="169">
        <f>V215*K215</f>
        <v>0</v>
      </c>
      <c r="X215" s="169">
        <v>0</v>
      </c>
      <c r="Y215" s="169">
        <f>X215*K215</f>
        <v>0</v>
      </c>
      <c r="Z215" s="169">
        <v>2.2000000000000002</v>
      </c>
      <c r="AA215" s="170">
        <f>Z215*K215</f>
        <v>7.6406000000000001</v>
      </c>
      <c r="AR215" s="22" t="s">
        <v>1086</v>
      </c>
      <c r="AT215" s="22" t="s">
        <v>1082</v>
      </c>
      <c r="AU215" s="22" t="s">
        <v>959</v>
      </c>
      <c r="AY215" s="22" t="s">
        <v>1081</v>
      </c>
      <c r="BE215" s="116">
        <f>IF(U215="základná",N215,0)</f>
        <v>0</v>
      </c>
      <c r="BF215" s="116">
        <f>IF(U215="znížená",N215,0)</f>
        <v>0</v>
      </c>
      <c r="BG215" s="116">
        <f>IF(U215="zákl. prenesená",N215,0)</f>
        <v>0</v>
      </c>
      <c r="BH215" s="116">
        <f>IF(U215="zníž. prenesená",N215,0)</f>
        <v>0</v>
      </c>
      <c r="BI215" s="116">
        <f>IF(U215="nulová",N215,0)</f>
        <v>0</v>
      </c>
      <c r="BJ215" s="22" t="s">
        <v>959</v>
      </c>
      <c r="BK215" s="171">
        <f>ROUND(L215*K215,3)</f>
        <v>0</v>
      </c>
      <c r="BL215" s="22" t="s">
        <v>1086</v>
      </c>
      <c r="BM215" s="22" t="s">
        <v>206</v>
      </c>
    </row>
    <row r="216" spans="2:65" s="11" customFormat="1" ht="16.5" customHeight="1">
      <c r="B216" s="172"/>
      <c r="C216" s="173"/>
      <c r="D216" s="173"/>
      <c r="E216" s="174" t="s">
        <v>875</v>
      </c>
      <c r="F216" s="263" t="s">
        <v>197</v>
      </c>
      <c r="G216" s="264"/>
      <c r="H216" s="264"/>
      <c r="I216" s="264"/>
      <c r="J216" s="173"/>
      <c r="K216" s="174" t="s">
        <v>875</v>
      </c>
      <c r="L216" s="173"/>
      <c r="M216" s="173"/>
      <c r="N216" s="173"/>
      <c r="O216" s="173"/>
      <c r="P216" s="173"/>
      <c r="Q216" s="173"/>
      <c r="R216" s="175"/>
      <c r="T216" s="176"/>
      <c r="U216" s="173"/>
      <c r="V216" s="173"/>
      <c r="W216" s="173"/>
      <c r="X216" s="173"/>
      <c r="Y216" s="173"/>
      <c r="Z216" s="173"/>
      <c r="AA216" s="177"/>
      <c r="AT216" s="178" t="s">
        <v>1089</v>
      </c>
      <c r="AU216" s="178" t="s">
        <v>959</v>
      </c>
      <c r="AV216" s="11" t="s">
        <v>954</v>
      </c>
      <c r="AW216" s="11" t="s">
        <v>903</v>
      </c>
      <c r="AX216" s="11" t="s">
        <v>947</v>
      </c>
      <c r="AY216" s="178" t="s">
        <v>1081</v>
      </c>
    </row>
    <row r="217" spans="2:65" s="12" customFormat="1" ht="16.5" customHeight="1">
      <c r="B217" s="179"/>
      <c r="C217" s="180"/>
      <c r="D217" s="180"/>
      <c r="E217" s="181" t="s">
        <v>875</v>
      </c>
      <c r="F217" s="259" t="s">
        <v>207</v>
      </c>
      <c r="G217" s="260"/>
      <c r="H217" s="260"/>
      <c r="I217" s="260"/>
      <c r="J217" s="180"/>
      <c r="K217" s="182">
        <v>1.9219999999999999</v>
      </c>
      <c r="L217" s="180"/>
      <c r="M217" s="180"/>
      <c r="N217" s="180"/>
      <c r="O217" s="180"/>
      <c r="P217" s="180"/>
      <c r="Q217" s="180"/>
      <c r="R217" s="183"/>
      <c r="T217" s="184"/>
      <c r="U217" s="180"/>
      <c r="V217" s="180"/>
      <c r="W217" s="180"/>
      <c r="X217" s="180"/>
      <c r="Y217" s="180"/>
      <c r="Z217" s="180"/>
      <c r="AA217" s="185"/>
      <c r="AT217" s="186" t="s">
        <v>1089</v>
      </c>
      <c r="AU217" s="186" t="s">
        <v>959</v>
      </c>
      <c r="AV217" s="12" t="s">
        <v>959</v>
      </c>
      <c r="AW217" s="12" t="s">
        <v>903</v>
      </c>
      <c r="AX217" s="12" t="s">
        <v>947</v>
      </c>
      <c r="AY217" s="186" t="s">
        <v>1081</v>
      </c>
    </row>
    <row r="218" spans="2:65" s="11" customFormat="1" ht="16.5" customHeight="1">
      <c r="B218" s="172"/>
      <c r="C218" s="173"/>
      <c r="D218" s="173"/>
      <c r="E218" s="174" t="s">
        <v>875</v>
      </c>
      <c r="F218" s="266" t="s">
        <v>198</v>
      </c>
      <c r="G218" s="267"/>
      <c r="H218" s="267"/>
      <c r="I218" s="267"/>
      <c r="J218" s="173"/>
      <c r="K218" s="174" t="s">
        <v>875</v>
      </c>
      <c r="L218" s="173"/>
      <c r="M218" s="173"/>
      <c r="N218" s="173"/>
      <c r="O218" s="173"/>
      <c r="P218" s="173"/>
      <c r="Q218" s="173"/>
      <c r="R218" s="175"/>
      <c r="T218" s="176"/>
      <c r="U218" s="173"/>
      <c r="V218" s="173"/>
      <c r="W218" s="173"/>
      <c r="X218" s="173"/>
      <c r="Y218" s="173"/>
      <c r="Z218" s="173"/>
      <c r="AA218" s="177"/>
      <c r="AT218" s="178" t="s">
        <v>1089</v>
      </c>
      <c r="AU218" s="178" t="s">
        <v>959</v>
      </c>
      <c r="AV218" s="11" t="s">
        <v>954</v>
      </c>
      <c r="AW218" s="11" t="s">
        <v>903</v>
      </c>
      <c r="AX218" s="11" t="s">
        <v>947</v>
      </c>
      <c r="AY218" s="178" t="s">
        <v>1081</v>
      </c>
    </row>
    <row r="219" spans="2:65" s="12" customFormat="1" ht="16.5" customHeight="1">
      <c r="B219" s="179"/>
      <c r="C219" s="180"/>
      <c r="D219" s="180"/>
      <c r="E219" s="181" t="s">
        <v>875</v>
      </c>
      <c r="F219" s="259" t="s">
        <v>208</v>
      </c>
      <c r="G219" s="260"/>
      <c r="H219" s="260"/>
      <c r="I219" s="260"/>
      <c r="J219" s="180"/>
      <c r="K219" s="182">
        <v>0.98799999999999999</v>
      </c>
      <c r="L219" s="180"/>
      <c r="M219" s="180"/>
      <c r="N219" s="180"/>
      <c r="O219" s="180"/>
      <c r="P219" s="180"/>
      <c r="Q219" s="180"/>
      <c r="R219" s="183"/>
      <c r="T219" s="184"/>
      <c r="U219" s="180"/>
      <c r="V219" s="180"/>
      <c r="W219" s="180"/>
      <c r="X219" s="180"/>
      <c r="Y219" s="180"/>
      <c r="Z219" s="180"/>
      <c r="AA219" s="185"/>
      <c r="AT219" s="186" t="s">
        <v>1089</v>
      </c>
      <c r="AU219" s="186" t="s">
        <v>959</v>
      </c>
      <c r="AV219" s="12" t="s">
        <v>959</v>
      </c>
      <c r="AW219" s="12" t="s">
        <v>903</v>
      </c>
      <c r="AX219" s="12" t="s">
        <v>947</v>
      </c>
      <c r="AY219" s="186" t="s">
        <v>1081</v>
      </c>
    </row>
    <row r="220" spans="2:65" s="12" customFormat="1" ht="16.5" customHeight="1">
      <c r="B220" s="179"/>
      <c r="C220" s="180"/>
      <c r="D220" s="180"/>
      <c r="E220" s="181" t="s">
        <v>875</v>
      </c>
      <c r="F220" s="259" t="s">
        <v>209</v>
      </c>
      <c r="G220" s="260"/>
      <c r="H220" s="260"/>
      <c r="I220" s="260"/>
      <c r="J220" s="180"/>
      <c r="K220" s="182">
        <v>0.56299999999999994</v>
      </c>
      <c r="L220" s="180"/>
      <c r="M220" s="180"/>
      <c r="N220" s="180"/>
      <c r="O220" s="180"/>
      <c r="P220" s="180"/>
      <c r="Q220" s="180"/>
      <c r="R220" s="183"/>
      <c r="T220" s="184"/>
      <c r="U220" s="180"/>
      <c r="V220" s="180"/>
      <c r="W220" s="180"/>
      <c r="X220" s="180"/>
      <c r="Y220" s="180"/>
      <c r="Z220" s="180"/>
      <c r="AA220" s="185"/>
      <c r="AT220" s="186" t="s">
        <v>1089</v>
      </c>
      <c r="AU220" s="186" t="s">
        <v>959</v>
      </c>
      <c r="AV220" s="12" t="s">
        <v>959</v>
      </c>
      <c r="AW220" s="12" t="s">
        <v>903</v>
      </c>
      <c r="AX220" s="12" t="s">
        <v>947</v>
      </c>
      <c r="AY220" s="186" t="s">
        <v>1081</v>
      </c>
    </row>
    <row r="221" spans="2:65" s="13" customFormat="1" ht="16.5" customHeight="1">
      <c r="B221" s="187"/>
      <c r="C221" s="188"/>
      <c r="D221" s="188"/>
      <c r="E221" s="189" t="s">
        <v>875</v>
      </c>
      <c r="F221" s="271" t="s">
        <v>1096</v>
      </c>
      <c r="G221" s="272"/>
      <c r="H221" s="272"/>
      <c r="I221" s="272"/>
      <c r="J221" s="188"/>
      <c r="K221" s="190">
        <v>3.4729999999999999</v>
      </c>
      <c r="L221" s="188"/>
      <c r="M221" s="188"/>
      <c r="N221" s="188"/>
      <c r="O221" s="188"/>
      <c r="P221" s="188"/>
      <c r="Q221" s="188"/>
      <c r="R221" s="191"/>
      <c r="T221" s="192"/>
      <c r="U221" s="188"/>
      <c r="V221" s="188"/>
      <c r="W221" s="188"/>
      <c r="X221" s="188"/>
      <c r="Y221" s="188"/>
      <c r="Z221" s="188"/>
      <c r="AA221" s="193"/>
      <c r="AT221" s="194" t="s">
        <v>1089</v>
      </c>
      <c r="AU221" s="194" t="s">
        <v>959</v>
      </c>
      <c r="AV221" s="13" t="s">
        <v>1086</v>
      </c>
      <c r="AW221" s="13" t="s">
        <v>903</v>
      </c>
      <c r="AX221" s="13" t="s">
        <v>954</v>
      </c>
      <c r="AY221" s="194" t="s">
        <v>1081</v>
      </c>
    </row>
    <row r="222" spans="2:65" s="1" customFormat="1" ht="38.25" customHeight="1">
      <c r="B222" s="136"/>
      <c r="C222" s="164" t="s">
        <v>1218</v>
      </c>
      <c r="D222" s="164" t="s">
        <v>1082</v>
      </c>
      <c r="E222" s="165" t="s">
        <v>210</v>
      </c>
      <c r="F222" s="270" t="s">
        <v>211</v>
      </c>
      <c r="G222" s="270"/>
      <c r="H222" s="270"/>
      <c r="I222" s="270"/>
      <c r="J222" s="166" t="s">
        <v>1182</v>
      </c>
      <c r="K222" s="167">
        <v>0.82199999999999995</v>
      </c>
      <c r="L222" s="265">
        <v>0</v>
      </c>
      <c r="M222" s="265"/>
      <c r="N222" s="258">
        <f>ROUND(L222*K222,3)</f>
        <v>0</v>
      </c>
      <c r="O222" s="258"/>
      <c r="P222" s="258"/>
      <c r="Q222" s="258"/>
      <c r="R222" s="138"/>
      <c r="T222" s="168" t="s">
        <v>875</v>
      </c>
      <c r="U222" s="47" t="s">
        <v>914</v>
      </c>
      <c r="V222" s="39"/>
      <c r="W222" s="169">
        <f>V222*K222</f>
        <v>0</v>
      </c>
      <c r="X222" s="169">
        <v>0</v>
      </c>
      <c r="Y222" s="169">
        <f>X222*K222</f>
        <v>0</v>
      </c>
      <c r="Z222" s="169">
        <v>0.187</v>
      </c>
      <c r="AA222" s="170">
        <f>Z222*K222</f>
        <v>0.15371399999999999</v>
      </c>
      <c r="AR222" s="22" t="s">
        <v>1086</v>
      </c>
      <c r="AT222" s="22" t="s">
        <v>1082</v>
      </c>
      <c r="AU222" s="22" t="s">
        <v>959</v>
      </c>
      <c r="AY222" s="22" t="s">
        <v>1081</v>
      </c>
      <c r="BE222" s="116">
        <f>IF(U222="základná",N222,0)</f>
        <v>0</v>
      </c>
      <c r="BF222" s="116">
        <f>IF(U222="znížená",N222,0)</f>
        <v>0</v>
      </c>
      <c r="BG222" s="116">
        <f>IF(U222="zákl. prenesená",N222,0)</f>
        <v>0</v>
      </c>
      <c r="BH222" s="116">
        <f>IF(U222="zníž. prenesená",N222,0)</f>
        <v>0</v>
      </c>
      <c r="BI222" s="116">
        <f>IF(U222="nulová",N222,0)</f>
        <v>0</v>
      </c>
      <c r="BJ222" s="22" t="s">
        <v>959</v>
      </c>
      <c r="BK222" s="171">
        <f>ROUND(L222*K222,3)</f>
        <v>0</v>
      </c>
      <c r="BL222" s="22" t="s">
        <v>1086</v>
      </c>
      <c r="BM222" s="22" t="s">
        <v>212</v>
      </c>
    </row>
    <row r="223" spans="2:65" s="12" customFormat="1" ht="16.5" customHeight="1">
      <c r="B223" s="179"/>
      <c r="C223" s="180"/>
      <c r="D223" s="180"/>
      <c r="E223" s="181" t="s">
        <v>875</v>
      </c>
      <c r="F223" s="275" t="s">
        <v>213</v>
      </c>
      <c r="G223" s="276"/>
      <c r="H223" s="276"/>
      <c r="I223" s="276"/>
      <c r="J223" s="180"/>
      <c r="K223" s="182">
        <v>0.39300000000000002</v>
      </c>
      <c r="L223" s="180"/>
      <c r="M223" s="180"/>
      <c r="N223" s="180"/>
      <c r="O223" s="180"/>
      <c r="P223" s="180"/>
      <c r="Q223" s="180"/>
      <c r="R223" s="183"/>
      <c r="T223" s="184"/>
      <c r="U223" s="180"/>
      <c r="V223" s="180"/>
      <c r="W223" s="180"/>
      <c r="X223" s="180"/>
      <c r="Y223" s="180"/>
      <c r="Z223" s="180"/>
      <c r="AA223" s="185"/>
      <c r="AT223" s="186" t="s">
        <v>1089</v>
      </c>
      <c r="AU223" s="186" t="s">
        <v>959</v>
      </c>
      <c r="AV223" s="12" t="s">
        <v>959</v>
      </c>
      <c r="AW223" s="12" t="s">
        <v>903</v>
      </c>
      <c r="AX223" s="12" t="s">
        <v>947</v>
      </c>
      <c r="AY223" s="186" t="s">
        <v>1081</v>
      </c>
    </row>
    <row r="224" spans="2:65" s="12" customFormat="1" ht="16.5" customHeight="1">
      <c r="B224" s="179"/>
      <c r="C224" s="180"/>
      <c r="D224" s="180"/>
      <c r="E224" s="181" t="s">
        <v>875</v>
      </c>
      <c r="F224" s="259" t="s">
        <v>214</v>
      </c>
      <c r="G224" s="260"/>
      <c r="H224" s="260"/>
      <c r="I224" s="260"/>
      <c r="J224" s="180"/>
      <c r="K224" s="182">
        <v>0.23699999999999999</v>
      </c>
      <c r="L224" s="180"/>
      <c r="M224" s="180"/>
      <c r="N224" s="180"/>
      <c r="O224" s="180"/>
      <c r="P224" s="180"/>
      <c r="Q224" s="180"/>
      <c r="R224" s="183"/>
      <c r="T224" s="184"/>
      <c r="U224" s="180"/>
      <c r="V224" s="180"/>
      <c r="W224" s="180"/>
      <c r="X224" s="180"/>
      <c r="Y224" s="180"/>
      <c r="Z224" s="180"/>
      <c r="AA224" s="185"/>
      <c r="AT224" s="186" t="s">
        <v>1089</v>
      </c>
      <c r="AU224" s="186" t="s">
        <v>959</v>
      </c>
      <c r="AV224" s="12" t="s">
        <v>959</v>
      </c>
      <c r="AW224" s="12" t="s">
        <v>903</v>
      </c>
      <c r="AX224" s="12" t="s">
        <v>947</v>
      </c>
      <c r="AY224" s="186" t="s">
        <v>1081</v>
      </c>
    </row>
    <row r="225" spans="2:65" s="12" customFormat="1" ht="16.5" customHeight="1">
      <c r="B225" s="179"/>
      <c r="C225" s="180"/>
      <c r="D225" s="180"/>
      <c r="E225" s="181" t="s">
        <v>875</v>
      </c>
      <c r="F225" s="259" t="s">
        <v>215</v>
      </c>
      <c r="G225" s="260"/>
      <c r="H225" s="260"/>
      <c r="I225" s="260"/>
      <c r="J225" s="180"/>
      <c r="K225" s="182">
        <v>0.192</v>
      </c>
      <c r="L225" s="180"/>
      <c r="M225" s="180"/>
      <c r="N225" s="180"/>
      <c r="O225" s="180"/>
      <c r="P225" s="180"/>
      <c r="Q225" s="180"/>
      <c r="R225" s="183"/>
      <c r="T225" s="184"/>
      <c r="U225" s="180"/>
      <c r="V225" s="180"/>
      <c r="W225" s="180"/>
      <c r="X225" s="180"/>
      <c r="Y225" s="180"/>
      <c r="Z225" s="180"/>
      <c r="AA225" s="185"/>
      <c r="AT225" s="186" t="s">
        <v>1089</v>
      </c>
      <c r="AU225" s="186" t="s">
        <v>959</v>
      </c>
      <c r="AV225" s="12" t="s">
        <v>959</v>
      </c>
      <c r="AW225" s="12" t="s">
        <v>903</v>
      </c>
      <c r="AX225" s="12" t="s">
        <v>947</v>
      </c>
      <c r="AY225" s="186" t="s">
        <v>1081</v>
      </c>
    </row>
    <row r="226" spans="2:65" s="13" customFormat="1" ht="16.5" customHeight="1">
      <c r="B226" s="187"/>
      <c r="C226" s="188"/>
      <c r="D226" s="188"/>
      <c r="E226" s="189" t="s">
        <v>875</v>
      </c>
      <c r="F226" s="271" t="s">
        <v>1096</v>
      </c>
      <c r="G226" s="272"/>
      <c r="H226" s="272"/>
      <c r="I226" s="272"/>
      <c r="J226" s="188"/>
      <c r="K226" s="190">
        <v>0.82199999999999995</v>
      </c>
      <c r="L226" s="188"/>
      <c r="M226" s="188"/>
      <c r="N226" s="188"/>
      <c r="O226" s="188"/>
      <c r="P226" s="188"/>
      <c r="Q226" s="188"/>
      <c r="R226" s="191"/>
      <c r="T226" s="192"/>
      <c r="U226" s="188"/>
      <c r="V226" s="188"/>
      <c r="W226" s="188"/>
      <c r="X226" s="188"/>
      <c r="Y226" s="188"/>
      <c r="Z226" s="188"/>
      <c r="AA226" s="193"/>
      <c r="AT226" s="194" t="s">
        <v>1089</v>
      </c>
      <c r="AU226" s="194" t="s">
        <v>959</v>
      </c>
      <c r="AV226" s="13" t="s">
        <v>1086</v>
      </c>
      <c r="AW226" s="13" t="s">
        <v>903</v>
      </c>
      <c r="AX226" s="13" t="s">
        <v>954</v>
      </c>
      <c r="AY226" s="194" t="s">
        <v>1081</v>
      </c>
    </row>
    <row r="227" spans="2:65" s="1" customFormat="1" ht="38.25" customHeight="1">
      <c r="B227" s="136"/>
      <c r="C227" s="164" t="s">
        <v>1223</v>
      </c>
      <c r="D227" s="164" t="s">
        <v>1082</v>
      </c>
      <c r="E227" s="165" t="s">
        <v>216</v>
      </c>
      <c r="F227" s="270" t="s">
        <v>217</v>
      </c>
      <c r="G227" s="270"/>
      <c r="H227" s="270"/>
      <c r="I227" s="270"/>
      <c r="J227" s="166" t="s">
        <v>1283</v>
      </c>
      <c r="K227" s="167">
        <v>1200</v>
      </c>
      <c r="L227" s="265">
        <v>0</v>
      </c>
      <c r="M227" s="265"/>
      <c r="N227" s="258">
        <f>ROUND(L227*K227,3)</f>
        <v>0</v>
      </c>
      <c r="O227" s="258"/>
      <c r="P227" s="258"/>
      <c r="Q227" s="258"/>
      <c r="R227" s="138"/>
      <c r="T227" s="168" t="s">
        <v>875</v>
      </c>
      <c r="U227" s="47" t="s">
        <v>914</v>
      </c>
      <c r="V227" s="39"/>
      <c r="W227" s="169">
        <f>V227*K227</f>
        <v>0</v>
      </c>
      <c r="X227" s="169">
        <v>3.6999999999999999E-4</v>
      </c>
      <c r="Y227" s="169">
        <f>X227*K227</f>
        <v>0.44400000000000001</v>
      </c>
      <c r="Z227" s="169">
        <v>1.0000000000000001E-5</v>
      </c>
      <c r="AA227" s="170">
        <f>Z227*K227</f>
        <v>1.2E-2</v>
      </c>
      <c r="AR227" s="22" t="s">
        <v>1086</v>
      </c>
      <c r="AT227" s="22" t="s">
        <v>1082</v>
      </c>
      <c r="AU227" s="22" t="s">
        <v>959</v>
      </c>
      <c r="AY227" s="22" t="s">
        <v>1081</v>
      </c>
      <c r="BE227" s="116">
        <f>IF(U227="základná",N227,0)</f>
        <v>0</v>
      </c>
      <c r="BF227" s="116">
        <f>IF(U227="znížená",N227,0)</f>
        <v>0</v>
      </c>
      <c r="BG227" s="116">
        <f>IF(U227="zákl. prenesená",N227,0)</f>
        <v>0</v>
      </c>
      <c r="BH227" s="116">
        <f>IF(U227="zníž. prenesená",N227,0)</f>
        <v>0</v>
      </c>
      <c r="BI227" s="116">
        <f>IF(U227="nulová",N227,0)</f>
        <v>0</v>
      </c>
      <c r="BJ227" s="22" t="s">
        <v>959</v>
      </c>
      <c r="BK227" s="171">
        <f>ROUND(L227*K227,3)</f>
        <v>0</v>
      </c>
      <c r="BL227" s="22" t="s">
        <v>1086</v>
      </c>
      <c r="BM227" s="22" t="s">
        <v>218</v>
      </c>
    </row>
    <row r="228" spans="2:65" s="11" customFormat="1" ht="16.5" customHeight="1">
      <c r="B228" s="172"/>
      <c r="C228" s="173"/>
      <c r="D228" s="173"/>
      <c r="E228" s="174" t="s">
        <v>875</v>
      </c>
      <c r="F228" s="263" t="s">
        <v>1262</v>
      </c>
      <c r="G228" s="264"/>
      <c r="H228" s="264"/>
      <c r="I228" s="264"/>
      <c r="J228" s="173"/>
      <c r="K228" s="174" t="s">
        <v>875</v>
      </c>
      <c r="L228" s="173"/>
      <c r="M228" s="173"/>
      <c r="N228" s="173"/>
      <c r="O228" s="173"/>
      <c r="P228" s="173"/>
      <c r="Q228" s="173"/>
      <c r="R228" s="175"/>
      <c r="T228" s="176"/>
      <c r="U228" s="173"/>
      <c r="V228" s="173"/>
      <c r="W228" s="173"/>
      <c r="X228" s="173"/>
      <c r="Y228" s="173"/>
      <c r="Z228" s="173"/>
      <c r="AA228" s="177"/>
      <c r="AT228" s="178" t="s">
        <v>1089</v>
      </c>
      <c r="AU228" s="178" t="s">
        <v>959</v>
      </c>
      <c r="AV228" s="11" t="s">
        <v>954</v>
      </c>
      <c r="AW228" s="11" t="s">
        <v>903</v>
      </c>
      <c r="AX228" s="11" t="s">
        <v>947</v>
      </c>
      <c r="AY228" s="178" t="s">
        <v>1081</v>
      </c>
    </row>
    <row r="229" spans="2:65" s="12" customFormat="1" ht="16.5" customHeight="1">
      <c r="B229" s="179"/>
      <c r="C229" s="180"/>
      <c r="D229" s="180"/>
      <c r="E229" s="181" t="s">
        <v>875</v>
      </c>
      <c r="F229" s="259" t="s">
        <v>219</v>
      </c>
      <c r="G229" s="260"/>
      <c r="H229" s="260"/>
      <c r="I229" s="260"/>
      <c r="J229" s="180"/>
      <c r="K229" s="182">
        <v>1200</v>
      </c>
      <c r="L229" s="180"/>
      <c r="M229" s="180"/>
      <c r="N229" s="180"/>
      <c r="O229" s="180"/>
      <c r="P229" s="180"/>
      <c r="Q229" s="180"/>
      <c r="R229" s="183"/>
      <c r="T229" s="184"/>
      <c r="U229" s="180"/>
      <c r="V229" s="180"/>
      <c r="W229" s="180"/>
      <c r="X229" s="180"/>
      <c r="Y229" s="180"/>
      <c r="Z229" s="180"/>
      <c r="AA229" s="185"/>
      <c r="AT229" s="186" t="s">
        <v>1089</v>
      </c>
      <c r="AU229" s="186" t="s">
        <v>959</v>
      </c>
      <c r="AV229" s="12" t="s">
        <v>959</v>
      </c>
      <c r="AW229" s="12" t="s">
        <v>903</v>
      </c>
      <c r="AX229" s="12" t="s">
        <v>954</v>
      </c>
      <c r="AY229" s="186" t="s">
        <v>1081</v>
      </c>
    </row>
    <row r="230" spans="2:65" s="1" customFormat="1" ht="38.25" customHeight="1">
      <c r="B230" s="136"/>
      <c r="C230" s="164" t="s">
        <v>1227</v>
      </c>
      <c r="D230" s="164" t="s">
        <v>1082</v>
      </c>
      <c r="E230" s="165" t="s">
        <v>220</v>
      </c>
      <c r="F230" s="270" t="s">
        <v>221</v>
      </c>
      <c r="G230" s="270"/>
      <c r="H230" s="270"/>
      <c r="I230" s="270"/>
      <c r="J230" s="166" t="s">
        <v>1283</v>
      </c>
      <c r="K230" s="167">
        <v>90</v>
      </c>
      <c r="L230" s="265">
        <v>0</v>
      </c>
      <c r="M230" s="265"/>
      <c r="N230" s="258">
        <f>ROUND(L230*K230,3)</f>
        <v>0</v>
      </c>
      <c r="O230" s="258"/>
      <c r="P230" s="258"/>
      <c r="Q230" s="258"/>
      <c r="R230" s="138"/>
      <c r="T230" s="168" t="s">
        <v>875</v>
      </c>
      <c r="U230" s="47" t="s">
        <v>914</v>
      </c>
      <c r="V230" s="39"/>
      <c r="W230" s="169">
        <f>V230*K230</f>
        <v>0</v>
      </c>
      <c r="X230" s="169">
        <v>3.6000000000000002E-4</v>
      </c>
      <c r="Y230" s="169">
        <f>X230*K230</f>
        <v>3.2400000000000005E-2</v>
      </c>
      <c r="Z230" s="169">
        <v>3.0000000000000001E-5</v>
      </c>
      <c r="AA230" s="170">
        <f>Z230*K230</f>
        <v>2.7000000000000001E-3</v>
      </c>
      <c r="AR230" s="22" t="s">
        <v>1086</v>
      </c>
      <c r="AT230" s="22" t="s">
        <v>1082</v>
      </c>
      <c r="AU230" s="22" t="s">
        <v>959</v>
      </c>
      <c r="AY230" s="22" t="s">
        <v>1081</v>
      </c>
      <c r="BE230" s="116">
        <f>IF(U230="základná",N230,0)</f>
        <v>0</v>
      </c>
      <c r="BF230" s="116">
        <f>IF(U230="znížená",N230,0)</f>
        <v>0</v>
      </c>
      <c r="BG230" s="116">
        <f>IF(U230="zákl. prenesená",N230,0)</f>
        <v>0</v>
      </c>
      <c r="BH230" s="116">
        <f>IF(U230="zníž. prenesená",N230,0)</f>
        <v>0</v>
      </c>
      <c r="BI230" s="116">
        <f>IF(U230="nulová",N230,0)</f>
        <v>0</v>
      </c>
      <c r="BJ230" s="22" t="s">
        <v>959</v>
      </c>
      <c r="BK230" s="171">
        <f>ROUND(L230*K230,3)</f>
        <v>0</v>
      </c>
      <c r="BL230" s="22" t="s">
        <v>1086</v>
      </c>
      <c r="BM230" s="22" t="s">
        <v>222</v>
      </c>
    </row>
    <row r="231" spans="2:65" s="12" customFormat="1" ht="16.5" customHeight="1">
      <c r="B231" s="179"/>
      <c r="C231" s="180"/>
      <c r="D231" s="180"/>
      <c r="E231" s="181" t="s">
        <v>875</v>
      </c>
      <c r="F231" s="275" t="s">
        <v>223</v>
      </c>
      <c r="G231" s="276"/>
      <c r="H231" s="276"/>
      <c r="I231" s="276"/>
      <c r="J231" s="180"/>
      <c r="K231" s="182">
        <v>90</v>
      </c>
      <c r="L231" s="180"/>
      <c r="M231" s="180"/>
      <c r="N231" s="180"/>
      <c r="O231" s="180"/>
      <c r="P231" s="180"/>
      <c r="Q231" s="180"/>
      <c r="R231" s="183"/>
      <c r="T231" s="184"/>
      <c r="U231" s="180"/>
      <c r="V231" s="180"/>
      <c r="W231" s="180"/>
      <c r="X231" s="180"/>
      <c r="Y231" s="180"/>
      <c r="Z231" s="180"/>
      <c r="AA231" s="185"/>
      <c r="AT231" s="186" t="s">
        <v>1089</v>
      </c>
      <c r="AU231" s="186" t="s">
        <v>959</v>
      </c>
      <c r="AV231" s="12" t="s">
        <v>959</v>
      </c>
      <c r="AW231" s="12" t="s">
        <v>903</v>
      </c>
      <c r="AX231" s="12" t="s">
        <v>954</v>
      </c>
      <c r="AY231" s="186" t="s">
        <v>1081</v>
      </c>
    </row>
    <row r="232" spans="2:65" s="1" customFormat="1" ht="38.25" customHeight="1">
      <c r="B232" s="136"/>
      <c r="C232" s="164" t="s">
        <v>1233</v>
      </c>
      <c r="D232" s="164" t="s">
        <v>1082</v>
      </c>
      <c r="E232" s="165" t="s">
        <v>224</v>
      </c>
      <c r="F232" s="270" t="s">
        <v>225</v>
      </c>
      <c r="G232" s="270"/>
      <c r="H232" s="270"/>
      <c r="I232" s="270"/>
      <c r="J232" s="166" t="s">
        <v>1283</v>
      </c>
      <c r="K232" s="167">
        <v>25</v>
      </c>
      <c r="L232" s="265">
        <v>0</v>
      </c>
      <c r="M232" s="265"/>
      <c r="N232" s="258">
        <f>ROUND(L232*K232,3)</f>
        <v>0</v>
      </c>
      <c r="O232" s="258"/>
      <c r="P232" s="258"/>
      <c r="Q232" s="258"/>
      <c r="R232" s="138"/>
      <c r="T232" s="168" t="s">
        <v>875</v>
      </c>
      <c r="U232" s="47" t="s">
        <v>914</v>
      </c>
      <c r="V232" s="39"/>
      <c r="W232" s="169">
        <f>V232*K232</f>
        <v>0</v>
      </c>
      <c r="X232" s="169">
        <v>4.2000000000000002E-4</v>
      </c>
      <c r="Y232" s="169">
        <f>X232*K232</f>
        <v>1.0500000000000001E-2</v>
      </c>
      <c r="Z232" s="169">
        <v>1.9000000000000001E-4</v>
      </c>
      <c r="AA232" s="170">
        <f>Z232*K232</f>
        <v>4.7499999999999999E-3</v>
      </c>
      <c r="AR232" s="22" t="s">
        <v>1086</v>
      </c>
      <c r="AT232" s="22" t="s">
        <v>1082</v>
      </c>
      <c r="AU232" s="22" t="s">
        <v>959</v>
      </c>
      <c r="AY232" s="22" t="s">
        <v>1081</v>
      </c>
      <c r="BE232" s="116">
        <f>IF(U232="základná",N232,0)</f>
        <v>0</v>
      </c>
      <c r="BF232" s="116">
        <f>IF(U232="znížená",N232,0)</f>
        <v>0</v>
      </c>
      <c r="BG232" s="116">
        <f>IF(U232="zákl. prenesená",N232,0)</f>
        <v>0</v>
      </c>
      <c r="BH232" s="116">
        <f>IF(U232="zníž. prenesená",N232,0)</f>
        <v>0</v>
      </c>
      <c r="BI232" s="116">
        <f>IF(U232="nulová",N232,0)</f>
        <v>0</v>
      </c>
      <c r="BJ232" s="22" t="s">
        <v>959</v>
      </c>
      <c r="BK232" s="171">
        <f>ROUND(L232*K232,3)</f>
        <v>0</v>
      </c>
      <c r="BL232" s="22" t="s">
        <v>1086</v>
      </c>
      <c r="BM232" s="22" t="s">
        <v>226</v>
      </c>
    </row>
    <row r="233" spans="2:65" s="12" customFormat="1" ht="16.5" customHeight="1">
      <c r="B233" s="179"/>
      <c r="C233" s="180"/>
      <c r="D233" s="180"/>
      <c r="E233" s="181" t="s">
        <v>875</v>
      </c>
      <c r="F233" s="275" t="s">
        <v>227</v>
      </c>
      <c r="G233" s="276"/>
      <c r="H233" s="276"/>
      <c r="I233" s="276"/>
      <c r="J233" s="180"/>
      <c r="K233" s="182">
        <v>25</v>
      </c>
      <c r="L233" s="180"/>
      <c r="M233" s="180"/>
      <c r="N233" s="180"/>
      <c r="O233" s="180"/>
      <c r="P233" s="180"/>
      <c r="Q233" s="180"/>
      <c r="R233" s="183"/>
      <c r="T233" s="184"/>
      <c r="U233" s="180"/>
      <c r="V233" s="180"/>
      <c r="W233" s="180"/>
      <c r="X233" s="180"/>
      <c r="Y233" s="180"/>
      <c r="Z233" s="180"/>
      <c r="AA233" s="185"/>
      <c r="AT233" s="186" t="s">
        <v>1089</v>
      </c>
      <c r="AU233" s="186" t="s">
        <v>959</v>
      </c>
      <c r="AV233" s="12" t="s">
        <v>959</v>
      </c>
      <c r="AW233" s="12" t="s">
        <v>903</v>
      </c>
      <c r="AX233" s="12" t="s">
        <v>954</v>
      </c>
      <c r="AY233" s="186" t="s">
        <v>1081</v>
      </c>
    </row>
    <row r="234" spans="2:65" s="1" customFormat="1" ht="38.25" customHeight="1">
      <c r="B234" s="136"/>
      <c r="C234" s="164" t="s">
        <v>1239</v>
      </c>
      <c r="D234" s="164" t="s">
        <v>1082</v>
      </c>
      <c r="E234" s="165" t="s">
        <v>228</v>
      </c>
      <c r="F234" s="270" t="s">
        <v>229</v>
      </c>
      <c r="G234" s="270"/>
      <c r="H234" s="270"/>
      <c r="I234" s="270"/>
      <c r="J234" s="166" t="s">
        <v>1283</v>
      </c>
      <c r="K234" s="167">
        <v>1200</v>
      </c>
      <c r="L234" s="265">
        <v>0</v>
      </c>
      <c r="M234" s="265"/>
      <c r="N234" s="258">
        <f>ROUND(L234*K234,3)</f>
        <v>0</v>
      </c>
      <c r="O234" s="258"/>
      <c r="P234" s="258"/>
      <c r="Q234" s="258"/>
      <c r="R234" s="138"/>
      <c r="T234" s="168" t="s">
        <v>875</v>
      </c>
      <c r="U234" s="47" t="s">
        <v>914</v>
      </c>
      <c r="V234" s="39"/>
      <c r="W234" s="169">
        <f>V234*K234</f>
        <v>0</v>
      </c>
      <c r="X234" s="169">
        <v>4.8000000000000001E-4</v>
      </c>
      <c r="Y234" s="169">
        <f>X234*K234</f>
        <v>0.57600000000000007</v>
      </c>
      <c r="Z234" s="169">
        <v>2.3000000000000001E-4</v>
      </c>
      <c r="AA234" s="170">
        <f>Z234*K234</f>
        <v>0.27600000000000002</v>
      </c>
      <c r="AR234" s="22" t="s">
        <v>1086</v>
      </c>
      <c r="AT234" s="22" t="s">
        <v>1082</v>
      </c>
      <c r="AU234" s="22" t="s">
        <v>959</v>
      </c>
      <c r="AY234" s="22" t="s">
        <v>1081</v>
      </c>
      <c r="BE234" s="116">
        <f>IF(U234="základná",N234,0)</f>
        <v>0</v>
      </c>
      <c r="BF234" s="116">
        <f>IF(U234="znížená",N234,0)</f>
        <v>0</v>
      </c>
      <c r="BG234" s="116">
        <f>IF(U234="zákl. prenesená",N234,0)</f>
        <v>0</v>
      </c>
      <c r="BH234" s="116">
        <f>IF(U234="zníž. prenesená",N234,0)</f>
        <v>0</v>
      </c>
      <c r="BI234" s="116">
        <f>IF(U234="nulová",N234,0)</f>
        <v>0</v>
      </c>
      <c r="BJ234" s="22" t="s">
        <v>959</v>
      </c>
      <c r="BK234" s="171">
        <f>ROUND(L234*K234,3)</f>
        <v>0</v>
      </c>
      <c r="BL234" s="22" t="s">
        <v>1086</v>
      </c>
      <c r="BM234" s="22" t="s">
        <v>230</v>
      </c>
    </row>
    <row r="235" spans="2:65" s="11" customFormat="1" ht="16.5" customHeight="1">
      <c r="B235" s="172"/>
      <c r="C235" s="173"/>
      <c r="D235" s="173"/>
      <c r="E235" s="174" t="s">
        <v>875</v>
      </c>
      <c r="F235" s="263" t="s">
        <v>1262</v>
      </c>
      <c r="G235" s="264"/>
      <c r="H235" s="264"/>
      <c r="I235" s="264"/>
      <c r="J235" s="173"/>
      <c r="K235" s="174" t="s">
        <v>875</v>
      </c>
      <c r="L235" s="173"/>
      <c r="M235" s="173"/>
      <c r="N235" s="173"/>
      <c r="O235" s="173"/>
      <c r="P235" s="173"/>
      <c r="Q235" s="173"/>
      <c r="R235" s="175"/>
      <c r="T235" s="176"/>
      <c r="U235" s="173"/>
      <c r="V235" s="173"/>
      <c r="W235" s="173"/>
      <c r="X235" s="173"/>
      <c r="Y235" s="173"/>
      <c r="Z235" s="173"/>
      <c r="AA235" s="177"/>
      <c r="AT235" s="178" t="s">
        <v>1089</v>
      </c>
      <c r="AU235" s="178" t="s">
        <v>959</v>
      </c>
      <c r="AV235" s="11" t="s">
        <v>954</v>
      </c>
      <c r="AW235" s="11" t="s">
        <v>903</v>
      </c>
      <c r="AX235" s="11" t="s">
        <v>947</v>
      </c>
      <c r="AY235" s="178" t="s">
        <v>1081</v>
      </c>
    </row>
    <row r="236" spans="2:65" s="12" customFormat="1" ht="16.5" customHeight="1">
      <c r="B236" s="179"/>
      <c r="C236" s="180"/>
      <c r="D236" s="180"/>
      <c r="E236" s="181" t="s">
        <v>875</v>
      </c>
      <c r="F236" s="259" t="s">
        <v>231</v>
      </c>
      <c r="G236" s="260"/>
      <c r="H236" s="260"/>
      <c r="I236" s="260"/>
      <c r="J236" s="180"/>
      <c r="K236" s="182">
        <v>1200</v>
      </c>
      <c r="L236" s="180"/>
      <c r="M236" s="180"/>
      <c r="N236" s="180"/>
      <c r="O236" s="180"/>
      <c r="P236" s="180"/>
      <c r="Q236" s="180"/>
      <c r="R236" s="183"/>
      <c r="T236" s="184"/>
      <c r="U236" s="180"/>
      <c r="V236" s="180"/>
      <c r="W236" s="180"/>
      <c r="X236" s="180"/>
      <c r="Y236" s="180"/>
      <c r="Z236" s="180"/>
      <c r="AA236" s="185"/>
      <c r="AT236" s="186" t="s">
        <v>1089</v>
      </c>
      <c r="AU236" s="186" t="s">
        <v>959</v>
      </c>
      <c r="AV236" s="12" t="s">
        <v>959</v>
      </c>
      <c r="AW236" s="12" t="s">
        <v>903</v>
      </c>
      <c r="AX236" s="12" t="s">
        <v>954</v>
      </c>
      <c r="AY236" s="186" t="s">
        <v>1081</v>
      </c>
    </row>
    <row r="237" spans="2:65" s="1" customFormat="1" ht="38.25" customHeight="1">
      <c r="B237" s="136"/>
      <c r="C237" s="164" t="s">
        <v>1248</v>
      </c>
      <c r="D237" s="164" t="s">
        <v>1082</v>
      </c>
      <c r="E237" s="165" t="s">
        <v>232</v>
      </c>
      <c r="F237" s="270" t="s">
        <v>233</v>
      </c>
      <c r="G237" s="270"/>
      <c r="H237" s="270"/>
      <c r="I237" s="270"/>
      <c r="J237" s="166" t="s">
        <v>1283</v>
      </c>
      <c r="K237" s="167">
        <v>75</v>
      </c>
      <c r="L237" s="265">
        <v>0</v>
      </c>
      <c r="M237" s="265"/>
      <c r="N237" s="258">
        <f>ROUND(L237*K237,3)</f>
        <v>0</v>
      </c>
      <c r="O237" s="258"/>
      <c r="P237" s="258"/>
      <c r="Q237" s="258"/>
      <c r="R237" s="138"/>
      <c r="T237" s="168" t="s">
        <v>875</v>
      </c>
      <c r="U237" s="47" t="s">
        <v>914</v>
      </c>
      <c r="V237" s="39"/>
      <c r="W237" s="169">
        <f>V237*K237</f>
        <v>0</v>
      </c>
      <c r="X237" s="169">
        <v>7.2999999999999996E-4</v>
      </c>
      <c r="Y237" s="169">
        <f>X237*K237</f>
        <v>5.475E-2</v>
      </c>
      <c r="Z237" s="169">
        <v>1.1800000000000001E-3</v>
      </c>
      <c r="AA237" s="170">
        <f>Z237*K237</f>
        <v>8.8500000000000009E-2</v>
      </c>
      <c r="AR237" s="22" t="s">
        <v>1086</v>
      </c>
      <c r="AT237" s="22" t="s">
        <v>1082</v>
      </c>
      <c r="AU237" s="22" t="s">
        <v>959</v>
      </c>
      <c r="AY237" s="22" t="s">
        <v>1081</v>
      </c>
      <c r="BE237" s="116">
        <f>IF(U237="základná",N237,0)</f>
        <v>0</v>
      </c>
      <c r="BF237" s="116">
        <f>IF(U237="znížená",N237,0)</f>
        <v>0</v>
      </c>
      <c r="BG237" s="116">
        <f>IF(U237="zákl. prenesená",N237,0)</f>
        <v>0</v>
      </c>
      <c r="BH237" s="116">
        <f>IF(U237="zníž. prenesená",N237,0)</f>
        <v>0</v>
      </c>
      <c r="BI237" s="116">
        <f>IF(U237="nulová",N237,0)</f>
        <v>0</v>
      </c>
      <c r="BJ237" s="22" t="s">
        <v>959</v>
      </c>
      <c r="BK237" s="171">
        <f>ROUND(L237*K237,3)</f>
        <v>0</v>
      </c>
      <c r="BL237" s="22" t="s">
        <v>1086</v>
      </c>
      <c r="BM237" s="22" t="s">
        <v>234</v>
      </c>
    </row>
    <row r="238" spans="2:65" s="12" customFormat="1" ht="16.5" customHeight="1">
      <c r="B238" s="179"/>
      <c r="C238" s="180"/>
      <c r="D238" s="180"/>
      <c r="E238" s="181" t="s">
        <v>875</v>
      </c>
      <c r="F238" s="275" t="s">
        <v>235</v>
      </c>
      <c r="G238" s="276"/>
      <c r="H238" s="276"/>
      <c r="I238" s="276"/>
      <c r="J238" s="180"/>
      <c r="K238" s="182">
        <v>50</v>
      </c>
      <c r="L238" s="180"/>
      <c r="M238" s="180"/>
      <c r="N238" s="180"/>
      <c r="O238" s="180"/>
      <c r="P238" s="180"/>
      <c r="Q238" s="180"/>
      <c r="R238" s="183"/>
      <c r="T238" s="184"/>
      <c r="U238" s="180"/>
      <c r="V238" s="180"/>
      <c r="W238" s="180"/>
      <c r="X238" s="180"/>
      <c r="Y238" s="180"/>
      <c r="Z238" s="180"/>
      <c r="AA238" s="185"/>
      <c r="AT238" s="186" t="s">
        <v>1089</v>
      </c>
      <c r="AU238" s="186" t="s">
        <v>959</v>
      </c>
      <c r="AV238" s="12" t="s">
        <v>959</v>
      </c>
      <c r="AW238" s="12" t="s">
        <v>903</v>
      </c>
      <c r="AX238" s="12" t="s">
        <v>947</v>
      </c>
      <c r="AY238" s="186" t="s">
        <v>1081</v>
      </c>
    </row>
    <row r="239" spans="2:65" s="12" customFormat="1" ht="16.5" customHeight="1">
      <c r="B239" s="179"/>
      <c r="C239" s="180"/>
      <c r="D239" s="180"/>
      <c r="E239" s="181" t="s">
        <v>875</v>
      </c>
      <c r="F239" s="259" t="s">
        <v>236</v>
      </c>
      <c r="G239" s="260"/>
      <c r="H239" s="260"/>
      <c r="I239" s="260"/>
      <c r="J239" s="180"/>
      <c r="K239" s="182">
        <v>25</v>
      </c>
      <c r="L239" s="180"/>
      <c r="M239" s="180"/>
      <c r="N239" s="180"/>
      <c r="O239" s="180"/>
      <c r="P239" s="180"/>
      <c r="Q239" s="180"/>
      <c r="R239" s="183"/>
      <c r="T239" s="184"/>
      <c r="U239" s="180"/>
      <c r="V239" s="180"/>
      <c r="W239" s="180"/>
      <c r="X239" s="180"/>
      <c r="Y239" s="180"/>
      <c r="Z239" s="180"/>
      <c r="AA239" s="185"/>
      <c r="AT239" s="186" t="s">
        <v>1089</v>
      </c>
      <c r="AU239" s="186" t="s">
        <v>959</v>
      </c>
      <c r="AV239" s="12" t="s">
        <v>959</v>
      </c>
      <c r="AW239" s="12" t="s">
        <v>903</v>
      </c>
      <c r="AX239" s="12" t="s">
        <v>947</v>
      </c>
      <c r="AY239" s="186" t="s">
        <v>1081</v>
      </c>
    </row>
    <row r="240" spans="2:65" s="13" customFormat="1" ht="16.5" customHeight="1">
      <c r="B240" s="187"/>
      <c r="C240" s="188"/>
      <c r="D240" s="188"/>
      <c r="E240" s="189" t="s">
        <v>875</v>
      </c>
      <c r="F240" s="271" t="s">
        <v>1096</v>
      </c>
      <c r="G240" s="272"/>
      <c r="H240" s="272"/>
      <c r="I240" s="272"/>
      <c r="J240" s="188"/>
      <c r="K240" s="190">
        <v>75</v>
      </c>
      <c r="L240" s="188"/>
      <c r="M240" s="188"/>
      <c r="N240" s="188"/>
      <c r="O240" s="188"/>
      <c r="P240" s="188"/>
      <c r="Q240" s="188"/>
      <c r="R240" s="191"/>
      <c r="T240" s="192"/>
      <c r="U240" s="188"/>
      <c r="V240" s="188"/>
      <c r="W240" s="188"/>
      <c r="X240" s="188"/>
      <c r="Y240" s="188"/>
      <c r="Z240" s="188"/>
      <c r="AA240" s="193"/>
      <c r="AT240" s="194" t="s">
        <v>1089</v>
      </c>
      <c r="AU240" s="194" t="s">
        <v>959</v>
      </c>
      <c r="AV240" s="13" t="s">
        <v>1086</v>
      </c>
      <c r="AW240" s="13" t="s">
        <v>903</v>
      </c>
      <c r="AX240" s="13" t="s">
        <v>954</v>
      </c>
      <c r="AY240" s="194" t="s">
        <v>1081</v>
      </c>
    </row>
    <row r="241" spans="2:65" s="1" customFormat="1" ht="38.25" customHeight="1">
      <c r="B241" s="136"/>
      <c r="C241" s="164" t="s">
        <v>1253</v>
      </c>
      <c r="D241" s="164" t="s">
        <v>1082</v>
      </c>
      <c r="E241" s="165" t="s">
        <v>237</v>
      </c>
      <c r="F241" s="270" t="s">
        <v>238</v>
      </c>
      <c r="G241" s="270"/>
      <c r="H241" s="270"/>
      <c r="I241" s="270"/>
      <c r="J241" s="166" t="s">
        <v>1283</v>
      </c>
      <c r="K241" s="167">
        <v>75</v>
      </c>
      <c r="L241" s="265">
        <v>0</v>
      </c>
      <c r="M241" s="265"/>
      <c r="N241" s="258">
        <f>ROUND(L241*K241,3)</f>
        <v>0</v>
      </c>
      <c r="O241" s="258"/>
      <c r="P241" s="258"/>
      <c r="Q241" s="258"/>
      <c r="R241" s="138"/>
      <c r="T241" s="168" t="s">
        <v>875</v>
      </c>
      <c r="U241" s="47" t="s">
        <v>914</v>
      </c>
      <c r="V241" s="39"/>
      <c r="W241" s="169">
        <f>V241*K241</f>
        <v>0</v>
      </c>
      <c r="X241" s="169">
        <v>8.5999999999999998E-4</v>
      </c>
      <c r="Y241" s="169">
        <f>X241*K241</f>
        <v>6.4500000000000002E-2</v>
      </c>
      <c r="Z241" s="169">
        <v>1.6999999999999999E-3</v>
      </c>
      <c r="AA241" s="170">
        <f>Z241*K241</f>
        <v>0.1275</v>
      </c>
      <c r="AR241" s="22" t="s">
        <v>1086</v>
      </c>
      <c r="AT241" s="22" t="s">
        <v>1082</v>
      </c>
      <c r="AU241" s="22" t="s">
        <v>959</v>
      </c>
      <c r="AY241" s="22" t="s">
        <v>1081</v>
      </c>
      <c r="BE241" s="116">
        <f>IF(U241="základná",N241,0)</f>
        <v>0</v>
      </c>
      <c r="BF241" s="116">
        <f>IF(U241="znížená",N241,0)</f>
        <v>0</v>
      </c>
      <c r="BG241" s="116">
        <f>IF(U241="zákl. prenesená",N241,0)</f>
        <v>0</v>
      </c>
      <c r="BH241" s="116">
        <f>IF(U241="zníž. prenesená",N241,0)</f>
        <v>0</v>
      </c>
      <c r="BI241" s="116">
        <f>IF(U241="nulová",N241,0)</f>
        <v>0</v>
      </c>
      <c r="BJ241" s="22" t="s">
        <v>959</v>
      </c>
      <c r="BK241" s="171">
        <f>ROUND(L241*K241,3)</f>
        <v>0</v>
      </c>
      <c r="BL241" s="22" t="s">
        <v>1086</v>
      </c>
      <c r="BM241" s="22" t="s">
        <v>239</v>
      </c>
    </row>
    <row r="242" spans="2:65" s="12" customFormat="1" ht="16.5" customHeight="1">
      <c r="B242" s="179"/>
      <c r="C242" s="180"/>
      <c r="D242" s="180"/>
      <c r="E242" s="181" t="s">
        <v>875</v>
      </c>
      <c r="F242" s="275" t="s">
        <v>240</v>
      </c>
      <c r="G242" s="276"/>
      <c r="H242" s="276"/>
      <c r="I242" s="276"/>
      <c r="J242" s="180"/>
      <c r="K242" s="182">
        <v>25</v>
      </c>
      <c r="L242" s="180"/>
      <c r="M242" s="180"/>
      <c r="N242" s="180"/>
      <c r="O242" s="180"/>
      <c r="P242" s="180"/>
      <c r="Q242" s="180"/>
      <c r="R242" s="183"/>
      <c r="T242" s="184"/>
      <c r="U242" s="180"/>
      <c r="V242" s="180"/>
      <c r="W242" s="180"/>
      <c r="X242" s="180"/>
      <c r="Y242" s="180"/>
      <c r="Z242" s="180"/>
      <c r="AA242" s="185"/>
      <c r="AT242" s="186" t="s">
        <v>1089</v>
      </c>
      <c r="AU242" s="186" t="s">
        <v>959</v>
      </c>
      <c r="AV242" s="12" t="s">
        <v>959</v>
      </c>
      <c r="AW242" s="12" t="s">
        <v>903</v>
      </c>
      <c r="AX242" s="12" t="s">
        <v>947</v>
      </c>
      <c r="AY242" s="186" t="s">
        <v>1081</v>
      </c>
    </row>
    <row r="243" spans="2:65" s="12" customFormat="1" ht="16.5" customHeight="1">
      <c r="B243" s="179"/>
      <c r="C243" s="180"/>
      <c r="D243" s="180"/>
      <c r="E243" s="181" t="s">
        <v>875</v>
      </c>
      <c r="F243" s="259" t="s">
        <v>241</v>
      </c>
      <c r="G243" s="260"/>
      <c r="H243" s="260"/>
      <c r="I243" s="260"/>
      <c r="J243" s="180"/>
      <c r="K243" s="182">
        <v>50</v>
      </c>
      <c r="L243" s="180"/>
      <c r="M243" s="180"/>
      <c r="N243" s="180"/>
      <c r="O243" s="180"/>
      <c r="P243" s="180"/>
      <c r="Q243" s="180"/>
      <c r="R243" s="183"/>
      <c r="T243" s="184"/>
      <c r="U243" s="180"/>
      <c r="V243" s="180"/>
      <c r="W243" s="180"/>
      <c r="X243" s="180"/>
      <c r="Y243" s="180"/>
      <c r="Z243" s="180"/>
      <c r="AA243" s="185"/>
      <c r="AT243" s="186" t="s">
        <v>1089</v>
      </c>
      <c r="AU243" s="186" t="s">
        <v>959</v>
      </c>
      <c r="AV243" s="12" t="s">
        <v>959</v>
      </c>
      <c r="AW243" s="12" t="s">
        <v>903</v>
      </c>
      <c r="AX243" s="12" t="s">
        <v>947</v>
      </c>
      <c r="AY243" s="186" t="s">
        <v>1081</v>
      </c>
    </row>
    <row r="244" spans="2:65" s="13" customFormat="1" ht="16.5" customHeight="1">
      <c r="B244" s="187"/>
      <c r="C244" s="188"/>
      <c r="D244" s="188"/>
      <c r="E244" s="189" t="s">
        <v>875</v>
      </c>
      <c r="F244" s="271" t="s">
        <v>1096</v>
      </c>
      <c r="G244" s="272"/>
      <c r="H244" s="272"/>
      <c r="I244" s="272"/>
      <c r="J244" s="188"/>
      <c r="K244" s="190">
        <v>75</v>
      </c>
      <c r="L244" s="188"/>
      <c r="M244" s="188"/>
      <c r="N244" s="188"/>
      <c r="O244" s="188"/>
      <c r="P244" s="188"/>
      <c r="Q244" s="188"/>
      <c r="R244" s="191"/>
      <c r="T244" s="192"/>
      <c r="U244" s="188"/>
      <c r="V244" s="188"/>
      <c r="W244" s="188"/>
      <c r="X244" s="188"/>
      <c r="Y244" s="188"/>
      <c r="Z244" s="188"/>
      <c r="AA244" s="193"/>
      <c r="AT244" s="194" t="s">
        <v>1089</v>
      </c>
      <c r="AU244" s="194" t="s">
        <v>959</v>
      </c>
      <c r="AV244" s="13" t="s">
        <v>1086</v>
      </c>
      <c r="AW244" s="13" t="s">
        <v>903</v>
      </c>
      <c r="AX244" s="13" t="s">
        <v>954</v>
      </c>
      <c r="AY244" s="194" t="s">
        <v>1081</v>
      </c>
    </row>
    <row r="245" spans="2:65" s="1" customFormat="1" ht="25.5" customHeight="1">
      <c r="B245" s="136"/>
      <c r="C245" s="164" t="s">
        <v>1258</v>
      </c>
      <c r="D245" s="164" t="s">
        <v>1082</v>
      </c>
      <c r="E245" s="165" t="s">
        <v>242</v>
      </c>
      <c r="F245" s="270" t="s">
        <v>243</v>
      </c>
      <c r="G245" s="270"/>
      <c r="H245" s="270"/>
      <c r="I245" s="270"/>
      <c r="J245" s="166" t="s">
        <v>1135</v>
      </c>
      <c r="K245" s="167">
        <v>5.5</v>
      </c>
      <c r="L245" s="265">
        <v>0</v>
      </c>
      <c r="M245" s="265"/>
      <c r="N245" s="258">
        <f>ROUND(L245*K245,3)</f>
        <v>0</v>
      </c>
      <c r="O245" s="258"/>
      <c r="P245" s="258"/>
      <c r="Q245" s="258"/>
      <c r="R245" s="138"/>
      <c r="T245" s="168" t="s">
        <v>875</v>
      </c>
      <c r="U245" s="47" t="s">
        <v>914</v>
      </c>
      <c r="V245" s="39"/>
      <c r="W245" s="169">
        <f>V245*K245</f>
        <v>0</v>
      </c>
      <c r="X245" s="169">
        <v>0</v>
      </c>
      <c r="Y245" s="169">
        <f>X245*K245</f>
        <v>0</v>
      </c>
      <c r="Z245" s="169">
        <v>0.40500000000000003</v>
      </c>
      <c r="AA245" s="170">
        <f>Z245*K245</f>
        <v>2.2275</v>
      </c>
      <c r="AR245" s="22" t="s">
        <v>1086</v>
      </c>
      <c r="AT245" s="22" t="s">
        <v>1082</v>
      </c>
      <c r="AU245" s="22" t="s">
        <v>959</v>
      </c>
      <c r="AY245" s="22" t="s">
        <v>1081</v>
      </c>
      <c r="BE245" s="116">
        <f>IF(U245="základná",N245,0)</f>
        <v>0</v>
      </c>
      <c r="BF245" s="116">
        <f>IF(U245="znížená",N245,0)</f>
        <v>0</v>
      </c>
      <c r="BG245" s="116">
        <f>IF(U245="zákl. prenesená",N245,0)</f>
        <v>0</v>
      </c>
      <c r="BH245" s="116">
        <f>IF(U245="zníž. prenesená",N245,0)</f>
        <v>0</v>
      </c>
      <c r="BI245" s="116">
        <f>IF(U245="nulová",N245,0)</f>
        <v>0</v>
      </c>
      <c r="BJ245" s="22" t="s">
        <v>959</v>
      </c>
      <c r="BK245" s="171">
        <f>ROUND(L245*K245,3)</f>
        <v>0</v>
      </c>
      <c r="BL245" s="22" t="s">
        <v>1086</v>
      </c>
      <c r="BM245" s="22" t="s">
        <v>244</v>
      </c>
    </row>
    <row r="246" spans="2:65" s="12" customFormat="1" ht="16.5" customHeight="1">
      <c r="B246" s="179"/>
      <c r="C246" s="180"/>
      <c r="D246" s="180"/>
      <c r="E246" s="181" t="s">
        <v>875</v>
      </c>
      <c r="F246" s="275" t="s">
        <v>245</v>
      </c>
      <c r="G246" s="276"/>
      <c r="H246" s="276"/>
      <c r="I246" s="276"/>
      <c r="J246" s="180"/>
      <c r="K246" s="182">
        <v>3</v>
      </c>
      <c r="L246" s="180"/>
      <c r="M246" s="180"/>
      <c r="N246" s="180"/>
      <c r="O246" s="180"/>
      <c r="P246" s="180"/>
      <c r="Q246" s="180"/>
      <c r="R246" s="183"/>
      <c r="T246" s="184"/>
      <c r="U246" s="180"/>
      <c r="V246" s="180"/>
      <c r="W246" s="180"/>
      <c r="X246" s="180"/>
      <c r="Y246" s="180"/>
      <c r="Z246" s="180"/>
      <c r="AA246" s="185"/>
      <c r="AT246" s="186" t="s">
        <v>1089</v>
      </c>
      <c r="AU246" s="186" t="s">
        <v>959</v>
      </c>
      <c r="AV246" s="12" t="s">
        <v>959</v>
      </c>
      <c r="AW246" s="12" t="s">
        <v>903</v>
      </c>
      <c r="AX246" s="12" t="s">
        <v>947</v>
      </c>
      <c r="AY246" s="186" t="s">
        <v>1081</v>
      </c>
    </row>
    <row r="247" spans="2:65" s="12" customFormat="1" ht="16.5" customHeight="1">
      <c r="B247" s="179"/>
      <c r="C247" s="180"/>
      <c r="D247" s="180"/>
      <c r="E247" s="181" t="s">
        <v>875</v>
      </c>
      <c r="F247" s="259" t="s">
        <v>246</v>
      </c>
      <c r="G247" s="260"/>
      <c r="H247" s="260"/>
      <c r="I247" s="260"/>
      <c r="J247" s="180"/>
      <c r="K247" s="182">
        <v>1.5</v>
      </c>
      <c r="L247" s="180"/>
      <c r="M247" s="180"/>
      <c r="N247" s="180"/>
      <c r="O247" s="180"/>
      <c r="P247" s="180"/>
      <c r="Q247" s="180"/>
      <c r="R247" s="183"/>
      <c r="T247" s="184"/>
      <c r="U247" s="180"/>
      <c r="V247" s="180"/>
      <c r="W247" s="180"/>
      <c r="X247" s="180"/>
      <c r="Y247" s="180"/>
      <c r="Z247" s="180"/>
      <c r="AA247" s="185"/>
      <c r="AT247" s="186" t="s">
        <v>1089</v>
      </c>
      <c r="AU247" s="186" t="s">
        <v>959</v>
      </c>
      <c r="AV247" s="12" t="s">
        <v>959</v>
      </c>
      <c r="AW247" s="12" t="s">
        <v>903</v>
      </c>
      <c r="AX247" s="12" t="s">
        <v>947</v>
      </c>
      <c r="AY247" s="186" t="s">
        <v>1081</v>
      </c>
    </row>
    <row r="248" spans="2:65" s="12" customFormat="1" ht="16.5" customHeight="1">
      <c r="B248" s="179"/>
      <c r="C248" s="180"/>
      <c r="D248" s="180"/>
      <c r="E248" s="181" t="s">
        <v>875</v>
      </c>
      <c r="F248" s="259" t="s">
        <v>247</v>
      </c>
      <c r="G248" s="260"/>
      <c r="H248" s="260"/>
      <c r="I248" s="260"/>
      <c r="J248" s="180"/>
      <c r="K248" s="182">
        <v>1</v>
      </c>
      <c r="L248" s="180"/>
      <c r="M248" s="180"/>
      <c r="N248" s="180"/>
      <c r="O248" s="180"/>
      <c r="P248" s="180"/>
      <c r="Q248" s="180"/>
      <c r="R248" s="183"/>
      <c r="T248" s="184"/>
      <c r="U248" s="180"/>
      <c r="V248" s="180"/>
      <c r="W248" s="180"/>
      <c r="X248" s="180"/>
      <c r="Y248" s="180"/>
      <c r="Z248" s="180"/>
      <c r="AA248" s="185"/>
      <c r="AT248" s="186" t="s">
        <v>1089</v>
      </c>
      <c r="AU248" s="186" t="s">
        <v>959</v>
      </c>
      <c r="AV248" s="12" t="s">
        <v>959</v>
      </c>
      <c r="AW248" s="12" t="s">
        <v>903</v>
      </c>
      <c r="AX248" s="12" t="s">
        <v>947</v>
      </c>
      <c r="AY248" s="186" t="s">
        <v>1081</v>
      </c>
    </row>
    <row r="249" spans="2:65" s="13" customFormat="1" ht="16.5" customHeight="1">
      <c r="B249" s="187"/>
      <c r="C249" s="188"/>
      <c r="D249" s="188"/>
      <c r="E249" s="189" t="s">
        <v>875</v>
      </c>
      <c r="F249" s="271" t="s">
        <v>1096</v>
      </c>
      <c r="G249" s="272"/>
      <c r="H249" s="272"/>
      <c r="I249" s="272"/>
      <c r="J249" s="188"/>
      <c r="K249" s="190">
        <v>5.5</v>
      </c>
      <c r="L249" s="188"/>
      <c r="M249" s="188"/>
      <c r="N249" s="188"/>
      <c r="O249" s="188"/>
      <c r="P249" s="188"/>
      <c r="Q249" s="188"/>
      <c r="R249" s="191"/>
      <c r="T249" s="192"/>
      <c r="U249" s="188"/>
      <c r="V249" s="188"/>
      <c r="W249" s="188"/>
      <c r="X249" s="188"/>
      <c r="Y249" s="188"/>
      <c r="Z249" s="188"/>
      <c r="AA249" s="193"/>
      <c r="AT249" s="194" t="s">
        <v>1089</v>
      </c>
      <c r="AU249" s="194" t="s">
        <v>959</v>
      </c>
      <c r="AV249" s="13" t="s">
        <v>1086</v>
      </c>
      <c r="AW249" s="13" t="s">
        <v>903</v>
      </c>
      <c r="AX249" s="13" t="s">
        <v>954</v>
      </c>
      <c r="AY249" s="194" t="s">
        <v>1081</v>
      </c>
    </row>
    <row r="250" spans="2:65" s="1" customFormat="1" ht="38.25" customHeight="1">
      <c r="B250" s="136"/>
      <c r="C250" s="164" t="s">
        <v>1263</v>
      </c>
      <c r="D250" s="164" t="s">
        <v>1082</v>
      </c>
      <c r="E250" s="165" t="s">
        <v>1291</v>
      </c>
      <c r="F250" s="270" t="s">
        <v>1292</v>
      </c>
      <c r="G250" s="270"/>
      <c r="H250" s="270"/>
      <c r="I250" s="270"/>
      <c r="J250" s="166" t="s">
        <v>1135</v>
      </c>
      <c r="K250" s="167">
        <v>366.24400000000003</v>
      </c>
      <c r="L250" s="265">
        <v>0</v>
      </c>
      <c r="M250" s="265"/>
      <c r="N250" s="258">
        <f>ROUND(L250*K250,3)</f>
        <v>0</v>
      </c>
      <c r="O250" s="258"/>
      <c r="P250" s="258"/>
      <c r="Q250" s="258"/>
      <c r="R250" s="138"/>
      <c r="T250" s="168" t="s">
        <v>875</v>
      </c>
      <c r="U250" s="47" t="s">
        <v>914</v>
      </c>
      <c r="V250" s="39"/>
      <c r="W250" s="169">
        <f>V250*K250</f>
        <v>0</v>
      </c>
      <c r="X250" s="169">
        <v>0</v>
      </c>
      <c r="Y250" s="169">
        <f>X250*K250</f>
        <v>0</v>
      </c>
      <c r="Z250" s="169">
        <v>4.0000000000000001E-3</v>
      </c>
      <c r="AA250" s="170">
        <f>Z250*K250</f>
        <v>1.4649760000000001</v>
      </c>
      <c r="AR250" s="22" t="s">
        <v>1086</v>
      </c>
      <c r="AT250" s="22" t="s">
        <v>1082</v>
      </c>
      <c r="AU250" s="22" t="s">
        <v>959</v>
      </c>
      <c r="AY250" s="22" t="s">
        <v>1081</v>
      </c>
      <c r="BE250" s="116">
        <f>IF(U250="základná",N250,0)</f>
        <v>0</v>
      </c>
      <c r="BF250" s="116">
        <f>IF(U250="znížená",N250,0)</f>
        <v>0</v>
      </c>
      <c r="BG250" s="116">
        <f>IF(U250="zákl. prenesená",N250,0)</f>
        <v>0</v>
      </c>
      <c r="BH250" s="116">
        <f>IF(U250="zníž. prenesená",N250,0)</f>
        <v>0</v>
      </c>
      <c r="BI250" s="116">
        <f>IF(U250="nulová",N250,0)</f>
        <v>0</v>
      </c>
      <c r="BJ250" s="22" t="s">
        <v>959</v>
      </c>
      <c r="BK250" s="171">
        <f>ROUND(L250*K250,3)</f>
        <v>0</v>
      </c>
      <c r="BL250" s="22" t="s">
        <v>1086</v>
      </c>
      <c r="BM250" s="22" t="s">
        <v>248</v>
      </c>
    </row>
    <row r="251" spans="2:65" s="12" customFormat="1" ht="16.5" customHeight="1">
      <c r="B251" s="179"/>
      <c r="C251" s="180"/>
      <c r="D251" s="180"/>
      <c r="E251" s="181" t="s">
        <v>875</v>
      </c>
      <c r="F251" s="275" t="s">
        <v>150</v>
      </c>
      <c r="G251" s="276"/>
      <c r="H251" s="276"/>
      <c r="I251" s="276"/>
      <c r="J251" s="180"/>
      <c r="K251" s="182">
        <v>161.88</v>
      </c>
      <c r="L251" s="180"/>
      <c r="M251" s="180"/>
      <c r="N251" s="180"/>
      <c r="O251" s="180"/>
      <c r="P251" s="180"/>
      <c r="Q251" s="180"/>
      <c r="R251" s="183"/>
      <c r="T251" s="184"/>
      <c r="U251" s="180"/>
      <c r="V251" s="180"/>
      <c r="W251" s="180"/>
      <c r="X251" s="180"/>
      <c r="Y251" s="180"/>
      <c r="Z251" s="180"/>
      <c r="AA251" s="185"/>
      <c r="AT251" s="186" t="s">
        <v>1089</v>
      </c>
      <c r="AU251" s="186" t="s">
        <v>959</v>
      </c>
      <c r="AV251" s="12" t="s">
        <v>959</v>
      </c>
      <c r="AW251" s="12" t="s">
        <v>903</v>
      </c>
      <c r="AX251" s="12" t="s">
        <v>947</v>
      </c>
      <c r="AY251" s="186" t="s">
        <v>1081</v>
      </c>
    </row>
    <row r="252" spans="2:65" s="12" customFormat="1" ht="16.5" customHeight="1">
      <c r="B252" s="179"/>
      <c r="C252" s="180"/>
      <c r="D252" s="180"/>
      <c r="E252" s="181" t="s">
        <v>875</v>
      </c>
      <c r="F252" s="259" t="s">
        <v>151</v>
      </c>
      <c r="G252" s="260"/>
      <c r="H252" s="260"/>
      <c r="I252" s="260"/>
      <c r="J252" s="180"/>
      <c r="K252" s="182">
        <v>139.00399999999999</v>
      </c>
      <c r="L252" s="180"/>
      <c r="M252" s="180"/>
      <c r="N252" s="180"/>
      <c r="O252" s="180"/>
      <c r="P252" s="180"/>
      <c r="Q252" s="180"/>
      <c r="R252" s="183"/>
      <c r="T252" s="184"/>
      <c r="U252" s="180"/>
      <c r="V252" s="180"/>
      <c r="W252" s="180"/>
      <c r="X252" s="180"/>
      <c r="Y252" s="180"/>
      <c r="Z252" s="180"/>
      <c r="AA252" s="185"/>
      <c r="AT252" s="186" t="s">
        <v>1089</v>
      </c>
      <c r="AU252" s="186" t="s">
        <v>959</v>
      </c>
      <c r="AV252" s="12" t="s">
        <v>959</v>
      </c>
      <c r="AW252" s="12" t="s">
        <v>903</v>
      </c>
      <c r="AX252" s="12" t="s">
        <v>947</v>
      </c>
      <c r="AY252" s="186" t="s">
        <v>1081</v>
      </c>
    </row>
    <row r="253" spans="2:65" s="12" customFormat="1" ht="16.5" customHeight="1">
      <c r="B253" s="179"/>
      <c r="C253" s="180"/>
      <c r="D253" s="180"/>
      <c r="E253" s="181" t="s">
        <v>875</v>
      </c>
      <c r="F253" s="259" t="s">
        <v>152</v>
      </c>
      <c r="G253" s="260"/>
      <c r="H253" s="260"/>
      <c r="I253" s="260"/>
      <c r="J253" s="180"/>
      <c r="K253" s="182">
        <v>65.36</v>
      </c>
      <c r="L253" s="180"/>
      <c r="M253" s="180"/>
      <c r="N253" s="180"/>
      <c r="O253" s="180"/>
      <c r="P253" s="180"/>
      <c r="Q253" s="180"/>
      <c r="R253" s="183"/>
      <c r="T253" s="184"/>
      <c r="U253" s="180"/>
      <c r="V253" s="180"/>
      <c r="W253" s="180"/>
      <c r="X253" s="180"/>
      <c r="Y253" s="180"/>
      <c r="Z253" s="180"/>
      <c r="AA253" s="185"/>
      <c r="AT253" s="186" t="s">
        <v>1089</v>
      </c>
      <c r="AU253" s="186" t="s">
        <v>959</v>
      </c>
      <c r="AV253" s="12" t="s">
        <v>959</v>
      </c>
      <c r="AW253" s="12" t="s">
        <v>903</v>
      </c>
      <c r="AX253" s="12" t="s">
        <v>947</v>
      </c>
      <c r="AY253" s="186" t="s">
        <v>1081</v>
      </c>
    </row>
    <row r="254" spans="2:65" s="13" customFormat="1" ht="16.5" customHeight="1">
      <c r="B254" s="187"/>
      <c r="C254" s="188"/>
      <c r="D254" s="188"/>
      <c r="E254" s="189" t="s">
        <v>875</v>
      </c>
      <c r="F254" s="271" t="s">
        <v>1096</v>
      </c>
      <c r="G254" s="272"/>
      <c r="H254" s="272"/>
      <c r="I254" s="272"/>
      <c r="J254" s="188"/>
      <c r="K254" s="190">
        <v>366.24400000000003</v>
      </c>
      <c r="L254" s="188"/>
      <c r="M254" s="188"/>
      <c r="N254" s="188"/>
      <c r="O254" s="188"/>
      <c r="P254" s="188"/>
      <c r="Q254" s="188"/>
      <c r="R254" s="191"/>
      <c r="T254" s="192"/>
      <c r="U254" s="188"/>
      <c r="V254" s="188"/>
      <c r="W254" s="188"/>
      <c r="X254" s="188"/>
      <c r="Y254" s="188"/>
      <c r="Z254" s="188"/>
      <c r="AA254" s="193"/>
      <c r="AT254" s="194" t="s">
        <v>1089</v>
      </c>
      <c r="AU254" s="194" t="s">
        <v>959</v>
      </c>
      <c r="AV254" s="13" t="s">
        <v>1086</v>
      </c>
      <c r="AW254" s="13" t="s">
        <v>903</v>
      </c>
      <c r="AX254" s="13" t="s">
        <v>954</v>
      </c>
      <c r="AY254" s="194" t="s">
        <v>1081</v>
      </c>
    </row>
    <row r="255" spans="2:65" s="1" customFormat="1" ht="38.25" customHeight="1">
      <c r="B255" s="136"/>
      <c r="C255" s="164" t="s">
        <v>1269</v>
      </c>
      <c r="D255" s="164" t="s">
        <v>1082</v>
      </c>
      <c r="E255" s="165" t="s">
        <v>1295</v>
      </c>
      <c r="F255" s="270" t="s">
        <v>1296</v>
      </c>
      <c r="G255" s="270"/>
      <c r="H255" s="270"/>
      <c r="I255" s="270"/>
      <c r="J255" s="166" t="s">
        <v>1110</v>
      </c>
      <c r="K255" s="167">
        <v>15.974</v>
      </c>
      <c r="L255" s="265">
        <v>0</v>
      </c>
      <c r="M255" s="265"/>
      <c r="N255" s="258">
        <f>ROUND(L255*K255,3)</f>
        <v>0</v>
      </c>
      <c r="O255" s="258"/>
      <c r="P255" s="258"/>
      <c r="Q255" s="258"/>
      <c r="R255" s="138"/>
      <c r="T255" s="168" t="s">
        <v>875</v>
      </c>
      <c r="U255" s="47" t="s">
        <v>914</v>
      </c>
      <c r="V255" s="39"/>
      <c r="W255" s="169">
        <f>V255*K255</f>
        <v>0</v>
      </c>
      <c r="X255" s="169">
        <v>0</v>
      </c>
      <c r="Y255" s="169">
        <f>X255*K255</f>
        <v>0</v>
      </c>
      <c r="Z255" s="169">
        <v>0</v>
      </c>
      <c r="AA255" s="170">
        <f>Z255*K255</f>
        <v>0</v>
      </c>
      <c r="AR255" s="22" t="s">
        <v>1086</v>
      </c>
      <c r="AT255" s="22" t="s">
        <v>1082</v>
      </c>
      <c r="AU255" s="22" t="s">
        <v>959</v>
      </c>
      <c r="AY255" s="22" t="s">
        <v>1081</v>
      </c>
      <c r="BE255" s="116">
        <f>IF(U255="základná",N255,0)</f>
        <v>0</v>
      </c>
      <c r="BF255" s="116">
        <f>IF(U255="znížená",N255,0)</f>
        <v>0</v>
      </c>
      <c r="BG255" s="116">
        <f>IF(U255="zákl. prenesená",N255,0)</f>
        <v>0</v>
      </c>
      <c r="BH255" s="116">
        <f>IF(U255="zníž. prenesená",N255,0)</f>
        <v>0</v>
      </c>
      <c r="BI255" s="116">
        <f>IF(U255="nulová",N255,0)</f>
        <v>0</v>
      </c>
      <c r="BJ255" s="22" t="s">
        <v>959</v>
      </c>
      <c r="BK255" s="171">
        <f>ROUND(L255*K255,3)</f>
        <v>0</v>
      </c>
      <c r="BL255" s="22" t="s">
        <v>1086</v>
      </c>
      <c r="BM255" s="22" t="s">
        <v>249</v>
      </c>
    </row>
    <row r="256" spans="2:65" s="1" customFormat="1" ht="25.5" customHeight="1">
      <c r="B256" s="136"/>
      <c r="C256" s="164" t="s">
        <v>1275</v>
      </c>
      <c r="D256" s="164" t="s">
        <v>1082</v>
      </c>
      <c r="E256" s="165" t="s">
        <v>1299</v>
      </c>
      <c r="F256" s="270" t="s">
        <v>1300</v>
      </c>
      <c r="G256" s="270"/>
      <c r="H256" s="270"/>
      <c r="I256" s="270"/>
      <c r="J256" s="166" t="s">
        <v>1110</v>
      </c>
      <c r="K256" s="167">
        <v>15.974</v>
      </c>
      <c r="L256" s="265">
        <v>0</v>
      </c>
      <c r="M256" s="265"/>
      <c r="N256" s="258">
        <f>ROUND(L256*K256,3)</f>
        <v>0</v>
      </c>
      <c r="O256" s="258"/>
      <c r="P256" s="258"/>
      <c r="Q256" s="258"/>
      <c r="R256" s="138"/>
      <c r="T256" s="168" t="s">
        <v>875</v>
      </c>
      <c r="U256" s="47" t="s">
        <v>914</v>
      </c>
      <c r="V256" s="39"/>
      <c r="W256" s="169">
        <f>V256*K256</f>
        <v>0</v>
      </c>
      <c r="X256" s="169">
        <v>0</v>
      </c>
      <c r="Y256" s="169">
        <f>X256*K256</f>
        <v>0</v>
      </c>
      <c r="Z256" s="169">
        <v>0</v>
      </c>
      <c r="AA256" s="170">
        <f>Z256*K256</f>
        <v>0</v>
      </c>
      <c r="AR256" s="22" t="s">
        <v>1086</v>
      </c>
      <c r="AT256" s="22" t="s">
        <v>1082</v>
      </c>
      <c r="AU256" s="22" t="s">
        <v>959</v>
      </c>
      <c r="AY256" s="22" t="s">
        <v>1081</v>
      </c>
      <c r="BE256" s="116">
        <f>IF(U256="základná",N256,0)</f>
        <v>0</v>
      </c>
      <c r="BF256" s="116">
        <f>IF(U256="znížená",N256,0)</f>
        <v>0</v>
      </c>
      <c r="BG256" s="116">
        <f>IF(U256="zákl. prenesená",N256,0)</f>
        <v>0</v>
      </c>
      <c r="BH256" s="116">
        <f>IF(U256="zníž. prenesená",N256,0)</f>
        <v>0</v>
      </c>
      <c r="BI256" s="116">
        <f>IF(U256="nulová",N256,0)</f>
        <v>0</v>
      </c>
      <c r="BJ256" s="22" t="s">
        <v>959</v>
      </c>
      <c r="BK256" s="171">
        <f>ROUND(L256*K256,3)</f>
        <v>0</v>
      </c>
      <c r="BL256" s="22" t="s">
        <v>1086</v>
      </c>
      <c r="BM256" s="22" t="s">
        <v>250</v>
      </c>
    </row>
    <row r="257" spans="2:65" s="1" customFormat="1" ht="25.5" customHeight="1">
      <c r="B257" s="136"/>
      <c r="C257" s="164" t="s">
        <v>1190</v>
      </c>
      <c r="D257" s="164" t="s">
        <v>1082</v>
      </c>
      <c r="E257" s="165" t="s">
        <v>1303</v>
      </c>
      <c r="F257" s="270" t="s">
        <v>1304</v>
      </c>
      <c r="G257" s="270"/>
      <c r="H257" s="270"/>
      <c r="I257" s="270"/>
      <c r="J257" s="166" t="s">
        <v>1110</v>
      </c>
      <c r="K257" s="167">
        <v>303.50599999999997</v>
      </c>
      <c r="L257" s="265">
        <v>0</v>
      </c>
      <c r="M257" s="265"/>
      <c r="N257" s="258">
        <f>ROUND(L257*K257,3)</f>
        <v>0</v>
      </c>
      <c r="O257" s="258"/>
      <c r="P257" s="258"/>
      <c r="Q257" s="258"/>
      <c r="R257" s="138"/>
      <c r="T257" s="168" t="s">
        <v>875</v>
      </c>
      <c r="U257" s="47" t="s">
        <v>914</v>
      </c>
      <c r="V257" s="39"/>
      <c r="W257" s="169">
        <f>V257*K257</f>
        <v>0</v>
      </c>
      <c r="X257" s="169">
        <v>0</v>
      </c>
      <c r="Y257" s="169">
        <f>X257*K257</f>
        <v>0</v>
      </c>
      <c r="Z257" s="169">
        <v>0</v>
      </c>
      <c r="AA257" s="170">
        <f>Z257*K257</f>
        <v>0</v>
      </c>
      <c r="AR257" s="22" t="s">
        <v>1086</v>
      </c>
      <c r="AT257" s="22" t="s">
        <v>1082</v>
      </c>
      <c r="AU257" s="22" t="s">
        <v>959</v>
      </c>
      <c r="AY257" s="22" t="s">
        <v>1081</v>
      </c>
      <c r="BE257" s="116">
        <f>IF(U257="základná",N257,0)</f>
        <v>0</v>
      </c>
      <c r="BF257" s="116">
        <f>IF(U257="znížená",N257,0)</f>
        <v>0</v>
      </c>
      <c r="BG257" s="116">
        <f>IF(U257="zákl. prenesená",N257,0)</f>
        <v>0</v>
      </c>
      <c r="BH257" s="116">
        <f>IF(U257="zníž. prenesená",N257,0)</f>
        <v>0</v>
      </c>
      <c r="BI257" s="116">
        <f>IF(U257="nulová",N257,0)</f>
        <v>0</v>
      </c>
      <c r="BJ257" s="22" t="s">
        <v>959</v>
      </c>
      <c r="BK257" s="171">
        <f>ROUND(L257*K257,3)</f>
        <v>0</v>
      </c>
      <c r="BL257" s="22" t="s">
        <v>1086</v>
      </c>
      <c r="BM257" s="22" t="s">
        <v>251</v>
      </c>
    </row>
    <row r="258" spans="2:65" s="1" customFormat="1" ht="25.5" customHeight="1">
      <c r="B258" s="136"/>
      <c r="C258" s="164" t="s">
        <v>1286</v>
      </c>
      <c r="D258" s="164" t="s">
        <v>1082</v>
      </c>
      <c r="E258" s="165" t="s">
        <v>1307</v>
      </c>
      <c r="F258" s="270" t="s">
        <v>1308</v>
      </c>
      <c r="G258" s="270"/>
      <c r="H258" s="270"/>
      <c r="I258" s="270"/>
      <c r="J258" s="166" t="s">
        <v>1110</v>
      </c>
      <c r="K258" s="167">
        <v>15.974</v>
      </c>
      <c r="L258" s="265">
        <v>0</v>
      </c>
      <c r="M258" s="265"/>
      <c r="N258" s="258">
        <f>ROUND(L258*K258,3)</f>
        <v>0</v>
      </c>
      <c r="O258" s="258"/>
      <c r="P258" s="258"/>
      <c r="Q258" s="258"/>
      <c r="R258" s="138"/>
      <c r="T258" s="168" t="s">
        <v>875</v>
      </c>
      <c r="U258" s="47" t="s">
        <v>914</v>
      </c>
      <c r="V258" s="39"/>
      <c r="W258" s="169">
        <f>V258*K258</f>
        <v>0</v>
      </c>
      <c r="X258" s="169">
        <v>0</v>
      </c>
      <c r="Y258" s="169">
        <f>X258*K258</f>
        <v>0</v>
      </c>
      <c r="Z258" s="169">
        <v>0</v>
      </c>
      <c r="AA258" s="170">
        <f>Z258*K258</f>
        <v>0</v>
      </c>
      <c r="AR258" s="22" t="s">
        <v>1086</v>
      </c>
      <c r="AT258" s="22" t="s">
        <v>1082</v>
      </c>
      <c r="AU258" s="22" t="s">
        <v>959</v>
      </c>
      <c r="AY258" s="22" t="s">
        <v>1081</v>
      </c>
      <c r="BE258" s="116">
        <f>IF(U258="základná",N258,0)</f>
        <v>0</v>
      </c>
      <c r="BF258" s="116">
        <f>IF(U258="znížená",N258,0)</f>
        <v>0</v>
      </c>
      <c r="BG258" s="116">
        <f>IF(U258="zákl. prenesená",N258,0)</f>
        <v>0</v>
      </c>
      <c r="BH258" s="116">
        <f>IF(U258="zníž. prenesená",N258,0)</f>
        <v>0</v>
      </c>
      <c r="BI258" s="116">
        <f>IF(U258="nulová",N258,0)</f>
        <v>0</v>
      </c>
      <c r="BJ258" s="22" t="s">
        <v>959</v>
      </c>
      <c r="BK258" s="171">
        <f>ROUND(L258*K258,3)</f>
        <v>0</v>
      </c>
      <c r="BL258" s="22" t="s">
        <v>1086</v>
      </c>
      <c r="BM258" s="22" t="s">
        <v>252</v>
      </c>
    </row>
    <row r="259" spans="2:65" s="10" customFormat="1" ht="29.85" customHeight="1">
      <c r="B259" s="153"/>
      <c r="C259" s="154"/>
      <c r="D259" s="163" t="s">
        <v>1051</v>
      </c>
      <c r="E259" s="163"/>
      <c r="F259" s="163"/>
      <c r="G259" s="163"/>
      <c r="H259" s="163"/>
      <c r="I259" s="163"/>
      <c r="J259" s="163"/>
      <c r="K259" s="163"/>
      <c r="L259" s="163"/>
      <c r="M259" s="163"/>
      <c r="N259" s="273">
        <f>BK259</f>
        <v>0</v>
      </c>
      <c r="O259" s="274"/>
      <c r="P259" s="274"/>
      <c r="Q259" s="274"/>
      <c r="R259" s="156"/>
      <c r="T259" s="157"/>
      <c r="U259" s="154"/>
      <c r="V259" s="154"/>
      <c r="W259" s="158">
        <f>W260</f>
        <v>0</v>
      </c>
      <c r="X259" s="154"/>
      <c r="Y259" s="158">
        <f>Y260</f>
        <v>0</v>
      </c>
      <c r="Z259" s="154"/>
      <c r="AA259" s="159">
        <f>AA260</f>
        <v>0</v>
      </c>
      <c r="AR259" s="160" t="s">
        <v>954</v>
      </c>
      <c r="AT259" s="161" t="s">
        <v>946</v>
      </c>
      <c r="AU259" s="161" t="s">
        <v>954</v>
      </c>
      <c r="AY259" s="160" t="s">
        <v>1081</v>
      </c>
      <c r="BK259" s="162">
        <f>BK260</f>
        <v>0</v>
      </c>
    </row>
    <row r="260" spans="2:65" s="1" customFormat="1" ht="38.25" customHeight="1">
      <c r="B260" s="136"/>
      <c r="C260" s="164" t="s">
        <v>1290</v>
      </c>
      <c r="D260" s="164" t="s">
        <v>1082</v>
      </c>
      <c r="E260" s="165" t="s">
        <v>1311</v>
      </c>
      <c r="F260" s="270" t="s">
        <v>1312</v>
      </c>
      <c r="G260" s="270"/>
      <c r="H260" s="270"/>
      <c r="I260" s="270"/>
      <c r="J260" s="166" t="s">
        <v>1110</v>
      </c>
      <c r="K260" s="167">
        <v>46.598999999999997</v>
      </c>
      <c r="L260" s="265">
        <v>0</v>
      </c>
      <c r="M260" s="265"/>
      <c r="N260" s="258">
        <f>ROUND(L260*K260,3)</f>
        <v>0</v>
      </c>
      <c r="O260" s="258"/>
      <c r="P260" s="258"/>
      <c r="Q260" s="258"/>
      <c r="R260" s="138"/>
      <c r="T260" s="168" t="s">
        <v>875</v>
      </c>
      <c r="U260" s="47" t="s">
        <v>914</v>
      </c>
      <c r="V260" s="39"/>
      <c r="W260" s="169">
        <f>V260*K260</f>
        <v>0</v>
      </c>
      <c r="X260" s="169">
        <v>0</v>
      </c>
      <c r="Y260" s="169">
        <f>X260*K260</f>
        <v>0</v>
      </c>
      <c r="Z260" s="169">
        <v>0</v>
      </c>
      <c r="AA260" s="170">
        <f>Z260*K260</f>
        <v>0</v>
      </c>
      <c r="AR260" s="22" t="s">
        <v>1086</v>
      </c>
      <c r="AT260" s="22" t="s">
        <v>1082</v>
      </c>
      <c r="AU260" s="22" t="s">
        <v>959</v>
      </c>
      <c r="AY260" s="22" t="s">
        <v>1081</v>
      </c>
      <c r="BE260" s="116">
        <f>IF(U260="základná",N260,0)</f>
        <v>0</v>
      </c>
      <c r="BF260" s="116">
        <f>IF(U260="znížená",N260,0)</f>
        <v>0</v>
      </c>
      <c r="BG260" s="116">
        <f>IF(U260="zákl. prenesená",N260,0)</f>
        <v>0</v>
      </c>
      <c r="BH260" s="116">
        <f>IF(U260="zníž. prenesená",N260,0)</f>
        <v>0</v>
      </c>
      <c r="BI260" s="116">
        <f>IF(U260="nulová",N260,0)</f>
        <v>0</v>
      </c>
      <c r="BJ260" s="22" t="s">
        <v>959</v>
      </c>
      <c r="BK260" s="171">
        <f>ROUND(L260*K260,3)</f>
        <v>0</v>
      </c>
      <c r="BL260" s="22" t="s">
        <v>1086</v>
      </c>
      <c r="BM260" s="22" t="s">
        <v>253</v>
      </c>
    </row>
    <row r="261" spans="2:65" s="10" customFormat="1" ht="37.35" customHeight="1">
      <c r="B261" s="153"/>
      <c r="C261" s="154"/>
      <c r="D261" s="155" t="s">
        <v>1052</v>
      </c>
      <c r="E261" s="155"/>
      <c r="F261" s="155"/>
      <c r="G261" s="155"/>
      <c r="H261" s="155"/>
      <c r="I261" s="155"/>
      <c r="J261" s="155"/>
      <c r="K261" s="155"/>
      <c r="L261" s="155"/>
      <c r="M261" s="155"/>
      <c r="N261" s="277">
        <f>BK261</f>
        <v>0</v>
      </c>
      <c r="O261" s="278"/>
      <c r="P261" s="278"/>
      <c r="Q261" s="278"/>
      <c r="R261" s="156"/>
      <c r="T261" s="157"/>
      <c r="U261" s="154"/>
      <c r="V261" s="154"/>
      <c r="W261" s="158">
        <f>W262+W273+W288+W306+W319+W328+W342</f>
        <v>0</v>
      </c>
      <c r="X261" s="154"/>
      <c r="Y261" s="158">
        <f>Y262+Y273+Y288+Y306+Y319+Y328+Y342</f>
        <v>3.91404098798</v>
      </c>
      <c r="Z261" s="154"/>
      <c r="AA261" s="159">
        <f>AA262+AA273+AA288+AA306+AA319+AA328+AA342</f>
        <v>0.15065000000000001</v>
      </c>
      <c r="AR261" s="160" t="s">
        <v>959</v>
      </c>
      <c r="AT261" s="161" t="s">
        <v>946</v>
      </c>
      <c r="AU261" s="161" t="s">
        <v>947</v>
      </c>
      <c r="AY261" s="160" t="s">
        <v>1081</v>
      </c>
      <c r="BK261" s="162">
        <f>BK262+BK273+BK288+BK306+BK319+BK328+BK342</f>
        <v>0</v>
      </c>
    </row>
    <row r="262" spans="2:65" s="10" customFormat="1" ht="19.899999999999999" customHeight="1">
      <c r="B262" s="153"/>
      <c r="C262" s="154"/>
      <c r="D262" s="163" t="s">
        <v>1053</v>
      </c>
      <c r="E262" s="163"/>
      <c r="F262" s="163"/>
      <c r="G262" s="163"/>
      <c r="H262" s="163"/>
      <c r="I262" s="163"/>
      <c r="J262" s="163"/>
      <c r="K262" s="163"/>
      <c r="L262" s="163"/>
      <c r="M262" s="163"/>
      <c r="N262" s="279">
        <f>BK262</f>
        <v>0</v>
      </c>
      <c r="O262" s="280"/>
      <c r="P262" s="280"/>
      <c r="Q262" s="280"/>
      <c r="R262" s="156"/>
      <c r="T262" s="157"/>
      <c r="U262" s="154"/>
      <c r="V262" s="154"/>
      <c r="W262" s="158">
        <f>SUM(W263:W272)</f>
        <v>0</v>
      </c>
      <c r="X262" s="154"/>
      <c r="Y262" s="158">
        <f>SUM(Y263:Y272)</f>
        <v>0.25158789999999998</v>
      </c>
      <c r="Z262" s="154"/>
      <c r="AA262" s="159">
        <f>SUM(AA263:AA272)</f>
        <v>0</v>
      </c>
      <c r="AR262" s="160" t="s">
        <v>959</v>
      </c>
      <c r="AT262" s="161" t="s">
        <v>946</v>
      </c>
      <c r="AU262" s="161" t="s">
        <v>954</v>
      </c>
      <c r="AY262" s="160" t="s">
        <v>1081</v>
      </c>
      <c r="BK262" s="162">
        <f>SUM(BK263:BK272)</f>
        <v>0</v>
      </c>
    </row>
    <row r="263" spans="2:65" s="1" customFormat="1" ht="38.25" customHeight="1">
      <c r="B263" s="136"/>
      <c r="C263" s="164" t="s">
        <v>1294</v>
      </c>
      <c r="D263" s="164" t="s">
        <v>1082</v>
      </c>
      <c r="E263" s="165" t="s">
        <v>1315</v>
      </c>
      <c r="F263" s="270" t="s">
        <v>1316</v>
      </c>
      <c r="G263" s="270"/>
      <c r="H263" s="270"/>
      <c r="I263" s="270"/>
      <c r="J263" s="166" t="s">
        <v>1135</v>
      </c>
      <c r="K263" s="167">
        <v>27.285</v>
      </c>
      <c r="L263" s="265">
        <v>0</v>
      </c>
      <c r="M263" s="265"/>
      <c r="N263" s="258">
        <f>ROUND(L263*K263,3)</f>
        <v>0</v>
      </c>
      <c r="O263" s="258"/>
      <c r="P263" s="258"/>
      <c r="Q263" s="258"/>
      <c r="R263" s="138"/>
      <c r="T263" s="168" t="s">
        <v>875</v>
      </c>
      <c r="U263" s="47" t="s">
        <v>914</v>
      </c>
      <c r="V263" s="39"/>
      <c r="W263" s="169">
        <f>V263*K263</f>
        <v>0</v>
      </c>
      <c r="X263" s="169">
        <v>0</v>
      </c>
      <c r="Y263" s="169">
        <f>X263*K263</f>
        <v>0</v>
      </c>
      <c r="Z263" s="169">
        <v>0</v>
      </c>
      <c r="AA263" s="170">
        <f>Z263*K263</f>
        <v>0</v>
      </c>
      <c r="AR263" s="22" t="s">
        <v>1183</v>
      </c>
      <c r="AT263" s="22" t="s">
        <v>1082</v>
      </c>
      <c r="AU263" s="22" t="s">
        <v>959</v>
      </c>
      <c r="AY263" s="22" t="s">
        <v>1081</v>
      </c>
      <c r="BE263" s="116">
        <f>IF(U263="základná",N263,0)</f>
        <v>0</v>
      </c>
      <c r="BF263" s="116">
        <f>IF(U263="znížená",N263,0)</f>
        <v>0</v>
      </c>
      <c r="BG263" s="116">
        <f>IF(U263="zákl. prenesená",N263,0)</f>
        <v>0</v>
      </c>
      <c r="BH263" s="116">
        <f>IF(U263="zníž. prenesená",N263,0)</f>
        <v>0</v>
      </c>
      <c r="BI263" s="116">
        <f>IF(U263="nulová",N263,0)</f>
        <v>0</v>
      </c>
      <c r="BJ263" s="22" t="s">
        <v>959</v>
      </c>
      <c r="BK263" s="171">
        <f>ROUND(L263*K263,3)</f>
        <v>0</v>
      </c>
      <c r="BL263" s="22" t="s">
        <v>1183</v>
      </c>
      <c r="BM263" s="22" t="s">
        <v>254</v>
      </c>
    </row>
    <row r="264" spans="2:65" s="1" customFormat="1" ht="16.5" customHeight="1">
      <c r="B264" s="136"/>
      <c r="C264" s="195" t="s">
        <v>1298</v>
      </c>
      <c r="D264" s="195" t="s">
        <v>1187</v>
      </c>
      <c r="E264" s="196" t="s">
        <v>1320</v>
      </c>
      <c r="F264" s="262" t="s">
        <v>1321</v>
      </c>
      <c r="G264" s="262"/>
      <c r="H264" s="262"/>
      <c r="I264" s="262"/>
      <c r="J264" s="197" t="s">
        <v>1110</v>
      </c>
      <c r="K264" s="198">
        <v>8.0000000000000002E-3</v>
      </c>
      <c r="L264" s="261">
        <v>0</v>
      </c>
      <c r="M264" s="261"/>
      <c r="N264" s="257">
        <f>ROUND(L264*K264,3)</f>
        <v>0</v>
      </c>
      <c r="O264" s="258"/>
      <c r="P264" s="258"/>
      <c r="Q264" s="258"/>
      <c r="R264" s="138"/>
      <c r="T264" s="168" t="s">
        <v>875</v>
      </c>
      <c r="U264" s="47" t="s">
        <v>914</v>
      </c>
      <c r="V264" s="39"/>
      <c r="W264" s="169">
        <f>V264*K264</f>
        <v>0</v>
      </c>
      <c r="X264" s="169">
        <v>1</v>
      </c>
      <c r="Y264" s="169">
        <f>X264*K264</f>
        <v>8.0000000000000002E-3</v>
      </c>
      <c r="Z264" s="169">
        <v>0</v>
      </c>
      <c r="AA264" s="170">
        <f>Z264*K264</f>
        <v>0</v>
      </c>
      <c r="AR264" s="22" t="s">
        <v>1190</v>
      </c>
      <c r="AT264" s="22" t="s">
        <v>1187</v>
      </c>
      <c r="AU264" s="22" t="s">
        <v>959</v>
      </c>
      <c r="AY264" s="22" t="s">
        <v>1081</v>
      </c>
      <c r="BE264" s="116">
        <f>IF(U264="základná",N264,0)</f>
        <v>0</v>
      </c>
      <c r="BF264" s="116">
        <f>IF(U264="znížená",N264,0)</f>
        <v>0</v>
      </c>
      <c r="BG264" s="116">
        <f>IF(U264="zákl. prenesená",N264,0)</f>
        <v>0</v>
      </c>
      <c r="BH264" s="116">
        <f>IF(U264="zníž. prenesená",N264,0)</f>
        <v>0</v>
      </c>
      <c r="BI264" s="116">
        <f>IF(U264="nulová",N264,0)</f>
        <v>0</v>
      </c>
      <c r="BJ264" s="22" t="s">
        <v>959</v>
      </c>
      <c r="BK264" s="171">
        <f>ROUND(L264*K264,3)</f>
        <v>0</v>
      </c>
      <c r="BL264" s="22" t="s">
        <v>1183</v>
      </c>
      <c r="BM264" s="22" t="s">
        <v>255</v>
      </c>
    </row>
    <row r="265" spans="2:65" s="1" customFormat="1" ht="38.25" customHeight="1">
      <c r="B265" s="136"/>
      <c r="C265" s="164" t="s">
        <v>1302</v>
      </c>
      <c r="D265" s="164" t="s">
        <v>1082</v>
      </c>
      <c r="E265" s="165" t="s">
        <v>1324</v>
      </c>
      <c r="F265" s="270" t="s">
        <v>1325</v>
      </c>
      <c r="G265" s="270"/>
      <c r="H265" s="270"/>
      <c r="I265" s="270"/>
      <c r="J265" s="166" t="s">
        <v>1135</v>
      </c>
      <c r="K265" s="167">
        <v>27.285</v>
      </c>
      <c r="L265" s="265">
        <v>0</v>
      </c>
      <c r="M265" s="265"/>
      <c r="N265" s="258">
        <f>ROUND(L265*K265,3)</f>
        <v>0</v>
      </c>
      <c r="O265" s="258"/>
      <c r="P265" s="258"/>
      <c r="Q265" s="258"/>
      <c r="R265" s="138"/>
      <c r="T265" s="168" t="s">
        <v>875</v>
      </c>
      <c r="U265" s="47" t="s">
        <v>914</v>
      </c>
      <c r="V265" s="39"/>
      <c r="W265" s="169">
        <f>V265*K265</f>
        <v>0</v>
      </c>
      <c r="X265" s="169">
        <v>3.5000000000000001E-3</v>
      </c>
      <c r="Y265" s="169">
        <f>X265*K265</f>
        <v>9.5497499999999999E-2</v>
      </c>
      <c r="Z265" s="169">
        <v>0</v>
      </c>
      <c r="AA265" s="170">
        <f>Z265*K265</f>
        <v>0</v>
      </c>
      <c r="AR265" s="22" t="s">
        <v>1183</v>
      </c>
      <c r="AT265" s="22" t="s">
        <v>1082</v>
      </c>
      <c r="AU265" s="22" t="s">
        <v>959</v>
      </c>
      <c r="AY265" s="22" t="s">
        <v>1081</v>
      </c>
      <c r="BE265" s="116">
        <f>IF(U265="základná",N265,0)</f>
        <v>0</v>
      </c>
      <c r="BF265" s="116">
        <f>IF(U265="znížená",N265,0)</f>
        <v>0</v>
      </c>
      <c r="BG265" s="116">
        <f>IF(U265="zákl. prenesená",N265,0)</f>
        <v>0</v>
      </c>
      <c r="BH265" s="116">
        <f>IF(U265="zníž. prenesená",N265,0)</f>
        <v>0</v>
      </c>
      <c r="BI265" s="116">
        <f>IF(U265="nulová",N265,0)</f>
        <v>0</v>
      </c>
      <c r="BJ265" s="22" t="s">
        <v>959</v>
      </c>
      <c r="BK265" s="171">
        <f>ROUND(L265*K265,3)</f>
        <v>0</v>
      </c>
      <c r="BL265" s="22" t="s">
        <v>1183</v>
      </c>
      <c r="BM265" s="22" t="s">
        <v>256</v>
      </c>
    </row>
    <row r="266" spans="2:65" s="1" customFormat="1" ht="38.25" customHeight="1">
      <c r="B266" s="136"/>
      <c r="C266" s="164" t="s">
        <v>1306</v>
      </c>
      <c r="D266" s="164" t="s">
        <v>1082</v>
      </c>
      <c r="E266" s="165" t="s">
        <v>1328</v>
      </c>
      <c r="F266" s="270" t="s">
        <v>1329</v>
      </c>
      <c r="G266" s="270"/>
      <c r="H266" s="270"/>
      <c r="I266" s="270"/>
      <c r="J266" s="166" t="s">
        <v>1135</v>
      </c>
      <c r="K266" s="167">
        <v>27.285</v>
      </c>
      <c r="L266" s="265">
        <v>0</v>
      </c>
      <c r="M266" s="265"/>
      <c r="N266" s="258">
        <f>ROUND(L266*K266,3)</f>
        <v>0</v>
      </c>
      <c r="O266" s="258"/>
      <c r="P266" s="258"/>
      <c r="Q266" s="258"/>
      <c r="R266" s="138"/>
      <c r="T266" s="168" t="s">
        <v>875</v>
      </c>
      <c r="U266" s="47" t="s">
        <v>914</v>
      </c>
      <c r="V266" s="39"/>
      <c r="W266" s="169">
        <f>V266*K266</f>
        <v>0</v>
      </c>
      <c r="X266" s="169">
        <v>5.4000000000000001E-4</v>
      </c>
      <c r="Y266" s="169">
        <f>X266*K266</f>
        <v>1.4733899999999999E-2</v>
      </c>
      <c r="Z266" s="169">
        <v>0</v>
      </c>
      <c r="AA266" s="170">
        <f>Z266*K266</f>
        <v>0</v>
      </c>
      <c r="AR266" s="22" t="s">
        <v>1183</v>
      </c>
      <c r="AT266" s="22" t="s">
        <v>1082</v>
      </c>
      <c r="AU266" s="22" t="s">
        <v>959</v>
      </c>
      <c r="AY266" s="22" t="s">
        <v>1081</v>
      </c>
      <c r="BE266" s="116">
        <f>IF(U266="základná",N266,0)</f>
        <v>0</v>
      </c>
      <c r="BF266" s="116">
        <f>IF(U266="znížená",N266,0)</f>
        <v>0</v>
      </c>
      <c r="BG266" s="116">
        <f>IF(U266="zákl. prenesená",N266,0)</f>
        <v>0</v>
      </c>
      <c r="BH266" s="116">
        <f>IF(U266="zníž. prenesená",N266,0)</f>
        <v>0</v>
      </c>
      <c r="BI266" s="116">
        <f>IF(U266="nulová",N266,0)</f>
        <v>0</v>
      </c>
      <c r="BJ266" s="22" t="s">
        <v>959</v>
      </c>
      <c r="BK266" s="171">
        <f>ROUND(L266*K266,3)</f>
        <v>0</v>
      </c>
      <c r="BL266" s="22" t="s">
        <v>1183</v>
      </c>
      <c r="BM266" s="22" t="s">
        <v>257</v>
      </c>
    </row>
    <row r="267" spans="2:65" s="12" customFormat="1" ht="16.5" customHeight="1">
      <c r="B267" s="179"/>
      <c r="C267" s="180"/>
      <c r="D267" s="180"/>
      <c r="E267" s="181" t="s">
        <v>875</v>
      </c>
      <c r="F267" s="275" t="s">
        <v>258</v>
      </c>
      <c r="G267" s="276"/>
      <c r="H267" s="276"/>
      <c r="I267" s="276"/>
      <c r="J267" s="180"/>
      <c r="K267" s="182">
        <v>6.1749999999999998</v>
      </c>
      <c r="L267" s="180"/>
      <c r="M267" s="180"/>
      <c r="N267" s="180"/>
      <c r="O267" s="180"/>
      <c r="P267" s="180"/>
      <c r="Q267" s="180"/>
      <c r="R267" s="183"/>
      <c r="T267" s="184"/>
      <c r="U267" s="180"/>
      <c r="V267" s="180"/>
      <c r="W267" s="180"/>
      <c r="X267" s="180"/>
      <c r="Y267" s="180"/>
      <c r="Z267" s="180"/>
      <c r="AA267" s="185"/>
      <c r="AT267" s="186" t="s">
        <v>1089</v>
      </c>
      <c r="AU267" s="186" t="s">
        <v>959</v>
      </c>
      <c r="AV267" s="12" t="s">
        <v>959</v>
      </c>
      <c r="AW267" s="12" t="s">
        <v>903</v>
      </c>
      <c r="AX267" s="12" t="s">
        <v>947</v>
      </c>
      <c r="AY267" s="186" t="s">
        <v>1081</v>
      </c>
    </row>
    <row r="268" spans="2:65" s="12" customFormat="1" ht="16.5" customHeight="1">
      <c r="B268" s="179"/>
      <c r="C268" s="180"/>
      <c r="D268" s="180"/>
      <c r="E268" s="181" t="s">
        <v>875</v>
      </c>
      <c r="F268" s="259" t="s">
        <v>259</v>
      </c>
      <c r="G268" s="260"/>
      <c r="H268" s="260"/>
      <c r="I268" s="260"/>
      <c r="J268" s="180"/>
      <c r="K268" s="182">
        <v>11.61</v>
      </c>
      <c r="L268" s="180"/>
      <c r="M268" s="180"/>
      <c r="N268" s="180"/>
      <c r="O268" s="180"/>
      <c r="P268" s="180"/>
      <c r="Q268" s="180"/>
      <c r="R268" s="183"/>
      <c r="T268" s="184"/>
      <c r="U268" s="180"/>
      <c r="V268" s="180"/>
      <c r="W268" s="180"/>
      <c r="X268" s="180"/>
      <c r="Y268" s="180"/>
      <c r="Z268" s="180"/>
      <c r="AA268" s="185"/>
      <c r="AT268" s="186" t="s">
        <v>1089</v>
      </c>
      <c r="AU268" s="186" t="s">
        <v>959</v>
      </c>
      <c r="AV268" s="12" t="s">
        <v>959</v>
      </c>
      <c r="AW268" s="12" t="s">
        <v>903</v>
      </c>
      <c r="AX268" s="12" t="s">
        <v>947</v>
      </c>
      <c r="AY268" s="186" t="s">
        <v>1081</v>
      </c>
    </row>
    <row r="269" spans="2:65" s="12" customFormat="1" ht="16.5" customHeight="1">
      <c r="B269" s="179"/>
      <c r="C269" s="180"/>
      <c r="D269" s="180"/>
      <c r="E269" s="181" t="s">
        <v>875</v>
      </c>
      <c r="F269" s="259" t="s">
        <v>260</v>
      </c>
      <c r="G269" s="260"/>
      <c r="H269" s="260"/>
      <c r="I269" s="260"/>
      <c r="J269" s="180"/>
      <c r="K269" s="182">
        <v>9.5</v>
      </c>
      <c r="L269" s="180"/>
      <c r="M269" s="180"/>
      <c r="N269" s="180"/>
      <c r="O269" s="180"/>
      <c r="P269" s="180"/>
      <c r="Q269" s="180"/>
      <c r="R269" s="183"/>
      <c r="T269" s="184"/>
      <c r="U269" s="180"/>
      <c r="V269" s="180"/>
      <c r="W269" s="180"/>
      <c r="X269" s="180"/>
      <c r="Y269" s="180"/>
      <c r="Z269" s="180"/>
      <c r="AA269" s="185"/>
      <c r="AT269" s="186" t="s">
        <v>1089</v>
      </c>
      <c r="AU269" s="186" t="s">
        <v>959</v>
      </c>
      <c r="AV269" s="12" t="s">
        <v>959</v>
      </c>
      <c r="AW269" s="12" t="s">
        <v>903</v>
      </c>
      <c r="AX269" s="12" t="s">
        <v>947</v>
      </c>
      <c r="AY269" s="186" t="s">
        <v>1081</v>
      </c>
    </row>
    <row r="270" spans="2:65" s="13" customFormat="1" ht="16.5" customHeight="1">
      <c r="B270" s="187"/>
      <c r="C270" s="188"/>
      <c r="D270" s="188"/>
      <c r="E270" s="189" t="s">
        <v>875</v>
      </c>
      <c r="F270" s="271" t="s">
        <v>1096</v>
      </c>
      <c r="G270" s="272"/>
      <c r="H270" s="272"/>
      <c r="I270" s="272"/>
      <c r="J270" s="188"/>
      <c r="K270" s="190">
        <v>27.285</v>
      </c>
      <c r="L270" s="188"/>
      <c r="M270" s="188"/>
      <c r="N270" s="188"/>
      <c r="O270" s="188"/>
      <c r="P270" s="188"/>
      <c r="Q270" s="188"/>
      <c r="R270" s="191"/>
      <c r="T270" s="192"/>
      <c r="U270" s="188"/>
      <c r="V270" s="188"/>
      <c r="W270" s="188"/>
      <c r="X270" s="188"/>
      <c r="Y270" s="188"/>
      <c r="Z270" s="188"/>
      <c r="AA270" s="193"/>
      <c r="AT270" s="194" t="s">
        <v>1089</v>
      </c>
      <c r="AU270" s="194" t="s">
        <v>959</v>
      </c>
      <c r="AV270" s="13" t="s">
        <v>1086</v>
      </c>
      <c r="AW270" s="13" t="s">
        <v>903</v>
      </c>
      <c r="AX270" s="13" t="s">
        <v>954</v>
      </c>
      <c r="AY270" s="194" t="s">
        <v>1081</v>
      </c>
    </row>
    <row r="271" spans="2:65" s="1" customFormat="1" ht="38.25" customHeight="1">
      <c r="B271" s="136"/>
      <c r="C271" s="195" t="s">
        <v>1310</v>
      </c>
      <c r="D271" s="195" t="s">
        <v>1187</v>
      </c>
      <c r="E271" s="196" t="s">
        <v>1340</v>
      </c>
      <c r="F271" s="262" t="s">
        <v>1341</v>
      </c>
      <c r="G271" s="262"/>
      <c r="H271" s="262"/>
      <c r="I271" s="262"/>
      <c r="J271" s="197" t="s">
        <v>1135</v>
      </c>
      <c r="K271" s="198">
        <v>31.378</v>
      </c>
      <c r="L271" s="261">
        <v>0</v>
      </c>
      <c r="M271" s="261"/>
      <c r="N271" s="257">
        <f>ROUND(L271*K271,3)</f>
        <v>0</v>
      </c>
      <c r="O271" s="258"/>
      <c r="P271" s="258"/>
      <c r="Q271" s="258"/>
      <c r="R271" s="138"/>
      <c r="T271" s="168" t="s">
        <v>875</v>
      </c>
      <c r="U271" s="47" t="s">
        <v>914</v>
      </c>
      <c r="V271" s="39"/>
      <c r="W271" s="169">
        <f>V271*K271</f>
        <v>0</v>
      </c>
      <c r="X271" s="169">
        <v>4.2500000000000003E-3</v>
      </c>
      <c r="Y271" s="169">
        <f>X271*K271</f>
        <v>0.13335650000000002</v>
      </c>
      <c r="Z271" s="169">
        <v>0</v>
      </c>
      <c r="AA271" s="170">
        <f>Z271*K271</f>
        <v>0</v>
      </c>
      <c r="AR271" s="22" t="s">
        <v>1190</v>
      </c>
      <c r="AT271" s="22" t="s">
        <v>1187</v>
      </c>
      <c r="AU271" s="22" t="s">
        <v>959</v>
      </c>
      <c r="AY271" s="22" t="s">
        <v>1081</v>
      </c>
      <c r="BE271" s="116">
        <f>IF(U271="základná",N271,0)</f>
        <v>0</v>
      </c>
      <c r="BF271" s="116">
        <f>IF(U271="znížená",N271,0)</f>
        <v>0</v>
      </c>
      <c r="BG271" s="116">
        <f>IF(U271="zákl. prenesená",N271,0)</f>
        <v>0</v>
      </c>
      <c r="BH271" s="116">
        <f>IF(U271="zníž. prenesená",N271,0)</f>
        <v>0</v>
      </c>
      <c r="BI271" s="116">
        <f>IF(U271="nulová",N271,0)</f>
        <v>0</v>
      </c>
      <c r="BJ271" s="22" t="s">
        <v>959</v>
      </c>
      <c r="BK271" s="171">
        <f>ROUND(L271*K271,3)</f>
        <v>0</v>
      </c>
      <c r="BL271" s="22" t="s">
        <v>1183</v>
      </c>
      <c r="BM271" s="22" t="s">
        <v>261</v>
      </c>
    </row>
    <row r="272" spans="2:65" s="1" customFormat="1" ht="25.5" customHeight="1">
      <c r="B272" s="136"/>
      <c r="C272" s="164" t="s">
        <v>1314</v>
      </c>
      <c r="D272" s="164" t="s">
        <v>1082</v>
      </c>
      <c r="E272" s="165" t="s">
        <v>1344</v>
      </c>
      <c r="F272" s="270" t="s">
        <v>1345</v>
      </c>
      <c r="G272" s="270"/>
      <c r="H272" s="270"/>
      <c r="I272" s="270"/>
      <c r="J272" s="166" t="s">
        <v>1346</v>
      </c>
      <c r="K272" s="167">
        <v>0</v>
      </c>
      <c r="L272" s="265">
        <v>0</v>
      </c>
      <c r="M272" s="265"/>
      <c r="N272" s="258">
        <f>ROUND(L272*K272,3)</f>
        <v>0</v>
      </c>
      <c r="O272" s="258"/>
      <c r="P272" s="258"/>
      <c r="Q272" s="258"/>
      <c r="R272" s="138"/>
      <c r="T272" s="168" t="s">
        <v>875</v>
      </c>
      <c r="U272" s="47" t="s">
        <v>914</v>
      </c>
      <c r="V272" s="39"/>
      <c r="W272" s="169">
        <f>V272*K272</f>
        <v>0</v>
      </c>
      <c r="X272" s="169">
        <v>0</v>
      </c>
      <c r="Y272" s="169">
        <f>X272*K272</f>
        <v>0</v>
      </c>
      <c r="Z272" s="169">
        <v>0</v>
      </c>
      <c r="AA272" s="170">
        <f>Z272*K272</f>
        <v>0</v>
      </c>
      <c r="AR272" s="22" t="s">
        <v>1183</v>
      </c>
      <c r="AT272" s="22" t="s">
        <v>1082</v>
      </c>
      <c r="AU272" s="22" t="s">
        <v>959</v>
      </c>
      <c r="AY272" s="22" t="s">
        <v>1081</v>
      </c>
      <c r="BE272" s="116">
        <f>IF(U272="základná",N272,0)</f>
        <v>0</v>
      </c>
      <c r="BF272" s="116">
        <f>IF(U272="znížená",N272,0)</f>
        <v>0</v>
      </c>
      <c r="BG272" s="116">
        <f>IF(U272="zákl. prenesená",N272,0)</f>
        <v>0</v>
      </c>
      <c r="BH272" s="116">
        <f>IF(U272="zníž. prenesená",N272,0)</f>
        <v>0</v>
      </c>
      <c r="BI272" s="116">
        <f>IF(U272="nulová",N272,0)</f>
        <v>0</v>
      </c>
      <c r="BJ272" s="22" t="s">
        <v>959</v>
      </c>
      <c r="BK272" s="171">
        <f>ROUND(L272*K272,3)</f>
        <v>0</v>
      </c>
      <c r="BL272" s="22" t="s">
        <v>1183</v>
      </c>
      <c r="BM272" s="22" t="s">
        <v>262</v>
      </c>
    </row>
    <row r="273" spans="2:65" s="10" customFormat="1" ht="29.85" customHeight="1">
      <c r="B273" s="153"/>
      <c r="C273" s="154"/>
      <c r="D273" s="163" t="s">
        <v>1058</v>
      </c>
      <c r="E273" s="163"/>
      <c r="F273" s="163"/>
      <c r="G273" s="163"/>
      <c r="H273" s="163"/>
      <c r="I273" s="163"/>
      <c r="J273" s="163"/>
      <c r="K273" s="163"/>
      <c r="L273" s="163"/>
      <c r="M273" s="163"/>
      <c r="N273" s="273">
        <f>BK273</f>
        <v>0</v>
      </c>
      <c r="O273" s="274"/>
      <c r="P273" s="274"/>
      <c r="Q273" s="274"/>
      <c r="R273" s="156"/>
      <c r="T273" s="157"/>
      <c r="U273" s="154"/>
      <c r="V273" s="154"/>
      <c r="W273" s="158">
        <f>SUM(W274:W287)</f>
        <v>0</v>
      </c>
      <c r="X273" s="154"/>
      <c r="Y273" s="158">
        <f>SUM(Y274:Y287)</f>
        <v>2.7000000000000003E-2</v>
      </c>
      <c r="Z273" s="154"/>
      <c r="AA273" s="159">
        <f>SUM(AA274:AA287)</f>
        <v>0</v>
      </c>
      <c r="AR273" s="160" t="s">
        <v>959</v>
      </c>
      <c r="AT273" s="161" t="s">
        <v>946</v>
      </c>
      <c r="AU273" s="161" t="s">
        <v>954</v>
      </c>
      <c r="AY273" s="160" t="s">
        <v>1081</v>
      </c>
      <c r="BK273" s="162">
        <f>SUM(BK274:BK287)</f>
        <v>0</v>
      </c>
    </row>
    <row r="274" spans="2:65" s="1" customFormat="1" ht="38.25" customHeight="1">
      <c r="B274" s="136"/>
      <c r="C274" s="164" t="s">
        <v>1319</v>
      </c>
      <c r="D274" s="164" t="s">
        <v>1082</v>
      </c>
      <c r="E274" s="165" t="s">
        <v>1417</v>
      </c>
      <c r="F274" s="270" t="s">
        <v>1418</v>
      </c>
      <c r="G274" s="270"/>
      <c r="H274" s="270"/>
      <c r="I274" s="270"/>
      <c r="J274" s="166" t="s">
        <v>1182</v>
      </c>
      <c r="K274" s="167">
        <v>3</v>
      </c>
      <c r="L274" s="265">
        <v>0</v>
      </c>
      <c r="M274" s="265"/>
      <c r="N274" s="258">
        <f>ROUND(L274*K274,3)</f>
        <v>0</v>
      </c>
      <c r="O274" s="258"/>
      <c r="P274" s="258"/>
      <c r="Q274" s="258"/>
      <c r="R274" s="138"/>
      <c r="T274" s="168" t="s">
        <v>875</v>
      </c>
      <c r="U274" s="47" t="s">
        <v>914</v>
      </c>
      <c r="V274" s="39"/>
      <c r="W274" s="169">
        <f>V274*K274</f>
        <v>0</v>
      </c>
      <c r="X274" s="169">
        <v>0</v>
      </c>
      <c r="Y274" s="169">
        <f>X274*K274</f>
        <v>0</v>
      </c>
      <c r="Z274" s="169">
        <v>0</v>
      </c>
      <c r="AA274" s="170">
        <f>Z274*K274</f>
        <v>0</v>
      </c>
      <c r="AR274" s="22" t="s">
        <v>1183</v>
      </c>
      <c r="AT274" s="22" t="s">
        <v>1082</v>
      </c>
      <c r="AU274" s="22" t="s">
        <v>959</v>
      </c>
      <c r="AY274" s="22" t="s">
        <v>1081</v>
      </c>
      <c r="BE274" s="116">
        <f>IF(U274="základná",N274,0)</f>
        <v>0</v>
      </c>
      <c r="BF274" s="116">
        <f>IF(U274="znížená",N274,0)</f>
        <v>0</v>
      </c>
      <c r="BG274" s="116">
        <f>IF(U274="zákl. prenesená",N274,0)</f>
        <v>0</v>
      </c>
      <c r="BH274" s="116">
        <f>IF(U274="zníž. prenesená",N274,0)</f>
        <v>0</v>
      </c>
      <c r="BI274" s="116">
        <f>IF(U274="nulová",N274,0)</f>
        <v>0</v>
      </c>
      <c r="BJ274" s="22" t="s">
        <v>959</v>
      </c>
      <c r="BK274" s="171">
        <f>ROUND(L274*K274,3)</f>
        <v>0</v>
      </c>
      <c r="BL274" s="22" t="s">
        <v>1183</v>
      </c>
      <c r="BM274" s="22" t="s">
        <v>263</v>
      </c>
    </row>
    <row r="275" spans="2:65" s="12" customFormat="1" ht="16.5" customHeight="1">
      <c r="B275" s="179"/>
      <c r="C275" s="180"/>
      <c r="D275" s="180"/>
      <c r="E275" s="181" t="s">
        <v>875</v>
      </c>
      <c r="F275" s="275" t="s">
        <v>264</v>
      </c>
      <c r="G275" s="276"/>
      <c r="H275" s="276"/>
      <c r="I275" s="276"/>
      <c r="J275" s="180"/>
      <c r="K275" s="182">
        <v>3</v>
      </c>
      <c r="L275" s="180"/>
      <c r="M275" s="180"/>
      <c r="N275" s="180"/>
      <c r="O275" s="180"/>
      <c r="P275" s="180"/>
      <c r="Q275" s="180"/>
      <c r="R275" s="183"/>
      <c r="T275" s="184"/>
      <c r="U275" s="180"/>
      <c r="V275" s="180"/>
      <c r="W275" s="180"/>
      <c r="X275" s="180"/>
      <c r="Y275" s="180"/>
      <c r="Z275" s="180"/>
      <c r="AA275" s="185"/>
      <c r="AT275" s="186" t="s">
        <v>1089</v>
      </c>
      <c r="AU275" s="186" t="s">
        <v>959</v>
      </c>
      <c r="AV275" s="12" t="s">
        <v>959</v>
      </c>
      <c r="AW275" s="12" t="s">
        <v>903</v>
      </c>
      <c r="AX275" s="12" t="s">
        <v>954</v>
      </c>
      <c r="AY275" s="186" t="s">
        <v>1081</v>
      </c>
    </row>
    <row r="276" spans="2:65" s="1" customFormat="1" ht="38.25" customHeight="1">
      <c r="B276" s="136"/>
      <c r="C276" s="164" t="s">
        <v>1323</v>
      </c>
      <c r="D276" s="164" t="s">
        <v>1082</v>
      </c>
      <c r="E276" s="165" t="s">
        <v>1425</v>
      </c>
      <c r="F276" s="270" t="s">
        <v>1426</v>
      </c>
      <c r="G276" s="270"/>
      <c r="H276" s="270"/>
      <c r="I276" s="270"/>
      <c r="J276" s="166" t="s">
        <v>1182</v>
      </c>
      <c r="K276" s="167">
        <v>3</v>
      </c>
      <c r="L276" s="265">
        <v>0</v>
      </c>
      <c r="M276" s="265"/>
      <c r="N276" s="258">
        <f>ROUND(L276*K276,3)</f>
        <v>0</v>
      </c>
      <c r="O276" s="258"/>
      <c r="P276" s="258"/>
      <c r="Q276" s="258"/>
      <c r="R276" s="138"/>
      <c r="T276" s="168" t="s">
        <v>875</v>
      </c>
      <c r="U276" s="47" t="s">
        <v>914</v>
      </c>
      <c r="V276" s="39"/>
      <c r="W276" s="169">
        <f>V276*K276</f>
        <v>0</v>
      </c>
      <c r="X276" s="169">
        <v>0</v>
      </c>
      <c r="Y276" s="169">
        <f>X276*K276</f>
        <v>0</v>
      </c>
      <c r="Z276" s="169">
        <v>0</v>
      </c>
      <c r="AA276" s="170">
        <f>Z276*K276</f>
        <v>0</v>
      </c>
      <c r="AR276" s="22" t="s">
        <v>1183</v>
      </c>
      <c r="AT276" s="22" t="s">
        <v>1082</v>
      </c>
      <c r="AU276" s="22" t="s">
        <v>959</v>
      </c>
      <c r="AY276" s="22" t="s">
        <v>1081</v>
      </c>
      <c r="BE276" s="116">
        <f>IF(U276="základná",N276,0)</f>
        <v>0</v>
      </c>
      <c r="BF276" s="116">
        <f>IF(U276="znížená",N276,0)</f>
        <v>0</v>
      </c>
      <c r="BG276" s="116">
        <f>IF(U276="zákl. prenesená",N276,0)</f>
        <v>0</v>
      </c>
      <c r="BH276" s="116">
        <f>IF(U276="zníž. prenesená",N276,0)</f>
        <v>0</v>
      </c>
      <c r="BI276" s="116">
        <f>IF(U276="nulová",N276,0)</f>
        <v>0</v>
      </c>
      <c r="BJ276" s="22" t="s">
        <v>959</v>
      </c>
      <c r="BK276" s="171">
        <f>ROUND(L276*K276,3)</f>
        <v>0</v>
      </c>
      <c r="BL276" s="22" t="s">
        <v>1183</v>
      </c>
      <c r="BM276" s="22" t="s">
        <v>265</v>
      </c>
    </row>
    <row r="277" spans="2:65" s="12" customFormat="1" ht="16.5" customHeight="1">
      <c r="B277" s="179"/>
      <c r="C277" s="180"/>
      <c r="D277" s="180"/>
      <c r="E277" s="181" t="s">
        <v>875</v>
      </c>
      <c r="F277" s="275" t="s">
        <v>266</v>
      </c>
      <c r="G277" s="276"/>
      <c r="H277" s="276"/>
      <c r="I277" s="276"/>
      <c r="J277" s="180"/>
      <c r="K277" s="182">
        <v>1</v>
      </c>
      <c r="L277" s="180"/>
      <c r="M277" s="180"/>
      <c r="N277" s="180"/>
      <c r="O277" s="180"/>
      <c r="P277" s="180"/>
      <c r="Q277" s="180"/>
      <c r="R277" s="183"/>
      <c r="T277" s="184"/>
      <c r="U277" s="180"/>
      <c r="V277" s="180"/>
      <c r="W277" s="180"/>
      <c r="X277" s="180"/>
      <c r="Y277" s="180"/>
      <c r="Z277" s="180"/>
      <c r="AA277" s="185"/>
      <c r="AT277" s="186" t="s">
        <v>1089</v>
      </c>
      <c r="AU277" s="186" t="s">
        <v>959</v>
      </c>
      <c r="AV277" s="12" t="s">
        <v>959</v>
      </c>
      <c r="AW277" s="12" t="s">
        <v>903</v>
      </c>
      <c r="AX277" s="12" t="s">
        <v>947</v>
      </c>
      <c r="AY277" s="186" t="s">
        <v>1081</v>
      </c>
    </row>
    <row r="278" spans="2:65" s="12" customFormat="1" ht="16.5" customHeight="1">
      <c r="B278" s="179"/>
      <c r="C278" s="180"/>
      <c r="D278" s="180"/>
      <c r="E278" s="181" t="s">
        <v>875</v>
      </c>
      <c r="F278" s="259" t="s">
        <v>267</v>
      </c>
      <c r="G278" s="260"/>
      <c r="H278" s="260"/>
      <c r="I278" s="260"/>
      <c r="J278" s="180"/>
      <c r="K278" s="182">
        <v>2</v>
      </c>
      <c r="L278" s="180"/>
      <c r="M278" s="180"/>
      <c r="N278" s="180"/>
      <c r="O278" s="180"/>
      <c r="P278" s="180"/>
      <c r="Q278" s="180"/>
      <c r="R278" s="183"/>
      <c r="T278" s="184"/>
      <c r="U278" s="180"/>
      <c r="V278" s="180"/>
      <c r="W278" s="180"/>
      <c r="X278" s="180"/>
      <c r="Y278" s="180"/>
      <c r="Z278" s="180"/>
      <c r="AA278" s="185"/>
      <c r="AT278" s="186" t="s">
        <v>1089</v>
      </c>
      <c r="AU278" s="186" t="s">
        <v>959</v>
      </c>
      <c r="AV278" s="12" t="s">
        <v>959</v>
      </c>
      <c r="AW278" s="12" t="s">
        <v>903</v>
      </c>
      <c r="AX278" s="12" t="s">
        <v>947</v>
      </c>
      <c r="AY278" s="186" t="s">
        <v>1081</v>
      </c>
    </row>
    <row r="279" spans="2:65" s="13" customFormat="1" ht="16.5" customHeight="1">
      <c r="B279" s="187"/>
      <c r="C279" s="188"/>
      <c r="D279" s="188"/>
      <c r="E279" s="189" t="s">
        <v>875</v>
      </c>
      <c r="F279" s="271" t="s">
        <v>1096</v>
      </c>
      <c r="G279" s="272"/>
      <c r="H279" s="272"/>
      <c r="I279" s="272"/>
      <c r="J279" s="188"/>
      <c r="K279" s="190">
        <v>3</v>
      </c>
      <c r="L279" s="188"/>
      <c r="M279" s="188"/>
      <c r="N279" s="188"/>
      <c r="O279" s="188"/>
      <c r="P279" s="188"/>
      <c r="Q279" s="188"/>
      <c r="R279" s="191"/>
      <c r="T279" s="192"/>
      <c r="U279" s="188"/>
      <c r="V279" s="188"/>
      <c r="W279" s="188"/>
      <c r="X279" s="188"/>
      <c r="Y279" s="188"/>
      <c r="Z279" s="188"/>
      <c r="AA279" s="193"/>
      <c r="AT279" s="194" t="s">
        <v>1089</v>
      </c>
      <c r="AU279" s="194" t="s">
        <v>959</v>
      </c>
      <c r="AV279" s="13" t="s">
        <v>1086</v>
      </c>
      <c r="AW279" s="13" t="s">
        <v>903</v>
      </c>
      <c r="AX279" s="13" t="s">
        <v>954</v>
      </c>
      <c r="AY279" s="194" t="s">
        <v>1081</v>
      </c>
    </row>
    <row r="280" spans="2:65" s="1" customFormat="1" ht="38.25" customHeight="1">
      <c r="B280" s="136"/>
      <c r="C280" s="164" t="s">
        <v>1327</v>
      </c>
      <c r="D280" s="164" t="s">
        <v>1082</v>
      </c>
      <c r="E280" s="165" t="s">
        <v>1430</v>
      </c>
      <c r="F280" s="270" t="s">
        <v>1431</v>
      </c>
      <c r="G280" s="270"/>
      <c r="H280" s="270"/>
      <c r="I280" s="270"/>
      <c r="J280" s="166" t="s">
        <v>1182</v>
      </c>
      <c r="K280" s="167">
        <v>1</v>
      </c>
      <c r="L280" s="265">
        <v>0</v>
      </c>
      <c r="M280" s="265"/>
      <c r="N280" s="258">
        <f>ROUND(L280*K280,3)</f>
        <v>0</v>
      </c>
      <c r="O280" s="258"/>
      <c r="P280" s="258"/>
      <c r="Q280" s="258"/>
      <c r="R280" s="138"/>
      <c r="T280" s="168" t="s">
        <v>875</v>
      </c>
      <c r="U280" s="47" t="s">
        <v>914</v>
      </c>
      <c r="V280" s="39"/>
      <c r="W280" s="169">
        <f>V280*K280</f>
        <v>0</v>
      </c>
      <c r="X280" s="169">
        <v>0</v>
      </c>
      <c r="Y280" s="169">
        <f>X280*K280</f>
        <v>0</v>
      </c>
      <c r="Z280" s="169">
        <v>0</v>
      </c>
      <c r="AA280" s="170">
        <f>Z280*K280</f>
        <v>0</v>
      </c>
      <c r="AR280" s="22" t="s">
        <v>1183</v>
      </c>
      <c r="AT280" s="22" t="s">
        <v>1082</v>
      </c>
      <c r="AU280" s="22" t="s">
        <v>959</v>
      </c>
      <c r="AY280" s="22" t="s">
        <v>1081</v>
      </c>
      <c r="BE280" s="116">
        <f>IF(U280="základná",N280,0)</f>
        <v>0</v>
      </c>
      <c r="BF280" s="116">
        <f>IF(U280="znížená",N280,0)</f>
        <v>0</v>
      </c>
      <c r="BG280" s="116">
        <f>IF(U280="zákl. prenesená",N280,0)</f>
        <v>0</v>
      </c>
      <c r="BH280" s="116">
        <f>IF(U280="zníž. prenesená",N280,0)</f>
        <v>0</v>
      </c>
      <c r="BI280" s="116">
        <f>IF(U280="nulová",N280,0)</f>
        <v>0</v>
      </c>
      <c r="BJ280" s="22" t="s">
        <v>959</v>
      </c>
      <c r="BK280" s="171">
        <f>ROUND(L280*K280,3)</f>
        <v>0</v>
      </c>
      <c r="BL280" s="22" t="s">
        <v>1183</v>
      </c>
      <c r="BM280" s="22" t="s">
        <v>268</v>
      </c>
    </row>
    <row r="281" spans="2:65" s="12" customFormat="1" ht="16.5" customHeight="1">
      <c r="B281" s="179"/>
      <c r="C281" s="180"/>
      <c r="D281" s="180"/>
      <c r="E281" s="181" t="s">
        <v>875</v>
      </c>
      <c r="F281" s="275" t="s">
        <v>269</v>
      </c>
      <c r="G281" s="276"/>
      <c r="H281" s="276"/>
      <c r="I281" s="276"/>
      <c r="J281" s="180"/>
      <c r="K281" s="182">
        <v>1</v>
      </c>
      <c r="L281" s="180"/>
      <c r="M281" s="180"/>
      <c r="N281" s="180"/>
      <c r="O281" s="180"/>
      <c r="P281" s="180"/>
      <c r="Q281" s="180"/>
      <c r="R281" s="183"/>
      <c r="T281" s="184"/>
      <c r="U281" s="180"/>
      <c r="V281" s="180"/>
      <c r="W281" s="180"/>
      <c r="X281" s="180"/>
      <c r="Y281" s="180"/>
      <c r="Z281" s="180"/>
      <c r="AA281" s="185"/>
      <c r="AT281" s="186" t="s">
        <v>1089</v>
      </c>
      <c r="AU281" s="186" t="s">
        <v>959</v>
      </c>
      <c r="AV281" s="12" t="s">
        <v>959</v>
      </c>
      <c r="AW281" s="12" t="s">
        <v>903</v>
      </c>
      <c r="AX281" s="12" t="s">
        <v>954</v>
      </c>
      <c r="AY281" s="186" t="s">
        <v>1081</v>
      </c>
    </row>
    <row r="282" spans="2:65" s="1" customFormat="1" ht="25.5" customHeight="1">
      <c r="B282" s="136"/>
      <c r="C282" s="195" t="s">
        <v>1339</v>
      </c>
      <c r="D282" s="195" t="s">
        <v>1187</v>
      </c>
      <c r="E282" s="196" t="s">
        <v>1435</v>
      </c>
      <c r="F282" s="262" t="s">
        <v>1436</v>
      </c>
      <c r="G282" s="262"/>
      <c r="H282" s="262"/>
      <c r="I282" s="262"/>
      <c r="J282" s="197" t="s">
        <v>1182</v>
      </c>
      <c r="K282" s="198">
        <v>1</v>
      </c>
      <c r="L282" s="261">
        <v>0</v>
      </c>
      <c r="M282" s="261"/>
      <c r="N282" s="257">
        <f t="shared" ref="N282:N287" si="5">ROUND(L282*K282,3)</f>
        <v>0</v>
      </c>
      <c r="O282" s="258"/>
      <c r="P282" s="258"/>
      <c r="Q282" s="258"/>
      <c r="R282" s="138"/>
      <c r="T282" s="168" t="s">
        <v>875</v>
      </c>
      <c r="U282" s="47" t="s">
        <v>914</v>
      </c>
      <c r="V282" s="39"/>
      <c r="W282" s="169">
        <f t="shared" ref="W282:W287" si="6">V282*K282</f>
        <v>0</v>
      </c>
      <c r="X282" s="169">
        <v>1E-3</v>
      </c>
      <c r="Y282" s="169">
        <f t="shared" ref="Y282:Y287" si="7">X282*K282</f>
        <v>1E-3</v>
      </c>
      <c r="Z282" s="169">
        <v>0</v>
      </c>
      <c r="AA282" s="170">
        <f t="shared" ref="AA282:AA287" si="8">Z282*K282</f>
        <v>0</v>
      </c>
      <c r="AR282" s="22" t="s">
        <v>1190</v>
      </c>
      <c r="AT282" s="22" t="s">
        <v>1187</v>
      </c>
      <c r="AU282" s="22" t="s">
        <v>959</v>
      </c>
      <c r="AY282" s="22" t="s">
        <v>1081</v>
      </c>
      <c r="BE282" s="116">
        <f t="shared" ref="BE282:BE287" si="9">IF(U282="základná",N282,0)</f>
        <v>0</v>
      </c>
      <c r="BF282" s="116">
        <f t="shared" ref="BF282:BF287" si="10">IF(U282="znížená",N282,0)</f>
        <v>0</v>
      </c>
      <c r="BG282" s="116">
        <f t="shared" ref="BG282:BG287" si="11">IF(U282="zákl. prenesená",N282,0)</f>
        <v>0</v>
      </c>
      <c r="BH282" s="116">
        <f t="shared" ref="BH282:BH287" si="12">IF(U282="zníž. prenesená",N282,0)</f>
        <v>0</v>
      </c>
      <c r="BI282" s="116">
        <f t="shared" ref="BI282:BI287" si="13">IF(U282="nulová",N282,0)</f>
        <v>0</v>
      </c>
      <c r="BJ282" s="22" t="s">
        <v>959</v>
      </c>
      <c r="BK282" s="171">
        <f t="shared" ref="BK282:BK287" si="14">ROUND(L282*K282,3)</f>
        <v>0</v>
      </c>
      <c r="BL282" s="22" t="s">
        <v>1183</v>
      </c>
      <c r="BM282" s="22" t="s">
        <v>270</v>
      </c>
    </row>
    <row r="283" spans="2:65" s="1" customFormat="1" ht="16.5" customHeight="1">
      <c r="B283" s="136"/>
      <c r="C283" s="195" t="s">
        <v>1343</v>
      </c>
      <c r="D283" s="195" t="s">
        <v>1187</v>
      </c>
      <c r="E283" s="196" t="s">
        <v>271</v>
      </c>
      <c r="F283" s="262" t="s">
        <v>272</v>
      </c>
      <c r="G283" s="262"/>
      <c r="H283" s="262"/>
      <c r="I283" s="262"/>
      <c r="J283" s="197" t="s">
        <v>1441</v>
      </c>
      <c r="K283" s="198">
        <v>1</v>
      </c>
      <c r="L283" s="261">
        <v>0</v>
      </c>
      <c r="M283" s="261"/>
      <c r="N283" s="257">
        <f t="shared" si="5"/>
        <v>0</v>
      </c>
      <c r="O283" s="258"/>
      <c r="P283" s="258"/>
      <c r="Q283" s="258"/>
      <c r="R283" s="138"/>
      <c r="T283" s="168" t="s">
        <v>875</v>
      </c>
      <c r="U283" s="47" t="s">
        <v>914</v>
      </c>
      <c r="V283" s="39"/>
      <c r="W283" s="169">
        <f t="shared" si="6"/>
        <v>0</v>
      </c>
      <c r="X283" s="169">
        <v>0</v>
      </c>
      <c r="Y283" s="169">
        <f t="shared" si="7"/>
        <v>0</v>
      </c>
      <c r="Z283" s="169">
        <v>0</v>
      </c>
      <c r="AA283" s="170">
        <f t="shared" si="8"/>
        <v>0</v>
      </c>
      <c r="AR283" s="22" t="s">
        <v>1190</v>
      </c>
      <c r="AT283" s="22" t="s">
        <v>1187</v>
      </c>
      <c r="AU283" s="22" t="s">
        <v>959</v>
      </c>
      <c r="AY283" s="22" t="s">
        <v>1081</v>
      </c>
      <c r="BE283" s="116">
        <f t="shared" si="9"/>
        <v>0</v>
      </c>
      <c r="BF283" s="116">
        <f t="shared" si="10"/>
        <v>0</v>
      </c>
      <c r="BG283" s="116">
        <f t="shared" si="11"/>
        <v>0</v>
      </c>
      <c r="BH283" s="116">
        <f t="shared" si="12"/>
        <v>0</v>
      </c>
      <c r="BI283" s="116">
        <f t="shared" si="13"/>
        <v>0</v>
      </c>
      <c r="BJ283" s="22" t="s">
        <v>959</v>
      </c>
      <c r="BK283" s="171">
        <f t="shared" si="14"/>
        <v>0</v>
      </c>
      <c r="BL283" s="22" t="s">
        <v>1183</v>
      </c>
      <c r="BM283" s="22" t="s">
        <v>273</v>
      </c>
    </row>
    <row r="284" spans="2:65" s="1" customFormat="1" ht="38.25" customHeight="1">
      <c r="B284" s="136"/>
      <c r="C284" s="164" t="s">
        <v>1348</v>
      </c>
      <c r="D284" s="164" t="s">
        <v>1082</v>
      </c>
      <c r="E284" s="165" t="s">
        <v>274</v>
      </c>
      <c r="F284" s="270" t="s">
        <v>275</v>
      </c>
      <c r="G284" s="270"/>
      <c r="H284" s="270"/>
      <c r="I284" s="270"/>
      <c r="J284" s="166" t="s">
        <v>1182</v>
      </c>
      <c r="K284" s="167">
        <v>1</v>
      </c>
      <c r="L284" s="265">
        <v>0</v>
      </c>
      <c r="M284" s="265"/>
      <c r="N284" s="258">
        <f t="shared" si="5"/>
        <v>0</v>
      </c>
      <c r="O284" s="258"/>
      <c r="P284" s="258"/>
      <c r="Q284" s="258"/>
      <c r="R284" s="138"/>
      <c r="T284" s="168" t="s">
        <v>875</v>
      </c>
      <c r="U284" s="47" t="s">
        <v>914</v>
      </c>
      <c r="V284" s="39"/>
      <c r="W284" s="169">
        <f t="shared" si="6"/>
        <v>0</v>
      </c>
      <c r="X284" s="169">
        <v>0</v>
      </c>
      <c r="Y284" s="169">
        <f t="shared" si="7"/>
        <v>0</v>
      </c>
      <c r="Z284" s="169">
        <v>0</v>
      </c>
      <c r="AA284" s="170">
        <f t="shared" si="8"/>
        <v>0</v>
      </c>
      <c r="AR284" s="22" t="s">
        <v>1183</v>
      </c>
      <c r="AT284" s="22" t="s">
        <v>1082</v>
      </c>
      <c r="AU284" s="22" t="s">
        <v>959</v>
      </c>
      <c r="AY284" s="22" t="s">
        <v>1081</v>
      </c>
      <c r="BE284" s="116">
        <f t="shared" si="9"/>
        <v>0</v>
      </c>
      <c r="BF284" s="116">
        <f t="shared" si="10"/>
        <v>0</v>
      </c>
      <c r="BG284" s="116">
        <f t="shared" si="11"/>
        <v>0</v>
      </c>
      <c r="BH284" s="116">
        <f t="shared" si="12"/>
        <v>0</v>
      </c>
      <c r="BI284" s="116">
        <f t="shared" si="13"/>
        <v>0</v>
      </c>
      <c r="BJ284" s="22" t="s">
        <v>959</v>
      </c>
      <c r="BK284" s="171">
        <f t="shared" si="14"/>
        <v>0</v>
      </c>
      <c r="BL284" s="22" t="s">
        <v>1183</v>
      </c>
      <c r="BM284" s="22" t="s">
        <v>276</v>
      </c>
    </row>
    <row r="285" spans="2:65" s="1" customFormat="1" ht="25.5" customHeight="1">
      <c r="B285" s="136"/>
      <c r="C285" s="195" t="s">
        <v>1353</v>
      </c>
      <c r="D285" s="195" t="s">
        <v>1187</v>
      </c>
      <c r="E285" s="196" t="s">
        <v>1435</v>
      </c>
      <c r="F285" s="262" t="s">
        <v>1436</v>
      </c>
      <c r="G285" s="262"/>
      <c r="H285" s="262"/>
      <c r="I285" s="262"/>
      <c r="J285" s="197" t="s">
        <v>1182</v>
      </c>
      <c r="K285" s="198">
        <v>1</v>
      </c>
      <c r="L285" s="261">
        <v>0</v>
      </c>
      <c r="M285" s="261"/>
      <c r="N285" s="257">
        <f t="shared" si="5"/>
        <v>0</v>
      </c>
      <c r="O285" s="258"/>
      <c r="P285" s="258"/>
      <c r="Q285" s="258"/>
      <c r="R285" s="138"/>
      <c r="T285" s="168" t="s">
        <v>875</v>
      </c>
      <c r="U285" s="47" t="s">
        <v>914</v>
      </c>
      <c r="V285" s="39"/>
      <c r="W285" s="169">
        <f t="shared" si="6"/>
        <v>0</v>
      </c>
      <c r="X285" s="169">
        <v>1E-3</v>
      </c>
      <c r="Y285" s="169">
        <f t="shared" si="7"/>
        <v>1E-3</v>
      </c>
      <c r="Z285" s="169">
        <v>0</v>
      </c>
      <c r="AA285" s="170">
        <f t="shared" si="8"/>
        <v>0</v>
      </c>
      <c r="AR285" s="22" t="s">
        <v>1190</v>
      </c>
      <c r="AT285" s="22" t="s">
        <v>1187</v>
      </c>
      <c r="AU285" s="22" t="s">
        <v>959</v>
      </c>
      <c r="AY285" s="22" t="s">
        <v>1081</v>
      </c>
      <c r="BE285" s="116">
        <f t="shared" si="9"/>
        <v>0</v>
      </c>
      <c r="BF285" s="116">
        <f t="shared" si="10"/>
        <v>0</v>
      </c>
      <c r="BG285" s="116">
        <f t="shared" si="11"/>
        <v>0</v>
      </c>
      <c r="BH285" s="116">
        <f t="shared" si="12"/>
        <v>0</v>
      </c>
      <c r="BI285" s="116">
        <f t="shared" si="13"/>
        <v>0</v>
      </c>
      <c r="BJ285" s="22" t="s">
        <v>959</v>
      </c>
      <c r="BK285" s="171">
        <f t="shared" si="14"/>
        <v>0</v>
      </c>
      <c r="BL285" s="22" t="s">
        <v>1183</v>
      </c>
      <c r="BM285" s="22" t="s">
        <v>277</v>
      </c>
    </row>
    <row r="286" spans="2:65" s="1" customFormat="1" ht="25.5" customHeight="1">
      <c r="B286" s="136"/>
      <c r="C286" s="195" t="s">
        <v>1280</v>
      </c>
      <c r="D286" s="195" t="s">
        <v>1187</v>
      </c>
      <c r="E286" s="196" t="s">
        <v>278</v>
      </c>
      <c r="F286" s="262" t="s">
        <v>279</v>
      </c>
      <c r="G286" s="262"/>
      <c r="H286" s="262"/>
      <c r="I286" s="262"/>
      <c r="J286" s="197" t="s">
        <v>1182</v>
      </c>
      <c r="K286" s="198">
        <v>1</v>
      </c>
      <c r="L286" s="261">
        <v>0</v>
      </c>
      <c r="M286" s="261"/>
      <c r="N286" s="257">
        <f t="shared" si="5"/>
        <v>0</v>
      </c>
      <c r="O286" s="258"/>
      <c r="P286" s="258"/>
      <c r="Q286" s="258"/>
      <c r="R286" s="138"/>
      <c r="T286" s="168" t="s">
        <v>875</v>
      </c>
      <c r="U286" s="47" t="s">
        <v>914</v>
      </c>
      <c r="V286" s="39"/>
      <c r="W286" s="169">
        <f t="shared" si="6"/>
        <v>0</v>
      </c>
      <c r="X286" s="169">
        <v>2.5000000000000001E-2</v>
      </c>
      <c r="Y286" s="169">
        <f t="shared" si="7"/>
        <v>2.5000000000000001E-2</v>
      </c>
      <c r="Z286" s="169">
        <v>0</v>
      </c>
      <c r="AA286" s="170">
        <f t="shared" si="8"/>
        <v>0</v>
      </c>
      <c r="AR286" s="22" t="s">
        <v>1190</v>
      </c>
      <c r="AT286" s="22" t="s">
        <v>1187</v>
      </c>
      <c r="AU286" s="22" t="s">
        <v>959</v>
      </c>
      <c r="AY286" s="22" t="s">
        <v>1081</v>
      </c>
      <c r="BE286" s="116">
        <f t="shared" si="9"/>
        <v>0</v>
      </c>
      <c r="BF286" s="116">
        <f t="shared" si="10"/>
        <v>0</v>
      </c>
      <c r="BG286" s="116">
        <f t="shared" si="11"/>
        <v>0</v>
      </c>
      <c r="BH286" s="116">
        <f t="shared" si="12"/>
        <v>0</v>
      </c>
      <c r="BI286" s="116">
        <f t="shared" si="13"/>
        <v>0</v>
      </c>
      <c r="BJ286" s="22" t="s">
        <v>959</v>
      </c>
      <c r="BK286" s="171">
        <f t="shared" si="14"/>
        <v>0</v>
      </c>
      <c r="BL286" s="22" t="s">
        <v>1183</v>
      </c>
      <c r="BM286" s="22" t="s">
        <v>280</v>
      </c>
    </row>
    <row r="287" spans="2:65" s="1" customFormat="1" ht="25.5" customHeight="1">
      <c r="B287" s="136"/>
      <c r="C287" s="164" t="s">
        <v>1361</v>
      </c>
      <c r="D287" s="164" t="s">
        <v>1082</v>
      </c>
      <c r="E287" s="165" t="s">
        <v>1444</v>
      </c>
      <c r="F287" s="270" t="s">
        <v>1445</v>
      </c>
      <c r="G287" s="270"/>
      <c r="H287" s="270"/>
      <c r="I287" s="270"/>
      <c r="J287" s="166" t="s">
        <v>1346</v>
      </c>
      <c r="K287" s="167">
        <v>0</v>
      </c>
      <c r="L287" s="265">
        <v>0</v>
      </c>
      <c r="M287" s="265"/>
      <c r="N287" s="258">
        <f t="shared" si="5"/>
        <v>0</v>
      </c>
      <c r="O287" s="258"/>
      <c r="P287" s="258"/>
      <c r="Q287" s="258"/>
      <c r="R287" s="138"/>
      <c r="T287" s="168" t="s">
        <v>875</v>
      </c>
      <c r="U287" s="47" t="s">
        <v>914</v>
      </c>
      <c r="V287" s="39"/>
      <c r="W287" s="169">
        <f t="shared" si="6"/>
        <v>0</v>
      </c>
      <c r="X287" s="169">
        <v>0</v>
      </c>
      <c r="Y287" s="169">
        <f t="shared" si="7"/>
        <v>0</v>
      </c>
      <c r="Z287" s="169">
        <v>0</v>
      </c>
      <c r="AA287" s="170">
        <f t="shared" si="8"/>
        <v>0</v>
      </c>
      <c r="AR287" s="22" t="s">
        <v>1183</v>
      </c>
      <c r="AT287" s="22" t="s">
        <v>1082</v>
      </c>
      <c r="AU287" s="22" t="s">
        <v>959</v>
      </c>
      <c r="AY287" s="22" t="s">
        <v>1081</v>
      </c>
      <c r="BE287" s="116">
        <f t="shared" si="9"/>
        <v>0</v>
      </c>
      <c r="BF287" s="116">
        <f t="shared" si="10"/>
        <v>0</v>
      </c>
      <c r="BG287" s="116">
        <f t="shared" si="11"/>
        <v>0</v>
      </c>
      <c r="BH287" s="116">
        <f t="shared" si="12"/>
        <v>0</v>
      </c>
      <c r="BI287" s="116">
        <f t="shared" si="13"/>
        <v>0</v>
      </c>
      <c r="BJ287" s="22" t="s">
        <v>959</v>
      </c>
      <c r="BK287" s="171">
        <f t="shared" si="14"/>
        <v>0</v>
      </c>
      <c r="BL287" s="22" t="s">
        <v>1183</v>
      </c>
      <c r="BM287" s="22" t="s">
        <v>281</v>
      </c>
    </row>
    <row r="288" spans="2:65" s="10" customFormat="1" ht="29.85" customHeight="1">
      <c r="B288" s="153"/>
      <c r="C288" s="154"/>
      <c r="D288" s="163" t="s">
        <v>1059</v>
      </c>
      <c r="E288" s="163"/>
      <c r="F288" s="163"/>
      <c r="G288" s="163"/>
      <c r="H288" s="163"/>
      <c r="I288" s="163"/>
      <c r="J288" s="163"/>
      <c r="K288" s="163"/>
      <c r="L288" s="163"/>
      <c r="M288" s="163"/>
      <c r="N288" s="273">
        <f>BK288</f>
        <v>0</v>
      </c>
      <c r="O288" s="274"/>
      <c r="P288" s="274"/>
      <c r="Q288" s="274"/>
      <c r="R288" s="156"/>
      <c r="T288" s="157"/>
      <c r="U288" s="154"/>
      <c r="V288" s="154"/>
      <c r="W288" s="158">
        <f>SUM(W289:W305)</f>
        <v>0</v>
      </c>
      <c r="X288" s="154"/>
      <c r="Y288" s="158">
        <f>SUM(Y289:Y305)</f>
        <v>2.9590049999999999</v>
      </c>
      <c r="Z288" s="154"/>
      <c r="AA288" s="159">
        <f>SUM(AA289:AA305)</f>
        <v>0</v>
      </c>
      <c r="AR288" s="160" t="s">
        <v>959</v>
      </c>
      <c r="AT288" s="161" t="s">
        <v>946</v>
      </c>
      <c r="AU288" s="161" t="s">
        <v>954</v>
      </c>
      <c r="AY288" s="160" t="s">
        <v>1081</v>
      </c>
      <c r="BK288" s="162">
        <f>SUM(BK289:BK305)</f>
        <v>0</v>
      </c>
    </row>
    <row r="289" spans="2:65" s="1" customFormat="1" ht="38.25" customHeight="1">
      <c r="B289" s="136"/>
      <c r="C289" s="164" t="s">
        <v>1365</v>
      </c>
      <c r="D289" s="164" t="s">
        <v>1082</v>
      </c>
      <c r="E289" s="165" t="s">
        <v>1496</v>
      </c>
      <c r="F289" s="270" t="s">
        <v>1497</v>
      </c>
      <c r="G289" s="270"/>
      <c r="H289" s="270"/>
      <c r="I289" s="270"/>
      <c r="J289" s="166" t="s">
        <v>1470</v>
      </c>
      <c r="K289" s="167">
        <v>3080.1</v>
      </c>
      <c r="L289" s="265">
        <v>0</v>
      </c>
      <c r="M289" s="265"/>
      <c r="N289" s="258">
        <f>ROUND(L289*K289,3)</f>
        <v>0</v>
      </c>
      <c r="O289" s="258"/>
      <c r="P289" s="258"/>
      <c r="Q289" s="258"/>
      <c r="R289" s="138"/>
      <c r="T289" s="168" t="s">
        <v>875</v>
      </c>
      <c r="U289" s="47" t="s">
        <v>914</v>
      </c>
      <c r="V289" s="39"/>
      <c r="W289" s="169">
        <f>V289*K289</f>
        <v>0</v>
      </c>
      <c r="X289" s="169">
        <v>5.0000000000000002E-5</v>
      </c>
      <c r="Y289" s="169">
        <f>X289*K289</f>
        <v>0.154005</v>
      </c>
      <c r="Z289" s="169">
        <v>0</v>
      </c>
      <c r="AA289" s="170">
        <f>Z289*K289</f>
        <v>0</v>
      </c>
      <c r="AR289" s="22" t="s">
        <v>1183</v>
      </c>
      <c r="AT289" s="22" t="s">
        <v>1082</v>
      </c>
      <c r="AU289" s="22" t="s">
        <v>959</v>
      </c>
      <c r="AY289" s="22" t="s">
        <v>1081</v>
      </c>
      <c r="BE289" s="116">
        <f>IF(U289="základná",N289,0)</f>
        <v>0</v>
      </c>
      <c r="BF289" s="116">
        <f>IF(U289="znížená",N289,0)</f>
        <v>0</v>
      </c>
      <c r="BG289" s="116">
        <f>IF(U289="zákl. prenesená",N289,0)</f>
        <v>0</v>
      </c>
      <c r="BH289" s="116">
        <f>IF(U289="zníž. prenesená",N289,0)</f>
        <v>0</v>
      </c>
      <c r="BI289" s="116">
        <f>IF(U289="nulová",N289,0)</f>
        <v>0</v>
      </c>
      <c r="BJ289" s="22" t="s">
        <v>959</v>
      </c>
      <c r="BK289" s="171">
        <f>ROUND(L289*K289,3)</f>
        <v>0</v>
      </c>
      <c r="BL289" s="22" t="s">
        <v>1183</v>
      </c>
      <c r="BM289" s="22" t="s">
        <v>282</v>
      </c>
    </row>
    <row r="290" spans="2:65" s="1" customFormat="1" ht="38.25" customHeight="1">
      <c r="B290" s="136"/>
      <c r="C290" s="164" t="s">
        <v>1369</v>
      </c>
      <c r="D290" s="164" t="s">
        <v>1082</v>
      </c>
      <c r="E290" s="165" t="s">
        <v>1500</v>
      </c>
      <c r="F290" s="270" t="s">
        <v>1501</v>
      </c>
      <c r="G290" s="270"/>
      <c r="H290" s="270"/>
      <c r="I290" s="270"/>
      <c r="J290" s="166" t="s">
        <v>1470</v>
      </c>
      <c r="K290" s="167">
        <v>3080.1</v>
      </c>
      <c r="L290" s="265">
        <v>0</v>
      </c>
      <c r="M290" s="265"/>
      <c r="N290" s="258">
        <f>ROUND(L290*K290,3)</f>
        <v>0</v>
      </c>
      <c r="O290" s="258"/>
      <c r="P290" s="258"/>
      <c r="Q290" s="258"/>
      <c r="R290" s="138"/>
      <c r="T290" s="168" t="s">
        <v>875</v>
      </c>
      <c r="U290" s="47" t="s">
        <v>914</v>
      </c>
      <c r="V290" s="39"/>
      <c r="W290" s="169">
        <f>V290*K290</f>
        <v>0</v>
      </c>
      <c r="X290" s="169">
        <v>0</v>
      </c>
      <c r="Y290" s="169">
        <f>X290*K290</f>
        <v>0</v>
      </c>
      <c r="Z290" s="169">
        <v>0</v>
      </c>
      <c r="AA290" s="170">
        <f>Z290*K290</f>
        <v>0</v>
      </c>
      <c r="AR290" s="22" t="s">
        <v>1183</v>
      </c>
      <c r="AT290" s="22" t="s">
        <v>1082</v>
      </c>
      <c r="AU290" s="22" t="s">
        <v>959</v>
      </c>
      <c r="AY290" s="22" t="s">
        <v>1081</v>
      </c>
      <c r="BE290" s="116">
        <f>IF(U290="základná",N290,0)</f>
        <v>0</v>
      </c>
      <c r="BF290" s="116">
        <f>IF(U290="znížená",N290,0)</f>
        <v>0</v>
      </c>
      <c r="BG290" s="116">
        <f>IF(U290="zákl. prenesená",N290,0)</f>
        <v>0</v>
      </c>
      <c r="BH290" s="116">
        <f>IF(U290="zníž. prenesená",N290,0)</f>
        <v>0</v>
      </c>
      <c r="BI290" s="116">
        <f>IF(U290="nulová",N290,0)</f>
        <v>0</v>
      </c>
      <c r="BJ290" s="22" t="s">
        <v>959</v>
      </c>
      <c r="BK290" s="171">
        <f>ROUND(L290*K290,3)</f>
        <v>0</v>
      </c>
      <c r="BL290" s="22" t="s">
        <v>1183</v>
      </c>
      <c r="BM290" s="22" t="s">
        <v>283</v>
      </c>
    </row>
    <row r="291" spans="2:65" s="11" customFormat="1" ht="16.5" customHeight="1">
      <c r="B291" s="172"/>
      <c r="C291" s="173"/>
      <c r="D291" s="173"/>
      <c r="E291" s="174" t="s">
        <v>875</v>
      </c>
      <c r="F291" s="263" t="s">
        <v>1503</v>
      </c>
      <c r="G291" s="264"/>
      <c r="H291" s="264"/>
      <c r="I291" s="264"/>
      <c r="J291" s="173"/>
      <c r="K291" s="174" t="s">
        <v>875</v>
      </c>
      <c r="L291" s="173"/>
      <c r="M291" s="173"/>
      <c r="N291" s="173"/>
      <c r="O291" s="173"/>
      <c r="P291" s="173"/>
      <c r="Q291" s="173"/>
      <c r="R291" s="175"/>
      <c r="T291" s="176"/>
      <c r="U291" s="173"/>
      <c r="V291" s="173"/>
      <c r="W291" s="173"/>
      <c r="X291" s="173"/>
      <c r="Y291" s="173"/>
      <c r="Z291" s="173"/>
      <c r="AA291" s="177"/>
      <c r="AT291" s="178" t="s">
        <v>1089</v>
      </c>
      <c r="AU291" s="178" t="s">
        <v>959</v>
      </c>
      <c r="AV291" s="11" t="s">
        <v>954</v>
      </c>
      <c r="AW291" s="11" t="s">
        <v>903</v>
      </c>
      <c r="AX291" s="11" t="s">
        <v>947</v>
      </c>
      <c r="AY291" s="178" t="s">
        <v>1081</v>
      </c>
    </row>
    <row r="292" spans="2:65" s="12" customFormat="1" ht="16.5" customHeight="1">
      <c r="B292" s="179"/>
      <c r="C292" s="180"/>
      <c r="D292" s="180"/>
      <c r="E292" s="181" t="s">
        <v>875</v>
      </c>
      <c r="F292" s="259" t="s">
        <v>284</v>
      </c>
      <c r="G292" s="260"/>
      <c r="H292" s="260"/>
      <c r="I292" s="260"/>
      <c r="J292" s="180"/>
      <c r="K292" s="182">
        <v>3080.1</v>
      </c>
      <c r="L292" s="180"/>
      <c r="M292" s="180"/>
      <c r="N292" s="180"/>
      <c r="O292" s="180"/>
      <c r="P292" s="180"/>
      <c r="Q292" s="180"/>
      <c r="R292" s="183"/>
      <c r="T292" s="184"/>
      <c r="U292" s="180"/>
      <c r="V292" s="180"/>
      <c r="W292" s="180"/>
      <c r="X292" s="180"/>
      <c r="Y292" s="180"/>
      <c r="Z292" s="180"/>
      <c r="AA292" s="185"/>
      <c r="AT292" s="186" t="s">
        <v>1089</v>
      </c>
      <c r="AU292" s="186" t="s">
        <v>959</v>
      </c>
      <c r="AV292" s="12" t="s">
        <v>959</v>
      </c>
      <c r="AW292" s="12" t="s">
        <v>903</v>
      </c>
      <c r="AX292" s="12" t="s">
        <v>954</v>
      </c>
      <c r="AY292" s="186" t="s">
        <v>1081</v>
      </c>
    </row>
    <row r="293" spans="2:65" s="1" customFormat="1" ht="16.5" customHeight="1">
      <c r="B293" s="136"/>
      <c r="C293" s="195" t="s">
        <v>1373</v>
      </c>
      <c r="D293" s="195" t="s">
        <v>1187</v>
      </c>
      <c r="E293" s="196" t="s">
        <v>1506</v>
      </c>
      <c r="F293" s="262" t="s">
        <v>1507</v>
      </c>
      <c r="G293" s="262"/>
      <c r="H293" s="262"/>
      <c r="I293" s="262"/>
      <c r="J293" s="197" t="s">
        <v>1110</v>
      </c>
      <c r="K293" s="198">
        <v>0.14699999999999999</v>
      </c>
      <c r="L293" s="261">
        <v>0</v>
      </c>
      <c r="M293" s="261"/>
      <c r="N293" s="257">
        <f>ROUND(L293*K293,3)</f>
        <v>0</v>
      </c>
      <c r="O293" s="258"/>
      <c r="P293" s="258"/>
      <c r="Q293" s="258"/>
      <c r="R293" s="138"/>
      <c r="T293" s="168" t="s">
        <v>875</v>
      </c>
      <c r="U293" s="47" t="s">
        <v>914</v>
      </c>
      <c r="V293" s="39"/>
      <c r="W293" s="169">
        <f>V293*K293</f>
        <v>0</v>
      </c>
      <c r="X293" s="169">
        <v>1</v>
      </c>
      <c r="Y293" s="169">
        <f>X293*K293</f>
        <v>0.14699999999999999</v>
      </c>
      <c r="Z293" s="169">
        <v>0</v>
      </c>
      <c r="AA293" s="170">
        <f>Z293*K293</f>
        <v>0</v>
      </c>
      <c r="AR293" s="22" t="s">
        <v>1190</v>
      </c>
      <c r="AT293" s="22" t="s">
        <v>1187</v>
      </c>
      <c r="AU293" s="22" t="s">
        <v>959</v>
      </c>
      <c r="AY293" s="22" t="s">
        <v>1081</v>
      </c>
      <c r="BE293" s="116">
        <f>IF(U293="základná",N293,0)</f>
        <v>0</v>
      </c>
      <c r="BF293" s="116">
        <f>IF(U293="znížená",N293,0)</f>
        <v>0</v>
      </c>
      <c r="BG293" s="116">
        <f>IF(U293="zákl. prenesená",N293,0)</f>
        <v>0</v>
      </c>
      <c r="BH293" s="116">
        <f>IF(U293="zníž. prenesená",N293,0)</f>
        <v>0</v>
      </c>
      <c r="BI293" s="116">
        <f>IF(U293="nulová",N293,0)</f>
        <v>0</v>
      </c>
      <c r="BJ293" s="22" t="s">
        <v>959</v>
      </c>
      <c r="BK293" s="171">
        <f>ROUND(L293*K293,3)</f>
        <v>0</v>
      </c>
      <c r="BL293" s="22" t="s">
        <v>1183</v>
      </c>
      <c r="BM293" s="22" t="s">
        <v>285</v>
      </c>
    </row>
    <row r="294" spans="2:65" s="11" customFormat="1" ht="16.5" customHeight="1">
      <c r="B294" s="172"/>
      <c r="C294" s="173"/>
      <c r="D294" s="173"/>
      <c r="E294" s="174" t="s">
        <v>875</v>
      </c>
      <c r="F294" s="263" t="s">
        <v>1482</v>
      </c>
      <c r="G294" s="264"/>
      <c r="H294" s="264"/>
      <c r="I294" s="264"/>
      <c r="J294" s="173"/>
      <c r="K294" s="174" t="s">
        <v>875</v>
      </c>
      <c r="L294" s="173"/>
      <c r="M294" s="173"/>
      <c r="N294" s="173"/>
      <c r="O294" s="173"/>
      <c r="P294" s="173"/>
      <c r="Q294" s="173"/>
      <c r="R294" s="175"/>
      <c r="T294" s="176"/>
      <c r="U294" s="173"/>
      <c r="V294" s="173"/>
      <c r="W294" s="173"/>
      <c r="X294" s="173"/>
      <c r="Y294" s="173"/>
      <c r="Z294" s="173"/>
      <c r="AA294" s="177"/>
      <c r="AT294" s="178" t="s">
        <v>1089</v>
      </c>
      <c r="AU294" s="178" t="s">
        <v>959</v>
      </c>
      <c r="AV294" s="11" t="s">
        <v>954</v>
      </c>
      <c r="AW294" s="11" t="s">
        <v>903</v>
      </c>
      <c r="AX294" s="11" t="s">
        <v>947</v>
      </c>
      <c r="AY294" s="178" t="s">
        <v>1081</v>
      </c>
    </row>
    <row r="295" spans="2:65" s="12" customFormat="1" ht="16.5" customHeight="1">
      <c r="B295" s="179"/>
      <c r="C295" s="180"/>
      <c r="D295" s="180"/>
      <c r="E295" s="181" t="s">
        <v>875</v>
      </c>
      <c r="F295" s="259" t="s">
        <v>286</v>
      </c>
      <c r="G295" s="260"/>
      <c r="H295" s="260"/>
      <c r="I295" s="260"/>
      <c r="J295" s="180"/>
      <c r="K295" s="182">
        <v>0.12</v>
      </c>
      <c r="L295" s="180"/>
      <c r="M295" s="180"/>
      <c r="N295" s="180"/>
      <c r="O295" s="180"/>
      <c r="P295" s="180"/>
      <c r="Q295" s="180"/>
      <c r="R295" s="183"/>
      <c r="T295" s="184"/>
      <c r="U295" s="180"/>
      <c r="V295" s="180"/>
      <c r="W295" s="180"/>
      <c r="X295" s="180"/>
      <c r="Y295" s="180"/>
      <c r="Z295" s="180"/>
      <c r="AA295" s="185"/>
      <c r="AT295" s="186" t="s">
        <v>1089</v>
      </c>
      <c r="AU295" s="186" t="s">
        <v>959</v>
      </c>
      <c r="AV295" s="12" t="s">
        <v>959</v>
      </c>
      <c r="AW295" s="12" t="s">
        <v>903</v>
      </c>
      <c r="AX295" s="12" t="s">
        <v>947</v>
      </c>
      <c r="AY295" s="186" t="s">
        <v>1081</v>
      </c>
    </row>
    <row r="296" spans="2:65" s="11" customFormat="1" ht="16.5" customHeight="1">
      <c r="B296" s="172"/>
      <c r="C296" s="173"/>
      <c r="D296" s="173"/>
      <c r="E296" s="174" t="s">
        <v>875</v>
      </c>
      <c r="F296" s="266" t="s">
        <v>1482</v>
      </c>
      <c r="G296" s="267"/>
      <c r="H296" s="267"/>
      <c r="I296" s="267"/>
      <c r="J296" s="173"/>
      <c r="K296" s="174" t="s">
        <v>875</v>
      </c>
      <c r="L296" s="173"/>
      <c r="M296" s="173"/>
      <c r="N296" s="173"/>
      <c r="O296" s="173"/>
      <c r="P296" s="173"/>
      <c r="Q296" s="173"/>
      <c r="R296" s="175"/>
      <c r="T296" s="176"/>
      <c r="U296" s="173"/>
      <c r="V296" s="173"/>
      <c r="W296" s="173"/>
      <c r="X296" s="173"/>
      <c r="Y296" s="173"/>
      <c r="Z296" s="173"/>
      <c r="AA296" s="177"/>
      <c r="AT296" s="178" t="s">
        <v>1089</v>
      </c>
      <c r="AU296" s="178" t="s">
        <v>959</v>
      </c>
      <c r="AV296" s="11" t="s">
        <v>954</v>
      </c>
      <c r="AW296" s="11" t="s">
        <v>903</v>
      </c>
      <c r="AX296" s="11" t="s">
        <v>947</v>
      </c>
      <c r="AY296" s="178" t="s">
        <v>1081</v>
      </c>
    </row>
    <row r="297" spans="2:65" s="12" customFormat="1" ht="16.5" customHeight="1">
      <c r="B297" s="179"/>
      <c r="C297" s="180"/>
      <c r="D297" s="180"/>
      <c r="E297" s="181" t="s">
        <v>875</v>
      </c>
      <c r="F297" s="259" t="s">
        <v>287</v>
      </c>
      <c r="G297" s="260"/>
      <c r="H297" s="260"/>
      <c r="I297" s="260"/>
      <c r="J297" s="180"/>
      <c r="K297" s="182">
        <v>2.7E-2</v>
      </c>
      <c r="L297" s="180"/>
      <c r="M297" s="180"/>
      <c r="N297" s="180"/>
      <c r="O297" s="180"/>
      <c r="P297" s="180"/>
      <c r="Q297" s="180"/>
      <c r="R297" s="183"/>
      <c r="T297" s="184"/>
      <c r="U297" s="180"/>
      <c r="V297" s="180"/>
      <c r="W297" s="180"/>
      <c r="X297" s="180"/>
      <c r="Y297" s="180"/>
      <c r="Z297" s="180"/>
      <c r="AA297" s="185"/>
      <c r="AT297" s="186" t="s">
        <v>1089</v>
      </c>
      <c r="AU297" s="186" t="s">
        <v>959</v>
      </c>
      <c r="AV297" s="12" t="s">
        <v>959</v>
      </c>
      <c r="AW297" s="12" t="s">
        <v>903</v>
      </c>
      <c r="AX297" s="12" t="s">
        <v>947</v>
      </c>
      <c r="AY297" s="186" t="s">
        <v>1081</v>
      </c>
    </row>
    <row r="298" spans="2:65" s="13" customFormat="1" ht="16.5" customHeight="1">
      <c r="B298" s="187"/>
      <c r="C298" s="188"/>
      <c r="D298" s="188"/>
      <c r="E298" s="189" t="s">
        <v>875</v>
      </c>
      <c r="F298" s="271" t="s">
        <v>1096</v>
      </c>
      <c r="G298" s="272"/>
      <c r="H298" s="272"/>
      <c r="I298" s="272"/>
      <c r="J298" s="188"/>
      <c r="K298" s="190">
        <v>0.14699999999999999</v>
      </c>
      <c r="L298" s="188"/>
      <c r="M298" s="188"/>
      <c r="N298" s="188"/>
      <c r="O298" s="188"/>
      <c r="P298" s="188"/>
      <c r="Q298" s="188"/>
      <c r="R298" s="191"/>
      <c r="T298" s="192"/>
      <c r="U298" s="188"/>
      <c r="V298" s="188"/>
      <c r="W298" s="188"/>
      <c r="X298" s="188"/>
      <c r="Y298" s="188"/>
      <c r="Z298" s="188"/>
      <c r="AA298" s="193"/>
      <c r="AT298" s="194" t="s">
        <v>1089</v>
      </c>
      <c r="AU298" s="194" t="s">
        <v>959</v>
      </c>
      <c r="AV298" s="13" t="s">
        <v>1086</v>
      </c>
      <c r="AW298" s="13" t="s">
        <v>903</v>
      </c>
      <c r="AX298" s="13" t="s">
        <v>954</v>
      </c>
      <c r="AY298" s="194" t="s">
        <v>1081</v>
      </c>
    </row>
    <row r="299" spans="2:65" s="1" customFormat="1" ht="16.5" customHeight="1">
      <c r="B299" s="136"/>
      <c r="C299" s="195" t="s">
        <v>1377</v>
      </c>
      <c r="D299" s="195" t="s">
        <v>1187</v>
      </c>
      <c r="E299" s="196" t="s">
        <v>1511</v>
      </c>
      <c r="F299" s="262" t="s">
        <v>1512</v>
      </c>
      <c r="G299" s="262"/>
      <c r="H299" s="262"/>
      <c r="I299" s="262"/>
      <c r="J299" s="197" t="s">
        <v>1110</v>
      </c>
      <c r="K299" s="198">
        <v>0.105</v>
      </c>
      <c r="L299" s="261">
        <v>0</v>
      </c>
      <c r="M299" s="261"/>
      <c r="N299" s="257">
        <f>ROUND(L299*K299,3)</f>
        <v>0</v>
      </c>
      <c r="O299" s="258"/>
      <c r="P299" s="258"/>
      <c r="Q299" s="258"/>
      <c r="R299" s="138"/>
      <c r="T299" s="168" t="s">
        <v>875</v>
      </c>
      <c r="U299" s="47" t="s">
        <v>914</v>
      </c>
      <c r="V299" s="39"/>
      <c r="W299" s="169">
        <f>V299*K299</f>
        <v>0</v>
      </c>
      <c r="X299" s="169">
        <v>1</v>
      </c>
      <c r="Y299" s="169">
        <f>X299*K299</f>
        <v>0.105</v>
      </c>
      <c r="Z299" s="169">
        <v>0</v>
      </c>
      <c r="AA299" s="170">
        <f>Z299*K299</f>
        <v>0</v>
      </c>
      <c r="AR299" s="22" t="s">
        <v>1190</v>
      </c>
      <c r="AT299" s="22" t="s">
        <v>1187</v>
      </c>
      <c r="AU299" s="22" t="s">
        <v>959</v>
      </c>
      <c r="AY299" s="22" t="s">
        <v>1081</v>
      </c>
      <c r="BE299" s="116">
        <f>IF(U299="základná",N299,0)</f>
        <v>0</v>
      </c>
      <c r="BF299" s="116">
        <f>IF(U299="znížená",N299,0)</f>
        <v>0</v>
      </c>
      <c r="BG299" s="116">
        <f>IF(U299="zákl. prenesená",N299,0)</f>
        <v>0</v>
      </c>
      <c r="BH299" s="116">
        <f>IF(U299="zníž. prenesená",N299,0)</f>
        <v>0</v>
      </c>
      <c r="BI299" s="116">
        <f>IF(U299="nulová",N299,0)</f>
        <v>0</v>
      </c>
      <c r="BJ299" s="22" t="s">
        <v>959</v>
      </c>
      <c r="BK299" s="171">
        <f>ROUND(L299*K299,3)</f>
        <v>0</v>
      </c>
      <c r="BL299" s="22" t="s">
        <v>1183</v>
      </c>
      <c r="BM299" s="22" t="s">
        <v>288</v>
      </c>
    </row>
    <row r="300" spans="2:65" s="11" customFormat="1" ht="16.5" customHeight="1">
      <c r="B300" s="172"/>
      <c r="C300" s="173"/>
      <c r="D300" s="173"/>
      <c r="E300" s="174" t="s">
        <v>875</v>
      </c>
      <c r="F300" s="263" t="s">
        <v>1482</v>
      </c>
      <c r="G300" s="264"/>
      <c r="H300" s="264"/>
      <c r="I300" s="264"/>
      <c r="J300" s="173"/>
      <c r="K300" s="174" t="s">
        <v>875</v>
      </c>
      <c r="L300" s="173"/>
      <c r="M300" s="173"/>
      <c r="N300" s="173"/>
      <c r="O300" s="173"/>
      <c r="P300" s="173"/>
      <c r="Q300" s="173"/>
      <c r="R300" s="175"/>
      <c r="T300" s="176"/>
      <c r="U300" s="173"/>
      <c r="V300" s="173"/>
      <c r="W300" s="173"/>
      <c r="X300" s="173"/>
      <c r="Y300" s="173"/>
      <c r="Z300" s="173"/>
      <c r="AA300" s="177"/>
      <c r="AT300" s="178" t="s">
        <v>1089</v>
      </c>
      <c r="AU300" s="178" t="s">
        <v>959</v>
      </c>
      <c r="AV300" s="11" t="s">
        <v>954</v>
      </c>
      <c r="AW300" s="11" t="s">
        <v>903</v>
      </c>
      <c r="AX300" s="11" t="s">
        <v>947</v>
      </c>
      <c r="AY300" s="178" t="s">
        <v>1081</v>
      </c>
    </row>
    <row r="301" spans="2:65" s="12" customFormat="1" ht="16.5" customHeight="1">
      <c r="B301" s="179"/>
      <c r="C301" s="180"/>
      <c r="D301" s="180"/>
      <c r="E301" s="181" t="s">
        <v>875</v>
      </c>
      <c r="F301" s="259" t="s">
        <v>289</v>
      </c>
      <c r="G301" s="260"/>
      <c r="H301" s="260"/>
      <c r="I301" s="260"/>
      <c r="J301" s="180"/>
      <c r="K301" s="182">
        <v>0.105</v>
      </c>
      <c r="L301" s="180"/>
      <c r="M301" s="180"/>
      <c r="N301" s="180"/>
      <c r="O301" s="180"/>
      <c r="P301" s="180"/>
      <c r="Q301" s="180"/>
      <c r="R301" s="183"/>
      <c r="T301" s="184"/>
      <c r="U301" s="180"/>
      <c r="V301" s="180"/>
      <c r="W301" s="180"/>
      <c r="X301" s="180"/>
      <c r="Y301" s="180"/>
      <c r="Z301" s="180"/>
      <c r="AA301" s="185"/>
      <c r="AT301" s="186" t="s">
        <v>1089</v>
      </c>
      <c r="AU301" s="186" t="s">
        <v>959</v>
      </c>
      <c r="AV301" s="12" t="s">
        <v>959</v>
      </c>
      <c r="AW301" s="12" t="s">
        <v>903</v>
      </c>
      <c r="AX301" s="12" t="s">
        <v>954</v>
      </c>
      <c r="AY301" s="186" t="s">
        <v>1081</v>
      </c>
    </row>
    <row r="302" spans="2:65" s="1" customFormat="1" ht="16.5" customHeight="1">
      <c r="B302" s="136"/>
      <c r="C302" s="195" t="s">
        <v>1381</v>
      </c>
      <c r="D302" s="195" t="s">
        <v>1187</v>
      </c>
      <c r="E302" s="196" t="s">
        <v>1521</v>
      </c>
      <c r="F302" s="262" t="s">
        <v>1522</v>
      </c>
      <c r="G302" s="262"/>
      <c r="H302" s="262"/>
      <c r="I302" s="262"/>
      <c r="J302" s="197" t="s">
        <v>1110</v>
      </c>
      <c r="K302" s="198">
        <v>2.5529999999999999</v>
      </c>
      <c r="L302" s="261">
        <v>0</v>
      </c>
      <c r="M302" s="261"/>
      <c r="N302" s="257">
        <f>ROUND(L302*K302,3)</f>
        <v>0</v>
      </c>
      <c r="O302" s="258"/>
      <c r="P302" s="258"/>
      <c r="Q302" s="258"/>
      <c r="R302" s="138"/>
      <c r="T302" s="168" t="s">
        <v>875</v>
      </c>
      <c r="U302" s="47" t="s">
        <v>914</v>
      </c>
      <c r="V302" s="39"/>
      <c r="W302" s="169">
        <f>V302*K302</f>
        <v>0</v>
      </c>
      <c r="X302" s="169">
        <v>1</v>
      </c>
      <c r="Y302" s="169">
        <f>X302*K302</f>
        <v>2.5529999999999999</v>
      </c>
      <c r="Z302" s="169">
        <v>0</v>
      </c>
      <c r="AA302" s="170">
        <f>Z302*K302</f>
        <v>0</v>
      </c>
      <c r="AR302" s="22" t="s">
        <v>1190</v>
      </c>
      <c r="AT302" s="22" t="s">
        <v>1187</v>
      </c>
      <c r="AU302" s="22" t="s">
        <v>959</v>
      </c>
      <c r="AY302" s="22" t="s">
        <v>1081</v>
      </c>
      <c r="BE302" s="116">
        <f>IF(U302="základná",N302,0)</f>
        <v>0</v>
      </c>
      <c r="BF302" s="116">
        <f>IF(U302="znížená",N302,0)</f>
        <v>0</v>
      </c>
      <c r="BG302" s="116">
        <f>IF(U302="zákl. prenesená",N302,0)</f>
        <v>0</v>
      </c>
      <c r="BH302" s="116">
        <f>IF(U302="zníž. prenesená",N302,0)</f>
        <v>0</v>
      </c>
      <c r="BI302" s="116">
        <f>IF(U302="nulová",N302,0)</f>
        <v>0</v>
      </c>
      <c r="BJ302" s="22" t="s">
        <v>959</v>
      </c>
      <c r="BK302" s="171">
        <f>ROUND(L302*K302,3)</f>
        <v>0</v>
      </c>
      <c r="BL302" s="22" t="s">
        <v>1183</v>
      </c>
      <c r="BM302" s="22" t="s">
        <v>290</v>
      </c>
    </row>
    <row r="303" spans="2:65" s="11" customFormat="1" ht="16.5" customHeight="1">
      <c r="B303" s="172"/>
      <c r="C303" s="173"/>
      <c r="D303" s="173"/>
      <c r="E303" s="174" t="s">
        <v>875</v>
      </c>
      <c r="F303" s="263" t="s">
        <v>1482</v>
      </c>
      <c r="G303" s="264"/>
      <c r="H303" s="264"/>
      <c r="I303" s="264"/>
      <c r="J303" s="173"/>
      <c r="K303" s="174" t="s">
        <v>875</v>
      </c>
      <c r="L303" s="173"/>
      <c r="M303" s="173"/>
      <c r="N303" s="173"/>
      <c r="O303" s="173"/>
      <c r="P303" s="173"/>
      <c r="Q303" s="173"/>
      <c r="R303" s="175"/>
      <c r="T303" s="176"/>
      <c r="U303" s="173"/>
      <c r="V303" s="173"/>
      <c r="W303" s="173"/>
      <c r="X303" s="173"/>
      <c r="Y303" s="173"/>
      <c r="Z303" s="173"/>
      <c r="AA303" s="177"/>
      <c r="AT303" s="178" t="s">
        <v>1089</v>
      </c>
      <c r="AU303" s="178" t="s">
        <v>959</v>
      </c>
      <c r="AV303" s="11" t="s">
        <v>954</v>
      </c>
      <c r="AW303" s="11" t="s">
        <v>903</v>
      </c>
      <c r="AX303" s="11" t="s">
        <v>947</v>
      </c>
      <c r="AY303" s="178" t="s">
        <v>1081</v>
      </c>
    </row>
    <row r="304" spans="2:65" s="12" customFormat="1" ht="16.5" customHeight="1">
      <c r="B304" s="179"/>
      <c r="C304" s="180"/>
      <c r="D304" s="180"/>
      <c r="E304" s="181" t="s">
        <v>875</v>
      </c>
      <c r="F304" s="259" t="s">
        <v>291</v>
      </c>
      <c r="G304" s="260"/>
      <c r="H304" s="260"/>
      <c r="I304" s="260"/>
      <c r="J304" s="180"/>
      <c r="K304" s="182">
        <v>2.5529999999999999</v>
      </c>
      <c r="L304" s="180"/>
      <c r="M304" s="180"/>
      <c r="N304" s="180"/>
      <c r="O304" s="180"/>
      <c r="P304" s="180"/>
      <c r="Q304" s="180"/>
      <c r="R304" s="183"/>
      <c r="T304" s="184"/>
      <c r="U304" s="180"/>
      <c r="V304" s="180"/>
      <c r="W304" s="180"/>
      <c r="X304" s="180"/>
      <c r="Y304" s="180"/>
      <c r="Z304" s="180"/>
      <c r="AA304" s="185"/>
      <c r="AT304" s="186" t="s">
        <v>1089</v>
      </c>
      <c r="AU304" s="186" t="s">
        <v>959</v>
      </c>
      <c r="AV304" s="12" t="s">
        <v>959</v>
      </c>
      <c r="AW304" s="12" t="s">
        <v>903</v>
      </c>
      <c r="AX304" s="12" t="s">
        <v>954</v>
      </c>
      <c r="AY304" s="186" t="s">
        <v>1081</v>
      </c>
    </row>
    <row r="305" spans="2:65" s="1" customFormat="1" ht="38.25" customHeight="1">
      <c r="B305" s="136"/>
      <c r="C305" s="164" t="s">
        <v>1385</v>
      </c>
      <c r="D305" s="164" t="s">
        <v>1082</v>
      </c>
      <c r="E305" s="165" t="s">
        <v>292</v>
      </c>
      <c r="F305" s="270" t="s">
        <v>293</v>
      </c>
      <c r="G305" s="270"/>
      <c r="H305" s="270"/>
      <c r="I305" s="270"/>
      <c r="J305" s="166" t="s">
        <v>1346</v>
      </c>
      <c r="K305" s="167">
        <v>0</v>
      </c>
      <c r="L305" s="265">
        <v>0</v>
      </c>
      <c r="M305" s="265"/>
      <c r="N305" s="258">
        <f>ROUND(L305*K305,3)</f>
        <v>0</v>
      </c>
      <c r="O305" s="258"/>
      <c r="P305" s="258"/>
      <c r="Q305" s="258"/>
      <c r="R305" s="138"/>
      <c r="T305" s="168" t="s">
        <v>875</v>
      </c>
      <c r="U305" s="47" t="s">
        <v>914</v>
      </c>
      <c r="V305" s="39"/>
      <c r="W305" s="169">
        <f>V305*K305</f>
        <v>0</v>
      </c>
      <c r="X305" s="169">
        <v>0</v>
      </c>
      <c r="Y305" s="169">
        <f>X305*K305</f>
        <v>0</v>
      </c>
      <c r="Z305" s="169">
        <v>0</v>
      </c>
      <c r="AA305" s="170">
        <f>Z305*K305</f>
        <v>0</v>
      </c>
      <c r="AR305" s="22" t="s">
        <v>1183</v>
      </c>
      <c r="AT305" s="22" t="s">
        <v>1082</v>
      </c>
      <c r="AU305" s="22" t="s">
        <v>959</v>
      </c>
      <c r="AY305" s="22" t="s">
        <v>1081</v>
      </c>
      <c r="BE305" s="116">
        <f>IF(U305="základná",N305,0)</f>
        <v>0</v>
      </c>
      <c r="BF305" s="116">
        <f>IF(U305="znížená",N305,0)</f>
        <v>0</v>
      </c>
      <c r="BG305" s="116">
        <f>IF(U305="zákl. prenesená",N305,0)</f>
        <v>0</v>
      </c>
      <c r="BH305" s="116">
        <f>IF(U305="zníž. prenesená",N305,0)</f>
        <v>0</v>
      </c>
      <c r="BI305" s="116">
        <f>IF(U305="nulová",N305,0)</f>
        <v>0</v>
      </c>
      <c r="BJ305" s="22" t="s">
        <v>959</v>
      </c>
      <c r="BK305" s="171">
        <f>ROUND(L305*K305,3)</f>
        <v>0</v>
      </c>
      <c r="BL305" s="22" t="s">
        <v>1183</v>
      </c>
      <c r="BM305" s="22" t="s">
        <v>294</v>
      </c>
    </row>
    <row r="306" spans="2:65" s="10" customFormat="1" ht="29.85" customHeight="1">
      <c r="B306" s="153"/>
      <c r="C306" s="154"/>
      <c r="D306" s="163" t="s">
        <v>139</v>
      </c>
      <c r="E306" s="163"/>
      <c r="F306" s="163"/>
      <c r="G306" s="163"/>
      <c r="H306" s="163"/>
      <c r="I306" s="163"/>
      <c r="J306" s="163"/>
      <c r="K306" s="163"/>
      <c r="L306" s="163"/>
      <c r="M306" s="163"/>
      <c r="N306" s="273">
        <f>BK306</f>
        <v>0</v>
      </c>
      <c r="O306" s="274"/>
      <c r="P306" s="274"/>
      <c r="Q306" s="274"/>
      <c r="R306" s="156"/>
      <c r="T306" s="157"/>
      <c r="U306" s="154"/>
      <c r="V306" s="154"/>
      <c r="W306" s="158">
        <f>SUM(W307:W318)</f>
        <v>0</v>
      </c>
      <c r="X306" s="154"/>
      <c r="Y306" s="158">
        <f>SUM(Y307:Y318)</f>
        <v>0</v>
      </c>
      <c r="Z306" s="154"/>
      <c r="AA306" s="159">
        <f>SUM(AA307:AA318)</f>
        <v>0.15065000000000001</v>
      </c>
      <c r="AR306" s="160" t="s">
        <v>959</v>
      </c>
      <c r="AT306" s="161" t="s">
        <v>946</v>
      </c>
      <c r="AU306" s="161" t="s">
        <v>954</v>
      </c>
      <c r="AY306" s="160" t="s">
        <v>1081</v>
      </c>
      <c r="BK306" s="162">
        <f>SUM(BK307:BK318)</f>
        <v>0</v>
      </c>
    </row>
    <row r="307" spans="2:65" s="1" customFormat="1" ht="16.5" customHeight="1">
      <c r="B307" s="136"/>
      <c r="C307" s="164" t="s">
        <v>1389</v>
      </c>
      <c r="D307" s="164" t="s">
        <v>1082</v>
      </c>
      <c r="E307" s="165" t="s">
        <v>295</v>
      </c>
      <c r="F307" s="270" t="s">
        <v>296</v>
      </c>
      <c r="G307" s="270"/>
      <c r="H307" s="270"/>
      <c r="I307" s="270"/>
      <c r="J307" s="166" t="s">
        <v>1194</v>
      </c>
      <c r="K307" s="167">
        <v>53.38</v>
      </c>
      <c r="L307" s="265">
        <v>0</v>
      </c>
      <c r="M307" s="265"/>
      <c r="N307" s="258">
        <f>ROUND(L307*K307,3)</f>
        <v>0</v>
      </c>
      <c r="O307" s="258"/>
      <c r="P307" s="258"/>
      <c r="Q307" s="258"/>
      <c r="R307" s="138"/>
      <c r="T307" s="168" t="s">
        <v>875</v>
      </c>
      <c r="U307" s="47" t="s">
        <v>914</v>
      </c>
      <c r="V307" s="39"/>
      <c r="W307" s="169">
        <f>V307*K307</f>
        <v>0</v>
      </c>
      <c r="X307" s="169">
        <v>0</v>
      </c>
      <c r="Y307" s="169">
        <f>X307*K307</f>
        <v>0</v>
      </c>
      <c r="Z307" s="169">
        <v>1E-3</v>
      </c>
      <c r="AA307" s="170">
        <f>Z307*K307</f>
        <v>5.3380000000000004E-2</v>
      </c>
      <c r="AR307" s="22" t="s">
        <v>1183</v>
      </c>
      <c r="AT307" s="22" t="s">
        <v>1082</v>
      </c>
      <c r="AU307" s="22" t="s">
        <v>959</v>
      </c>
      <c r="AY307" s="22" t="s">
        <v>1081</v>
      </c>
      <c r="BE307" s="116">
        <f>IF(U307="základná",N307,0)</f>
        <v>0</v>
      </c>
      <c r="BF307" s="116">
        <f>IF(U307="znížená",N307,0)</f>
        <v>0</v>
      </c>
      <c r="BG307" s="116">
        <f>IF(U307="zákl. prenesená",N307,0)</f>
        <v>0</v>
      </c>
      <c r="BH307" s="116">
        <f>IF(U307="zníž. prenesená",N307,0)</f>
        <v>0</v>
      </c>
      <c r="BI307" s="116">
        <f>IF(U307="nulová",N307,0)</f>
        <v>0</v>
      </c>
      <c r="BJ307" s="22" t="s">
        <v>959</v>
      </c>
      <c r="BK307" s="171">
        <f>ROUND(L307*K307,3)</f>
        <v>0</v>
      </c>
      <c r="BL307" s="22" t="s">
        <v>1183</v>
      </c>
      <c r="BM307" s="22" t="s">
        <v>297</v>
      </c>
    </row>
    <row r="308" spans="2:65" s="11" customFormat="1" ht="16.5" customHeight="1">
      <c r="B308" s="172"/>
      <c r="C308" s="173"/>
      <c r="D308" s="173"/>
      <c r="E308" s="174" t="s">
        <v>875</v>
      </c>
      <c r="F308" s="263" t="s">
        <v>298</v>
      </c>
      <c r="G308" s="264"/>
      <c r="H308" s="264"/>
      <c r="I308" s="264"/>
      <c r="J308" s="173"/>
      <c r="K308" s="174" t="s">
        <v>875</v>
      </c>
      <c r="L308" s="173"/>
      <c r="M308" s="173"/>
      <c r="N308" s="173"/>
      <c r="O308" s="173"/>
      <c r="P308" s="173"/>
      <c r="Q308" s="173"/>
      <c r="R308" s="175"/>
      <c r="T308" s="176"/>
      <c r="U308" s="173"/>
      <c r="V308" s="173"/>
      <c r="W308" s="173"/>
      <c r="X308" s="173"/>
      <c r="Y308" s="173"/>
      <c r="Z308" s="173"/>
      <c r="AA308" s="177"/>
      <c r="AT308" s="178" t="s">
        <v>1089</v>
      </c>
      <c r="AU308" s="178" t="s">
        <v>959</v>
      </c>
      <c r="AV308" s="11" t="s">
        <v>954</v>
      </c>
      <c r="AW308" s="11" t="s">
        <v>903</v>
      </c>
      <c r="AX308" s="11" t="s">
        <v>947</v>
      </c>
      <c r="AY308" s="178" t="s">
        <v>1081</v>
      </c>
    </row>
    <row r="309" spans="2:65" s="11" customFormat="1" ht="16.5" customHeight="1">
      <c r="B309" s="172"/>
      <c r="C309" s="173"/>
      <c r="D309" s="173"/>
      <c r="E309" s="174" t="s">
        <v>875</v>
      </c>
      <c r="F309" s="266" t="s">
        <v>299</v>
      </c>
      <c r="G309" s="267"/>
      <c r="H309" s="267"/>
      <c r="I309" s="267"/>
      <c r="J309" s="173"/>
      <c r="K309" s="174" t="s">
        <v>875</v>
      </c>
      <c r="L309" s="173"/>
      <c r="M309" s="173"/>
      <c r="N309" s="173"/>
      <c r="O309" s="173"/>
      <c r="P309" s="173"/>
      <c r="Q309" s="173"/>
      <c r="R309" s="175"/>
      <c r="T309" s="176"/>
      <c r="U309" s="173"/>
      <c r="V309" s="173"/>
      <c r="W309" s="173"/>
      <c r="X309" s="173"/>
      <c r="Y309" s="173"/>
      <c r="Z309" s="173"/>
      <c r="AA309" s="177"/>
      <c r="AT309" s="178" t="s">
        <v>1089</v>
      </c>
      <c r="AU309" s="178" t="s">
        <v>959</v>
      </c>
      <c r="AV309" s="11" t="s">
        <v>954</v>
      </c>
      <c r="AW309" s="11" t="s">
        <v>903</v>
      </c>
      <c r="AX309" s="11" t="s">
        <v>947</v>
      </c>
      <c r="AY309" s="178" t="s">
        <v>1081</v>
      </c>
    </row>
    <row r="310" spans="2:65" s="12" customFormat="1" ht="16.5" customHeight="1">
      <c r="B310" s="179"/>
      <c r="C310" s="180"/>
      <c r="D310" s="180"/>
      <c r="E310" s="181" t="s">
        <v>875</v>
      </c>
      <c r="F310" s="259" t="s">
        <v>300</v>
      </c>
      <c r="G310" s="260"/>
      <c r="H310" s="260"/>
      <c r="I310" s="260"/>
      <c r="J310" s="180"/>
      <c r="K310" s="182">
        <v>36.58</v>
      </c>
      <c r="L310" s="180"/>
      <c r="M310" s="180"/>
      <c r="N310" s="180"/>
      <c r="O310" s="180"/>
      <c r="P310" s="180"/>
      <c r="Q310" s="180"/>
      <c r="R310" s="183"/>
      <c r="T310" s="184"/>
      <c r="U310" s="180"/>
      <c r="V310" s="180"/>
      <c r="W310" s="180"/>
      <c r="X310" s="180"/>
      <c r="Y310" s="180"/>
      <c r="Z310" s="180"/>
      <c r="AA310" s="185"/>
      <c r="AT310" s="186" t="s">
        <v>1089</v>
      </c>
      <c r="AU310" s="186" t="s">
        <v>959</v>
      </c>
      <c r="AV310" s="12" t="s">
        <v>959</v>
      </c>
      <c r="AW310" s="12" t="s">
        <v>903</v>
      </c>
      <c r="AX310" s="12" t="s">
        <v>947</v>
      </c>
      <c r="AY310" s="186" t="s">
        <v>1081</v>
      </c>
    </row>
    <row r="311" spans="2:65" s="11" customFormat="1" ht="16.5" customHeight="1">
      <c r="B311" s="172"/>
      <c r="C311" s="173"/>
      <c r="D311" s="173"/>
      <c r="E311" s="174" t="s">
        <v>875</v>
      </c>
      <c r="F311" s="266" t="s">
        <v>301</v>
      </c>
      <c r="G311" s="267"/>
      <c r="H311" s="267"/>
      <c r="I311" s="267"/>
      <c r="J311" s="173"/>
      <c r="K311" s="174" t="s">
        <v>875</v>
      </c>
      <c r="L311" s="173"/>
      <c r="M311" s="173"/>
      <c r="N311" s="173"/>
      <c r="O311" s="173"/>
      <c r="P311" s="173"/>
      <c r="Q311" s="173"/>
      <c r="R311" s="175"/>
      <c r="T311" s="176"/>
      <c r="U311" s="173"/>
      <c r="V311" s="173"/>
      <c r="W311" s="173"/>
      <c r="X311" s="173"/>
      <c r="Y311" s="173"/>
      <c r="Z311" s="173"/>
      <c r="AA311" s="177"/>
      <c r="AT311" s="178" t="s">
        <v>1089</v>
      </c>
      <c r="AU311" s="178" t="s">
        <v>959</v>
      </c>
      <c r="AV311" s="11" t="s">
        <v>954</v>
      </c>
      <c r="AW311" s="11" t="s">
        <v>903</v>
      </c>
      <c r="AX311" s="11" t="s">
        <v>947</v>
      </c>
      <c r="AY311" s="178" t="s">
        <v>1081</v>
      </c>
    </row>
    <row r="312" spans="2:65" s="12" customFormat="1" ht="16.5" customHeight="1">
      <c r="B312" s="179"/>
      <c r="C312" s="180"/>
      <c r="D312" s="180"/>
      <c r="E312" s="181" t="s">
        <v>875</v>
      </c>
      <c r="F312" s="259" t="s">
        <v>302</v>
      </c>
      <c r="G312" s="260"/>
      <c r="H312" s="260"/>
      <c r="I312" s="260"/>
      <c r="J312" s="180"/>
      <c r="K312" s="182">
        <v>16.8</v>
      </c>
      <c r="L312" s="180"/>
      <c r="M312" s="180"/>
      <c r="N312" s="180"/>
      <c r="O312" s="180"/>
      <c r="P312" s="180"/>
      <c r="Q312" s="180"/>
      <c r="R312" s="183"/>
      <c r="T312" s="184"/>
      <c r="U312" s="180"/>
      <c r="V312" s="180"/>
      <c r="W312" s="180"/>
      <c r="X312" s="180"/>
      <c r="Y312" s="180"/>
      <c r="Z312" s="180"/>
      <c r="AA312" s="185"/>
      <c r="AT312" s="186" t="s">
        <v>1089</v>
      </c>
      <c r="AU312" s="186" t="s">
        <v>959</v>
      </c>
      <c r="AV312" s="12" t="s">
        <v>959</v>
      </c>
      <c r="AW312" s="12" t="s">
        <v>903</v>
      </c>
      <c r="AX312" s="12" t="s">
        <v>947</v>
      </c>
      <c r="AY312" s="186" t="s">
        <v>1081</v>
      </c>
    </row>
    <row r="313" spans="2:65" s="13" customFormat="1" ht="16.5" customHeight="1">
      <c r="B313" s="187"/>
      <c r="C313" s="188"/>
      <c r="D313" s="188"/>
      <c r="E313" s="189" t="s">
        <v>875</v>
      </c>
      <c r="F313" s="271" t="s">
        <v>1096</v>
      </c>
      <c r="G313" s="272"/>
      <c r="H313" s="272"/>
      <c r="I313" s="272"/>
      <c r="J313" s="188"/>
      <c r="K313" s="190">
        <v>53.38</v>
      </c>
      <c r="L313" s="188"/>
      <c r="M313" s="188"/>
      <c r="N313" s="188"/>
      <c r="O313" s="188"/>
      <c r="P313" s="188"/>
      <c r="Q313" s="188"/>
      <c r="R313" s="191"/>
      <c r="T313" s="192"/>
      <c r="U313" s="188"/>
      <c r="V313" s="188"/>
      <c r="W313" s="188"/>
      <c r="X313" s="188"/>
      <c r="Y313" s="188"/>
      <c r="Z313" s="188"/>
      <c r="AA313" s="193"/>
      <c r="AT313" s="194" t="s">
        <v>1089</v>
      </c>
      <c r="AU313" s="194" t="s">
        <v>959</v>
      </c>
      <c r="AV313" s="13" t="s">
        <v>1086</v>
      </c>
      <c r="AW313" s="13" t="s">
        <v>903</v>
      </c>
      <c r="AX313" s="13" t="s">
        <v>954</v>
      </c>
      <c r="AY313" s="194" t="s">
        <v>1081</v>
      </c>
    </row>
    <row r="314" spans="2:65" s="1" customFormat="1" ht="25.5" customHeight="1">
      <c r="B314" s="136"/>
      <c r="C314" s="164" t="s">
        <v>1394</v>
      </c>
      <c r="D314" s="164" t="s">
        <v>1082</v>
      </c>
      <c r="E314" s="165" t="s">
        <v>303</v>
      </c>
      <c r="F314" s="270" t="s">
        <v>304</v>
      </c>
      <c r="G314" s="270"/>
      <c r="H314" s="270"/>
      <c r="I314" s="270"/>
      <c r="J314" s="166" t="s">
        <v>1135</v>
      </c>
      <c r="K314" s="167">
        <v>97.27</v>
      </c>
      <c r="L314" s="265">
        <v>0</v>
      </c>
      <c r="M314" s="265"/>
      <c r="N314" s="258">
        <f>ROUND(L314*K314,3)</f>
        <v>0</v>
      </c>
      <c r="O314" s="258"/>
      <c r="P314" s="258"/>
      <c r="Q314" s="258"/>
      <c r="R314" s="138"/>
      <c r="T314" s="168" t="s">
        <v>875</v>
      </c>
      <c r="U314" s="47" t="s">
        <v>914</v>
      </c>
      <c r="V314" s="39"/>
      <c r="W314" s="169">
        <f>V314*K314</f>
        <v>0</v>
      </c>
      <c r="X314" s="169">
        <v>0</v>
      </c>
      <c r="Y314" s="169">
        <f>X314*K314</f>
        <v>0</v>
      </c>
      <c r="Z314" s="169">
        <v>1E-3</v>
      </c>
      <c r="AA314" s="170">
        <f>Z314*K314</f>
        <v>9.7269999999999995E-2</v>
      </c>
      <c r="AR314" s="22" t="s">
        <v>1183</v>
      </c>
      <c r="AT314" s="22" t="s">
        <v>1082</v>
      </c>
      <c r="AU314" s="22" t="s">
        <v>959</v>
      </c>
      <c r="AY314" s="22" t="s">
        <v>1081</v>
      </c>
      <c r="BE314" s="116">
        <f>IF(U314="základná",N314,0)</f>
        <v>0</v>
      </c>
      <c r="BF314" s="116">
        <f>IF(U314="znížená",N314,0)</f>
        <v>0</v>
      </c>
      <c r="BG314" s="116">
        <f>IF(U314="zákl. prenesená",N314,0)</f>
        <v>0</v>
      </c>
      <c r="BH314" s="116">
        <f>IF(U314="zníž. prenesená",N314,0)</f>
        <v>0</v>
      </c>
      <c r="BI314" s="116">
        <f>IF(U314="nulová",N314,0)</f>
        <v>0</v>
      </c>
      <c r="BJ314" s="22" t="s">
        <v>959</v>
      </c>
      <c r="BK314" s="171">
        <f>ROUND(L314*K314,3)</f>
        <v>0</v>
      </c>
      <c r="BL314" s="22" t="s">
        <v>1183</v>
      </c>
      <c r="BM314" s="22" t="s">
        <v>305</v>
      </c>
    </row>
    <row r="315" spans="2:65" s="11" customFormat="1" ht="16.5" customHeight="1">
      <c r="B315" s="172"/>
      <c r="C315" s="173"/>
      <c r="D315" s="173"/>
      <c r="E315" s="174" t="s">
        <v>875</v>
      </c>
      <c r="F315" s="263" t="s">
        <v>306</v>
      </c>
      <c r="G315" s="264"/>
      <c r="H315" s="264"/>
      <c r="I315" s="264"/>
      <c r="J315" s="173"/>
      <c r="K315" s="174" t="s">
        <v>875</v>
      </c>
      <c r="L315" s="173"/>
      <c r="M315" s="173"/>
      <c r="N315" s="173"/>
      <c r="O315" s="173"/>
      <c r="P315" s="173"/>
      <c r="Q315" s="173"/>
      <c r="R315" s="175"/>
      <c r="T315" s="176"/>
      <c r="U315" s="173"/>
      <c r="V315" s="173"/>
      <c r="W315" s="173"/>
      <c r="X315" s="173"/>
      <c r="Y315" s="173"/>
      <c r="Z315" s="173"/>
      <c r="AA315" s="177"/>
      <c r="AT315" s="178" t="s">
        <v>1089</v>
      </c>
      <c r="AU315" s="178" t="s">
        <v>959</v>
      </c>
      <c r="AV315" s="11" t="s">
        <v>954</v>
      </c>
      <c r="AW315" s="11" t="s">
        <v>903</v>
      </c>
      <c r="AX315" s="11" t="s">
        <v>947</v>
      </c>
      <c r="AY315" s="178" t="s">
        <v>1081</v>
      </c>
    </row>
    <row r="316" spans="2:65" s="12" customFormat="1" ht="16.5" customHeight="1">
      <c r="B316" s="179"/>
      <c r="C316" s="180"/>
      <c r="D316" s="180"/>
      <c r="E316" s="181" t="s">
        <v>875</v>
      </c>
      <c r="F316" s="259" t="s">
        <v>307</v>
      </c>
      <c r="G316" s="260"/>
      <c r="H316" s="260"/>
      <c r="I316" s="260"/>
      <c r="J316" s="180"/>
      <c r="K316" s="182">
        <v>83.75</v>
      </c>
      <c r="L316" s="180"/>
      <c r="M316" s="180"/>
      <c r="N316" s="180"/>
      <c r="O316" s="180"/>
      <c r="P316" s="180"/>
      <c r="Q316" s="180"/>
      <c r="R316" s="183"/>
      <c r="T316" s="184"/>
      <c r="U316" s="180"/>
      <c r="V316" s="180"/>
      <c r="W316" s="180"/>
      <c r="X316" s="180"/>
      <c r="Y316" s="180"/>
      <c r="Z316" s="180"/>
      <c r="AA316" s="185"/>
      <c r="AT316" s="186" t="s">
        <v>1089</v>
      </c>
      <c r="AU316" s="186" t="s">
        <v>959</v>
      </c>
      <c r="AV316" s="12" t="s">
        <v>959</v>
      </c>
      <c r="AW316" s="12" t="s">
        <v>903</v>
      </c>
      <c r="AX316" s="12" t="s">
        <v>947</v>
      </c>
      <c r="AY316" s="186" t="s">
        <v>1081</v>
      </c>
    </row>
    <row r="317" spans="2:65" s="12" customFormat="1" ht="16.5" customHeight="1">
      <c r="B317" s="179"/>
      <c r="C317" s="180"/>
      <c r="D317" s="180"/>
      <c r="E317" s="181" t="s">
        <v>875</v>
      </c>
      <c r="F317" s="259" t="s">
        <v>308</v>
      </c>
      <c r="G317" s="260"/>
      <c r="H317" s="260"/>
      <c r="I317" s="260"/>
      <c r="J317" s="180"/>
      <c r="K317" s="182">
        <v>13.52</v>
      </c>
      <c r="L317" s="180"/>
      <c r="M317" s="180"/>
      <c r="N317" s="180"/>
      <c r="O317" s="180"/>
      <c r="P317" s="180"/>
      <c r="Q317" s="180"/>
      <c r="R317" s="183"/>
      <c r="T317" s="184"/>
      <c r="U317" s="180"/>
      <c r="V317" s="180"/>
      <c r="W317" s="180"/>
      <c r="X317" s="180"/>
      <c r="Y317" s="180"/>
      <c r="Z317" s="180"/>
      <c r="AA317" s="185"/>
      <c r="AT317" s="186" t="s">
        <v>1089</v>
      </c>
      <c r="AU317" s="186" t="s">
        <v>959</v>
      </c>
      <c r="AV317" s="12" t="s">
        <v>959</v>
      </c>
      <c r="AW317" s="12" t="s">
        <v>903</v>
      </c>
      <c r="AX317" s="12" t="s">
        <v>947</v>
      </c>
      <c r="AY317" s="186" t="s">
        <v>1081</v>
      </c>
    </row>
    <row r="318" spans="2:65" s="13" customFormat="1" ht="16.5" customHeight="1">
      <c r="B318" s="187"/>
      <c r="C318" s="188"/>
      <c r="D318" s="188"/>
      <c r="E318" s="189" t="s">
        <v>875</v>
      </c>
      <c r="F318" s="271" t="s">
        <v>1096</v>
      </c>
      <c r="G318" s="272"/>
      <c r="H318" s="272"/>
      <c r="I318" s="272"/>
      <c r="J318" s="188"/>
      <c r="K318" s="190">
        <v>97.27</v>
      </c>
      <c r="L318" s="188"/>
      <c r="M318" s="188"/>
      <c r="N318" s="188"/>
      <c r="O318" s="188"/>
      <c r="P318" s="188"/>
      <c r="Q318" s="188"/>
      <c r="R318" s="191"/>
      <c r="T318" s="192"/>
      <c r="U318" s="188"/>
      <c r="V318" s="188"/>
      <c r="W318" s="188"/>
      <c r="X318" s="188"/>
      <c r="Y318" s="188"/>
      <c r="Z318" s="188"/>
      <c r="AA318" s="193"/>
      <c r="AT318" s="194" t="s">
        <v>1089</v>
      </c>
      <c r="AU318" s="194" t="s">
        <v>959</v>
      </c>
      <c r="AV318" s="13" t="s">
        <v>1086</v>
      </c>
      <c r="AW318" s="13" t="s">
        <v>903</v>
      </c>
      <c r="AX318" s="13" t="s">
        <v>954</v>
      </c>
      <c r="AY318" s="194" t="s">
        <v>1081</v>
      </c>
    </row>
    <row r="319" spans="2:65" s="10" customFormat="1" ht="29.85" customHeight="1">
      <c r="B319" s="153"/>
      <c r="C319" s="154"/>
      <c r="D319" s="163" t="s">
        <v>1060</v>
      </c>
      <c r="E319" s="163"/>
      <c r="F319" s="163"/>
      <c r="G319" s="163"/>
      <c r="H319" s="163"/>
      <c r="I319" s="163"/>
      <c r="J319" s="163"/>
      <c r="K319" s="163"/>
      <c r="L319" s="163"/>
      <c r="M319" s="163"/>
      <c r="N319" s="279">
        <f>BK319</f>
        <v>0</v>
      </c>
      <c r="O319" s="280"/>
      <c r="P319" s="280"/>
      <c r="Q319" s="280"/>
      <c r="R319" s="156"/>
      <c r="T319" s="157"/>
      <c r="U319" s="154"/>
      <c r="V319" s="154"/>
      <c r="W319" s="158">
        <f>SUM(W320:W327)</f>
        <v>0</v>
      </c>
      <c r="X319" s="154"/>
      <c r="Y319" s="158">
        <f>SUM(Y320:Y327)</f>
        <v>0.19473188</v>
      </c>
      <c r="Z319" s="154"/>
      <c r="AA319" s="159">
        <f>SUM(AA320:AA327)</f>
        <v>0</v>
      </c>
      <c r="AR319" s="160" t="s">
        <v>959</v>
      </c>
      <c r="AT319" s="161" t="s">
        <v>946</v>
      </c>
      <c r="AU319" s="161" t="s">
        <v>954</v>
      </c>
      <c r="AY319" s="160" t="s">
        <v>1081</v>
      </c>
      <c r="BK319" s="162">
        <f>SUM(BK320:BK327)</f>
        <v>0</v>
      </c>
    </row>
    <row r="320" spans="2:65" s="1" customFormat="1" ht="38.25" customHeight="1">
      <c r="B320" s="136"/>
      <c r="C320" s="164" t="s">
        <v>1399</v>
      </c>
      <c r="D320" s="164" t="s">
        <v>1082</v>
      </c>
      <c r="E320" s="165" t="s">
        <v>11</v>
      </c>
      <c r="F320" s="270" t="s">
        <v>12</v>
      </c>
      <c r="G320" s="270"/>
      <c r="H320" s="270"/>
      <c r="I320" s="270"/>
      <c r="J320" s="166" t="s">
        <v>1135</v>
      </c>
      <c r="K320" s="167">
        <v>198.70599999999999</v>
      </c>
      <c r="L320" s="265">
        <v>0</v>
      </c>
      <c r="M320" s="265"/>
      <c r="N320" s="258">
        <f>ROUND(L320*K320,3)</f>
        <v>0</v>
      </c>
      <c r="O320" s="258"/>
      <c r="P320" s="258"/>
      <c r="Q320" s="258"/>
      <c r="R320" s="138"/>
      <c r="T320" s="168" t="s">
        <v>875</v>
      </c>
      <c r="U320" s="47" t="s">
        <v>914</v>
      </c>
      <c r="V320" s="39"/>
      <c r="W320" s="169">
        <f>V320*K320</f>
        <v>0</v>
      </c>
      <c r="X320" s="169">
        <v>9.7999999999999997E-4</v>
      </c>
      <c r="Y320" s="169">
        <f>X320*K320</f>
        <v>0.19473188</v>
      </c>
      <c r="Z320" s="169">
        <v>0</v>
      </c>
      <c r="AA320" s="170">
        <f>Z320*K320</f>
        <v>0</v>
      </c>
      <c r="AR320" s="22" t="s">
        <v>1183</v>
      </c>
      <c r="AT320" s="22" t="s">
        <v>1082</v>
      </c>
      <c r="AU320" s="22" t="s">
        <v>959</v>
      </c>
      <c r="AY320" s="22" t="s">
        <v>1081</v>
      </c>
      <c r="BE320" s="116">
        <f>IF(U320="základná",N320,0)</f>
        <v>0</v>
      </c>
      <c r="BF320" s="116">
        <f>IF(U320="znížená",N320,0)</f>
        <v>0</v>
      </c>
      <c r="BG320" s="116">
        <f>IF(U320="zákl. prenesená",N320,0)</f>
        <v>0</v>
      </c>
      <c r="BH320" s="116">
        <f>IF(U320="zníž. prenesená",N320,0)</f>
        <v>0</v>
      </c>
      <c r="BI320" s="116">
        <f>IF(U320="nulová",N320,0)</f>
        <v>0</v>
      </c>
      <c r="BJ320" s="22" t="s">
        <v>959</v>
      </c>
      <c r="BK320" s="171">
        <f>ROUND(L320*K320,3)</f>
        <v>0</v>
      </c>
      <c r="BL320" s="22" t="s">
        <v>1183</v>
      </c>
      <c r="BM320" s="22" t="s">
        <v>309</v>
      </c>
    </row>
    <row r="321" spans="2:65" s="12" customFormat="1" ht="16.5" customHeight="1">
      <c r="B321" s="179"/>
      <c r="C321" s="180"/>
      <c r="D321" s="180"/>
      <c r="E321" s="181" t="s">
        <v>875</v>
      </c>
      <c r="F321" s="275" t="s">
        <v>310</v>
      </c>
      <c r="G321" s="276"/>
      <c r="H321" s="276"/>
      <c r="I321" s="276"/>
      <c r="J321" s="180"/>
      <c r="K321" s="182">
        <v>99.5</v>
      </c>
      <c r="L321" s="180"/>
      <c r="M321" s="180"/>
      <c r="N321" s="180"/>
      <c r="O321" s="180"/>
      <c r="P321" s="180"/>
      <c r="Q321" s="180"/>
      <c r="R321" s="183"/>
      <c r="T321" s="184"/>
      <c r="U321" s="180"/>
      <c r="V321" s="180"/>
      <c r="W321" s="180"/>
      <c r="X321" s="180"/>
      <c r="Y321" s="180"/>
      <c r="Z321" s="180"/>
      <c r="AA321" s="185"/>
      <c r="AT321" s="186" t="s">
        <v>1089</v>
      </c>
      <c r="AU321" s="186" t="s">
        <v>959</v>
      </c>
      <c r="AV321" s="12" t="s">
        <v>959</v>
      </c>
      <c r="AW321" s="12" t="s">
        <v>903</v>
      </c>
      <c r="AX321" s="12" t="s">
        <v>947</v>
      </c>
      <c r="AY321" s="186" t="s">
        <v>1081</v>
      </c>
    </row>
    <row r="322" spans="2:65" s="12" customFormat="1" ht="16.5" customHeight="1">
      <c r="B322" s="179"/>
      <c r="C322" s="180"/>
      <c r="D322" s="180"/>
      <c r="E322" s="181" t="s">
        <v>875</v>
      </c>
      <c r="F322" s="259" t="s">
        <v>311</v>
      </c>
      <c r="G322" s="260"/>
      <c r="H322" s="260"/>
      <c r="I322" s="260"/>
      <c r="J322" s="180"/>
      <c r="K322" s="182">
        <v>83.75</v>
      </c>
      <c r="L322" s="180"/>
      <c r="M322" s="180"/>
      <c r="N322" s="180"/>
      <c r="O322" s="180"/>
      <c r="P322" s="180"/>
      <c r="Q322" s="180"/>
      <c r="R322" s="183"/>
      <c r="T322" s="184"/>
      <c r="U322" s="180"/>
      <c r="V322" s="180"/>
      <c r="W322" s="180"/>
      <c r="X322" s="180"/>
      <c r="Y322" s="180"/>
      <c r="Z322" s="180"/>
      <c r="AA322" s="185"/>
      <c r="AT322" s="186" t="s">
        <v>1089</v>
      </c>
      <c r="AU322" s="186" t="s">
        <v>959</v>
      </c>
      <c r="AV322" s="12" t="s">
        <v>959</v>
      </c>
      <c r="AW322" s="12" t="s">
        <v>903</v>
      </c>
      <c r="AX322" s="12" t="s">
        <v>947</v>
      </c>
      <c r="AY322" s="186" t="s">
        <v>1081</v>
      </c>
    </row>
    <row r="323" spans="2:65" s="12" customFormat="1" ht="16.5" customHeight="1">
      <c r="B323" s="179"/>
      <c r="C323" s="180"/>
      <c r="D323" s="180"/>
      <c r="E323" s="181" t="s">
        <v>875</v>
      </c>
      <c r="F323" s="259" t="s">
        <v>312</v>
      </c>
      <c r="G323" s="260"/>
      <c r="H323" s="260"/>
      <c r="I323" s="260"/>
      <c r="J323" s="180"/>
      <c r="K323" s="182">
        <v>1.1519999999999999</v>
      </c>
      <c r="L323" s="180"/>
      <c r="M323" s="180"/>
      <c r="N323" s="180"/>
      <c r="O323" s="180"/>
      <c r="P323" s="180"/>
      <c r="Q323" s="180"/>
      <c r="R323" s="183"/>
      <c r="T323" s="184"/>
      <c r="U323" s="180"/>
      <c r="V323" s="180"/>
      <c r="W323" s="180"/>
      <c r="X323" s="180"/>
      <c r="Y323" s="180"/>
      <c r="Z323" s="180"/>
      <c r="AA323" s="185"/>
      <c r="AT323" s="186" t="s">
        <v>1089</v>
      </c>
      <c r="AU323" s="186" t="s">
        <v>959</v>
      </c>
      <c r="AV323" s="12" t="s">
        <v>959</v>
      </c>
      <c r="AW323" s="12" t="s">
        <v>903</v>
      </c>
      <c r="AX323" s="12" t="s">
        <v>947</v>
      </c>
      <c r="AY323" s="186" t="s">
        <v>1081</v>
      </c>
    </row>
    <row r="324" spans="2:65" s="12" customFormat="1" ht="16.5" customHeight="1">
      <c r="B324" s="179"/>
      <c r="C324" s="180"/>
      <c r="D324" s="180"/>
      <c r="E324" s="181" t="s">
        <v>875</v>
      </c>
      <c r="F324" s="259" t="s">
        <v>313</v>
      </c>
      <c r="G324" s="260"/>
      <c r="H324" s="260"/>
      <c r="I324" s="260"/>
      <c r="J324" s="180"/>
      <c r="K324" s="182">
        <v>0.78400000000000003</v>
      </c>
      <c r="L324" s="180"/>
      <c r="M324" s="180"/>
      <c r="N324" s="180"/>
      <c r="O324" s="180"/>
      <c r="P324" s="180"/>
      <c r="Q324" s="180"/>
      <c r="R324" s="183"/>
      <c r="T324" s="184"/>
      <c r="U324" s="180"/>
      <c r="V324" s="180"/>
      <c r="W324" s="180"/>
      <c r="X324" s="180"/>
      <c r="Y324" s="180"/>
      <c r="Z324" s="180"/>
      <c r="AA324" s="185"/>
      <c r="AT324" s="186" t="s">
        <v>1089</v>
      </c>
      <c r="AU324" s="186" t="s">
        <v>959</v>
      </c>
      <c r="AV324" s="12" t="s">
        <v>959</v>
      </c>
      <c r="AW324" s="12" t="s">
        <v>903</v>
      </c>
      <c r="AX324" s="12" t="s">
        <v>947</v>
      </c>
      <c r="AY324" s="186" t="s">
        <v>1081</v>
      </c>
    </row>
    <row r="325" spans="2:65" s="12" customFormat="1" ht="16.5" customHeight="1">
      <c r="B325" s="179"/>
      <c r="C325" s="180"/>
      <c r="D325" s="180"/>
      <c r="E325" s="181" t="s">
        <v>875</v>
      </c>
      <c r="F325" s="259" t="s">
        <v>314</v>
      </c>
      <c r="G325" s="260"/>
      <c r="H325" s="260"/>
      <c r="I325" s="260"/>
      <c r="J325" s="180"/>
      <c r="K325" s="182">
        <v>13.52</v>
      </c>
      <c r="L325" s="180"/>
      <c r="M325" s="180"/>
      <c r="N325" s="180"/>
      <c r="O325" s="180"/>
      <c r="P325" s="180"/>
      <c r="Q325" s="180"/>
      <c r="R325" s="183"/>
      <c r="T325" s="184"/>
      <c r="U325" s="180"/>
      <c r="V325" s="180"/>
      <c r="W325" s="180"/>
      <c r="X325" s="180"/>
      <c r="Y325" s="180"/>
      <c r="Z325" s="180"/>
      <c r="AA325" s="185"/>
      <c r="AT325" s="186" t="s">
        <v>1089</v>
      </c>
      <c r="AU325" s="186" t="s">
        <v>959</v>
      </c>
      <c r="AV325" s="12" t="s">
        <v>959</v>
      </c>
      <c r="AW325" s="12" t="s">
        <v>903</v>
      </c>
      <c r="AX325" s="12" t="s">
        <v>947</v>
      </c>
      <c r="AY325" s="186" t="s">
        <v>1081</v>
      </c>
    </row>
    <row r="326" spans="2:65" s="13" customFormat="1" ht="16.5" customHeight="1">
      <c r="B326" s="187"/>
      <c r="C326" s="188"/>
      <c r="D326" s="188"/>
      <c r="E326" s="189" t="s">
        <v>875</v>
      </c>
      <c r="F326" s="271" t="s">
        <v>1096</v>
      </c>
      <c r="G326" s="272"/>
      <c r="H326" s="272"/>
      <c r="I326" s="272"/>
      <c r="J326" s="188"/>
      <c r="K326" s="190">
        <v>198.70599999999999</v>
      </c>
      <c r="L326" s="188"/>
      <c r="M326" s="188"/>
      <c r="N326" s="188"/>
      <c r="O326" s="188"/>
      <c r="P326" s="188"/>
      <c r="Q326" s="188"/>
      <c r="R326" s="191"/>
      <c r="T326" s="192"/>
      <c r="U326" s="188"/>
      <c r="V326" s="188"/>
      <c r="W326" s="188"/>
      <c r="X326" s="188"/>
      <c r="Y326" s="188"/>
      <c r="Z326" s="188"/>
      <c r="AA326" s="193"/>
      <c r="AT326" s="194" t="s">
        <v>1089</v>
      </c>
      <c r="AU326" s="194" t="s">
        <v>959</v>
      </c>
      <c r="AV326" s="13" t="s">
        <v>1086</v>
      </c>
      <c r="AW326" s="13" t="s">
        <v>903</v>
      </c>
      <c r="AX326" s="13" t="s">
        <v>954</v>
      </c>
      <c r="AY326" s="194" t="s">
        <v>1081</v>
      </c>
    </row>
    <row r="327" spans="2:65" s="1" customFormat="1" ht="25.5" customHeight="1">
      <c r="B327" s="136"/>
      <c r="C327" s="164" t="s">
        <v>1403</v>
      </c>
      <c r="D327" s="164" t="s">
        <v>1082</v>
      </c>
      <c r="E327" s="165" t="s">
        <v>18</v>
      </c>
      <c r="F327" s="270" t="s">
        <v>19</v>
      </c>
      <c r="G327" s="270"/>
      <c r="H327" s="270"/>
      <c r="I327" s="270"/>
      <c r="J327" s="166" t="s">
        <v>1346</v>
      </c>
      <c r="K327" s="167">
        <v>0</v>
      </c>
      <c r="L327" s="265">
        <v>0</v>
      </c>
      <c r="M327" s="265"/>
      <c r="N327" s="258">
        <f>ROUND(L327*K327,3)</f>
        <v>0</v>
      </c>
      <c r="O327" s="258"/>
      <c r="P327" s="258"/>
      <c r="Q327" s="258"/>
      <c r="R327" s="138"/>
      <c r="T327" s="168" t="s">
        <v>875</v>
      </c>
      <c r="U327" s="47" t="s">
        <v>914</v>
      </c>
      <c r="V327" s="39"/>
      <c r="W327" s="169">
        <f>V327*K327</f>
        <v>0</v>
      </c>
      <c r="X327" s="169">
        <v>0</v>
      </c>
      <c r="Y327" s="169">
        <f>X327*K327</f>
        <v>0</v>
      </c>
      <c r="Z327" s="169">
        <v>0</v>
      </c>
      <c r="AA327" s="170">
        <f>Z327*K327</f>
        <v>0</v>
      </c>
      <c r="AR327" s="22" t="s">
        <v>1183</v>
      </c>
      <c r="AT327" s="22" t="s">
        <v>1082</v>
      </c>
      <c r="AU327" s="22" t="s">
        <v>959</v>
      </c>
      <c r="AY327" s="22" t="s">
        <v>1081</v>
      </c>
      <c r="BE327" s="116">
        <f>IF(U327="základná",N327,0)</f>
        <v>0</v>
      </c>
      <c r="BF327" s="116">
        <f>IF(U327="znížená",N327,0)</f>
        <v>0</v>
      </c>
      <c r="BG327" s="116">
        <f>IF(U327="zákl. prenesená",N327,0)</f>
        <v>0</v>
      </c>
      <c r="BH327" s="116">
        <f>IF(U327="zníž. prenesená",N327,0)</f>
        <v>0</v>
      </c>
      <c r="BI327" s="116">
        <f>IF(U327="nulová",N327,0)</f>
        <v>0</v>
      </c>
      <c r="BJ327" s="22" t="s">
        <v>959</v>
      </c>
      <c r="BK327" s="171">
        <f>ROUND(L327*K327,3)</f>
        <v>0</v>
      </c>
      <c r="BL327" s="22" t="s">
        <v>1183</v>
      </c>
      <c r="BM327" s="22" t="s">
        <v>315</v>
      </c>
    </row>
    <row r="328" spans="2:65" s="10" customFormat="1" ht="29.85" customHeight="1">
      <c r="B328" s="153"/>
      <c r="C328" s="154"/>
      <c r="D328" s="163" t="s">
        <v>1061</v>
      </c>
      <c r="E328" s="163"/>
      <c r="F328" s="163"/>
      <c r="G328" s="163"/>
      <c r="H328" s="163"/>
      <c r="I328" s="163"/>
      <c r="J328" s="163"/>
      <c r="K328" s="163"/>
      <c r="L328" s="163"/>
      <c r="M328" s="163"/>
      <c r="N328" s="273">
        <f>BK328</f>
        <v>0</v>
      </c>
      <c r="O328" s="274"/>
      <c r="P328" s="274"/>
      <c r="Q328" s="274"/>
      <c r="R328" s="156"/>
      <c r="T328" s="157"/>
      <c r="U328" s="154"/>
      <c r="V328" s="154"/>
      <c r="W328" s="158">
        <f>SUM(W329:W341)</f>
        <v>0</v>
      </c>
      <c r="X328" s="154"/>
      <c r="Y328" s="158">
        <f>SUM(Y329:Y341)</f>
        <v>3.2950487979999998E-2</v>
      </c>
      <c r="Z328" s="154"/>
      <c r="AA328" s="159">
        <f>SUM(AA329:AA341)</f>
        <v>0</v>
      </c>
      <c r="AR328" s="160" t="s">
        <v>959</v>
      </c>
      <c r="AT328" s="161" t="s">
        <v>946</v>
      </c>
      <c r="AU328" s="161" t="s">
        <v>954</v>
      </c>
      <c r="AY328" s="160" t="s">
        <v>1081</v>
      </c>
      <c r="BK328" s="162">
        <f>SUM(BK329:BK341)</f>
        <v>0</v>
      </c>
    </row>
    <row r="329" spans="2:65" s="1" customFormat="1" ht="38.25" customHeight="1">
      <c r="B329" s="136"/>
      <c r="C329" s="164" t="s">
        <v>1412</v>
      </c>
      <c r="D329" s="164" t="s">
        <v>1082</v>
      </c>
      <c r="E329" s="165" t="s">
        <v>316</v>
      </c>
      <c r="F329" s="270" t="s">
        <v>317</v>
      </c>
      <c r="G329" s="270"/>
      <c r="H329" s="270"/>
      <c r="I329" s="270"/>
      <c r="J329" s="166" t="s">
        <v>1135</v>
      </c>
      <c r="K329" s="167">
        <v>3.18</v>
      </c>
      <c r="L329" s="265">
        <v>0</v>
      </c>
      <c r="M329" s="265"/>
      <c r="N329" s="258">
        <f>ROUND(L329*K329,3)</f>
        <v>0</v>
      </c>
      <c r="O329" s="258"/>
      <c r="P329" s="258"/>
      <c r="Q329" s="258"/>
      <c r="R329" s="138"/>
      <c r="T329" s="168" t="s">
        <v>875</v>
      </c>
      <c r="U329" s="47" t="s">
        <v>914</v>
      </c>
      <c r="V329" s="39"/>
      <c r="W329" s="169">
        <f>V329*K329</f>
        <v>0</v>
      </c>
      <c r="X329" s="169">
        <v>0</v>
      </c>
      <c r="Y329" s="169">
        <f>X329*K329</f>
        <v>0</v>
      </c>
      <c r="Z329" s="169">
        <v>0</v>
      </c>
      <c r="AA329" s="170">
        <f>Z329*K329</f>
        <v>0</v>
      </c>
      <c r="AR329" s="22" t="s">
        <v>1183</v>
      </c>
      <c r="AT329" s="22" t="s">
        <v>1082</v>
      </c>
      <c r="AU329" s="22" t="s">
        <v>959</v>
      </c>
      <c r="AY329" s="22" t="s">
        <v>1081</v>
      </c>
      <c r="BE329" s="116">
        <f>IF(U329="základná",N329,0)</f>
        <v>0</v>
      </c>
      <c r="BF329" s="116">
        <f>IF(U329="znížená",N329,0)</f>
        <v>0</v>
      </c>
      <c r="BG329" s="116">
        <f>IF(U329="zákl. prenesená",N329,0)</f>
        <v>0</v>
      </c>
      <c r="BH329" s="116">
        <f>IF(U329="zníž. prenesená",N329,0)</f>
        <v>0</v>
      </c>
      <c r="BI329" s="116">
        <f>IF(U329="nulová",N329,0)</f>
        <v>0</v>
      </c>
      <c r="BJ329" s="22" t="s">
        <v>959</v>
      </c>
      <c r="BK329" s="171">
        <f>ROUND(L329*K329,3)</f>
        <v>0</v>
      </c>
      <c r="BL329" s="22" t="s">
        <v>1183</v>
      </c>
      <c r="BM329" s="22" t="s">
        <v>318</v>
      </c>
    </row>
    <row r="330" spans="2:65" s="11" customFormat="1" ht="16.5" customHeight="1">
      <c r="B330" s="172"/>
      <c r="C330" s="173"/>
      <c r="D330" s="173"/>
      <c r="E330" s="174" t="s">
        <v>875</v>
      </c>
      <c r="F330" s="263" t="s">
        <v>319</v>
      </c>
      <c r="G330" s="264"/>
      <c r="H330" s="264"/>
      <c r="I330" s="264"/>
      <c r="J330" s="173"/>
      <c r="K330" s="174" t="s">
        <v>875</v>
      </c>
      <c r="L330" s="173"/>
      <c r="M330" s="173"/>
      <c r="N330" s="173"/>
      <c r="O330" s="173"/>
      <c r="P330" s="173"/>
      <c r="Q330" s="173"/>
      <c r="R330" s="175"/>
      <c r="T330" s="176"/>
      <c r="U330" s="173"/>
      <c r="V330" s="173"/>
      <c r="W330" s="173"/>
      <c r="X330" s="173"/>
      <c r="Y330" s="173"/>
      <c r="Z330" s="173"/>
      <c r="AA330" s="177"/>
      <c r="AT330" s="178" t="s">
        <v>1089</v>
      </c>
      <c r="AU330" s="178" t="s">
        <v>959</v>
      </c>
      <c r="AV330" s="11" t="s">
        <v>954</v>
      </c>
      <c r="AW330" s="11" t="s">
        <v>903</v>
      </c>
      <c r="AX330" s="11" t="s">
        <v>947</v>
      </c>
      <c r="AY330" s="178" t="s">
        <v>1081</v>
      </c>
    </row>
    <row r="331" spans="2:65" s="12" customFormat="1" ht="16.5" customHeight="1">
      <c r="B331" s="179"/>
      <c r="C331" s="180"/>
      <c r="D331" s="180"/>
      <c r="E331" s="181" t="s">
        <v>875</v>
      </c>
      <c r="F331" s="259" t="s">
        <v>320</v>
      </c>
      <c r="G331" s="260"/>
      <c r="H331" s="260"/>
      <c r="I331" s="260"/>
      <c r="J331" s="180"/>
      <c r="K331" s="182">
        <v>1.44</v>
      </c>
      <c r="L331" s="180"/>
      <c r="M331" s="180"/>
      <c r="N331" s="180"/>
      <c r="O331" s="180"/>
      <c r="P331" s="180"/>
      <c r="Q331" s="180"/>
      <c r="R331" s="183"/>
      <c r="T331" s="184"/>
      <c r="U331" s="180"/>
      <c r="V331" s="180"/>
      <c r="W331" s="180"/>
      <c r="X331" s="180"/>
      <c r="Y331" s="180"/>
      <c r="Z331" s="180"/>
      <c r="AA331" s="185"/>
      <c r="AT331" s="186" t="s">
        <v>1089</v>
      </c>
      <c r="AU331" s="186" t="s">
        <v>959</v>
      </c>
      <c r="AV331" s="12" t="s">
        <v>959</v>
      </c>
      <c r="AW331" s="12" t="s">
        <v>903</v>
      </c>
      <c r="AX331" s="12" t="s">
        <v>947</v>
      </c>
      <c r="AY331" s="186" t="s">
        <v>1081</v>
      </c>
    </row>
    <row r="332" spans="2:65" s="12" customFormat="1" ht="16.5" customHeight="1">
      <c r="B332" s="179"/>
      <c r="C332" s="180"/>
      <c r="D332" s="180"/>
      <c r="E332" s="181" t="s">
        <v>875</v>
      </c>
      <c r="F332" s="259" t="s">
        <v>321</v>
      </c>
      <c r="G332" s="260"/>
      <c r="H332" s="260"/>
      <c r="I332" s="260"/>
      <c r="J332" s="180"/>
      <c r="K332" s="182">
        <v>1.74</v>
      </c>
      <c r="L332" s="180"/>
      <c r="M332" s="180"/>
      <c r="N332" s="180"/>
      <c r="O332" s="180"/>
      <c r="P332" s="180"/>
      <c r="Q332" s="180"/>
      <c r="R332" s="183"/>
      <c r="T332" s="184"/>
      <c r="U332" s="180"/>
      <c r="V332" s="180"/>
      <c r="W332" s="180"/>
      <c r="X332" s="180"/>
      <c r="Y332" s="180"/>
      <c r="Z332" s="180"/>
      <c r="AA332" s="185"/>
      <c r="AT332" s="186" t="s">
        <v>1089</v>
      </c>
      <c r="AU332" s="186" t="s">
        <v>959</v>
      </c>
      <c r="AV332" s="12" t="s">
        <v>959</v>
      </c>
      <c r="AW332" s="12" t="s">
        <v>903</v>
      </c>
      <c r="AX332" s="12" t="s">
        <v>947</v>
      </c>
      <c r="AY332" s="186" t="s">
        <v>1081</v>
      </c>
    </row>
    <row r="333" spans="2:65" s="13" customFormat="1" ht="16.5" customHeight="1">
      <c r="B333" s="187"/>
      <c r="C333" s="188"/>
      <c r="D333" s="188"/>
      <c r="E333" s="189" t="s">
        <v>875</v>
      </c>
      <c r="F333" s="271" t="s">
        <v>1096</v>
      </c>
      <c r="G333" s="272"/>
      <c r="H333" s="272"/>
      <c r="I333" s="272"/>
      <c r="J333" s="188"/>
      <c r="K333" s="190">
        <v>3.18</v>
      </c>
      <c r="L333" s="188"/>
      <c r="M333" s="188"/>
      <c r="N333" s="188"/>
      <c r="O333" s="188"/>
      <c r="P333" s="188"/>
      <c r="Q333" s="188"/>
      <c r="R333" s="191"/>
      <c r="T333" s="192"/>
      <c r="U333" s="188"/>
      <c r="V333" s="188"/>
      <c r="W333" s="188"/>
      <c r="X333" s="188"/>
      <c r="Y333" s="188"/>
      <c r="Z333" s="188"/>
      <c r="AA333" s="193"/>
      <c r="AT333" s="194" t="s">
        <v>1089</v>
      </c>
      <c r="AU333" s="194" t="s">
        <v>959</v>
      </c>
      <c r="AV333" s="13" t="s">
        <v>1086</v>
      </c>
      <c r="AW333" s="13" t="s">
        <v>903</v>
      </c>
      <c r="AX333" s="13" t="s">
        <v>954</v>
      </c>
      <c r="AY333" s="194" t="s">
        <v>1081</v>
      </c>
    </row>
    <row r="334" spans="2:65" s="1" customFormat="1" ht="38.25" customHeight="1">
      <c r="B334" s="136"/>
      <c r="C334" s="164" t="s">
        <v>1416</v>
      </c>
      <c r="D334" s="164" t="s">
        <v>1082</v>
      </c>
      <c r="E334" s="165" t="s">
        <v>22</v>
      </c>
      <c r="F334" s="270" t="s">
        <v>23</v>
      </c>
      <c r="G334" s="270"/>
      <c r="H334" s="270"/>
      <c r="I334" s="270"/>
      <c r="J334" s="166" t="s">
        <v>1135</v>
      </c>
      <c r="K334" s="167">
        <v>101.74299999999999</v>
      </c>
      <c r="L334" s="265">
        <v>0</v>
      </c>
      <c r="M334" s="265"/>
      <c r="N334" s="258">
        <f>ROUND(L334*K334,3)</f>
        <v>0</v>
      </c>
      <c r="O334" s="258"/>
      <c r="P334" s="258"/>
      <c r="Q334" s="258"/>
      <c r="R334" s="138"/>
      <c r="T334" s="168" t="s">
        <v>875</v>
      </c>
      <c r="U334" s="47" t="s">
        <v>914</v>
      </c>
      <c r="V334" s="39"/>
      <c r="W334" s="169">
        <f>V334*K334</f>
        <v>0</v>
      </c>
      <c r="X334" s="169">
        <v>2.4252E-4</v>
      </c>
      <c r="Y334" s="169">
        <f>X334*K334</f>
        <v>2.467471236E-2</v>
      </c>
      <c r="Z334" s="169">
        <v>0</v>
      </c>
      <c r="AA334" s="170">
        <f>Z334*K334</f>
        <v>0</v>
      </c>
      <c r="AR334" s="22" t="s">
        <v>1183</v>
      </c>
      <c r="AT334" s="22" t="s">
        <v>1082</v>
      </c>
      <c r="AU334" s="22" t="s">
        <v>959</v>
      </c>
      <c r="AY334" s="22" t="s">
        <v>1081</v>
      </c>
      <c r="BE334" s="116">
        <f>IF(U334="základná",N334,0)</f>
        <v>0</v>
      </c>
      <c r="BF334" s="116">
        <f>IF(U334="znížená",N334,0)</f>
        <v>0</v>
      </c>
      <c r="BG334" s="116">
        <f>IF(U334="zákl. prenesená",N334,0)</f>
        <v>0</v>
      </c>
      <c r="BH334" s="116">
        <f>IF(U334="zníž. prenesená",N334,0)</f>
        <v>0</v>
      </c>
      <c r="BI334" s="116">
        <f>IF(U334="nulová",N334,0)</f>
        <v>0</v>
      </c>
      <c r="BJ334" s="22" t="s">
        <v>959</v>
      </c>
      <c r="BK334" s="171">
        <f>ROUND(L334*K334,3)</f>
        <v>0</v>
      </c>
      <c r="BL334" s="22" t="s">
        <v>1183</v>
      </c>
      <c r="BM334" s="22" t="s">
        <v>322</v>
      </c>
    </row>
    <row r="335" spans="2:65" s="11" customFormat="1" ht="16.5" customHeight="1">
      <c r="B335" s="172"/>
      <c r="C335" s="173"/>
      <c r="D335" s="173"/>
      <c r="E335" s="174" t="s">
        <v>875</v>
      </c>
      <c r="F335" s="263" t="s">
        <v>1262</v>
      </c>
      <c r="G335" s="264"/>
      <c r="H335" s="264"/>
      <c r="I335" s="264"/>
      <c r="J335" s="173"/>
      <c r="K335" s="174" t="s">
        <v>875</v>
      </c>
      <c r="L335" s="173"/>
      <c r="M335" s="173"/>
      <c r="N335" s="173"/>
      <c r="O335" s="173"/>
      <c r="P335" s="173"/>
      <c r="Q335" s="173"/>
      <c r="R335" s="175"/>
      <c r="T335" s="176"/>
      <c r="U335" s="173"/>
      <c r="V335" s="173"/>
      <c r="W335" s="173"/>
      <c r="X335" s="173"/>
      <c r="Y335" s="173"/>
      <c r="Z335" s="173"/>
      <c r="AA335" s="177"/>
      <c r="AT335" s="178" t="s">
        <v>1089</v>
      </c>
      <c r="AU335" s="178" t="s">
        <v>959</v>
      </c>
      <c r="AV335" s="11" t="s">
        <v>954</v>
      </c>
      <c r="AW335" s="11" t="s">
        <v>903</v>
      </c>
      <c r="AX335" s="11" t="s">
        <v>947</v>
      </c>
      <c r="AY335" s="178" t="s">
        <v>1081</v>
      </c>
    </row>
    <row r="336" spans="2:65" s="12" customFormat="1" ht="16.5" customHeight="1">
      <c r="B336" s="179"/>
      <c r="C336" s="180"/>
      <c r="D336" s="180"/>
      <c r="E336" s="181" t="s">
        <v>875</v>
      </c>
      <c r="F336" s="259" t="s">
        <v>323</v>
      </c>
      <c r="G336" s="260"/>
      <c r="H336" s="260"/>
      <c r="I336" s="260"/>
      <c r="J336" s="180"/>
      <c r="K336" s="182">
        <v>98.563000000000002</v>
      </c>
      <c r="L336" s="180"/>
      <c r="M336" s="180"/>
      <c r="N336" s="180"/>
      <c r="O336" s="180"/>
      <c r="P336" s="180"/>
      <c r="Q336" s="180"/>
      <c r="R336" s="183"/>
      <c r="T336" s="184"/>
      <c r="U336" s="180"/>
      <c r="V336" s="180"/>
      <c r="W336" s="180"/>
      <c r="X336" s="180"/>
      <c r="Y336" s="180"/>
      <c r="Z336" s="180"/>
      <c r="AA336" s="185"/>
      <c r="AT336" s="186" t="s">
        <v>1089</v>
      </c>
      <c r="AU336" s="186" t="s">
        <v>959</v>
      </c>
      <c r="AV336" s="12" t="s">
        <v>959</v>
      </c>
      <c r="AW336" s="12" t="s">
        <v>903</v>
      </c>
      <c r="AX336" s="12" t="s">
        <v>947</v>
      </c>
      <c r="AY336" s="186" t="s">
        <v>1081</v>
      </c>
    </row>
    <row r="337" spans="2:65" s="11" customFormat="1" ht="16.5" customHeight="1">
      <c r="B337" s="172"/>
      <c r="C337" s="173"/>
      <c r="D337" s="173"/>
      <c r="E337" s="174" t="s">
        <v>875</v>
      </c>
      <c r="F337" s="266" t="s">
        <v>319</v>
      </c>
      <c r="G337" s="267"/>
      <c r="H337" s="267"/>
      <c r="I337" s="267"/>
      <c r="J337" s="173"/>
      <c r="K337" s="174" t="s">
        <v>875</v>
      </c>
      <c r="L337" s="173"/>
      <c r="M337" s="173"/>
      <c r="N337" s="173"/>
      <c r="O337" s="173"/>
      <c r="P337" s="173"/>
      <c r="Q337" s="173"/>
      <c r="R337" s="175"/>
      <c r="T337" s="176"/>
      <c r="U337" s="173"/>
      <c r="V337" s="173"/>
      <c r="W337" s="173"/>
      <c r="X337" s="173"/>
      <c r="Y337" s="173"/>
      <c r="Z337" s="173"/>
      <c r="AA337" s="177"/>
      <c r="AT337" s="178" t="s">
        <v>1089</v>
      </c>
      <c r="AU337" s="178" t="s">
        <v>959</v>
      </c>
      <c r="AV337" s="11" t="s">
        <v>954</v>
      </c>
      <c r="AW337" s="11" t="s">
        <v>903</v>
      </c>
      <c r="AX337" s="11" t="s">
        <v>947</v>
      </c>
      <c r="AY337" s="178" t="s">
        <v>1081</v>
      </c>
    </row>
    <row r="338" spans="2:65" s="12" customFormat="1" ht="16.5" customHeight="1">
      <c r="B338" s="179"/>
      <c r="C338" s="180"/>
      <c r="D338" s="180"/>
      <c r="E338" s="181" t="s">
        <v>875</v>
      </c>
      <c r="F338" s="259" t="s">
        <v>320</v>
      </c>
      <c r="G338" s="260"/>
      <c r="H338" s="260"/>
      <c r="I338" s="260"/>
      <c r="J338" s="180"/>
      <c r="K338" s="182">
        <v>1.44</v>
      </c>
      <c r="L338" s="180"/>
      <c r="M338" s="180"/>
      <c r="N338" s="180"/>
      <c r="O338" s="180"/>
      <c r="P338" s="180"/>
      <c r="Q338" s="180"/>
      <c r="R338" s="183"/>
      <c r="T338" s="184"/>
      <c r="U338" s="180"/>
      <c r="V338" s="180"/>
      <c r="W338" s="180"/>
      <c r="X338" s="180"/>
      <c r="Y338" s="180"/>
      <c r="Z338" s="180"/>
      <c r="AA338" s="185"/>
      <c r="AT338" s="186" t="s">
        <v>1089</v>
      </c>
      <c r="AU338" s="186" t="s">
        <v>959</v>
      </c>
      <c r="AV338" s="12" t="s">
        <v>959</v>
      </c>
      <c r="AW338" s="12" t="s">
        <v>903</v>
      </c>
      <c r="AX338" s="12" t="s">
        <v>947</v>
      </c>
      <c r="AY338" s="186" t="s">
        <v>1081</v>
      </c>
    </row>
    <row r="339" spans="2:65" s="12" customFormat="1" ht="16.5" customHeight="1">
      <c r="B339" s="179"/>
      <c r="C339" s="180"/>
      <c r="D339" s="180"/>
      <c r="E339" s="181" t="s">
        <v>875</v>
      </c>
      <c r="F339" s="259" t="s">
        <v>321</v>
      </c>
      <c r="G339" s="260"/>
      <c r="H339" s="260"/>
      <c r="I339" s="260"/>
      <c r="J339" s="180"/>
      <c r="K339" s="182">
        <v>1.74</v>
      </c>
      <c r="L339" s="180"/>
      <c r="M339" s="180"/>
      <c r="N339" s="180"/>
      <c r="O339" s="180"/>
      <c r="P339" s="180"/>
      <c r="Q339" s="180"/>
      <c r="R339" s="183"/>
      <c r="T339" s="184"/>
      <c r="U339" s="180"/>
      <c r="V339" s="180"/>
      <c r="W339" s="180"/>
      <c r="X339" s="180"/>
      <c r="Y339" s="180"/>
      <c r="Z339" s="180"/>
      <c r="AA339" s="185"/>
      <c r="AT339" s="186" t="s">
        <v>1089</v>
      </c>
      <c r="AU339" s="186" t="s">
        <v>959</v>
      </c>
      <c r="AV339" s="12" t="s">
        <v>959</v>
      </c>
      <c r="AW339" s="12" t="s">
        <v>903</v>
      </c>
      <c r="AX339" s="12" t="s">
        <v>947</v>
      </c>
      <c r="AY339" s="186" t="s">
        <v>1081</v>
      </c>
    </row>
    <row r="340" spans="2:65" s="13" customFormat="1" ht="16.5" customHeight="1">
      <c r="B340" s="187"/>
      <c r="C340" s="188"/>
      <c r="D340" s="188"/>
      <c r="E340" s="189" t="s">
        <v>875</v>
      </c>
      <c r="F340" s="271" t="s">
        <v>1096</v>
      </c>
      <c r="G340" s="272"/>
      <c r="H340" s="272"/>
      <c r="I340" s="272"/>
      <c r="J340" s="188"/>
      <c r="K340" s="190">
        <v>101.74299999999999</v>
      </c>
      <c r="L340" s="188"/>
      <c r="M340" s="188"/>
      <c r="N340" s="188"/>
      <c r="O340" s="188"/>
      <c r="P340" s="188"/>
      <c r="Q340" s="188"/>
      <c r="R340" s="191"/>
      <c r="T340" s="192"/>
      <c r="U340" s="188"/>
      <c r="V340" s="188"/>
      <c r="W340" s="188"/>
      <c r="X340" s="188"/>
      <c r="Y340" s="188"/>
      <c r="Z340" s="188"/>
      <c r="AA340" s="193"/>
      <c r="AT340" s="194" t="s">
        <v>1089</v>
      </c>
      <c r="AU340" s="194" t="s">
        <v>959</v>
      </c>
      <c r="AV340" s="13" t="s">
        <v>1086</v>
      </c>
      <c r="AW340" s="13" t="s">
        <v>903</v>
      </c>
      <c r="AX340" s="13" t="s">
        <v>954</v>
      </c>
      <c r="AY340" s="194" t="s">
        <v>1081</v>
      </c>
    </row>
    <row r="341" spans="2:65" s="1" customFormat="1" ht="25.5" customHeight="1">
      <c r="B341" s="136"/>
      <c r="C341" s="164" t="s">
        <v>1424</v>
      </c>
      <c r="D341" s="164" t="s">
        <v>1082</v>
      </c>
      <c r="E341" s="165" t="s">
        <v>27</v>
      </c>
      <c r="F341" s="270" t="s">
        <v>28</v>
      </c>
      <c r="G341" s="270"/>
      <c r="H341" s="270"/>
      <c r="I341" s="270"/>
      <c r="J341" s="166" t="s">
        <v>1135</v>
      </c>
      <c r="K341" s="167">
        <v>101.74299999999999</v>
      </c>
      <c r="L341" s="265">
        <v>0</v>
      </c>
      <c r="M341" s="265"/>
      <c r="N341" s="258">
        <f>ROUND(L341*K341,3)</f>
        <v>0</v>
      </c>
      <c r="O341" s="258"/>
      <c r="P341" s="258"/>
      <c r="Q341" s="258"/>
      <c r="R341" s="138"/>
      <c r="T341" s="168" t="s">
        <v>875</v>
      </c>
      <c r="U341" s="47" t="s">
        <v>914</v>
      </c>
      <c r="V341" s="39"/>
      <c r="W341" s="169">
        <f>V341*K341</f>
        <v>0</v>
      </c>
      <c r="X341" s="169">
        <v>8.1340000000000004E-5</v>
      </c>
      <c r="Y341" s="169">
        <f>X341*K341</f>
        <v>8.2757756200000001E-3</v>
      </c>
      <c r="Z341" s="169">
        <v>0</v>
      </c>
      <c r="AA341" s="170">
        <f>Z341*K341</f>
        <v>0</v>
      </c>
      <c r="AR341" s="22" t="s">
        <v>1183</v>
      </c>
      <c r="AT341" s="22" t="s">
        <v>1082</v>
      </c>
      <c r="AU341" s="22" t="s">
        <v>959</v>
      </c>
      <c r="AY341" s="22" t="s">
        <v>1081</v>
      </c>
      <c r="BE341" s="116">
        <f>IF(U341="základná",N341,0)</f>
        <v>0</v>
      </c>
      <c r="BF341" s="116">
        <f>IF(U341="znížená",N341,0)</f>
        <v>0</v>
      </c>
      <c r="BG341" s="116">
        <f>IF(U341="zákl. prenesená",N341,0)</f>
        <v>0</v>
      </c>
      <c r="BH341" s="116">
        <f>IF(U341="zníž. prenesená",N341,0)</f>
        <v>0</v>
      </c>
      <c r="BI341" s="116">
        <f>IF(U341="nulová",N341,0)</f>
        <v>0</v>
      </c>
      <c r="BJ341" s="22" t="s">
        <v>959</v>
      </c>
      <c r="BK341" s="171">
        <f>ROUND(L341*K341,3)</f>
        <v>0</v>
      </c>
      <c r="BL341" s="22" t="s">
        <v>1183</v>
      </c>
      <c r="BM341" s="22" t="s">
        <v>324</v>
      </c>
    </row>
    <row r="342" spans="2:65" s="10" customFormat="1" ht="29.85" customHeight="1">
      <c r="B342" s="153"/>
      <c r="C342" s="154"/>
      <c r="D342" s="163" t="s">
        <v>1062</v>
      </c>
      <c r="E342" s="163"/>
      <c r="F342" s="163"/>
      <c r="G342" s="163"/>
      <c r="H342" s="163"/>
      <c r="I342" s="163"/>
      <c r="J342" s="163"/>
      <c r="K342" s="163"/>
      <c r="L342" s="163"/>
      <c r="M342" s="163"/>
      <c r="N342" s="273">
        <f>BK342</f>
        <v>0</v>
      </c>
      <c r="O342" s="274"/>
      <c r="P342" s="274"/>
      <c r="Q342" s="274"/>
      <c r="R342" s="156"/>
      <c r="T342" s="157"/>
      <c r="U342" s="154"/>
      <c r="V342" s="154"/>
      <c r="W342" s="158">
        <f>SUM(W343:W358)</f>
        <v>0</v>
      </c>
      <c r="X342" s="154"/>
      <c r="Y342" s="158">
        <f>SUM(Y343:Y358)</f>
        <v>0.44876572000000003</v>
      </c>
      <c r="Z342" s="154"/>
      <c r="AA342" s="159">
        <f>SUM(AA343:AA358)</f>
        <v>0</v>
      </c>
      <c r="AR342" s="160" t="s">
        <v>959</v>
      </c>
      <c r="AT342" s="161" t="s">
        <v>946</v>
      </c>
      <c r="AU342" s="161" t="s">
        <v>954</v>
      </c>
      <c r="AY342" s="160" t="s">
        <v>1081</v>
      </c>
      <c r="BK342" s="162">
        <f>SUM(BK343:BK358)</f>
        <v>0</v>
      </c>
    </row>
    <row r="343" spans="2:65" s="1" customFormat="1" ht="25.5" customHeight="1">
      <c r="B343" s="136"/>
      <c r="C343" s="164" t="s">
        <v>1429</v>
      </c>
      <c r="D343" s="164" t="s">
        <v>1082</v>
      </c>
      <c r="E343" s="165" t="s">
        <v>37</v>
      </c>
      <c r="F343" s="270" t="s">
        <v>38</v>
      </c>
      <c r="G343" s="270"/>
      <c r="H343" s="270"/>
      <c r="I343" s="270"/>
      <c r="J343" s="166" t="s">
        <v>1135</v>
      </c>
      <c r="K343" s="167">
        <v>563.01400000000001</v>
      </c>
      <c r="L343" s="265">
        <v>0</v>
      </c>
      <c r="M343" s="265"/>
      <c r="N343" s="258">
        <f>ROUND(L343*K343,3)</f>
        <v>0</v>
      </c>
      <c r="O343" s="258"/>
      <c r="P343" s="258"/>
      <c r="Q343" s="258"/>
      <c r="R343" s="138"/>
      <c r="T343" s="168" t="s">
        <v>875</v>
      </c>
      <c r="U343" s="47" t="s">
        <v>914</v>
      </c>
      <c r="V343" s="39"/>
      <c r="W343" s="169">
        <f>V343*K343</f>
        <v>0</v>
      </c>
      <c r="X343" s="169">
        <v>1.8000000000000001E-4</v>
      </c>
      <c r="Y343" s="169">
        <f>X343*K343</f>
        <v>0.10134252000000001</v>
      </c>
      <c r="Z343" s="169">
        <v>0</v>
      </c>
      <c r="AA343" s="170">
        <f>Z343*K343</f>
        <v>0</v>
      </c>
      <c r="AR343" s="22" t="s">
        <v>1183</v>
      </c>
      <c r="AT343" s="22" t="s">
        <v>1082</v>
      </c>
      <c r="AU343" s="22" t="s">
        <v>959</v>
      </c>
      <c r="AY343" s="22" t="s">
        <v>1081</v>
      </c>
      <c r="BE343" s="116">
        <f>IF(U343="základná",N343,0)</f>
        <v>0</v>
      </c>
      <c r="BF343" s="116">
        <f>IF(U343="znížená",N343,0)</f>
        <v>0</v>
      </c>
      <c r="BG343" s="116">
        <f>IF(U343="zákl. prenesená",N343,0)</f>
        <v>0</v>
      </c>
      <c r="BH343" s="116">
        <f>IF(U343="zníž. prenesená",N343,0)</f>
        <v>0</v>
      </c>
      <c r="BI343" s="116">
        <f>IF(U343="nulová",N343,0)</f>
        <v>0</v>
      </c>
      <c r="BJ343" s="22" t="s">
        <v>959</v>
      </c>
      <c r="BK343" s="171">
        <f>ROUND(L343*K343,3)</f>
        <v>0</v>
      </c>
      <c r="BL343" s="22" t="s">
        <v>1183</v>
      </c>
      <c r="BM343" s="22" t="s">
        <v>325</v>
      </c>
    </row>
    <row r="344" spans="2:65" s="1" customFormat="1" ht="25.5" customHeight="1">
      <c r="B344" s="136"/>
      <c r="C344" s="164" t="s">
        <v>1434</v>
      </c>
      <c r="D344" s="164" t="s">
        <v>1082</v>
      </c>
      <c r="E344" s="165" t="s">
        <v>41</v>
      </c>
      <c r="F344" s="270" t="s">
        <v>42</v>
      </c>
      <c r="G344" s="270"/>
      <c r="H344" s="270"/>
      <c r="I344" s="270"/>
      <c r="J344" s="166" t="s">
        <v>1135</v>
      </c>
      <c r="K344" s="167">
        <v>563.01400000000001</v>
      </c>
      <c r="L344" s="265">
        <v>0</v>
      </c>
      <c r="M344" s="265"/>
      <c r="N344" s="258">
        <f>ROUND(L344*K344,3)</f>
        <v>0</v>
      </c>
      <c r="O344" s="258"/>
      <c r="P344" s="258"/>
      <c r="Q344" s="258"/>
      <c r="R344" s="138"/>
      <c r="T344" s="168" t="s">
        <v>875</v>
      </c>
      <c r="U344" s="47" t="s">
        <v>914</v>
      </c>
      <c r="V344" s="39"/>
      <c r="W344" s="169">
        <f>V344*K344</f>
        <v>0</v>
      </c>
      <c r="X344" s="169">
        <v>0</v>
      </c>
      <c r="Y344" s="169">
        <f>X344*K344</f>
        <v>0</v>
      </c>
      <c r="Z344" s="169">
        <v>0</v>
      </c>
      <c r="AA344" s="170">
        <f>Z344*K344</f>
        <v>0</v>
      </c>
      <c r="AR344" s="22" t="s">
        <v>1183</v>
      </c>
      <c r="AT344" s="22" t="s">
        <v>1082</v>
      </c>
      <c r="AU344" s="22" t="s">
        <v>959</v>
      </c>
      <c r="AY344" s="22" t="s">
        <v>1081</v>
      </c>
      <c r="BE344" s="116">
        <f>IF(U344="základná",N344,0)</f>
        <v>0</v>
      </c>
      <c r="BF344" s="116">
        <f>IF(U344="znížená",N344,0)</f>
        <v>0</v>
      </c>
      <c r="BG344" s="116">
        <f>IF(U344="zákl. prenesená",N344,0)</f>
        <v>0</v>
      </c>
      <c r="BH344" s="116">
        <f>IF(U344="zníž. prenesená",N344,0)</f>
        <v>0</v>
      </c>
      <c r="BI344" s="116">
        <f>IF(U344="nulová",N344,0)</f>
        <v>0</v>
      </c>
      <c r="BJ344" s="22" t="s">
        <v>959</v>
      </c>
      <c r="BK344" s="171">
        <f>ROUND(L344*K344,3)</f>
        <v>0</v>
      </c>
      <c r="BL344" s="22" t="s">
        <v>1183</v>
      </c>
      <c r="BM344" s="22" t="s">
        <v>326</v>
      </c>
    </row>
    <row r="345" spans="2:65" s="12" customFormat="1" ht="16.5" customHeight="1">
      <c r="B345" s="179"/>
      <c r="C345" s="180"/>
      <c r="D345" s="180"/>
      <c r="E345" s="181" t="s">
        <v>875</v>
      </c>
      <c r="F345" s="275" t="s">
        <v>327</v>
      </c>
      <c r="G345" s="276"/>
      <c r="H345" s="276"/>
      <c r="I345" s="276"/>
      <c r="J345" s="180"/>
      <c r="K345" s="182">
        <v>99.5</v>
      </c>
      <c r="L345" s="180"/>
      <c r="M345" s="180"/>
      <c r="N345" s="180"/>
      <c r="O345" s="180"/>
      <c r="P345" s="180"/>
      <c r="Q345" s="180"/>
      <c r="R345" s="183"/>
      <c r="T345" s="184"/>
      <c r="U345" s="180"/>
      <c r="V345" s="180"/>
      <c r="W345" s="180"/>
      <c r="X345" s="180"/>
      <c r="Y345" s="180"/>
      <c r="Z345" s="180"/>
      <c r="AA345" s="185"/>
      <c r="AT345" s="186" t="s">
        <v>1089</v>
      </c>
      <c r="AU345" s="186" t="s">
        <v>959</v>
      </c>
      <c r="AV345" s="12" t="s">
        <v>959</v>
      </c>
      <c r="AW345" s="12" t="s">
        <v>903</v>
      </c>
      <c r="AX345" s="12" t="s">
        <v>947</v>
      </c>
      <c r="AY345" s="186" t="s">
        <v>1081</v>
      </c>
    </row>
    <row r="346" spans="2:65" s="12" customFormat="1" ht="16.5" customHeight="1">
      <c r="B346" s="179"/>
      <c r="C346" s="180"/>
      <c r="D346" s="180"/>
      <c r="E346" s="181" t="s">
        <v>875</v>
      </c>
      <c r="F346" s="259" t="s">
        <v>328</v>
      </c>
      <c r="G346" s="260"/>
      <c r="H346" s="260"/>
      <c r="I346" s="260"/>
      <c r="J346" s="180"/>
      <c r="K346" s="182">
        <v>161.88</v>
      </c>
      <c r="L346" s="180"/>
      <c r="M346" s="180"/>
      <c r="N346" s="180"/>
      <c r="O346" s="180"/>
      <c r="P346" s="180"/>
      <c r="Q346" s="180"/>
      <c r="R346" s="183"/>
      <c r="T346" s="184"/>
      <c r="U346" s="180"/>
      <c r="V346" s="180"/>
      <c r="W346" s="180"/>
      <c r="X346" s="180"/>
      <c r="Y346" s="180"/>
      <c r="Z346" s="180"/>
      <c r="AA346" s="185"/>
      <c r="AT346" s="186" t="s">
        <v>1089</v>
      </c>
      <c r="AU346" s="186" t="s">
        <v>959</v>
      </c>
      <c r="AV346" s="12" t="s">
        <v>959</v>
      </c>
      <c r="AW346" s="12" t="s">
        <v>903</v>
      </c>
      <c r="AX346" s="12" t="s">
        <v>947</v>
      </c>
      <c r="AY346" s="186" t="s">
        <v>1081</v>
      </c>
    </row>
    <row r="347" spans="2:65" s="12" customFormat="1" ht="16.5" customHeight="1">
      <c r="B347" s="179"/>
      <c r="C347" s="180"/>
      <c r="D347" s="180"/>
      <c r="E347" s="181" t="s">
        <v>875</v>
      </c>
      <c r="F347" s="259" t="s">
        <v>329</v>
      </c>
      <c r="G347" s="260"/>
      <c r="H347" s="260"/>
      <c r="I347" s="260"/>
      <c r="J347" s="180"/>
      <c r="K347" s="182">
        <v>83.75</v>
      </c>
      <c r="L347" s="180"/>
      <c r="M347" s="180"/>
      <c r="N347" s="180"/>
      <c r="O347" s="180"/>
      <c r="P347" s="180"/>
      <c r="Q347" s="180"/>
      <c r="R347" s="183"/>
      <c r="T347" s="184"/>
      <c r="U347" s="180"/>
      <c r="V347" s="180"/>
      <c r="W347" s="180"/>
      <c r="X347" s="180"/>
      <c r="Y347" s="180"/>
      <c r="Z347" s="180"/>
      <c r="AA347" s="185"/>
      <c r="AT347" s="186" t="s">
        <v>1089</v>
      </c>
      <c r="AU347" s="186" t="s">
        <v>959</v>
      </c>
      <c r="AV347" s="12" t="s">
        <v>959</v>
      </c>
      <c r="AW347" s="12" t="s">
        <v>903</v>
      </c>
      <c r="AX347" s="12" t="s">
        <v>947</v>
      </c>
      <c r="AY347" s="186" t="s">
        <v>1081</v>
      </c>
    </row>
    <row r="348" spans="2:65" s="12" customFormat="1" ht="16.5" customHeight="1">
      <c r="B348" s="179"/>
      <c r="C348" s="180"/>
      <c r="D348" s="180"/>
      <c r="E348" s="181" t="s">
        <v>875</v>
      </c>
      <c r="F348" s="259" t="s">
        <v>330</v>
      </c>
      <c r="G348" s="260"/>
      <c r="H348" s="260"/>
      <c r="I348" s="260"/>
      <c r="J348" s="180"/>
      <c r="K348" s="182">
        <v>139.00399999999999</v>
      </c>
      <c r="L348" s="180"/>
      <c r="M348" s="180"/>
      <c r="N348" s="180"/>
      <c r="O348" s="180"/>
      <c r="P348" s="180"/>
      <c r="Q348" s="180"/>
      <c r="R348" s="183"/>
      <c r="T348" s="184"/>
      <c r="U348" s="180"/>
      <c r="V348" s="180"/>
      <c r="W348" s="180"/>
      <c r="X348" s="180"/>
      <c r="Y348" s="180"/>
      <c r="Z348" s="180"/>
      <c r="AA348" s="185"/>
      <c r="AT348" s="186" t="s">
        <v>1089</v>
      </c>
      <c r="AU348" s="186" t="s">
        <v>959</v>
      </c>
      <c r="AV348" s="12" t="s">
        <v>959</v>
      </c>
      <c r="AW348" s="12" t="s">
        <v>903</v>
      </c>
      <c r="AX348" s="12" t="s">
        <v>947</v>
      </c>
      <c r="AY348" s="186" t="s">
        <v>1081</v>
      </c>
    </row>
    <row r="349" spans="2:65" s="12" customFormat="1" ht="16.5" customHeight="1">
      <c r="B349" s="179"/>
      <c r="C349" s="180"/>
      <c r="D349" s="180"/>
      <c r="E349" s="181" t="s">
        <v>875</v>
      </c>
      <c r="F349" s="259" t="s">
        <v>331</v>
      </c>
      <c r="G349" s="260"/>
      <c r="H349" s="260"/>
      <c r="I349" s="260"/>
      <c r="J349" s="180"/>
      <c r="K349" s="182">
        <v>13.52</v>
      </c>
      <c r="L349" s="180"/>
      <c r="M349" s="180"/>
      <c r="N349" s="180"/>
      <c r="O349" s="180"/>
      <c r="P349" s="180"/>
      <c r="Q349" s="180"/>
      <c r="R349" s="183"/>
      <c r="T349" s="184"/>
      <c r="U349" s="180"/>
      <c r="V349" s="180"/>
      <c r="W349" s="180"/>
      <c r="X349" s="180"/>
      <c r="Y349" s="180"/>
      <c r="Z349" s="180"/>
      <c r="AA349" s="185"/>
      <c r="AT349" s="186" t="s">
        <v>1089</v>
      </c>
      <c r="AU349" s="186" t="s">
        <v>959</v>
      </c>
      <c r="AV349" s="12" t="s">
        <v>959</v>
      </c>
      <c r="AW349" s="12" t="s">
        <v>903</v>
      </c>
      <c r="AX349" s="12" t="s">
        <v>947</v>
      </c>
      <c r="AY349" s="186" t="s">
        <v>1081</v>
      </c>
    </row>
    <row r="350" spans="2:65" s="12" customFormat="1" ht="16.5" customHeight="1">
      <c r="B350" s="179"/>
      <c r="C350" s="180"/>
      <c r="D350" s="180"/>
      <c r="E350" s="181" t="s">
        <v>875</v>
      </c>
      <c r="F350" s="259" t="s">
        <v>332</v>
      </c>
      <c r="G350" s="260"/>
      <c r="H350" s="260"/>
      <c r="I350" s="260"/>
      <c r="J350" s="180"/>
      <c r="K350" s="182">
        <v>65.36</v>
      </c>
      <c r="L350" s="180"/>
      <c r="M350" s="180"/>
      <c r="N350" s="180"/>
      <c r="O350" s="180"/>
      <c r="P350" s="180"/>
      <c r="Q350" s="180"/>
      <c r="R350" s="183"/>
      <c r="T350" s="184"/>
      <c r="U350" s="180"/>
      <c r="V350" s="180"/>
      <c r="W350" s="180"/>
      <c r="X350" s="180"/>
      <c r="Y350" s="180"/>
      <c r="Z350" s="180"/>
      <c r="AA350" s="185"/>
      <c r="AT350" s="186" t="s">
        <v>1089</v>
      </c>
      <c r="AU350" s="186" t="s">
        <v>959</v>
      </c>
      <c r="AV350" s="12" t="s">
        <v>959</v>
      </c>
      <c r="AW350" s="12" t="s">
        <v>903</v>
      </c>
      <c r="AX350" s="12" t="s">
        <v>947</v>
      </c>
      <c r="AY350" s="186" t="s">
        <v>1081</v>
      </c>
    </row>
    <row r="351" spans="2:65" s="13" customFormat="1" ht="16.5" customHeight="1">
      <c r="B351" s="187"/>
      <c r="C351" s="188"/>
      <c r="D351" s="188"/>
      <c r="E351" s="189" t="s">
        <v>875</v>
      </c>
      <c r="F351" s="271" t="s">
        <v>1096</v>
      </c>
      <c r="G351" s="272"/>
      <c r="H351" s="272"/>
      <c r="I351" s="272"/>
      <c r="J351" s="188"/>
      <c r="K351" s="190">
        <v>563.01400000000001</v>
      </c>
      <c r="L351" s="188"/>
      <c r="M351" s="188"/>
      <c r="N351" s="188"/>
      <c r="O351" s="188"/>
      <c r="P351" s="188"/>
      <c r="Q351" s="188"/>
      <c r="R351" s="191"/>
      <c r="T351" s="192"/>
      <c r="U351" s="188"/>
      <c r="V351" s="188"/>
      <c r="W351" s="188"/>
      <c r="X351" s="188"/>
      <c r="Y351" s="188"/>
      <c r="Z351" s="188"/>
      <c r="AA351" s="193"/>
      <c r="AT351" s="194" t="s">
        <v>1089</v>
      </c>
      <c r="AU351" s="194" t="s">
        <v>959</v>
      </c>
      <c r="AV351" s="13" t="s">
        <v>1086</v>
      </c>
      <c r="AW351" s="13" t="s">
        <v>903</v>
      </c>
      <c r="AX351" s="13" t="s">
        <v>954</v>
      </c>
      <c r="AY351" s="194" t="s">
        <v>1081</v>
      </c>
    </row>
    <row r="352" spans="2:65" s="1" customFormat="1" ht="25.5" customHeight="1">
      <c r="B352" s="136"/>
      <c r="C352" s="164" t="s">
        <v>1438</v>
      </c>
      <c r="D352" s="164" t="s">
        <v>1082</v>
      </c>
      <c r="E352" s="165" t="s">
        <v>49</v>
      </c>
      <c r="F352" s="270" t="s">
        <v>50</v>
      </c>
      <c r="G352" s="270"/>
      <c r="H352" s="270"/>
      <c r="I352" s="270"/>
      <c r="J352" s="166" t="s">
        <v>1135</v>
      </c>
      <c r="K352" s="167">
        <v>563.01400000000001</v>
      </c>
      <c r="L352" s="265">
        <v>0</v>
      </c>
      <c r="M352" s="265"/>
      <c r="N352" s="258">
        <f>ROUND(L352*K352,3)</f>
        <v>0</v>
      </c>
      <c r="O352" s="258"/>
      <c r="P352" s="258"/>
      <c r="Q352" s="258"/>
      <c r="R352" s="138"/>
      <c r="T352" s="168" t="s">
        <v>875</v>
      </c>
      <c r="U352" s="47" t="s">
        <v>914</v>
      </c>
      <c r="V352" s="39"/>
      <c r="W352" s="169">
        <f>V352*K352</f>
        <v>0</v>
      </c>
      <c r="X352" s="169">
        <v>8.0000000000000007E-5</v>
      </c>
      <c r="Y352" s="169">
        <f>X352*K352</f>
        <v>4.5041120000000004E-2</v>
      </c>
      <c r="Z352" s="169">
        <v>0</v>
      </c>
      <c r="AA352" s="170">
        <f>Z352*K352</f>
        <v>0</v>
      </c>
      <c r="AR352" s="22" t="s">
        <v>1183</v>
      </c>
      <c r="AT352" s="22" t="s">
        <v>1082</v>
      </c>
      <c r="AU352" s="22" t="s">
        <v>959</v>
      </c>
      <c r="AY352" s="22" t="s">
        <v>1081</v>
      </c>
      <c r="BE352" s="116">
        <f>IF(U352="základná",N352,0)</f>
        <v>0</v>
      </c>
      <c r="BF352" s="116">
        <f>IF(U352="znížená",N352,0)</f>
        <v>0</v>
      </c>
      <c r="BG352" s="116">
        <f>IF(U352="zákl. prenesená",N352,0)</f>
        <v>0</v>
      </c>
      <c r="BH352" s="116">
        <f>IF(U352="zníž. prenesená",N352,0)</f>
        <v>0</v>
      </c>
      <c r="BI352" s="116">
        <f>IF(U352="nulová",N352,0)</f>
        <v>0</v>
      </c>
      <c r="BJ352" s="22" t="s">
        <v>959</v>
      </c>
      <c r="BK352" s="171">
        <f>ROUND(L352*K352,3)</f>
        <v>0</v>
      </c>
      <c r="BL352" s="22" t="s">
        <v>1183</v>
      </c>
      <c r="BM352" s="22" t="s">
        <v>333</v>
      </c>
    </row>
    <row r="353" spans="2:65" s="1" customFormat="1" ht="25.5" customHeight="1">
      <c r="B353" s="136"/>
      <c r="C353" s="164" t="s">
        <v>1443</v>
      </c>
      <c r="D353" s="164" t="s">
        <v>1082</v>
      </c>
      <c r="E353" s="165" t="s">
        <v>53</v>
      </c>
      <c r="F353" s="270" t="s">
        <v>54</v>
      </c>
      <c r="G353" s="270"/>
      <c r="H353" s="270"/>
      <c r="I353" s="270"/>
      <c r="J353" s="166" t="s">
        <v>1135</v>
      </c>
      <c r="K353" s="167">
        <v>251.77</v>
      </c>
      <c r="L353" s="265">
        <v>0</v>
      </c>
      <c r="M353" s="265"/>
      <c r="N353" s="258">
        <f>ROUND(L353*K353,3)</f>
        <v>0</v>
      </c>
      <c r="O353" s="258"/>
      <c r="P353" s="258"/>
      <c r="Q353" s="258"/>
      <c r="R353" s="138"/>
      <c r="T353" s="168" t="s">
        <v>875</v>
      </c>
      <c r="U353" s="47" t="s">
        <v>914</v>
      </c>
      <c r="V353" s="39"/>
      <c r="W353" s="169">
        <f>V353*K353</f>
        <v>0</v>
      </c>
      <c r="X353" s="169">
        <v>1.4999999999999999E-4</v>
      </c>
      <c r="Y353" s="169">
        <f>X353*K353</f>
        <v>3.77655E-2</v>
      </c>
      <c r="Z353" s="169">
        <v>0</v>
      </c>
      <c r="AA353" s="170">
        <f>Z353*K353</f>
        <v>0</v>
      </c>
      <c r="AR353" s="22" t="s">
        <v>1183</v>
      </c>
      <c r="AT353" s="22" t="s">
        <v>1082</v>
      </c>
      <c r="AU353" s="22" t="s">
        <v>959</v>
      </c>
      <c r="AY353" s="22" t="s">
        <v>1081</v>
      </c>
      <c r="BE353" s="116">
        <f>IF(U353="základná",N353,0)</f>
        <v>0</v>
      </c>
      <c r="BF353" s="116">
        <f>IF(U353="znížená",N353,0)</f>
        <v>0</v>
      </c>
      <c r="BG353" s="116">
        <f>IF(U353="zákl. prenesená",N353,0)</f>
        <v>0</v>
      </c>
      <c r="BH353" s="116">
        <f>IF(U353="zníž. prenesená",N353,0)</f>
        <v>0</v>
      </c>
      <c r="BI353" s="116">
        <f>IF(U353="nulová",N353,0)</f>
        <v>0</v>
      </c>
      <c r="BJ353" s="22" t="s">
        <v>959</v>
      </c>
      <c r="BK353" s="171">
        <f>ROUND(L353*K353,3)</f>
        <v>0</v>
      </c>
      <c r="BL353" s="22" t="s">
        <v>1183</v>
      </c>
      <c r="BM353" s="22" t="s">
        <v>334</v>
      </c>
    </row>
    <row r="354" spans="2:65" s="12" customFormat="1" ht="16.5" customHeight="1">
      <c r="B354" s="179"/>
      <c r="C354" s="180"/>
      <c r="D354" s="180"/>
      <c r="E354" s="181" t="s">
        <v>875</v>
      </c>
      <c r="F354" s="275" t="s">
        <v>335</v>
      </c>
      <c r="G354" s="276"/>
      <c r="H354" s="276"/>
      <c r="I354" s="276"/>
      <c r="J354" s="180"/>
      <c r="K354" s="182">
        <v>119.5</v>
      </c>
      <c r="L354" s="180"/>
      <c r="M354" s="180"/>
      <c r="N354" s="180"/>
      <c r="O354" s="180"/>
      <c r="P354" s="180"/>
      <c r="Q354" s="180"/>
      <c r="R354" s="183"/>
      <c r="T354" s="184"/>
      <c r="U354" s="180"/>
      <c r="V354" s="180"/>
      <c r="W354" s="180"/>
      <c r="X354" s="180"/>
      <c r="Y354" s="180"/>
      <c r="Z354" s="180"/>
      <c r="AA354" s="185"/>
      <c r="AT354" s="186" t="s">
        <v>1089</v>
      </c>
      <c r="AU354" s="186" t="s">
        <v>959</v>
      </c>
      <c r="AV354" s="12" t="s">
        <v>959</v>
      </c>
      <c r="AW354" s="12" t="s">
        <v>903</v>
      </c>
      <c r="AX354" s="12" t="s">
        <v>947</v>
      </c>
      <c r="AY354" s="186" t="s">
        <v>1081</v>
      </c>
    </row>
    <row r="355" spans="2:65" s="12" customFormat="1" ht="16.5" customHeight="1">
      <c r="B355" s="179"/>
      <c r="C355" s="180"/>
      <c r="D355" s="180"/>
      <c r="E355" s="181" t="s">
        <v>875</v>
      </c>
      <c r="F355" s="259" t="s">
        <v>185</v>
      </c>
      <c r="G355" s="260"/>
      <c r="H355" s="260"/>
      <c r="I355" s="260"/>
      <c r="J355" s="180"/>
      <c r="K355" s="182">
        <v>113.75</v>
      </c>
      <c r="L355" s="180"/>
      <c r="M355" s="180"/>
      <c r="N355" s="180"/>
      <c r="O355" s="180"/>
      <c r="P355" s="180"/>
      <c r="Q355" s="180"/>
      <c r="R355" s="183"/>
      <c r="T355" s="184"/>
      <c r="U355" s="180"/>
      <c r="V355" s="180"/>
      <c r="W355" s="180"/>
      <c r="X355" s="180"/>
      <c r="Y355" s="180"/>
      <c r="Z355" s="180"/>
      <c r="AA355" s="185"/>
      <c r="AT355" s="186" t="s">
        <v>1089</v>
      </c>
      <c r="AU355" s="186" t="s">
        <v>959</v>
      </c>
      <c r="AV355" s="12" t="s">
        <v>959</v>
      </c>
      <c r="AW355" s="12" t="s">
        <v>903</v>
      </c>
      <c r="AX355" s="12" t="s">
        <v>947</v>
      </c>
      <c r="AY355" s="186" t="s">
        <v>1081</v>
      </c>
    </row>
    <row r="356" spans="2:65" s="12" customFormat="1" ht="16.5" customHeight="1">
      <c r="B356" s="179"/>
      <c r="C356" s="180"/>
      <c r="D356" s="180"/>
      <c r="E356" s="181" t="s">
        <v>875</v>
      </c>
      <c r="F356" s="259" t="s">
        <v>336</v>
      </c>
      <c r="G356" s="260"/>
      <c r="H356" s="260"/>
      <c r="I356" s="260"/>
      <c r="J356" s="180"/>
      <c r="K356" s="182">
        <v>18.52</v>
      </c>
      <c r="L356" s="180"/>
      <c r="M356" s="180"/>
      <c r="N356" s="180"/>
      <c r="O356" s="180"/>
      <c r="P356" s="180"/>
      <c r="Q356" s="180"/>
      <c r="R356" s="183"/>
      <c r="T356" s="184"/>
      <c r="U356" s="180"/>
      <c r="V356" s="180"/>
      <c r="W356" s="180"/>
      <c r="X356" s="180"/>
      <c r="Y356" s="180"/>
      <c r="Z356" s="180"/>
      <c r="AA356" s="185"/>
      <c r="AT356" s="186" t="s">
        <v>1089</v>
      </c>
      <c r="AU356" s="186" t="s">
        <v>959</v>
      </c>
      <c r="AV356" s="12" t="s">
        <v>959</v>
      </c>
      <c r="AW356" s="12" t="s">
        <v>903</v>
      </c>
      <c r="AX356" s="12" t="s">
        <v>947</v>
      </c>
      <c r="AY356" s="186" t="s">
        <v>1081</v>
      </c>
    </row>
    <row r="357" spans="2:65" s="13" customFormat="1" ht="16.5" customHeight="1">
      <c r="B357" s="187"/>
      <c r="C357" s="188"/>
      <c r="D357" s="188"/>
      <c r="E357" s="189" t="s">
        <v>875</v>
      </c>
      <c r="F357" s="271" t="s">
        <v>1096</v>
      </c>
      <c r="G357" s="272"/>
      <c r="H357" s="272"/>
      <c r="I357" s="272"/>
      <c r="J357" s="188"/>
      <c r="K357" s="190">
        <v>251.77</v>
      </c>
      <c r="L357" s="188"/>
      <c r="M357" s="188"/>
      <c r="N357" s="188"/>
      <c r="O357" s="188"/>
      <c r="P357" s="188"/>
      <c r="Q357" s="188"/>
      <c r="R357" s="191"/>
      <c r="T357" s="192"/>
      <c r="U357" s="188"/>
      <c r="V357" s="188"/>
      <c r="W357" s="188"/>
      <c r="X357" s="188"/>
      <c r="Y357" s="188"/>
      <c r="Z357" s="188"/>
      <c r="AA357" s="193"/>
      <c r="AT357" s="194" t="s">
        <v>1089</v>
      </c>
      <c r="AU357" s="194" t="s">
        <v>959</v>
      </c>
      <c r="AV357" s="13" t="s">
        <v>1086</v>
      </c>
      <c r="AW357" s="13" t="s">
        <v>903</v>
      </c>
      <c r="AX357" s="13" t="s">
        <v>954</v>
      </c>
      <c r="AY357" s="194" t="s">
        <v>1081</v>
      </c>
    </row>
    <row r="358" spans="2:65" s="1" customFormat="1" ht="38.25" customHeight="1">
      <c r="B358" s="136"/>
      <c r="C358" s="164" t="s">
        <v>1447</v>
      </c>
      <c r="D358" s="164" t="s">
        <v>1082</v>
      </c>
      <c r="E358" s="165" t="s">
        <v>61</v>
      </c>
      <c r="F358" s="270" t="s">
        <v>62</v>
      </c>
      <c r="G358" s="270"/>
      <c r="H358" s="270"/>
      <c r="I358" s="270"/>
      <c r="J358" s="166" t="s">
        <v>1135</v>
      </c>
      <c r="K358" s="167">
        <v>563.01400000000001</v>
      </c>
      <c r="L358" s="265">
        <v>0</v>
      </c>
      <c r="M358" s="265"/>
      <c r="N358" s="258">
        <f>ROUND(L358*K358,3)</f>
        <v>0</v>
      </c>
      <c r="O358" s="258"/>
      <c r="P358" s="258"/>
      <c r="Q358" s="258"/>
      <c r="R358" s="138"/>
      <c r="T358" s="168" t="s">
        <v>875</v>
      </c>
      <c r="U358" s="47" t="s">
        <v>914</v>
      </c>
      <c r="V358" s="39"/>
      <c r="W358" s="169">
        <f>V358*K358</f>
        <v>0</v>
      </c>
      <c r="X358" s="169">
        <v>4.6999999999999999E-4</v>
      </c>
      <c r="Y358" s="169">
        <f>X358*K358</f>
        <v>0.26461657999999999</v>
      </c>
      <c r="Z358" s="169">
        <v>0</v>
      </c>
      <c r="AA358" s="170">
        <f>Z358*K358</f>
        <v>0</v>
      </c>
      <c r="AR358" s="22" t="s">
        <v>1183</v>
      </c>
      <c r="AT358" s="22" t="s">
        <v>1082</v>
      </c>
      <c r="AU358" s="22" t="s">
        <v>959</v>
      </c>
      <c r="AY358" s="22" t="s">
        <v>1081</v>
      </c>
      <c r="BE358" s="116">
        <f>IF(U358="základná",N358,0)</f>
        <v>0</v>
      </c>
      <c r="BF358" s="116">
        <f>IF(U358="znížená",N358,0)</f>
        <v>0</v>
      </c>
      <c r="BG358" s="116">
        <f>IF(U358="zákl. prenesená",N358,0)</f>
        <v>0</v>
      </c>
      <c r="BH358" s="116">
        <f>IF(U358="zníž. prenesená",N358,0)</f>
        <v>0</v>
      </c>
      <c r="BI358" s="116">
        <f>IF(U358="nulová",N358,0)</f>
        <v>0</v>
      </c>
      <c r="BJ358" s="22" t="s">
        <v>959</v>
      </c>
      <c r="BK358" s="171">
        <f>ROUND(L358*K358,3)</f>
        <v>0</v>
      </c>
      <c r="BL358" s="22" t="s">
        <v>1183</v>
      </c>
      <c r="BM358" s="22" t="s">
        <v>337</v>
      </c>
    </row>
    <row r="359" spans="2:65" s="10" customFormat="1" ht="37.35" customHeight="1">
      <c r="B359" s="153"/>
      <c r="C359" s="154"/>
      <c r="D359" s="155" t="s">
        <v>1063</v>
      </c>
      <c r="E359" s="155"/>
      <c r="F359" s="155"/>
      <c r="G359" s="155"/>
      <c r="H359" s="155"/>
      <c r="I359" s="155"/>
      <c r="J359" s="155"/>
      <c r="K359" s="155"/>
      <c r="L359" s="155"/>
      <c r="M359" s="155"/>
      <c r="N359" s="277">
        <f>BK359</f>
        <v>0</v>
      </c>
      <c r="O359" s="278"/>
      <c r="P359" s="278"/>
      <c r="Q359" s="278"/>
      <c r="R359" s="156"/>
      <c r="T359" s="157"/>
      <c r="U359" s="154"/>
      <c r="V359" s="154"/>
      <c r="W359" s="158">
        <f>W360</f>
        <v>0</v>
      </c>
      <c r="X359" s="154"/>
      <c r="Y359" s="158">
        <f>Y360</f>
        <v>1.5E-3</v>
      </c>
      <c r="Z359" s="154"/>
      <c r="AA359" s="159">
        <f>AA360</f>
        <v>0</v>
      </c>
      <c r="AR359" s="160" t="s">
        <v>1100</v>
      </c>
      <c r="AT359" s="161" t="s">
        <v>946</v>
      </c>
      <c r="AU359" s="161" t="s">
        <v>947</v>
      </c>
      <c r="AY359" s="160" t="s">
        <v>1081</v>
      </c>
      <c r="BK359" s="162">
        <f>BK360</f>
        <v>0</v>
      </c>
    </row>
    <row r="360" spans="2:65" s="10" customFormat="1" ht="19.899999999999999" customHeight="1">
      <c r="B360" s="153"/>
      <c r="C360" s="154"/>
      <c r="D360" s="163" t="s">
        <v>1064</v>
      </c>
      <c r="E360" s="163"/>
      <c r="F360" s="163"/>
      <c r="G360" s="163"/>
      <c r="H360" s="163"/>
      <c r="I360" s="163"/>
      <c r="J360" s="163"/>
      <c r="K360" s="163"/>
      <c r="L360" s="163"/>
      <c r="M360" s="163"/>
      <c r="N360" s="279">
        <f>BK360</f>
        <v>0</v>
      </c>
      <c r="O360" s="280"/>
      <c r="P360" s="280"/>
      <c r="Q360" s="280"/>
      <c r="R360" s="156"/>
      <c r="T360" s="157"/>
      <c r="U360" s="154"/>
      <c r="V360" s="154"/>
      <c r="W360" s="158">
        <f>SUM(W361:W365)</f>
        <v>0</v>
      </c>
      <c r="X360" s="154"/>
      <c r="Y360" s="158">
        <f>SUM(Y361:Y365)</f>
        <v>1.5E-3</v>
      </c>
      <c r="Z360" s="154"/>
      <c r="AA360" s="159">
        <f>SUM(AA361:AA365)</f>
        <v>0</v>
      </c>
      <c r="AR360" s="160" t="s">
        <v>1100</v>
      </c>
      <c r="AT360" s="161" t="s">
        <v>946</v>
      </c>
      <c r="AU360" s="161" t="s">
        <v>954</v>
      </c>
      <c r="AY360" s="160" t="s">
        <v>1081</v>
      </c>
      <c r="BK360" s="162">
        <f>SUM(BK361:BK365)</f>
        <v>0</v>
      </c>
    </row>
    <row r="361" spans="2:65" s="1" customFormat="1" ht="25.5" customHeight="1">
      <c r="B361" s="136"/>
      <c r="C361" s="164" t="s">
        <v>1456</v>
      </c>
      <c r="D361" s="164" t="s">
        <v>1082</v>
      </c>
      <c r="E361" s="165" t="s">
        <v>65</v>
      </c>
      <c r="F361" s="270" t="s">
        <v>66</v>
      </c>
      <c r="G361" s="270"/>
      <c r="H361" s="270"/>
      <c r="I361" s="270"/>
      <c r="J361" s="166" t="s">
        <v>1182</v>
      </c>
      <c r="K361" s="167">
        <v>4</v>
      </c>
      <c r="L361" s="265">
        <v>0</v>
      </c>
      <c r="M361" s="265"/>
      <c r="N361" s="258">
        <f>ROUND(L361*K361,3)</f>
        <v>0</v>
      </c>
      <c r="O361" s="258"/>
      <c r="P361" s="258"/>
      <c r="Q361" s="258"/>
      <c r="R361" s="138"/>
      <c r="T361" s="168" t="s">
        <v>875</v>
      </c>
      <c r="U361" s="47" t="s">
        <v>914</v>
      </c>
      <c r="V361" s="39"/>
      <c r="W361" s="169">
        <f>V361*K361</f>
        <v>0</v>
      </c>
      <c r="X361" s="169">
        <v>0</v>
      </c>
      <c r="Y361" s="169">
        <f>X361*K361</f>
        <v>0</v>
      </c>
      <c r="Z361" s="169">
        <v>0</v>
      </c>
      <c r="AA361" s="170">
        <f>Z361*K361</f>
        <v>0</v>
      </c>
      <c r="AR361" s="22" t="s">
        <v>1434</v>
      </c>
      <c r="AT361" s="22" t="s">
        <v>1082</v>
      </c>
      <c r="AU361" s="22" t="s">
        <v>959</v>
      </c>
      <c r="AY361" s="22" t="s">
        <v>1081</v>
      </c>
      <c r="BE361" s="116">
        <f>IF(U361="základná",N361,0)</f>
        <v>0</v>
      </c>
      <c r="BF361" s="116">
        <f>IF(U361="znížená",N361,0)</f>
        <v>0</v>
      </c>
      <c r="BG361" s="116">
        <f>IF(U361="zákl. prenesená",N361,0)</f>
        <v>0</v>
      </c>
      <c r="BH361" s="116">
        <f>IF(U361="zníž. prenesená",N361,0)</f>
        <v>0</v>
      </c>
      <c r="BI361" s="116">
        <f>IF(U361="nulová",N361,0)</f>
        <v>0</v>
      </c>
      <c r="BJ361" s="22" t="s">
        <v>959</v>
      </c>
      <c r="BK361" s="171">
        <f>ROUND(L361*K361,3)</f>
        <v>0</v>
      </c>
      <c r="BL361" s="22" t="s">
        <v>1434</v>
      </c>
      <c r="BM361" s="22" t="s">
        <v>338</v>
      </c>
    </row>
    <row r="362" spans="2:65" s="1" customFormat="1" ht="16.5" customHeight="1">
      <c r="B362" s="136"/>
      <c r="C362" s="195" t="s">
        <v>1461</v>
      </c>
      <c r="D362" s="195" t="s">
        <v>1187</v>
      </c>
      <c r="E362" s="196" t="s">
        <v>69</v>
      </c>
      <c r="F362" s="262" t="s">
        <v>70</v>
      </c>
      <c r="G362" s="262"/>
      <c r="H362" s="262"/>
      <c r="I362" s="262"/>
      <c r="J362" s="197" t="s">
        <v>1182</v>
      </c>
      <c r="K362" s="198">
        <v>3</v>
      </c>
      <c r="L362" s="261">
        <v>0</v>
      </c>
      <c r="M362" s="261"/>
      <c r="N362" s="257">
        <f>ROUND(L362*K362,3)</f>
        <v>0</v>
      </c>
      <c r="O362" s="258"/>
      <c r="P362" s="258"/>
      <c r="Q362" s="258"/>
      <c r="R362" s="138"/>
      <c r="T362" s="168" t="s">
        <v>875</v>
      </c>
      <c r="U362" s="47" t="s">
        <v>914</v>
      </c>
      <c r="V362" s="39"/>
      <c r="W362" s="169">
        <f>V362*K362</f>
        <v>0</v>
      </c>
      <c r="X362" s="169">
        <v>5.0000000000000001E-4</v>
      </c>
      <c r="Y362" s="169">
        <f>X362*K362</f>
        <v>1.5E-3</v>
      </c>
      <c r="Z362" s="169">
        <v>0</v>
      </c>
      <c r="AA362" s="170">
        <f>Z362*K362</f>
        <v>0</v>
      </c>
      <c r="AR362" s="22" t="s">
        <v>71</v>
      </c>
      <c r="AT362" s="22" t="s">
        <v>1187</v>
      </c>
      <c r="AU362" s="22" t="s">
        <v>959</v>
      </c>
      <c r="AY362" s="22" t="s">
        <v>1081</v>
      </c>
      <c r="BE362" s="116">
        <f>IF(U362="základná",N362,0)</f>
        <v>0</v>
      </c>
      <c r="BF362" s="116">
        <f>IF(U362="znížená",N362,0)</f>
        <v>0</v>
      </c>
      <c r="BG362" s="116">
        <f>IF(U362="zákl. prenesená",N362,0)</f>
        <v>0</v>
      </c>
      <c r="BH362" s="116">
        <f>IF(U362="zníž. prenesená",N362,0)</f>
        <v>0</v>
      </c>
      <c r="BI362" s="116">
        <f>IF(U362="nulová",N362,0)</f>
        <v>0</v>
      </c>
      <c r="BJ362" s="22" t="s">
        <v>959</v>
      </c>
      <c r="BK362" s="171">
        <f>ROUND(L362*K362,3)</f>
        <v>0</v>
      </c>
      <c r="BL362" s="22" t="s">
        <v>71</v>
      </c>
      <c r="BM362" s="22" t="s">
        <v>339</v>
      </c>
    </row>
    <row r="363" spans="2:65" s="1" customFormat="1" ht="16.5" customHeight="1">
      <c r="B363" s="136"/>
      <c r="C363" s="164" t="s">
        <v>1467</v>
      </c>
      <c r="D363" s="164" t="s">
        <v>1082</v>
      </c>
      <c r="E363" s="165" t="s">
        <v>74</v>
      </c>
      <c r="F363" s="270" t="s">
        <v>75</v>
      </c>
      <c r="G363" s="270"/>
      <c r="H363" s="270"/>
      <c r="I363" s="270"/>
      <c r="J363" s="166" t="s">
        <v>1346</v>
      </c>
      <c r="K363" s="167">
        <v>0</v>
      </c>
      <c r="L363" s="265">
        <v>0</v>
      </c>
      <c r="M363" s="265"/>
      <c r="N363" s="258">
        <f>ROUND(L363*K363,3)</f>
        <v>0</v>
      </c>
      <c r="O363" s="258"/>
      <c r="P363" s="258"/>
      <c r="Q363" s="258"/>
      <c r="R363" s="138"/>
      <c r="T363" s="168" t="s">
        <v>875</v>
      </c>
      <c r="U363" s="47" t="s">
        <v>914</v>
      </c>
      <c r="V363" s="39"/>
      <c r="W363" s="169">
        <f>V363*K363</f>
        <v>0</v>
      </c>
      <c r="X363" s="169">
        <v>0</v>
      </c>
      <c r="Y363" s="169">
        <f>X363*K363</f>
        <v>0</v>
      </c>
      <c r="Z363" s="169">
        <v>0</v>
      </c>
      <c r="AA363" s="170">
        <f>Z363*K363</f>
        <v>0</v>
      </c>
      <c r="AR363" s="22" t="s">
        <v>1434</v>
      </c>
      <c r="AT363" s="22" t="s">
        <v>1082</v>
      </c>
      <c r="AU363" s="22" t="s">
        <v>959</v>
      </c>
      <c r="AY363" s="22" t="s">
        <v>1081</v>
      </c>
      <c r="BE363" s="116">
        <f>IF(U363="základná",N363,0)</f>
        <v>0</v>
      </c>
      <c r="BF363" s="116">
        <f>IF(U363="znížená",N363,0)</f>
        <v>0</v>
      </c>
      <c r="BG363" s="116">
        <f>IF(U363="zákl. prenesená",N363,0)</f>
        <v>0</v>
      </c>
      <c r="BH363" s="116">
        <f>IF(U363="zníž. prenesená",N363,0)</f>
        <v>0</v>
      </c>
      <c r="BI363" s="116">
        <f>IF(U363="nulová",N363,0)</f>
        <v>0</v>
      </c>
      <c r="BJ363" s="22" t="s">
        <v>959</v>
      </c>
      <c r="BK363" s="171">
        <f>ROUND(L363*K363,3)</f>
        <v>0</v>
      </c>
      <c r="BL363" s="22" t="s">
        <v>1434</v>
      </c>
      <c r="BM363" s="22" t="s">
        <v>340</v>
      </c>
    </row>
    <row r="364" spans="2:65" s="1" customFormat="1" ht="16.5" customHeight="1">
      <c r="B364" s="136"/>
      <c r="C364" s="164" t="s">
        <v>1474</v>
      </c>
      <c r="D364" s="164" t="s">
        <v>1082</v>
      </c>
      <c r="E364" s="165" t="s">
        <v>78</v>
      </c>
      <c r="F364" s="270" t="s">
        <v>79</v>
      </c>
      <c r="G364" s="270"/>
      <c r="H364" s="270"/>
      <c r="I364" s="270"/>
      <c r="J364" s="166" t="s">
        <v>1346</v>
      </c>
      <c r="K364" s="167">
        <v>0</v>
      </c>
      <c r="L364" s="265">
        <v>0</v>
      </c>
      <c r="M364" s="265"/>
      <c r="N364" s="258">
        <f>ROUND(L364*K364,3)</f>
        <v>0</v>
      </c>
      <c r="O364" s="258"/>
      <c r="P364" s="258"/>
      <c r="Q364" s="258"/>
      <c r="R364" s="138"/>
      <c r="T364" s="168" t="s">
        <v>875</v>
      </c>
      <c r="U364" s="47" t="s">
        <v>914</v>
      </c>
      <c r="V364" s="39"/>
      <c r="W364" s="169">
        <f>V364*K364</f>
        <v>0</v>
      </c>
      <c r="X364" s="169">
        <v>0</v>
      </c>
      <c r="Y364" s="169">
        <f>X364*K364</f>
        <v>0</v>
      </c>
      <c r="Z364" s="169">
        <v>0</v>
      </c>
      <c r="AA364" s="170">
        <f>Z364*K364</f>
        <v>0</v>
      </c>
      <c r="AR364" s="22" t="s">
        <v>71</v>
      </c>
      <c r="AT364" s="22" t="s">
        <v>1082</v>
      </c>
      <c r="AU364" s="22" t="s">
        <v>959</v>
      </c>
      <c r="AY364" s="22" t="s">
        <v>1081</v>
      </c>
      <c r="BE364" s="116">
        <f>IF(U364="základná",N364,0)</f>
        <v>0</v>
      </c>
      <c r="BF364" s="116">
        <f>IF(U364="znížená",N364,0)</f>
        <v>0</v>
      </c>
      <c r="BG364" s="116">
        <f>IF(U364="zákl. prenesená",N364,0)</f>
        <v>0</v>
      </c>
      <c r="BH364" s="116">
        <f>IF(U364="zníž. prenesená",N364,0)</f>
        <v>0</v>
      </c>
      <c r="BI364" s="116">
        <f>IF(U364="nulová",N364,0)</f>
        <v>0</v>
      </c>
      <c r="BJ364" s="22" t="s">
        <v>959</v>
      </c>
      <c r="BK364" s="171">
        <f>ROUND(L364*K364,3)</f>
        <v>0</v>
      </c>
      <c r="BL364" s="22" t="s">
        <v>71</v>
      </c>
      <c r="BM364" s="22" t="s">
        <v>341</v>
      </c>
    </row>
    <row r="365" spans="2:65" s="1" customFormat="1" ht="16.5" customHeight="1">
      <c r="B365" s="136"/>
      <c r="C365" s="164" t="s">
        <v>1478</v>
      </c>
      <c r="D365" s="164" t="s">
        <v>1082</v>
      </c>
      <c r="E365" s="165" t="s">
        <v>82</v>
      </c>
      <c r="F365" s="270" t="s">
        <v>83</v>
      </c>
      <c r="G365" s="270"/>
      <c r="H365" s="270"/>
      <c r="I365" s="270"/>
      <c r="J365" s="166" t="s">
        <v>1346</v>
      </c>
      <c r="K365" s="167">
        <v>0</v>
      </c>
      <c r="L365" s="265">
        <v>0</v>
      </c>
      <c r="M365" s="265"/>
      <c r="N365" s="258">
        <f>ROUND(L365*K365,3)</f>
        <v>0</v>
      </c>
      <c r="O365" s="258"/>
      <c r="P365" s="258"/>
      <c r="Q365" s="258"/>
      <c r="R365" s="138"/>
      <c r="T365" s="168" t="s">
        <v>875</v>
      </c>
      <c r="U365" s="47" t="s">
        <v>914</v>
      </c>
      <c r="V365" s="39"/>
      <c r="W365" s="169">
        <f>V365*K365</f>
        <v>0</v>
      </c>
      <c r="X365" s="169">
        <v>0</v>
      </c>
      <c r="Y365" s="169">
        <f>X365*K365</f>
        <v>0</v>
      </c>
      <c r="Z365" s="169">
        <v>0</v>
      </c>
      <c r="AA365" s="170">
        <f>Z365*K365</f>
        <v>0</v>
      </c>
      <c r="AR365" s="22" t="s">
        <v>1434</v>
      </c>
      <c r="AT365" s="22" t="s">
        <v>1082</v>
      </c>
      <c r="AU365" s="22" t="s">
        <v>959</v>
      </c>
      <c r="AY365" s="22" t="s">
        <v>1081</v>
      </c>
      <c r="BE365" s="116">
        <f>IF(U365="základná",N365,0)</f>
        <v>0</v>
      </c>
      <c r="BF365" s="116">
        <f>IF(U365="znížená",N365,0)</f>
        <v>0</v>
      </c>
      <c r="BG365" s="116">
        <f>IF(U365="zákl. prenesená",N365,0)</f>
        <v>0</v>
      </c>
      <c r="BH365" s="116">
        <f>IF(U365="zníž. prenesená",N365,0)</f>
        <v>0</v>
      </c>
      <c r="BI365" s="116">
        <f>IF(U365="nulová",N365,0)</f>
        <v>0</v>
      </c>
      <c r="BJ365" s="22" t="s">
        <v>959</v>
      </c>
      <c r="BK365" s="171">
        <f>ROUND(L365*K365,3)</f>
        <v>0</v>
      </c>
      <c r="BL365" s="22" t="s">
        <v>1434</v>
      </c>
      <c r="BM365" s="22" t="s">
        <v>342</v>
      </c>
    </row>
    <row r="366" spans="2:65" s="1" customFormat="1" ht="49.9" customHeight="1">
      <c r="B366" s="38"/>
      <c r="C366" s="39"/>
      <c r="D366" s="155"/>
      <c r="E366" s="39"/>
      <c r="F366" s="39"/>
      <c r="G366" s="39"/>
      <c r="H366" s="39"/>
      <c r="I366" s="39"/>
      <c r="J366" s="39"/>
      <c r="K366" s="39"/>
      <c r="L366" s="39"/>
      <c r="M366" s="39"/>
      <c r="N366" s="277"/>
      <c r="O366" s="278"/>
      <c r="P366" s="278"/>
      <c r="Q366" s="278"/>
      <c r="R366" s="40"/>
      <c r="T366" s="200"/>
      <c r="U366" s="59"/>
      <c r="V366" s="59"/>
      <c r="W366" s="59"/>
      <c r="X366" s="59"/>
      <c r="Y366" s="59"/>
      <c r="Z366" s="59"/>
      <c r="AA366" s="61"/>
      <c r="AT366" s="22" t="s">
        <v>946</v>
      </c>
      <c r="AU366" s="22" t="s">
        <v>947</v>
      </c>
      <c r="AY366" s="22" t="s">
        <v>85</v>
      </c>
      <c r="BK366" s="171">
        <v>0</v>
      </c>
    </row>
    <row r="367" spans="2:65" s="1" customFormat="1" ht="6.95" customHeight="1">
      <c r="B367" s="62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4"/>
    </row>
  </sheetData>
  <mergeCells count="459">
    <mergeCell ref="L299:M299"/>
    <mergeCell ref="N299:Q299"/>
    <mergeCell ref="N288:Q288"/>
    <mergeCell ref="L290:M290"/>
    <mergeCell ref="L289:M289"/>
    <mergeCell ref="N289:Q289"/>
    <mergeCell ref="N290:Q290"/>
    <mergeCell ref="N293:Q293"/>
    <mergeCell ref="L293:M293"/>
    <mergeCell ref="F283:I283"/>
    <mergeCell ref="F287:I287"/>
    <mergeCell ref="F285:I285"/>
    <mergeCell ref="F284:I284"/>
    <mergeCell ref="F286:I286"/>
    <mergeCell ref="L284:M284"/>
    <mergeCell ref="L285:M285"/>
    <mergeCell ref="L286:M286"/>
    <mergeCell ref="L287:M287"/>
    <mergeCell ref="F281:I281"/>
    <mergeCell ref="F282:I282"/>
    <mergeCell ref="L282:M282"/>
    <mergeCell ref="N282:Q282"/>
    <mergeCell ref="F279:I279"/>
    <mergeCell ref="F280:I280"/>
    <mergeCell ref="L280:M280"/>
    <mergeCell ref="N280:Q280"/>
    <mergeCell ref="N284:Q284"/>
    <mergeCell ref="N285:Q285"/>
    <mergeCell ref="N286:Q286"/>
    <mergeCell ref="N287:Q287"/>
    <mergeCell ref="L283:M283"/>
    <mergeCell ref="N283:Q283"/>
    <mergeCell ref="F300:I300"/>
    <mergeCell ref="F301:I301"/>
    <mergeCell ref="F289:I289"/>
    <mergeCell ref="F290:I290"/>
    <mergeCell ref="F293:I293"/>
    <mergeCell ref="F291:I291"/>
    <mergeCell ref="F292:I292"/>
    <mergeCell ref="F294:I294"/>
    <mergeCell ref="F295:I295"/>
    <mergeCell ref="F296:I296"/>
    <mergeCell ref="F297:I297"/>
    <mergeCell ref="F298:I298"/>
    <mergeCell ref="F299:I299"/>
    <mergeCell ref="F304:I304"/>
    <mergeCell ref="F305:I305"/>
    <mergeCell ref="L305:M305"/>
    <mergeCell ref="N305:Q305"/>
    <mergeCell ref="F302:I302"/>
    <mergeCell ref="L302:M302"/>
    <mergeCell ref="N302:Q302"/>
    <mergeCell ref="F303:I303"/>
    <mergeCell ref="N306:Q306"/>
    <mergeCell ref="F307:I307"/>
    <mergeCell ref="F314:I314"/>
    <mergeCell ref="L314:M314"/>
    <mergeCell ref="N307:Q307"/>
    <mergeCell ref="F308:I308"/>
    <mergeCell ref="F309:I309"/>
    <mergeCell ref="F311:I311"/>
    <mergeCell ref="F310:I310"/>
    <mergeCell ref="L307:M307"/>
    <mergeCell ref="F312:I312"/>
    <mergeCell ref="F313:I313"/>
    <mergeCell ref="N314:Q314"/>
    <mergeCell ref="N319:Q319"/>
    <mergeCell ref="F315:I315"/>
    <mergeCell ref="F316:I316"/>
    <mergeCell ref="F317:I317"/>
    <mergeCell ref="F318:I318"/>
    <mergeCell ref="L320:M320"/>
    <mergeCell ref="N320:Q320"/>
    <mergeCell ref="N328:Q328"/>
    <mergeCell ref="F326:I326"/>
    <mergeCell ref="F329:I329"/>
    <mergeCell ref="F327:I327"/>
    <mergeCell ref="L327:M327"/>
    <mergeCell ref="F320:I320"/>
    <mergeCell ref="F321:I321"/>
    <mergeCell ref="F322:I322"/>
    <mergeCell ref="F334:I334"/>
    <mergeCell ref="F330:I330"/>
    <mergeCell ref="F331:I331"/>
    <mergeCell ref="F332:I332"/>
    <mergeCell ref="F333:I333"/>
    <mergeCell ref="N361:Q361"/>
    <mergeCell ref="F337:I337"/>
    <mergeCell ref="F335:I335"/>
    <mergeCell ref="F336:I336"/>
    <mergeCell ref="F323:I323"/>
    <mergeCell ref="F324:I324"/>
    <mergeCell ref="F325:I325"/>
    <mergeCell ref="N327:Q327"/>
    <mergeCell ref="L329:M329"/>
    <mergeCell ref="N329:Q329"/>
    <mergeCell ref="F353:I353"/>
    <mergeCell ref="F351:I351"/>
    <mergeCell ref="F352:I352"/>
    <mergeCell ref="L352:M352"/>
    <mergeCell ref="L365:M365"/>
    <mergeCell ref="N365:Q365"/>
    <mergeCell ref="N359:Q359"/>
    <mergeCell ref="N360:Q360"/>
    <mergeCell ref="L363:M363"/>
    <mergeCell ref="N363:Q363"/>
    <mergeCell ref="N352:Q352"/>
    <mergeCell ref="L353:M353"/>
    <mergeCell ref="N353:Q353"/>
    <mergeCell ref="F365:I365"/>
    <mergeCell ref="F362:I362"/>
    <mergeCell ref="F363:I363"/>
    <mergeCell ref="F364:I364"/>
    <mergeCell ref="L364:M364"/>
    <mergeCell ref="N364:Q364"/>
    <mergeCell ref="L361:M361"/>
    <mergeCell ref="L39:P39"/>
    <mergeCell ref="C76:Q76"/>
    <mergeCell ref="L362:M362"/>
    <mergeCell ref="N362:Q362"/>
    <mergeCell ref="F354:I354"/>
    <mergeCell ref="F355:I355"/>
    <mergeCell ref="F356:I356"/>
    <mergeCell ref="F357:I357"/>
    <mergeCell ref="F358:I358"/>
    <mergeCell ref="F361:I361"/>
    <mergeCell ref="L343:M343"/>
    <mergeCell ref="N343:Q343"/>
    <mergeCell ref="F338:I338"/>
    <mergeCell ref="F339:I339"/>
    <mergeCell ref="F340:I340"/>
    <mergeCell ref="F341:I341"/>
    <mergeCell ref="L341:M341"/>
    <mergeCell ref="N341:Q341"/>
    <mergeCell ref="N342:Q342"/>
    <mergeCell ref="F350:I350"/>
    <mergeCell ref="F346:I346"/>
    <mergeCell ref="F347:I347"/>
    <mergeCell ref="F348:I348"/>
    <mergeCell ref="F349:I349"/>
    <mergeCell ref="F343:I343"/>
    <mergeCell ref="F345:I345"/>
    <mergeCell ref="H37:J37"/>
    <mergeCell ref="M37:P37"/>
    <mergeCell ref="O18:P18"/>
    <mergeCell ref="M33:P33"/>
    <mergeCell ref="L358:M358"/>
    <mergeCell ref="N358:Q358"/>
    <mergeCell ref="M82:P82"/>
    <mergeCell ref="N90:Q90"/>
    <mergeCell ref="N91:Q91"/>
    <mergeCell ref="N92:Q92"/>
    <mergeCell ref="O15:P15"/>
    <mergeCell ref="E16:L16"/>
    <mergeCell ref="O16:P16"/>
    <mergeCell ref="F344:I344"/>
    <mergeCell ref="L344:M344"/>
    <mergeCell ref="N344:Q344"/>
    <mergeCell ref="L334:M334"/>
    <mergeCell ref="N334:Q334"/>
    <mergeCell ref="H36:J36"/>
    <mergeCell ref="M36:P36"/>
    <mergeCell ref="O12:P12"/>
    <mergeCell ref="O13:P13"/>
    <mergeCell ref="N89:Q89"/>
    <mergeCell ref="H1:K1"/>
    <mergeCell ref="S2:AC2"/>
    <mergeCell ref="O21:P21"/>
    <mergeCell ref="M28:P28"/>
    <mergeCell ref="O22:P22"/>
    <mergeCell ref="E25:L25"/>
    <mergeCell ref="O19:P19"/>
    <mergeCell ref="M34:P34"/>
    <mergeCell ref="H35:J35"/>
    <mergeCell ref="M35:P35"/>
    <mergeCell ref="N366:Q366"/>
    <mergeCell ref="C2:Q2"/>
    <mergeCell ref="C4:Q4"/>
    <mergeCell ref="F6:P6"/>
    <mergeCell ref="F7:P7"/>
    <mergeCell ref="F8:P8"/>
    <mergeCell ref="O10:P10"/>
    <mergeCell ref="C87:G87"/>
    <mergeCell ref="N87:Q87"/>
    <mergeCell ref="F78:P78"/>
    <mergeCell ref="F79:P79"/>
    <mergeCell ref="F80:P80"/>
    <mergeCell ref="M29:P29"/>
    <mergeCell ref="M31:P31"/>
    <mergeCell ref="H33:J33"/>
    <mergeCell ref="M84:Q84"/>
    <mergeCell ref="H34:J34"/>
    <mergeCell ref="N93:Q93"/>
    <mergeCell ref="N99:Q99"/>
    <mergeCell ref="N100:Q100"/>
    <mergeCell ref="N101:Q101"/>
    <mergeCell ref="N102:Q102"/>
    <mergeCell ref="M85:Q85"/>
    <mergeCell ref="D107:H107"/>
    <mergeCell ref="N107:Q107"/>
    <mergeCell ref="N96:Q96"/>
    <mergeCell ref="N94:Q94"/>
    <mergeCell ref="N95:Q95"/>
    <mergeCell ref="N97:Q97"/>
    <mergeCell ref="N98:Q98"/>
    <mergeCell ref="N103:Q103"/>
    <mergeCell ref="N104:Q104"/>
    <mergeCell ref="N106:Q106"/>
    <mergeCell ref="D110:H110"/>
    <mergeCell ref="N110:Q110"/>
    <mergeCell ref="D111:H111"/>
    <mergeCell ref="N111:Q111"/>
    <mergeCell ref="D108:H108"/>
    <mergeCell ref="N108:Q108"/>
    <mergeCell ref="D109:H109"/>
    <mergeCell ref="N109:Q109"/>
    <mergeCell ref="F124:P124"/>
    <mergeCell ref="M126:P126"/>
    <mergeCell ref="M128:Q128"/>
    <mergeCell ref="M129:Q129"/>
    <mergeCell ref="N112:Q112"/>
    <mergeCell ref="L114:Q114"/>
    <mergeCell ref="C120:Q120"/>
    <mergeCell ref="F123:P123"/>
    <mergeCell ref="F122:P122"/>
    <mergeCell ref="F137:I137"/>
    <mergeCell ref="F138:I138"/>
    <mergeCell ref="L139:M139"/>
    <mergeCell ref="N139:Q139"/>
    <mergeCell ref="F131:I131"/>
    <mergeCell ref="L131:M131"/>
    <mergeCell ref="N131:Q131"/>
    <mergeCell ref="N132:Q132"/>
    <mergeCell ref="F140:I140"/>
    <mergeCell ref="F141:I141"/>
    <mergeCell ref="N134:Q134"/>
    <mergeCell ref="F142:I142"/>
    <mergeCell ref="N133:Q133"/>
    <mergeCell ref="F135:I135"/>
    <mergeCell ref="F139:I139"/>
    <mergeCell ref="L135:M135"/>
    <mergeCell ref="N135:Q135"/>
    <mergeCell ref="F136:I136"/>
    <mergeCell ref="F151:I151"/>
    <mergeCell ref="N153:Q153"/>
    <mergeCell ref="F145:I145"/>
    <mergeCell ref="F143:I143"/>
    <mergeCell ref="F144:I144"/>
    <mergeCell ref="L145:M145"/>
    <mergeCell ref="F156:I156"/>
    <mergeCell ref="F157:I157"/>
    <mergeCell ref="N145:Q145"/>
    <mergeCell ref="N147:Q147"/>
    <mergeCell ref="F150:I150"/>
    <mergeCell ref="F160:I160"/>
    <mergeCell ref="F146:I146"/>
    <mergeCell ref="F148:I148"/>
    <mergeCell ref="L148:M148"/>
    <mergeCell ref="F153:I153"/>
    <mergeCell ref="F163:I163"/>
    <mergeCell ref="L163:M163"/>
    <mergeCell ref="F159:I159"/>
    <mergeCell ref="F154:I154"/>
    <mergeCell ref="L156:M156"/>
    <mergeCell ref="N148:Q148"/>
    <mergeCell ref="F149:I149"/>
    <mergeCell ref="F152:I152"/>
    <mergeCell ref="L153:M153"/>
    <mergeCell ref="F158:I158"/>
    <mergeCell ref="N156:Q156"/>
    <mergeCell ref="F155:I155"/>
    <mergeCell ref="N163:Q163"/>
    <mergeCell ref="F164:I164"/>
    <mergeCell ref="F165:I165"/>
    <mergeCell ref="F168:I168"/>
    <mergeCell ref="F166:I166"/>
    <mergeCell ref="F167:I167"/>
    <mergeCell ref="F161:I161"/>
    <mergeCell ref="F162:I162"/>
    <mergeCell ref="F169:I169"/>
    <mergeCell ref="F170:I170"/>
    <mergeCell ref="F173:I173"/>
    <mergeCell ref="F171:I171"/>
    <mergeCell ref="L173:M173"/>
    <mergeCell ref="N173:Q173"/>
    <mergeCell ref="F172:I172"/>
    <mergeCell ref="F179:I179"/>
    <mergeCell ref="L179:M179"/>
    <mergeCell ref="N179:Q179"/>
    <mergeCell ref="L168:M168"/>
    <mergeCell ref="N168:Q168"/>
    <mergeCell ref="F174:I174"/>
    <mergeCell ref="F177:I177"/>
    <mergeCell ref="F175:I175"/>
    <mergeCell ref="F176:I176"/>
    <mergeCell ref="N178:Q178"/>
    <mergeCell ref="F180:I180"/>
    <mergeCell ref="F184:I184"/>
    <mergeCell ref="F182:I182"/>
    <mergeCell ref="F181:I181"/>
    <mergeCell ref="L182:M182"/>
    <mergeCell ref="N182:Q182"/>
    <mergeCell ref="F183:I183"/>
    <mergeCell ref="F187:I187"/>
    <mergeCell ref="F188:I188"/>
    <mergeCell ref="L189:M189"/>
    <mergeCell ref="L183:M183"/>
    <mergeCell ref="N183:Q183"/>
    <mergeCell ref="F185:I185"/>
    <mergeCell ref="F186:I186"/>
    <mergeCell ref="L184:M184"/>
    <mergeCell ref="N184:Q184"/>
    <mergeCell ref="N189:Q189"/>
    <mergeCell ref="F190:I190"/>
    <mergeCell ref="F191:I191"/>
    <mergeCell ref="F198:I198"/>
    <mergeCell ref="F196:I196"/>
    <mergeCell ref="L197:M197"/>
    <mergeCell ref="N197:Q197"/>
    <mergeCell ref="F189:I189"/>
    <mergeCell ref="L204:M204"/>
    <mergeCell ref="N204:Q204"/>
    <mergeCell ref="F192:I192"/>
    <mergeCell ref="F193:I193"/>
    <mergeCell ref="F194:I194"/>
    <mergeCell ref="F197:I197"/>
    <mergeCell ref="F195:I195"/>
    <mergeCell ref="L195:M195"/>
    <mergeCell ref="N195:Q195"/>
    <mergeCell ref="L199:M199"/>
    <mergeCell ref="N199:Q199"/>
    <mergeCell ref="F209:I209"/>
    <mergeCell ref="F210:I210"/>
    <mergeCell ref="F200:I200"/>
    <mergeCell ref="F201:I201"/>
    <mergeCell ref="F204:I204"/>
    <mergeCell ref="F202:I202"/>
    <mergeCell ref="F203:I203"/>
    <mergeCell ref="F199:I199"/>
    <mergeCell ref="F217:I217"/>
    <mergeCell ref="F218:I218"/>
    <mergeCell ref="F213:I213"/>
    <mergeCell ref="F211:I211"/>
    <mergeCell ref="F212:I212"/>
    <mergeCell ref="F205:I205"/>
    <mergeCell ref="F206:I206"/>
    <mergeCell ref="F207:I207"/>
    <mergeCell ref="F208:I208"/>
    <mergeCell ref="F223:I223"/>
    <mergeCell ref="F224:I224"/>
    <mergeCell ref="F225:I225"/>
    <mergeCell ref="L212:M212"/>
    <mergeCell ref="N212:Q212"/>
    <mergeCell ref="F214:I214"/>
    <mergeCell ref="F215:I215"/>
    <mergeCell ref="L215:M215"/>
    <mergeCell ref="N215:Q215"/>
    <mergeCell ref="F216:I216"/>
    <mergeCell ref="F219:I219"/>
    <mergeCell ref="F222:I222"/>
    <mergeCell ref="F220:I220"/>
    <mergeCell ref="F221:I221"/>
    <mergeCell ref="L222:M222"/>
    <mergeCell ref="N222:Q222"/>
    <mergeCell ref="F228:I228"/>
    <mergeCell ref="F229:I229"/>
    <mergeCell ref="L230:M230"/>
    <mergeCell ref="F226:I226"/>
    <mergeCell ref="L227:M227"/>
    <mergeCell ref="N227:Q227"/>
    <mergeCell ref="F227:I227"/>
    <mergeCell ref="N230:Q230"/>
    <mergeCell ref="N234:Q234"/>
    <mergeCell ref="F234:I234"/>
    <mergeCell ref="F231:I231"/>
    <mergeCell ref="F232:I232"/>
    <mergeCell ref="L232:M232"/>
    <mergeCell ref="N232:Q232"/>
    <mergeCell ref="F233:I233"/>
    <mergeCell ref="L234:M234"/>
    <mergeCell ref="F230:I230"/>
    <mergeCell ref="N237:Q237"/>
    <mergeCell ref="F238:I238"/>
    <mergeCell ref="F239:I239"/>
    <mergeCell ref="F240:I240"/>
    <mergeCell ref="F237:I237"/>
    <mergeCell ref="F235:I235"/>
    <mergeCell ref="F236:I236"/>
    <mergeCell ref="L237:M237"/>
    <mergeCell ref="F241:I241"/>
    <mergeCell ref="L250:M250"/>
    <mergeCell ref="N250:Q250"/>
    <mergeCell ref="L241:M241"/>
    <mergeCell ref="N241:Q241"/>
    <mergeCell ref="F242:I242"/>
    <mergeCell ref="F245:I245"/>
    <mergeCell ref="F243:I243"/>
    <mergeCell ref="F244:I244"/>
    <mergeCell ref="L245:M245"/>
    <mergeCell ref="F255:I255"/>
    <mergeCell ref="N245:Q245"/>
    <mergeCell ref="F251:I251"/>
    <mergeCell ref="F254:I254"/>
    <mergeCell ref="F252:I252"/>
    <mergeCell ref="F253:I253"/>
    <mergeCell ref="L257:M257"/>
    <mergeCell ref="N257:Q257"/>
    <mergeCell ref="L258:M258"/>
    <mergeCell ref="N258:Q258"/>
    <mergeCell ref="F257:I257"/>
    <mergeCell ref="F246:I246"/>
    <mergeCell ref="F247:I247"/>
    <mergeCell ref="F248:I248"/>
    <mergeCell ref="F249:I249"/>
    <mergeCell ref="F250:I250"/>
    <mergeCell ref="F258:I258"/>
    <mergeCell ref="L260:M260"/>
    <mergeCell ref="N260:Q260"/>
    <mergeCell ref="N259:Q259"/>
    <mergeCell ref="F260:I260"/>
    <mergeCell ref="L255:M255"/>
    <mergeCell ref="N255:Q255"/>
    <mergeCell ref="F256:I256"/>
    <mergeCell ref="L256:M256"/>
    <mergeCell ref="N256:Q256"/>
    <mergeCell ref="F263:I263"/>
    <mergeCell ref="F266:I266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L266:M266"/>
    <mergeCell ref="N266:Q266"/>
    <mergeCell ref="L271:M271"/>
    <mergeCell ref="N271:Q271"/>
    <mergeCell ref="N261:Q261"/>
    <mergeCell ref="N262:Q262"/>
    <mergeCell ref="F272:I272"/>
    <mergeCell ref="L272:M272"/>
    <mergeCell ref="N272:Q272"/>
    <mergeCell ref="F267:I267"/>
    <mergeCell ref="F268:I268"/>
    <mergeCell ref="F271:I271"/>
    <mergeCell ref="F269:I269"/>
    <mergeCell ref="F270:I270"/>
    <mergeCell ref="F278:I278"/>
    <mergeCell ref="N273:Q273"/>
    <mergeCell ref="F274:I274"/>
    <mergeCell ref="F277:I277"/>
    <mergeCell ref="L274:M274"/>
    <mergeCell ref="N274:Q274"/>
    <mergeCell ref="F275:I275"/>
    <mergeCell ref="F276:I276"/>
    <mergeCell ref="L276:M276"/>
    <mergeCell ref="N276:Q276"/>
  </mergeCells>
  <phoneticPr fontId="0" type="noConversion"/>
  <hyperlinks>
    <hyperlink ref="F1:G1" location="C2" display="1) Krycí list rozpočtu"/>
    <hyperlink ref="H1:K1" location="C87" display="2) Rekapitulácia rozpočtu"/>
    <hyperlink ref="L1" location="C131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4"/>
  <sheetViews>
    <sheetView showGridLines="0" workbookViewId="0">
      <pane ySplit="1" topLeftCell="A83" activePane="bottomLeft" state="frozen"/>
      <selection pane="bottomLeft" activeCell="D101" sqref="D101:H10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66" ht="21.75" customHeight="1">
      <c r="A1" s="122"/>
      <c r="B1" s="15"/>
      <c r="C1" s="15"/>
      <c r="D1" s="16" t="s">
        <v>871</v>
      </c>
      <c r="E1" s="15"/>
      <c r="F1" s="17" t="s">
        <v>1030</v>
      </c>
      <c r="G1" s="17"/>
      <c r="H1" s="301" t="s">
        <v>1031</v>
      </c>
      <c r="I1" s="301"/>
      <c r="J1" s="301"/>
      <c r="K1" s="301"/>
      <c r="L1" s="17" t="s">
        <v>1032</v>
      </c>
      <c r="M1" s="15"/>
      <c r="N1" s="15"/>
      <c r="O1" s="16" t="s">
        <v>1033</v>
      </c>
      <c r="P1" s="15"/>
      <c r="Q1" s="15"/>
      <c r="R1" s="15"/>
      <c r="S1" s="17" t="s">
        <v>1034</v>
      </c>
      <c r="T1" s="17"/>
      <c r="U1" s="122"/>
      <c r="V1" s="122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44" t="s">
        <v>877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S2" s="246" t="s">
        <v>878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T2" s="22" t="s">
        <v>972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947</v>
      </c>
    </row>
    <row r="4" spans="1:66" ht="36.950000000000003" customHeight="1">
      <c r="B4" s="26"/>
      <c r="C4" s="231" t="s">
        <v>1035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7"/>
      <c r="T4" s="21" t="s">
        <v>882</v>
      </c>
      <c r="AT4" s="22" t="s">
        <v>876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1:66" ht="25.35" customHeight="1">
      <c r="B6" s="26"/>
      <c r="C6" s="29"/>
      <c r="D6" s="33" t="s">
        <v>887</v>
      </c>
      <c r="E6" s="29"/>
      <c r="F6" s="283" t="str">
        <f ca="1">'Rekapitulácia stavby'!K6</f>
        <v>Rekonštrukcia tepelného hospodárstva Ekonomickej univerzity v Bratislave, Dolnozemská cesta č.1, 852 35 Bratislava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9"/>
      <c r="R6" s="27"/>
    </row>
    <row r="7" spans="1:66" ht="25.35" customHeight="1">
      <c r="B7" s="26"/>
      <c r="C7" s="29"/>
      <c r="D7" s="33" t="s">
        <v>1036</v>
      </c>
      <c r="E7" s="29"/>
      <c r="F7" s="283" t="s">
        <v>137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9"/>
      <c r="R7" s="27"/>
    </row>
    <row r="8" spans="1:66" s="1" customFormat="1" ht="32.85" customHeight="1">
      <c r="B8" s="38"/>
      <c r="C8" s="39"/>
      <c r="D8" s="32" t="s">
        <v>1038</v>
      </c>
      <c r="E8" s="39"/>
      <c r="F8" s="238" t="s">
        <v>343</v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39"/>
      <c r="R8" s="40"/>
    </row>
    <row r="9" spans="1:66" s="1" customFormat="1" ht="14.45" customHeight="1">
      <c r="B9" s="38"/>
      <c r="C9" s="39"/>
      <c r="D9" s="33" t="s">
        <v>889</v>
      </c>
      <c r="E9" s="39"/>
      <c r="F9" s="31" t="s">
        <v>875</v>
      </c>
      <c r="G9" s="39"/>
      <c r="H9" s="39"/>
      <c r="I9" s="39"/>
      <c r="J9" s="39"/>
      <c r="K9" s="39"/>
      <c r="L9" s="39"/>
      <c r="M9" s="33" t="s">
        <v>890</v>
      </c>
      <c r="N9" s="39"/>
      <c r="O9" s="31" t="s">
        <v>875</v>
      </c>
      <c r="P9" s="39"/>
      <c r="Q9" s="39"/>
      <c r="R9" s="40"/>
    </row>
    <row r="10" spans="1:66" s="1" customFormat="1" ht="14.45" customHeight="1">
      <c r="B10" s="38"/>
      <c r="C10" s="39"/>
      <c r="D10" s="33" t="s">
        <v>891</v>
      </c>
      <c r="E10" s="39"/>
      <c r="F10" s="31" t="s">
        <v>892</v>
      </c>
      <c r="G10" s="39"/>
      <c r="H10" s="39"/>
      <c r="I10" s="39"/>
      <c r="J10" s="39"/>
      <c r="K10" s="39"/>
      <c r="L10" s="39"/>
      <c r="M10" s="33" t="s">
        <v>893</v>
      </c>
      <c r="N10" s="39"/>
      <c r="O10" s="302" t="str">
        <f ca="1">'Rekapitulácia stavby'!AN8</f>
        <v>7. 7. 2017</v>
      </c>
      <c r="P10" s="281"/>
      <c r="Q10" s="39"/>
      <c r="R10" s="40"/>
    </row>
    <row r="11" spans="1:66" s="1" customFormat="1" ht="10.9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1:66" s="1" customFormat="1" ht="14.45" customHeight="1">
      <c r="B12" s="38"/>
      <c r="C12" s="39"/>
      <c r="D12" s="33" t="s">
        <v>895</v>
      </c>
      <c r="E12" s="39"/>
      <c r="F12" s="39"/>
      <c r="G12" s="39"/>
      <c r="H12" s="39"/>
      <c r="I12" s="39"/>
      <c r="J12" s="39"/>
      <c r="K12" s="39"/>
      <c r="L12" s="39"/>
      <c r="M12" s="33" t="s">
        <v>896</v>
      </c>
      <c r="N12" s="39"/>
      <c r="O12" s="248" t="s">
        <v>875</v>
      </c>
      <c r="P12" s="248"/>
      <c r="Q12" s="39"/>
      <c r="R12" s="40"/>
    </row>
    <row r="13" spans="1:66" s="1" customFormat="1" ht="18" customHeight="1">
      <c r="B13" s="38"/>
      <c r="C13" s="39"/>
      <c r="D13" s="39"/>
      <c r="E13" s="31" t="s">
        <v>897</v>
      </c>
      <c r="F13" s="39"/>
      <c r="G13" s="39"/>
      <c r="H13" s="39"/>
      <c r="I13" s="39"/>
      <c r="J13" s="39"/>
      <c r="K13" s="39"/>
      <c r="L13" s="39"/>
      <c r="M13" s="33" t="s">
        <v>898</v>
      </c>
      <c r="N13" s="39"/>
      <c r="O13" s="248" t="s">
        <v>875</v>
      </c>
      <c r="P13" s="248"/>
      <c r="Q13" s="39"/>
      <c r="R13" s="40"/>
    </row>
    <row r="14" spans="1:66" s="1" customFormat="1" ht="6.95" customHeight="1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66" s="1" customFormat="1" ht="14.45" customHeight="1">
      <c r="B15" s="38"/>
      <c r="C15" s="39"/>
      <c r="D15" s="33" t="s">
        <v>899</v>
      </c>
      <c r="E15" s="39"/>
      <c r="F15" s="39"/>
      <c r="G15" s="39"/>
      <c r="H15" s="39"/>
      <c r="I15" s="39"/>
      <c r="J15" s="39"/>
      <c r="K15" s="39"/>
      <c r="L15" s="39"/>
      <c r="M15" s="33" t="s">
        <v>896</v>
      </c>
      <c r="N15" s="39"/>
      <c r="O15" s="303" t="str">
        <f ca="1">IF('Rekapitulácia stavby'!AN13="","",'Rekapitulácia stavby'!AN13)</f>
        <v>Vyplň údaj</v>
      </c>
      <c r="P15" s="248"/>
      <c r="Q15" s="39"/>
      <c r="R15" s="40"/>
    </row>
    <row r="16" spans="1:66" s="1" customFormat="1" ht="18" customHeight="1">
      <c r="B16" s="38"/>
      <c r="C16" s="39"/>
      <c r="D16" s="39"/>
      <c r="E16" s="303" t="str">
        <f ca="1">IF('Rekapitulácia stavby'!E14="","",'Rekapitulácia stavby'!E14)</f>
        <v>Vyplň údaj</v>
      </c>
      <c r="F16" s="304"/>
      <c r="G16" s="304"/>
      <c r="H16" s="304"/>
      <c r="I16" s="304"/>
      <c r="J16" s="304"/>
      <c r="K16" s="304"/>
      <c r="L16" s="304"/>
      <c r="M16" s="33" t="s">
        <v>898</v>
      </c>
      <c r="N16" s="39"/>
      <c r="O16" s="303" t="str">
        <f ca="1">IF('Rekapitulácia stavby'!AN14="","",'Rekapitulácia stavby'!AN14)</f>
        <v>Vyplň údaj</v>
      </c>
      <c r="P16" s="248"/>
      <c r="Q16" s="39"/>
      <c r="R16" s="40"/>
    </row>
    <row r="17" spans="2:18" s="1" customFormat="1" ht="6.95" customHeight="1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2:18" s="1" customFormat="1" ht="14.45" customHeight="1">
      <c r="B18" s="38"/>
      <c r="C18" s="39"/>
      <c r="D18" s="33" t="s">
        <v>901</v>
      </c>
      <c r="E18" s="39"/>
      <c r="F18" s="39"/>
      <c r="G18" s="39"/>
      <c r="H18" s="39"/>
      <c r="I18" s="39"/>
      <c r="J18" s="39"/>
      <c r="K18" s="39"/>
      <c r="L18" s="39"/>
      <c r="M18" s="33" t="s">
        <v>896</v>
      </c>
      <c r="N18" s="39"/>
      <c r="O18" s="248" t="s">
        <v>875</v>
      </c>
      <c r="P18" s="248"/>
      <c r="Q18" s="39"/>
      <c r="R18" s="40"/>
    </row>
    <row r="19" spans="2:18" s="1" customFormat="1" ht="18" customHeight="1">
      <c r="B19" s="38"/>
      <c r="C19" s="39"/>
      <c r="D19" s="39"/>
      <c r="E19" s="31" t="s">
        <v>902</v>
      </c>
      <c r="F19" s="39"/>
      <c r="G19" s="39"/>
      <c r="H19" s="39"/>
      <c r="I19" s="39"/>
      <c r="J19" s="39"/>
      <c r="K19" s="39"/>
      <c r="L19" s="39"/>
      <c r="M19" s="33" t="s">
        <v>898</v>
      </c>
      <c r="N19" s="39"/>
      <c r="O19" s="248" t="s">
        <v>875</v>
      </c>
      <c r="P19" s="248"/>
      <c r="Q19" s="39"/>
      <c r="R19" s="40"/>
    </row>
    <row r="20" spans="2:18" s="1" customFormat="1" ht="6.95" customHeight="1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2:18" s="1" customFormat="1" ht="14.45" customHeight="1">
      <c r="B21" s="38"/>
      <c r="C21" s="39"/>
      <c r="D21" s="33" t="s">
        <v>905</v>
      </c>
      <c r="E21" s="39"/>
      <c r="F21" s="39"/>
      <c r="G21" s="39"/>
      <c r="H21" s="39"/>
      <c r="I21" s="39"/>
      <c r="J21" s="39"/>
      <c r="K21" s="39"/>
      <c r="L21" s="39"/>
      <c r="M21" s="33" t="s">
        <v>896</v>
      </c>
      <c r="N21" s="39"/>
      <c r="O21" s="248" t="s">
        <v>875</v>
      </c>
      <c r="P21" s="248"/>
      <c r="Q21" s="39"/>
      <c r="R21" s="40"/>
    </row>
    <row r="22" spans="2:18" s="1" customFormat="1" ht="18" customHeight="1">
      <c r="B22" s="38"/>
      <c r="C22" s="39"/>
      <c r="D22" s="39"/>
      <c r="E22" s="31" t="s">
        <v>87</v>
      </c>
      <c r="F22" s="39"/>
      <c r="G22" s="39"/>
      <c r="H22" s="39"/>
      <c r="I22" s="39"/>
      <c r="J22" s="39"/>
      <c r="K22" s="39"/>
      <c r="L22" s="39"/>
      <c r="M22" s="33" t="s">
        <v>898</v>
      </c>
      <c r="N22" s="39"/>
      <c r="O22" s="248" t="s">
        <v>875</v>
      </c>
      <c r="P22" s="248"/>
      <c r="Q22" s="39"/>
      <c r="R22" s="40"/>
    </row>
    <row r="23" spans="2:18" s="1" customFormat="1" ht="6.95" customHeight="1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4.45" customHeight="1">
      <c r="B24" s="38"/>
      <c r="C24" s="39"/>
      <c r="D24" s="33" t="s">
        <v>907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16.5" customHeight="1">
      <c r="B25" s="38"/>
      <c r="C25" s="39"/>
      <c r="D25" s="39"/>
      <c r="E25" s="253" t="s">
        <v>875</v>
      </c>
      <c r="F25" s="253"/>
      <c r="G25" s="253"/>
      <c r="H25" s="253"/>
      <c r="I25" s="253"/>
      <c r="J25" s="253"/>
      <c r="K25" s="253"/>
      <c r="L25" s="253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2:18" s="1" customFormat="1" ht="6.95" customHeight="1">
      <c r="B27" s="38"/>
      <c r="C27" s="3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9"/>
      <c r="R27" s="40"/>
    </row>
    <row r="28" spans="2:18" s="1" customFormat="1" ht="14.45" customHeight="1">
      <c r="B28" s="38"/>
      <c r="C28" s="39"/>
      <c r="D28" s="123" t="s">
        <v>1040</v>
      </c>
      <c r="E28" s="39"/>
      <c r="F28" s="39"/>
      <c r="G28" s="39"/>
      <c r="H28" s="39"/>
      <c r="I28" s="39"/>
      <c r="J28" s="39"/>
      <c r="K28" s="39"/>
      <c r="L28" s="39"/>
      <c r="M28" s="254">
        <f>N89</f>
        <v>0</v>
      </c>
      <c r="N28" s="254"/>
      <c r="O28" s="254"/>
      <c r="P28" s="254"/>
      <c r="Q28" s="39"/>
      <c r="R28" s="40"/>
    </row>
    <row r="29" spans="2:18" s="1" customFormat="1" ht="14.45" customHeight="1">
      <c r="B29" s="38"/>
      <c r="C29" s="39"/>
      <c r="D29" s="37" t="s">
        <v>1026</v>
      </c>
      <c r="E29" s="39"/>
      <c r="F29" s="39"/>
      <c r="G29" s="39"/>
      <c r="H29" s="39"/>
      <c r="I29" s="39"/>
      <c r="J29" s="39"/>
      <c r="K29" s="39"/>
      <c r="L29" s="39"/>
      <c r="M29" s="254">
        <f>N97</f>
        <v>0</v>
      </c>
      <c r="N29" s="254"/>
      <c r="O29" s="254"/>
      <c r="P29" s="254"/>
      <c r="Q29" s="39"/>
      <c r="R29" s="40"/>
    </row>
    <row r="30" spans="2:18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2:18" s="1" customFormat="1" ht="25.35" customHeight="1">
      <c r="B31" s="38"/>
      <c r="C31" s="39"/>
      <c r="D31" s="124" t="s">
        <v>910</v>
      </c>
      <c r="E31" s="39"/>
      <c r="F31" s="39"/>
      <c r="G31" s="39"/>
      <c r="H31" s="39"/>
      <c r="I31" s="39"/>
      <c r="J31" s="39"/>
      <c r="K31" s="39"/>
      <c r="L31" s="39"/>
      <c r="M31" s="300">
        <f>ROUND(M28+M29,2)</f>
        <v>0</v>
      </c>
      <c r="N31" s="282"/>
      <c r="O31" s="282"/>
      <c r="P31" s="282"/>
      <c r="Q31" s="39"/>
      <c r="R31" s="40"/>
    </row>
    <row r="32" spans="2:18" s="1" customFormat="1" ht="6.95" customHeight="1">
      <c r="B32" s="38"/>
      <c r="C32" s="3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9"/>
      <c r="R32" s="40"/>
    </row>
    <row r="33" spans="2:18" s="1" customFormat="1" ht="14.45" customHeight="1">
      <c r="B33" s="38"/>
      <c r="C33" s="39"/>
      <c r="D33" s="45" t="s">
        <v>911</v>
      </c>
      <c r="E33" s="45" t="s">
        <v>912</v>
      </c>
      <c r="F33" s="46">
        <v>0.2</v>
      </c>
      <c r="G33" s="125" t="s">
        <v>913</v>
      </c>
      <c r="H33" s="298">
        <f>(SUM(BE97:BE104)+SUM(BE123:BE142))</f>
        <v>0</v>
      </c>
      <c r="I33" s="282"/>
      <c r="J33" s="282"/>
      <c r="K33" s="39"/>
      <c r="L33" s="39"/>
      <c r="M33" s="298">
        <f>ROUND((SUM(BE97:BE104)+SUM(BE123:BE142)), 2)*F33</f>
        <v>0</v>
      </c>
      <c r="N33" s="282"/>
      <c r="O33" s="282"/>
      <c r="P33" s="282"/>
      <c r="Q33" s="39"/>
      <c r="R33" s="40"/>
    </row>
    <row r="34" spans="2:18" s="1" customFormat="1" ht="14.45" customHeight="1">
      <c r="B34" s="38"/>
      <c r="C34" s="39"/>
      <c r="D34" s="39"/>
      <c r="E34" s="45" t="s">
        <v>914</v>
      </c>
      <c r="F34" s="46">
        <v>0.2</v>
      </c>
      <c r="G34" s="125" t="s">
        <v>913</v>
      </c>
      <c r="H34" s="298">
        <f>(SUM(BF97:BF104)+SUM(BF123:BF142))</f>
        <v>0</v>
      </c>
      <c r="I34" s="282"/>
      <c r="J34" s="282"/>
      <c r="K34" s="39"/>
      <c r="L34" s="39"/>
      <c r="M34" s="298">
        <f>ROUND((SUM(BF97:BF104)+SUM(BF123:BF142)), 2)*F34</f>
        <v>0</v>
      </c>
      <c r="N34" s="282"/>
      <c r="O34" s="282"/>
      <c r="P34" s="282"/>
      <c r="Q34" s="39"/>
      <c r="R34" s="40"/>
    </row>
    <row r="35" spans="2:18" s="1" customFormat="1" ht="14.45" hidden="1" customHeight="1">
      <c r="B35" s="38"/>
      <c r="C35" s="39"/>
      <c r="D35" s="39"/>
      <c r="E35" s="45" t="s">
        <v>915</v>
      </c>
      <c r="F35" s="46">
        <v>0.2</v>
      </c>
      <c r="G35" s="125" t="s">
        <v>913</v>
      </c>
      <c r="H35" s="298">
        <f>(SUM(BG97:BG104)+SUM(BG123:BG142))</f>
        <v>0</v>
      </c>
      <c r="I35" s="282"/>
      <c r="J35" s="282"/>
      <c r="K35" s="39"/>
      <c r="L35" s="39"/>
      <c r="M35" s="298">
        <v>0</v>
      </c>
      <c r="N35" s="282"/>
      <c r="O35" s="282"/>
      <c r="P35" s="282"/>
      <c r="Q35" s="39"/>
      <c r="R35" s="40"/>
    </row>
    <row r="36" spans="2:18" s="1" customFormat="1" ht="14.45" hidden="1" customHeight="1">
      <c r="B36" s="38"/>
      <c r="C36" s="39"/>
      <c r="D36" s="39"/>
      <c r="E36" s="45" t="s">
        <v>916</v>
      </c>
      <c r="F36" s="46">
        <v>0.2</v>
      </c>
      <c r="G36" s="125" t="s">
        <v>913</v>
      </c>
      <c r="H36" s="298">
        <f>(SUM(BH97:BH104)+SUM(BH123:BH142))</f>
        <v>0</v>
      </c>
      <c r="I36" s="282"/>
      <c r="J36" s="282"/>
      <c r="K36" s="39"/>
      <c r="L36" s="39"/>
      <c r="M36" s="298">
        <v>0</v>
      </c>
      <c r="N36" s="282"/>
      <c r="O36" s="282"/>
      <c r="P36" s="282"/>
      <c r="Q36" s="39"/>
      <c r="R36" s="40"/>
    </row>
    <row r="37" spans="2:18" s="1" customFormat="1" ht="14.45" hidden="1" customHeight="1">
      <c r="B37" s="38"/>
      <c r="C37" s="39"/>
      <c r="D37" s="39"/>
      <c r="E37" s="45" t="s">
        <v>917</v>
      </c>
      <c r="F37" s="46">
        <v>0</v>
      </c>
      <c r="G37" s="125" t="s">
        <v>913</v>
      </c>
      <c r="H37" s="298">
        <f>(SUM(BI97:BI104)+SUM(BI123:BI142))</f>
        <v>0</v>
      </c>
      <c r="I37" s="282"/>
      <c r="J37" s="282"/>
      <c r="K37" s="39"/>
      <c r="L37" s="39"/>
      <c r="M37" s="298">
        <v>0</v>
      </c>
      <c r="N37" s="282"/>
      <c r="O37" s="282"/>
      <c r="P37" s="282"/>
      <c r="Q37" s="39"/>
      <c r="R37" s="40"/>
    </row>
    <row r="38" spans="2:18" s="1" customFormat="1" ht="6.9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25.35" customHeight="1">
      <c r="B39" s="38"/>
      <c r="C39" s="49"/>
      <c r="D39" s="50" t="s">
        <v>918</v>
      </c>
      <c r="E39" s="51"/>
      <c r="F39" s="51"/>
      <c r="G39" s="126" t="s">
        <v>919</v>
      </c>
      <c r="H39" s="52" t="s">
        <v>920</v>
      </c>
      <c r="I39" s="51"/>
      <c r="J39" s="51"/>
      <c r="K39" s="51"/>
      <c r="L39" s="228">
        <f>SUM(M31:M37)</f>
        <v>0</v>
      </c>
      <c r="M39" s="228"/>
      <c r="N39" s="228"/>
      <c r="O39" s="228"/>
      <c r="P39" s="299"/>
      <c r="Q39" s="4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s="1" customFormat="1" ht="14.4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2:18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5">
      <c r="B50" s="38"/>
      <c r="C50" s="39"/>
      <c r="D50" s="53" t="s">
        <v>921</v>
      </c>
      <c r="E50" s="54"/>
      <c r="F50" s="54"/>
      <c r="G50" s="54"/>
      <c r="H50" s="55"/>
      <c r="I50" s="39"/>
      <c r="J50" s="53" t="s">
        <v>922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 ht="15">
      <c r="B59" s="38"/>
      <c r="C59" s="39"/>
      <c r="D59" s="58" t="s">
        <v>923</v>
      </c>
      <c r="E59" s="59"/>
      <c r="F59" s="59"/>
      <c r="G59" s="60" t="s">
        <v>924</v>
      </c>
      <c r="H59" s="61"/>
      <c r="I59" s="39"/>
      <c r="J59" s="58" t="s">
        <v>923</v>
      </c>
      <c r="K59" s="59"/>
      <c r="L59" s="59"/>
      <c r="M59" s="59"/>
      <c r="N59" s="60" t="s">
        <v>924</v>
      </c>
      <c r="O59" s="59"/>
      <c r="P59" s="61"/>
      <c r="Q59" s="39"/>
      <c r="R59" s="40"/>
    </row>
    <row r="60" spans="2:18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5">
      <c r="B61" s="38"/>
      <c r="C61" s="39"/>
      <c r="D61" s="53" t="s">
        <v>925</v>
      </c>
      <c r="E61" s="54"/>
      <c r="F61" s="54"/>
      <c r="G61" s="54"/>
      <c r="H61" s="55"/>
      <c r="I61" s="39"/>
      <c r="J61" s="53" t="s">
        <v>926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 ht="15">
      <c r="B70" s="38"/>
      <c r="C70" s="39"/>
      <c r="D70" s="58" t="s">
        <v>923</v>
      </c>
      <c r="E70" s="59"/>
      <c r="F70" s="59"/>
      <c r="G70" s="60" t="s">
        <v>924</v>
      </c>
      <c r="H70" s="61"/>
      <c r="I70" s="39"/>
      <c r="J70" s="58" t="s">
        <v>923</v>
      </c>
      <c r="K70" s="59"/>
      <c r="L70" s="59"/>
      <c r="M70" s="59"/>
      <c r="N70" s="60" t="s">
        <v>924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31" t="s">
        <v>1041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887</v>
      </c>
      <c r="D78" s="39"/>
      <c r="E78" s="39"/>
      <c r="F78" s="283" t="str">
        <f>F6</f>
        <v>Rekonštrukcia tepelného hospodárstva Ekonomickej univerzity v Bratislave, Dolnozemská cesta č.1, 852 35 Bratislava</v>
      </c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39"/>
      <c r="R78" s="40"/>
    </row>
    <row r="79" spans="2:18" ht="30" customHeight="1">
      <c r="B79" s="26"/>
      <c r="C79" s="33" t="s">
        <v>1036</v>
      </c>
      <c r="D79" s="29"/>
      <c r="E79" s="29"/>
      <c r="F79" s="283" t="s">
        <v>137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9"/>
      <c r="R79" s="27"/>
    </row>
    <row r="80" spans="2:18" s="1" customFormat="1" ht="36.950000000000003" customHeight="1">
      <c r="B80" s="38"/>
      <c r="C80" s="72" t="s">
        <v>1038</v>
      </c>
      <c r="D80" s="39"/>
      <c r="E80" s="39"/>
      <c r="F80" s="233" t="str">
        <f>F8</f>
        <v xml:space="preserve">E.1.2.2 - E1.2.2 Zdravotnotechnická inštalácia </v>
      </c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39"/>
      <c r="R80" s="40"/>
    </row>
    <row r="81" spans="2:47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</row>
    <row r="82" spans="2:47" s="1" customFormat="1" ht="18" customHeight="1">
      <c r="B82" s="38"/>
      <c r="C82" s="33" t="s">
        <v>891</v>
      </c>
      <c r="D82" s="39"/>
      <c r="E82" s="39"/>
      <c r="F82" s="31" t="str">
        <f>F10</f>
        <v>Bratislava</v>
      </c>
      <c r="G82" s="39"/>
      <c r="H82" s="39"/>
      <c r="I82" s="39"/>
      <c r="J82" s="39"/>
      <c r="K82" s="33" t="s">
        <v>893</v>
      </c>
      <c r="L82" s="39"/>
      <c r="M82" s="281" t="str">
        <f>IF(O10="","",O10)</f>
        <v>7. 7. 2017</v>
      </c>
      <c r="N82" s="281"/>
      <c r="O82" s="281"/>
      <c r="P82" s="281"/>
      <c r="Q82" s="39"/>
      <c r="R82" s="40"/>
    </row>
    <row r="83" spans="2:47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</row>
    <row r="84" spans="2:47" s="1" customFormat="1" ht="15">
      <c r="B84" s="38"/>
      <c r="C84" s="33" t="s">
        <v>895</v>
      </c>
      <c r="D84" s="39"/>
      <c r="E84" s="39"/>
      <c r="F84" s="31" t="str">
        <f>E13</f>
        <v>Ekonomická univerzita v Bratislave</v>
      </c>
      <c r="G84" s="39"/>
      <c r="H84" s="39"/>
      <c r="I84" s="39"/>
      <c r="J84" s="39"/>
      <c r="K84" s="33" t="s">
        <v>901</v>
      </c>
      <c r="L84" s="39"/>
      <c r="M84" s="248" t="str">
        <f>E19</f>
        <v>Energoprojekt Bratislava, a.s.</v>
      </c>
      <c r="N84" s="248"/>
      <c r="O84" s="248"/>
      <c r="P84" s="248"/>
      <c r="Q84" s="248"/>
      <c r="R84" s="40"/>
    </row>
    <row r="85" spans="2:47" s="1" customFormat="1" ht="14.45" customHeight="1">
      <c r="B85" s="38"/>
      <c r="C85" s="33" t="s">
        <v>899</v>
      </c>
      <c r="D85" s="39"/>
      <c r="E85" s="39"/>
      <c r="F85" s="31" t="str">
        <f>IF(E16="","",E16)</f>
        <v>Vyplň údaj</v>
      </c>
      <c r="G85" s="39"/>
      <c r="H85" s="39"/>
      <c r="I85" s="39"/>
      <c r="J85" s="39"/>
      <c r="K85" s="33" t="s">
        <v>905</v>
      </c>
      <c r="L85" s="39"/>
      <c r="M85" s="248" t="str">
        <f>E22</f>
        <v>Mgr. Michal Kovacik</v>
      </c>
      <c r="N85" s="248"/>
      <c r="O85" s="248"/>
      <c r="P85" s="248"/>
      <c r="Q85" s="248"/>
      <c r="R85" s="40"/>
    </row>
    <row r="86" spans="2:47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</row>
    <row r="87" spans="2:47" s="1" customFormat="1" ht="29.25" customHeight="1">
      <c r="B87" s="38"/>
      <c r="C87" s="295" t="s">
        <v>1042</v>
      </c>
      <c r="D87" s="296"/>
      <c r="E87" s="296"/>
      <c r="F87" s="296"/>
      <c r="G87" s="296"/>
      <c r="H87" s="49"/>
      <c r="I87" s="49"/>
      <c r="J87" s="49"/>
      <c r="K87" s="49"/>
      <c r="L87" s="49"/>
      <c r="M87" s="49"/>
      <c r="N87" s="295" t="s">
        <v>1043</v>
      </c>
      <c r="O87" s="296"/>
      <c r="P87" s="296"/>
      <c r="Q87" s="296"/>
      <c r="R87" s="40"/>
    </row>
    <row r="88" spans="2:47" s="1" customFormat="1" ht="10.3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</row>
    <row r="89" spans="2:47" s="1" customFormat="1" ht="29.25" customHeight="1">
      <c r="B89" s="38"/>
      <c r="C89" s="127" t="s">
        <v>1044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236">
        <f>N123</f>
        <v>0</v>
      </c>
      <c r="O89" s="297"/>
      <c r="P89" s="297"/>
      <c r="Q89" s="297"/>
      <c r="R89" s="40"/>
      <c r="AU89" s="22" t="s">
        <v>1045</v>
      </c>
    </row>
    <row r="90" spans="2:47" s="7" customFormat="1" ht="24.95" customHeight="1">
      <c r="B90" s="128"/>
      <c r="C90" s="129"/>
      <c r="D90" s="130" t="s">
        <v>1046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91">
        <f>N124</f>
        <v>0</v>
      </c>
      <c r="O90" s="292"/>
      <c r="P90" s="292"/>
      <c r="Q90" s="292"/>
      <c r="R90" s="131"/>
    </row>
    <row r="91" spans="2:47" s="8" customFormat="1" ht="19.899999999999999" customHeight="1">
      <c r="B91" s="132"/>
      <c r="C91" s="101"/>
      <c r="D91" s="112" t="s">
        <v>88</v>
      </c>
      <c r="E91" s="101"/>
      <c r="F91" s="101"/>
      <c r="G91" s="101"/>
      <c r="H91" s="101"/>
      <c r="I91" s="101"/>
      <c r="J91" s="101"/>
      <c r="K91" s="101"/>
      <c r="L91" s="101"/>
      <c r="M91" s="101"/>
      <c r="N91" s="207">
        <f>N125</f>
        <v>0</v>
      </c>
      <c r="O91" s="208"/>
      <c r="P91" s="208"/>
      <c r="Q91" s="208"/>
      <c r="R91" s="133"/>
    </row>
    <row r="92" spans="2:47" s="8" customFormat="1" ht="19.899999999999999" customHeight="1">
      <c r="B92" s="132"/>
      <c r="C92" s="101"/>
      <c r="D92" s="112" t="s">
        <v>89</v>
      </c>
      <c r="E92" s="101"/>
      <c r="F92" s="101"/>
      <c r="G92" s="101"/>
      <c r="H92" s="101"/>
      <c r="I92" s="101"/>
      <c r="J92" s="101"/>
      <c r="K92" s="101"/>
      <c r="L92" s="101"/>
      <c r="M92" s="101"/>
      <c r="N92" s="207">
        <f>N128</f>
        <v>0</v>
      </c>
      <c r="O92" s="208"/>
      <c r="P92" s="208"/>
      <c r="Q92" s="208"/>
      <c r="R92" s="133"/>
    </row>
    <row r="93" spans="2:47" s="8" customFormat="1" ht="19.899999999999999" customHeight="1">
      <c r="B93" s="132"/>
      <c r="C93" s="101"/>
      <c r="D93" s="112" t="s">
        <v>1051</v>
      </c>
      <c r="E93" s="101"/>
      <c r="F93" s="101"/>
      <c r="G93" s="101"/>
      <c r="H93" s="101"/>
      <c r="I93" s="101"/>
      <c r="J93" s="101"/>
      <c r="K93" s="101"/>
      <c r="L93" s="101"/>
      <c r="M93" s="101"/>
      <c r="N93" s="207">
        <f>N133</f>
        <v>0</v>
      </c>
      <c r="O93" s="208"/>
      <c r="P93" s="208"/>
      <c r="Q93" s="208"/>
      <c r="R93" s="133"/>
    </row>
    <row r="94" spans="2:47" s="7" customFormat="1" ht="24.95" customHeight="1">
      <c r="B94" s="128"/>
      <c r="C94" s="129"/>
      <c r="D94" s="130" t="s">
        <v>1052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91">
        <f>N135</f>
        <v>0</v>
      </c>
      <c r="O94" s="292"/>
      <c r="P94" s="292"/>
      <c r="Q94" s="292"/>
      <c r="R94" s="131"/>
    </row>
    <row r="95" spans="2:47" s="8" customFormat="1" ht="19.899999999999999" customHeight="1">
      <c r="B95" s="132"/>
      <c r="C95" s="101"/>
      <c r="D95" s="112" t="s">
        <v>90</v>
      </c>
      <c r="E95" s="101"/>
      <c r="F95" s="101"/>
      <c r="G95" s="101"/>
      <c r="H95" s="101"/>
      <c r="I95" s="101"/>
      <c r="J95" s="101"/>
      <c r="K95" s="101"/>
      <c r="L95" s="101"/>
      <c r="M95" s="101"/>
      <c r="N95" s="207">
        <f>N136</f>
        <v>0</v>
      </c>
      <c r="O95" s="208"/>
      <c r="P95" s="208"/>
      <c r="Q95" s="208"/>
      <c r="R95" s="133"/>
    </row>
    <row r="96" spans="2:47" s="1" customFormat="1" ht="21.75" customHeight="1"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40"/>
    </row>
    <row r="97" spans="2:65" s="1" customFormat="1" ht="29.25" customHeight="1">
      <c r="B97" s="38"/>
      <c r="C97" s="201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93"/>
      <c r="O97" s="294"/>
      <c r="P97" s="294"/>
      <c r="Q97" s="294"/>
      <c r="R97" s="40"/>
      <c r="T97" s="134"/>
      <c r="U97" s="135" t="s">
        <v>911</v>
      </c>
    </row>
    <row r="98" spans="2:65" s="1" customFormat="1" ht="18" customHeight="1">
      <c r="B98" s="136"/>
      <c r="C98" s="203"/>
      <c r="D98" s="213"/>
      <c r="E98" s="213"/>
      <c r="F98" s="213"/>
      <c r="G98" s="213"/>
      <c r="H98" s="213"/>
      <c r="I98" s="203"/>
      <c r="J98" s="203"/>
      <c r="K98" s="203"/>
      <c r="L98" s="203"/>
      <c r="M98" s="203"/>
      <c r="N98" s="216"/>
      <c r="O98" s="216"/>
      <c r="P98" s="216"/>
      <c r="Q98" s="216"/>
      <c r="R98" s="138"/>
      <c r="S98" s="139"/>
      <c r="T98" s="140"/>
      <c r="U98" s="141" t="s">
        <v>914</v>
      </c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42" t="s">
        <v>1065</v>
      </c>
      <c r="AZ98" s="139"/>
      <c r="BA98" s="139"/>
      <c r="BB98" s="139"/>
      <c r="BC98" s="139"/>
      <c r="BD98" s="139"/>
      <c r="BE98" s="143">
        <f t="shared" ref="BE98:BE103" si="0">IF(U98="základná",N98,0)</f>
        <v>0</v>
      </c>
      <c r="BF98" s="143">
        <f t="shared" ref="BF98:BF103" si="1">IF(U98="znížená",N98,0)</f>
        <v>0</v>
      </c>
      <c r="BG98" s="143">
        <f t="shared" ref="BG98:BG103" si="2">IF(U98="zákl. prenesená",N98,0)</f>
        <v>0</v>
      </c>
      <c r="BH98" s="143">
        <f t="shared" ref="BH98:BH103" si="3">IF(U98="zníž. prenesená",N98,0)</f>
        <v>0</v>
      </c>
      <c r="BI98" s="143">
        <f t="shared" ref="BI98:BI103" si="4">IF(U98="nulová",N98,0)</f>
        <v>0</v>
      </c>
      <c r="BJ98" s="142" t="s">
        <v>959</v>
      </c>
      <c r="BK98" s="139"/>
      <c r="BL98" s="139"/>
      <c r="BM98" s="139"/>
    </row>
    <row r="99" spans="2:65" s="1" customFormat="1" ht="18" customHeight="1">
      <c r="B99" s="136"/>
      <c r="C99" s="203"/>
      <c r="D99" s="213"/>
      <c r="E99" s="213"/>
      <c r="F99" s="213"/>
      <c r="G99" s="213"/>
      <c r="H99" s="213"/>
      <c r="I99" s="203"/>
      <c r="J99" s="203"/>
      <c r="K99" s="203"/>
      <c r="L99" s="203"/>
      <c r="M99" s="203"/>
      <c r="N99" s="216"/>
      <c r="O99" s="216"/>
      <c r="P99" s="216"/>
      <c r="Q99" s="216"/>
      <c r="R99" s="138"/>
      <c r="S99" s="139"/>
      <c r="T99" s="140"/>
      <c r="U99" s="141" t="s">
        <v>914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2" t="s">
        <v>1065</v>
      </c>
      <c r="AZ99" s="139"/>
      <c r="BA99" s="139"/>
      <c r="BB99" s="139"/>
      <c r="BC99" s="139"/>
      <c r="BD99" s="139"/>
      <c r="BE99" s="143">
        <f t="shared" si="0"/>
        <v>0</v>
      </c>
      <c r="BF99" s="143">
        <f t="shared" si="1"/>
        <v>0</v>
      </c>
      <c r="BG99" s="143">
        <f t="shared" si="2"/>
        <v>0</v>
      </c>
      <c r="BH99" s="143">
        <f t="shared" si="3"/>
        <v>0</v>
      </c>
      <c r="BI99" s="143">
        <f t="shared" si="4"/>
        <v>0</v>
      </c>
      <c r="BJ99" s="142" t="s">
        <v>959</v>
      </c>
      <c r="BK99" s="139"/>
      <c r="BL99" s="139"/>
      <c r="BM99" s="139"/>
    </row>
    <row r="100" spans="2:65" s="1" customFormat="1" ht="18" customHeight="1">
      <c r="B100" s="136"/>
      <c r="C100" s="203"/>
      <c r="D100" s="213"/>
      <c r="E100" s="213"/>
      <c r="F100" s="213"/>
      <c r="G100" s="213"/>
      <c r="H100" s="213"/>
      <c r="I100" s="203"/>
      <c r="J100" s="203"/>
      <c r="K100" s="203"/>
      <c r="L100" s="203"/>
      <c r="M100" s="203"/>
      <c r="N100" s="216"/>
      <c r="O100" s="216"/>
      <c r="P100" s="216"/>
      <c r="Q100" s="216"/>
      <c r="R100" s="138"/>
      <c r="S100" s="139"/>
      <c r="T100" s="140"/>
      <c r="U100" s="141" t="s">
        <v>914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2" t="s">
        <v>1065</v>
      </c>
      <c r="AZ100" s="139"/>
      <c r="BA100" s="139"/>
      <c r="BB100" s="139"/>
      <c r="BC100" s="139"/>
      <c r="BD100" s="139"/>
      <c r="BE100" s="143">
        <f t="shared" si="0"/>
        <v>0</v>
      </c>
      <c r="BF100" s="143">
        <f t="shared" si="1"/>
        <v>0</v>
      </c>
      <c r="BG100" s="143">
        <f t="shared" si="2"/>
        <v>0</v>
      </c>
      <c r="BH100" s="143">
        <f t="shared" si="3"/>
        <v>0</v>
      </c>
      <c r="BI100" s="143">
        <f t="shared" si="4"/>
        <v>0</v>
      </c>
      <c r="BJ100" s="142" t="s">
        <v>959</v>
      </c>
      <c r="BK100" s="139"/>
      <c r="BL100" s="139"/>
      <c r="BM100" s="139"/>
    </row>
    <row r="101" spans="2:65" s="1" customFormat="1" ht="18" customHeight="1">
      <c r="B101" s="136"/>
      <c r="C101" s="203"/>
      <c r="D101" s="213"/>
      <c r="E101" s="213"/>
      <c r="F101" s="213"/>
      <c r="G101" s="213"/>
      <c r="H101" s="213"/>
      <c r="I101" s="203"/>
      <c r="J101" s="203"/>
      <c r="K101" s="203"/>
      <c r="L101" s="203"/>
      <c r="M101" s="203"/>
      <c r="N101" s="216"/>
      <c r="O101" s="216"/>
      <c r="P101" s="216"/>
      <c r="Q101" s="216"/>
      <c r="R101" s="138"/>
      <c r="S101" s="139"/>
      <c r="T101" s="140"/>
      <c r="U101" s="141" t="s">
        <v>914</v>
      </c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42" t="s">
        <v>1065</v>
      </c>
      <c r="AZ101" s="139"/>
      <c r="BA101" s="139"/>
      <c r="BB101" s="139"/>
      <c r="BC101" s="139"/>
      <c r="BD101" s="139"/>
      <c r="BE101" s="143">
        <f t="shared" si="0"/>
        <v>0</v>
      </c>
      <c r="BF101" s="143">
        <f t="shared" si="1"/>
        <v>0</v>
      </c>
      <c r="BG101" s="143">
        <f t="shared" si="2"/>
        <v>0</v>
      </c>
      <c r="BH101" s="143">
        <f t="shared" si="3"/>
        <v>0</v>
      </c>
      <c r="BI101" s="143">
        <f t="shared" si="4"/>
        <v>0</v>
      </c>
      <c r="BJ101" s="142" t="s">
        <v>959</v>
      </c>
      <c r="BK101" s="139"/>
      <c r="BL101" s="139"/>
      <c r="BM101" s="139"/>
    </row>
    <row r="102" spans="2:65" s="1" customFormat="1" ht="18" customHeight="1">
      <c r="B102" s="136"/>
      <c r="C102" s="203"/>
      <c r="D102" s="213"/>
      <c r="E102" s="213"/>
      <c r="F102" s="213"/>
      <c r="G102" s="213"/>
      <c r="H102" s="213"/>
      <c r="I102" s="203"/>
      <c r="J102" s="203"/>
      <c r="K102" s="203"/>
      <c r="L102" s="203"/>
      <c r="M102" s="203"/>
      <c r="N102" s="216"/>
      <c r="O102" s="216"/>
      <c r="P102" s="216"/>
      <c r="Q102" s="216"/>
      <c r="R102" s="138"/>
      <c r="S102" s="139"/>
      <c r="T102" s="140"/>
      <c r="U102" s="141" t="s">
        <v>914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42" t="s">
        <v>1065</v>
      </c>
      <c r="AZ102" s="139"/>
      <c r="BA102" s="139"/>
      <c r="BB102" s="139"/>
      <c r="BC102" s="139"/>
      <c r="BD102" s="139"/>
      <c r="BE102" s="143">
        <f t="shared" si="0"/>
        <v>0</v>
      </c>
      <c r="BF102" s="143">
        <f t="shared" si="1"/>
        <v>0</v>
      </c>
      <c r="BG102" s="143">
        <f t="shared" si="2"/>
        <v>0</v>
      </c>
      <c r="BH102" s="143">
        <f t="shared" si="3"/>
        <v>0</v>
      </c>
      <c r="BI102" s="143">
        <f t="shared" si="4"/>
        <v>0</v>
      </c>
      <c r="BJ102" s="142" t="s">
        <v>959</v>
      </c>
      <c r="BK102" s="139"/>
      <c r="BL102" s="139"/>
      <c r="BM102" s="139"/>
    </row>
    <row r="103" spans="2:65" s="1" customFormat="1" ht="18" customHeight="1">
      <c r="B103" s="136"/>
      <c r="C103" s="203"/>
      <c r="D103" s="204"/>
      <c r="E103" s="203"/>
      <c r="F103" s="203"/>
      <c r="G103" s="203"/>
      <c r="H103" s="203"/>
      <c r="I103" s="203"/>
      <c r="J103" s="203"/>
      <c r="K103" s="203"/>
      <c r="L103" s="203"/>
      <c r="M103" s="203"/>
      <c r="N103" s="216"/>
      <c r="O103" s="216"/>
      <c r="P103" s="216"/>
      <c r="Q103" s="216"/>
      <c r="R103" s="138"/>
      <c r="S103" s="139"/>
      <c r="T103" s="144"/>
      <c r="U103" s="145" t="s">
        <v>914</v>
      </c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42" t="s">
        <v>1066</v>
      </c>
      <c r="AZ103" s="139"/>
      <c r="BA103" s="139"/>
      <c r="BB103" s="139"/>
      <c r="BC103" s="139"/>
      <c r="BD103" s="139"/>
      <c r="BE103" s="143">
        <f t="shared" si="0"/>
        <v>0</v>
      </c>
      <c r="BF103" s="143">
        <f t="shared" si="1"/>
        <v>0</v>
      </c>
      <c r="BG103" s="143">
        <f t="shared" si="2"/>
        <v>0</v>
      </c>
      <c r="BH103" s="143">
        <f t="shared" si="3"/>
        <v>0</v>
      </c>
      <c r="BI103" s="143">
        <f t="shared" si="4"/>
        <v>0</v>
      </c>
      <c r="BJ103" s="142" t="s">
        <v>959</v>
      </c>
      <c r="BK103" s="139"/>
      <c r="BL103" s="139"/>
      <c r="BM103" s="139"/>
    </row>
    <row r="104" spans="2:65" s="1" customFormat="1"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40"/>
    </row>
    <row r="105" spans="2:65" s="1" customFormat="1" ht="29.25" customHeight="1">
      <c r="B105" s="38"/>
      <c r="C105" s="121" t="s">
        <v>490</v>
      </c>
      <c r="D105" s="49"/>
      <c r="E105" s="49"/>
      <c r="F105" s="49"/>
      <c r="G105" s="49"/>
      <c r="H105" s="49"/>
      <c r="I105" s="49"/>
      <c r="J105" s="49"/>
      <c r="K105" s="49"/>
      <c r="L105" s="215">
        <f>ROUND(SUM(N89+N97),2)</f>
        <v>0</v>
      </c>
      <c r="M105" s="215"/>
      <c r="N105" s="215"/>
      <c r="O105" s="215"/>
      <c r="P105" s="215"/>
      <c r="Q105" s="215"/>
      <c r="R105" s="40"/>
    </row>
    <row r="106" spans="2:65" s="1" customFormat="1" ht="6.95" customHeight="1"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4"/>
    </row>
    <row r="110" spans="2:65" s="1" customFormat="1" ht="6.95" customHeight="1"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7"/>
    </row>
    <row r="111" spans="2:65" s="1" customFormat="1" ht="36.950000000000003" customHeight="1">
      <c r="B111" s="38"/>
      <c r="C111" s="231" t="s">
        <v>1067</v>
      </c>
      <c r="D111" s="282"/>
      <c r="E111" s="282"/>
      <c r="F111" s="282"/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282"/>
      <c r="R111" s="40"/>
    </row>
    <row r="112" spans="2:65" s="1" customFormat="1" ht="6.95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spans="2:65" s="1" customFormat="1" ht="30" customHeight="1">
      <c r="B113" s="38"/>
      <c r="C113" s="33" t="s">
        <v>887</v>
      </c>
      <c r="D113" s="39"/>
      <c r="E113" s="39"/>
      <c r="F113" s="283" t="str">
        <f>F6</f>
        <v>Rekonštrukcia tepelného hospodárstva Ekonomickej univerzity v Bratislave, Dolnozemská cesta č.1, 852 35 Bratislava</v>
      </c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39"/>
      <c r="R113" s="40"/>
    </row>
    <row r="114" spans="2:65" ht="30" customHeight="1">
      <c r="B114" s="26"/>
      <c r="C114" s="33" t="s">
        <v>1036</v>
      </c>
      <c r="D114" s="29"/>
      <c r="E114" s="29"/>
      <c r="F114" s="283" t="s">
        <v>137</v>
      </c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9"/>
      <c r="R114" s="27"/>
    </row>
    <row r="115" spans="2:65" s="1" customFormat="1" ht="36.950000000000003" customHeight="1">
      <c r="B115" s="38"/>
      <c r="C115" s="72" t="s">
        <v>1038</v>
      </c>
      <c r="D115" s="39"/>
      <c r="E115" s="39"/>
      <c r="F115" s="233" t="str">
        <f>F8</f>
        <v xml:space="preserve">E.1.2.2 - E1.2.2 Zdravotnotechnická inštalácia </v>
      </c>
      <c r="G115" s="282"/>
      <c r="H115" s="282"/>
      <c r="I115" s="282"/>
      <c r="J115" s="282"/>
      <c r="K115" s="282"/>
      <c r="L115" s="282"/>
      <c r="M115" s="282"/>
      <c r="N115" s="282"/>
      <c r="O115" s="282"/>
      <c r="P115" s="282"/>
      <c r="Q115" s="39"/>
      <c r="R115" s="40"/>
    </row>
    <row r="116" spans="2:65" s="1" customFormat="1" ht="6.95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spans="2:65" s="1" customFormat="1" ht="18" customHeight="1">
      <c r="B117" s="38"/>
      <c r="C117" s="33" t="s">
        <v>891</v>
      </c>
      <c r="D117" s="39"/>
      <c r="E117" s="39"/>
      <c r="F117" s="31" t="str">
        <f>F10</f>
        <v>Bratislava</v>
      </c>
      <c r="G117" s="39"/>
      <c r="H117" s="39"/>
      <c r="I117" s="39"/>
      <c r="J117" s="39"/>
      <c r="K117" s="33" t="s">
        <v>893</v>
      </c>
      <c r="L117" s="39"/>
      <c r="M117" s="281" t="str">
        <f>IF(O10="","",O10)</f>
        <v>7. 7. 2017</v>
      </c>
      <c r="N117" s="281"/>
      <c r="O117" s="281"/>
      <c r="P117" s="281"/>
      <c r="Q117" s="39"/>
      <c r="R117" s="40"/>
    </row>
    <row r="118" spans="2:65" s="1" customFormat="1" ht="6.95" customHeight="1"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40"/>
    </row>
    <row r="119" spans="2:65" s="1" customFormat="1" ht="15">
      <c r="B119" s="38"/>
      <c r="C119" s="33" t="s">
        <v>895</v>
      </c>
      <c r="D119" s="39"/>
      <c r="E119" s="39"/>
      <c r="F119" s="31" t="str">
        <f>E13</f>
        <v>Ekonomická univerzita v Bratislave</v>
      </c>
      <c r="G119" s="39"/>
      <c r="H119" s="39"/>
      <c r="I119" s="39"/>
      <c r="J119" s="39"/>
      <c r="K119" s="33" t="s">
        <v>901</v>
      </c>
      <c r="L119" s="39"/>
      <c r="M119" s="248" t="str">
        <f>E19</f>
        <v>Energoprojekt Bratislava, a.s.</v>
      </c>
      <c r="N119" s="248"/>
      <c r="O119" s="248"/>
      <c r="P119" s="248"/>
      <c r="Q119" s="248"/>
      <c r="R119" s="40"/>
    </row>
    <row r="120" spans="2:65" s="1" customFormat="1" ht="14.45" customHeight="1">
      <c r="B120" s="38"/>
      <c r="C120" s="33" t="s">
        <v>899</v>
      </c>
      <c r="D120" s="39"/>
      <c r="E120" s="39"/>
      <c r="F120" s="31" t="str">
        <f>IF(E16="","",E16)</f>
        <v>Vyplň údaj</v>
      </c>
      <c r="G120" s="39"/>
      <c r="H120" s="39"/>
      <c r="I120" s="39"/>
      <c r="J120" s="39"/>
      <c r="K120" s="33" t="s">
        <v>905</v>
      </c>
      <c r="L120" s="39"/>
      <c r="M120" s="248" t="str">
        <f>E22</f>
        <v>Mgr. Michal Kovacik</v>
      </c>
      <c r="N120" s="248"/>
      <c r="O120" s="248"/>
      <c r="P120" s="248"/>
      <c r="Q120" s="248"/>
      <c r="R120" s="40"/>
    </row>
    <row r="121" spans="2:65" s="1" customFormat="1" ht="10.35" customHeight="1"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40"/>
    </row>
    <row r="122" spans="2:65" s="9" customFormat="1" ht="29.25" customHeight="1">
      <c r="B122" s="146"/>
      <c r="C122" s="147" t="s">
        <v>1068</v>
      </c>
      <c r="D122" s="148" t="s">
        <v>1069</v>
      </c>
      <c r="E122" s="148" t="s">
        <v>929</v>
      </c>
      <c r="F122" s="285" t="s">
        <v>1070</v>
      </c>
      <c r="G122" s="285"/>
      <c r="H122" s="285"/>
      <c r="I122" s="285"/>
      <c r="J122" s="148" t="s">
        <v>1071</v>
      </c>
      <c r="K122" s="148" t="s">
        <v>1072</v>
      </c>
      <c r="L122" s="285" t="s">
        <v>1073</v>
      </c>
      <c r="M122" s="285"/>
      <c r="N122" s="285" t="s">
        <v>1043</v>
      </c>
      <c r="O122" s="285"/>
      <c r="P122" s="285"/>
      <c r="Q122" s="286"/>
      <c r="R122" s="149"/>
      <c r="T122" s="78" t="s">
        <v>1074</v>
      </c>
      <c r="U122" s="79" t="s">
        <v>911</v>
      </c>
      <c r="V122" s="79" t="s">
        <v>1075</v>
      </c>
      <c r="W122" s="79" t="s">
        <v>1076</v>
      </c>
      <c r="X122" s="79" t="s">
        <v>1077</v>
      </c>
      <c r="Y122" s="79" t="s">
        <v>1078</v>
      </c>
      <c r="Z122" s="79" t="s">
        <v>1079</v>
      </c>
      <c r="AA122" s="80" t="s">
        <v>1080</v>
      </c>
    </row>
    <row r="123" spans="2:65" s="1" customFormat="1" ht="29.25" customHeight="1">
      <c r="B123" s="38"/>
      <c r="C123" s="82" t="s">
        <v>1040</v>
      </c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287">
        <f>BK123</f>
        <v>0</v>
      </c>
      <c r="O123" s="288"/>
      <c r="P123" s="288"/>
      <c r="Q123" s="288"/>
      <c r="R123" s="40"/>
      <c r="T123" s="81"/>
      <c r="U123" s="54"/>
      <c r="V123" s="54"/>
      <c r="W123" s="150">
        <f>W124+W135+W143</f>
        <v>0</v>
      </c>
      <c r="X123" s="54"/>
      <c r="Y123" s="150">
        <f>Y124+Y135+Y143</f>
        <v>0</v>
      </c>
      <c r="Z123" s="54"/>
      <c r="AA123" s="151">
        <f>AA124+AA135+AA143</f>
        <v>0</v>
      </c>
      <c r="AT123" s="22" t="s">
        <v>946</v>
      </c>
      <c r="AU123" s="22" t="s">
        <v>1045</v>
      </c>
      <c r="BK123" s="152">
        <f>BK124+BK135+BK143</f>
        <v>0</v>
      </c>
    </row>
    <row r="124" spans="2:65" s="10" customFormat="1" ht="37.35" customHeight="1">
      <c r="B124" s="153"/>
      <c r="C124" s="154"/>
      <c r="D124" s="155" t="s">
        <v>1046</v>
      </c>
      <c r="E124" s="155"/>
      <c r="F124" s="155"/>
      <c r="G124" s="155"/>
      <c r="H124" s="155"/>
      <c r="I124" s="155"/>
      <c r="J124" s="155"/>
      <c r="K124" s="155"/>
      <c r="L124" s="155"/>
      <c r="M124" s="155"/>
      <c r="N124" s="289">
        <f>BK124</f>
        <v>0</v>
      </c>
      <c r="O124" s="290"/>
      <c r="P124" s="290"/>
      <c r="Q124" s="290"/>
      <c r="R124" s="156"/>
      <c r="T124" s="157"/>
      <c r="U124" s="154"/>
      <c r="V124" s="154"/>
      <c r="W124" s="158">
        <f>W125+W128+W133</f>
        <v>0</v>
      </c>
      <c r="X124" s="154"/>
      <c r="Y124" s="158">
        <f>Y125+Y128+Y133</f>
        <v>0</v>
      </c>
      <c r="Z124" s="154"/>
      <c r="AA124" s="159">
        <f>AA125+AA128+AA133</f>
        <v>0</v>
      </c>
      <c r="AR124" s="160" t="s">
        <v>954</v>
      </c>
      <c r="AT124" s="161" t="s">
        <v>946</v>
      </c>
      <c r="AU124" s="161" t="s">
        <v>947</v>
      </c>
      <c r="AY124" s="160" t="s">
        <v>1081</v>
      </c>
      <c r="BK124" s="162">
        <f>BK125+BK128+BK133</f>
        <v>0</v>
      </c>
    </row>
    <row r="125" spans="2:65" s="10" customFormat="1" ht="19.899999999999999" customHeight="1">
      <c r="B125" s="153"/>
      <c r="C125" s="154"/>
      <c r="D125" s="163" t="s">
        <v>88</v>
      </c>
      <c r="E125" s="163"/>
      <c r="F125" s="163"/>
      <c r="G125" s="163"/>
      <c r="H125" s="163"/>
      <c r="I125" s="163"/>
      <c r="J125" s="163"/>
      <c r="K125" s="163"/>
      <c r="L125" s="163"/>
      <c r="M125" s="163"/>
      <c r="N125" s="279">
        <f>BK125</f>
        <v>0</v>
      </c>
      <c r="O125" s="280"/>
      <c r="P125" s="280"/>
      <c r="Q125" s="280"/>
      <c r="R125" s="156"/>
      <c r="T125" s="157"/>
      <c r="U125" s="154"/>
      <c r="V125" s="154"/>
      <c r="W125" s="158">
        <f>SUM(W126:W127)</f>
        <v>0</v>
      </c>
      <c r="X125" s="154"/>
      <c r="Y125" s="158">
        <f>SUM(Y126:Y127)</f>
        <v>0</v>
      </c>
      <c r="Z125" s="154"/>
      <c r="AA125" s="159">
        <f>SUM(AA126:AA127)</f>
        <v>0</v>
      </c>
      <c r="AR125" s="160" t="s">
        <v>954</v>
      </c>
      <c r="AT125" s="161" t="s">
        <v>946</v>
      </c>
      <c r="AU125" s="161" t="s">
        <v>954</v>
      </c>
      <c r="AY125" s="160" t="s">
        <v>1081</v>
      </c>
      <c r="BK125" s="162">
        <f>SUM(BK126:BK127)</f>
        <v>0</v>
      </c>
    </row>
    <row r="126" spans="2:65" s="1" customFormat="1" ht="38.25" customHeight="1">
      <c r="B126" s="136"/>
      <c r="C126" s="164" t="s">
        <v>954</v>
      </c>
      <c r="D126" s="164" t="s">
        <v>1082</v>
      </c>
      <c r="E126" s="165" t="s">
        <v>91</v>
      </c>
      <c r="F126" s="270" t="s">
        <v>92</v>
      </c>
      <c r="G126" s="270"/>
      <c r="H126" s="270"/>
      <c r="I126" s="270"/>
      <c r="J126" s="166" t="s">
        <v>1085</v>
      </c>
      <c r="K126" s="167">
        <v>0.18</v>
      </c>
      <c r="L126" s="265">
        <v>0</v>
      </c>
      <c r="M126" s="265"/>
      <c r="N126" s="258">
        <f>ROUND(L126*K126,3)</f>
        <v>0</v>
      </c>
      <c r="O126" s="258"/>
      <c r="P126" s="258"/>
      <c r="Q126" s="258"/>
      <c r="R126" s="138"/>
      <c r="T126" s="168" t="s">
        <v>875</v>
      </c>
      <c r="U126" s="47" t="s">
        <v>914</v>
      </c>
      <c r="V126" s="39"/>
      <c r="W126" s="169">
        <f>V126*K126</f>
        <v>0</v>
      </c>
      <c r="X126" s="169">
        <v>0</v>
      </c>
      <c r="Y126" s="169">
        <f>X126*K126</f>
        <v>0</v>
      </c>
      <c r="Z126" s="169">
        <v>0</v>
      </c>
      <c r="AA126" s="170">
        <f>Z126*K126</f>
        <v>0</v>
      </c>
      <c r="AR126" s="22" t="s">
        <v>1086</v>
      </c>
      <c r="AT126" s="22" t="s">
        <v>1082</v>
      </c>
      <c r="AU126" s="22" t="s">
        <v>959</v>
      </c>
      <c r="AY126" s="22" t="s">
        <v>1081</v>
      </c>
      <c r="BE126" s="116">
        <f>IF(U126="základná",N126,0)</f>
        <v>0</v>
      </c>
      <c r="BF126" s="116">
        <f>IF(U126="znížená",N126,0)</f>
        <v>0</v>
      </c>
      <c r="BG126" s="116">
        <f>IF(U126="zákl. prenesená",N126,0)</f>
        <v>0</v>
      </c>
      <c r="BH126" s="116">
        <f>IF(U126="zníž. prenesená",N126,0)</f>
        <v>0</v>
      </c>
      <c r="BI126" s="116">
        <f>IF(U126="nulová",N126,0)</f>
        <v>0</v>
      </c>
      <c r="BJ126" s="22" t="s">
        <v>959</v>
      </c>
      <c r="BK126" s="171">
        <f>ROUND(L126*K126,3)</f>
        <v>0</v>
      </c>
      <c r="BL126" s="22" t="s">
        <v>1086</v>
      </c>
      <c r="BM126" s="22" t="s">
        <v>344</v>
      </c>
    </row>
    <row r="127" spans="2:65" s="1" customFormat="1" ht="25.5" customHeight="1">
      <c r="B127" s="136"/>
      <c r="C127" s="164" t="s">
        <v>959</v>
      </c>
      <c r="D127" s="164" t="s">
        <v>1082</v>
      </c>
      <c r="E127" s="165" t="s">
        <v>94</v>
      </c>
      <c r="F127" s="270" t="s">
        <v>95</v>
      </c>
      <c r="G127" s="270"/>
      <c r="H127" s="270"/>
      <c r="I127" s="270"/>
      <c r="J127" s="166" t="s">
        <v>1085</v>
      </c>
      <c r="K127" s="167">
        <v>1.87</v>
      </c>
      <c r="L127" s="265">
        <v>0</v>
      </c>
      <c r="M127" s="265"/>
      <c r="N127" s="258">
        <f>ROUND(L127*K127,3)</f>
        <v>0</v>
      </c>
      <c r="O127" s="258"/>
      <c r="P127" s="258"/>
      <c r="Q127" s="258"/>
      <c r="R127" s="138"/>
      <c r="T127" s="168" t="s">
        <v>875</v>
      </c>
      <c r="U127" s="47" t="s">
        <v>914</v>
      </c>
      <c r="V127" s="39"/>
      <c r="W127" s="169">
        <f>V127*K127</f>
        <v>0</v>
      </c>
      <c r="X127" s="169">
        <v>0</v>
      </c>
      <c r="Y127" s="169">
        <f>X127*K127</f>
        <v>0</v>
      </c>
      <c r="Z127" s="169">
        <v>0</v>
      </c>
      <c r="AA127" s="170">
        <f>Z127*K127</f>
        <v>0</v>
      </c>
      <c r="AR127" s="22" t="s">
        <v>1086</v>
      </c>
      <c r="AT127" s="22" t="s">
        <v>1082</v>
      </c>
      <c r="AU127" s="22" t="s">
        <v>959</v>
      </c>
      <c r="AY127" s="22" t="s">
        <v>1081</v>
      </c>
      <c r="BE127" s="116">
        <f>IF(U127="základná",N127,0)</f>
        <v>0</v>
      </c>
      <c r="BF127" s="116">
        <f>IF(U127="znížená",N127,0)</f>
        <v>0</v>
      </c>
      <c r="BG127" s="116">
        <f>IF(U127="zákl. prenesená",N127,0)</f>
        <v>0</v>
      </c>
      <c r="BH127" s="116">
        <f>IF(U127="zníž. prenesená",N127,0)</f>
        <v>0</v>
      </c>
      <c r="BI127" s="116">
        <f>IF(U127="nulová",N127,0)</f>
        <v>0</v>
      </c>
      <c r="BJ127" s="22" t="s">
        <v>959</v>
      </c>
      <c r="BK127" s="171">
        <f>ROUND(L127*K127,3)</f>
        <v>0</v>
      </c>
      <c r="BL127" s="22" t="s">
        <v>1086</v>
      </c>
      <c r="BM127" s="22" t="s">
        <v>345</v>
      </c>
    </row>
    <row r="128" spans="2:65" s="10" customFormat="1" ht="29.85" customHeight="1">
      <c r="B128" s="153"/>
      <c r="C128" s="154"/>
      <c r="D128" s="163" t="s">
        <v>89</v>
      </c>
      <c r="E128" s="163"/>
      <c r="F128" s="163"/>
      <c r="G128" s="163"/>
      <c r="H128" s="163"/>
      <c r="I128" s="163"/>
      <c r="J128" s="163"/>
      <c r="K128" s="163"/>
      <c r="L128" s="163"/>
      <c r="M128" s="163"/>
      <c r="N128" s="273">
        <f>BK128</f>
        <v>0</v>
      </c>
      <c r="O128" s="274"/>
      <c r="P128" s="274"/>
      <c r="Q128" s="274"/>
      <c r="R128" s="156"/>
      <c r="T128" s="157"/>
      <c r="U128" s="154"/>
      <c r="V128" s="154"/>
      <c r="W128" s="158">
        <f>SUM(W129:W132)</f>
        <v>0</v>
      </c>
      <c r="X128" s="154"/>
      <c r="Y128" s="158">
        <f>SUM(Y129:Y132)</f>
        <v>0</v>
      </c>
      <c r="Z128" s="154"/>
      <c r="AA128" s="159">
        <f>SUM(AA129:AA132)</f>
        <v>0</v>
      </c>
      <c r="AR128" s="160" t="s">
        <v>954</v>
      </c>
      <c r="AT128" s="161" t="s">
        <v>946</v>
      </c>
      <c r="AU128" s="161" t="s">
        <v>954</v>
      </c>
      <c r="AY128" s="160" t="s">
        <v>1081</v>
      </c>
      <c r="BK128" s="162">
        <f>SUM(BK129:BK132)</f>
        <v>0</v>
      </c>
    </row>
    <row r="129" spans="2:65" s="1" customFormat="1" ht="38.25" customHeight="1">
      <c r="B129" s="136"/>
      <c r="C129" s="164" t="s">
        <v>1100</v>
      </c>
      <c r="D129" s="164" t="s">
        <v>1082</v>
      </c>
      <c r="E129" s="165" t="s">
        <v>97</v>
      </c>
      <c r="F129" s="270" t="s">
        <v>98</v>
      </c>
      <c r="G129" s="270"/>
      <c r="H129" s="270"/>
      <c r="I129" s="270"/>
      <c r="J129" s="166" t="s">
        <v>1194</v>
      </c>
      <c r="K129" s="167">
        <v>4.5</v>
      </c>
      <c r="L129" s="265">
        <v>0</v>
      </c>
      <c r="M129" s="265"/>
      <c r="N129" s="258">
        <f>ROUND(L129*K129,3)</f>
        <v>0</v>
      </c>
      <c r="O129" s="258"/>
      <c r="P129" s="258"/>
      <c r="Q129" s="258"/>
      <c r="R129" s="138"/>
      <c r="T129" s="168" t="s">
        <v>875</v>
      </c>
      <c r="U129" s="47" t="s">
        <v>914</v>
      </c>
      <c r="V129" s="39"/>
      <c r="W129" s="169">
        <f>V129*K129</f>
        <v>0</v>
      </c>
      <c r="X129" s="169">
        <v>0</v>
      </c>
      <c r="Y129" s="169">
        <f>X129*K129</f>
        <v>0</v>
      </c>
      <c r="Z129" s="169">
        <v>0</v>
      </c>
      <c r="AA129" s="170">
        <f>Z129*K129</f>
        <v>0</v>
      </c>
      <c r="AR129" s="22" t="s">
        <v>1086</v>
      </c>
      <c r="AT129" s="22" t="s">
        <v>1082</v>
      </c>
      <c r="AU129" s="22" t="s">
        <v>959</v>
      </c>
      <c r="AY129" s="22" t="s">
        <v>1081</v>
      </c>
      <c r="BE129" s="116">
        <f>IF(U129="základná",N129,0)</f>
        <v>0</v>
      </c>
      <c r="BF129" s="116">
        <f>IF(U129="znížená",N129,0)</f>
        <v>0</v>
      </c>
      <c r="BG129" s="116">
        <f>IF(U129="zákl. prenesená",N129,0)</f>
        <v>0</v>
      </c>
      <c r="BH129" s="116">
        <f>IF(U129="zníž. prenesená",N129,0)</f>
        <v>0</v>
      </c>
      <c r="BI129" s="116">
        <f>IF(U129="nulová",N129,0)</f>
        <v>0</v>
      </c>
      <c r="BJ129" s="22" t="s">
        <v>959</v>
      </c>
      <c r="BK129" s="171">
        <f>ROUND(L129*K129,3)</f>
        <v>0</v>
      </c>
      <c r="BL129" s="22" t="s">
        <v>1086</v>
      </c>
      <c r="BM129" s="22" t="s">
        <v>346</v>
      </c>
    </row>
    <row r="130" spans="2:65" s="1" customFormat="1" ht="25.5" customHeight="1">
      <c r="B130" s="136"/>
      <c r="C130" s="195" t="s">
        <v>1086</v>
      </c>
      <c r="D130" s="195" t="s">
        <v>1187</v>
      </c>
      <c r="E130" s="196" t="s">
        <v>100</v>
      </c>
      <c r="F130" s="262" t="s">
        <v>101</v>
      </c>
      <c r="G130" s="262"/>
      <c r="H130" s="262"/>
      <c r="I130" s="262"/>
      <c r="J130" s="197" t="s">
        <v>1182</v>
      </c>
      <c r="K130" s="198">
        <v>3</v>
      </c>
      <c r="L130" s="261">
        <v>0</v>
      </c>
      <c r="M130" s="261"/>
      <c r="N130" s="257">
        <f>ROUND(L130*K130,3)</f>
        <v>0</v>
      </c>
      <c r="O130" s="258"/>
      <c r="P130" s="258"/>
      <c r="Q130" s="258"/>
      <c r="R130" s="138"/>
      <c r="T130" s="168" t="s">
        <v>875</v>
      </c>
      <c r="U130" s="47" t="s">
        <v>914</v>
      </c>
      <c r="V130" s="39"/>
      <c r="W130" s="169">
        <f>V130*K130</f>
        <v>0</v>
      </c>
      <c r="X130" s="169">
        <v>0</v>
      </c>
      <c r="Y130" s="169">
        <f>X130*K130</f>
        <v>0</v>
      </c>
      <c r="Z130" s="169">
        <v>0</v>
      </c>
      <c r="AA130" s="170">
        <f>Z130*K130</f>
        <v>0</v>
      </c>
      <c r="AR130" s="22" t="s">
        <v>1126</v>
      </c>
      <c r="AT130" s="22" t="s">
        <v>1187</v>
      </c>
      <c r="AU130" s="22" t="s">
        <v>959</v>
      </c>
      <c r="AY130" s="22" t="s">
        <v>1081</v>
      </c>
      <c r="BE130" s="116">
        <f>IF(U130="základná",N130,0)</f>
        <v>0</v>
      </c>
      <c r="BF130" s="116">
        <f>IF(U130="znížená",N130,0)</f>
        <v>0</v>
      </c>
      <c r="BG130" s="116">
        <f>IF(U130="zákl. prenesená",N130,0)</f>
        <v>0</v>
      </c>
      <c r="BH130" s="116">
        <f>IF(U130="zníž. prenesená",N130,0)</f>
        <v>0</v>
      </c>
      <c r="BI130" s="116">
        <f>IF(U130="nulová",N130,0)</f>
        <v>0</v>
      </c>
      <c r="BJ130" s="22" t="s">
        <v>959</v>
      </c>
      <c r="BK130" s="171">
        <f>ROUND(L130*K130,3)</f>
        <v>0</v>
      </c>
      <c r="BL130" s="22" t="s">
        <v>1086</v>
      </c>
      <c r="BM130" s="22" t="s">
        <v>347</v>
      </c>
    </row>
    <row r="131" spans="2:65" s="1" customFormat="1" ht="25.5" customHeight="1">
      <c r="B131" s="136"/>
      <c r="C131" s="195" t="s">
        <v>1107</v>
      </c>
      <c r="D131" s="195" t="s">
        <v>1187</v>
      </c>
      <c r="E131" s="196" t="s">
        <v>103</v>
      </c>
      <c r="F131" s="262" t="s">
        <v>104</v>
      </c>
      <c r="G131" s="262"/>
      <c r="H131" s="262"/>
      <c r="I131" s="262"/>
      <c r="J131" s="197" t="s">
        <v>1182</v>
      </c>
      <c r="K131" s="198">
        <v>3</v>
      </c>
      <c r="L131" s="261">
        <v>0</v>
      </c>
      <c r="M131" s="261"/>
      <c r="N131" s="257">
        <f>ROUND(L131*K131,3)</f>
        <v>0</v>
      </c>
      <c r="O131" s="258"/>
      <c r="P131" s="258"/>
      <c r="Q131" s="258"/>
      <c r="R131" s="138"/>
      <c r="T131" s="168" t="s">
        <v>875</v>
      </c>
      <c r="U131" s="47" t="s">
        <v>914</v>
      </c>
      <c r="V131" s="39"/>
      <c r="W131" s="169">
        <f>V131*K131</f>
        <v>0</v>
      </c>
      <c r="X131" s="169">
        <v>0</v>
      </c>
      <c r="Y131" s="169">
        <f>X131*K131</f>
        <v>0</v>
      </c>
      <c r="Z131" s="169">
        <v>0</v>
      </c>
      <c r="AA131" s="170">
        <f>Z131*K131</f>
        <v>0</v>
      </c>
      <c r="AR131" s="22" t="s">
        <v>1126</v>
      </c>
      <c r="AT131" s="22" t="s">
        <v>1187</v>
      </c>
      <c r="AU131" s="22" t="s">
        <v>959</v>
      </c>
      <c r="AY131" s="22" t="s">
        <v>1081</v>
      </c>
      <c r="BE131" s="116">
        <f>IF(U131="základná",N131,0)</f>
        <v>0</v>
      </c>
      <c r="BF131" s="116">
        <f>IF(U131="znížená",N131,0)</f>
        <v>0</v>
      </c>
      <c r="BG131" s="116">
        <f>IF(U131="zákl. prenesená",N131,0)</f>
        <v>0</v>
      </c>
      <c r="BH131" s="116">
        <f>IF(U131="zníž. prenesená",N131,0)</f>
        <v>0</v>
      </c>
      <c r="BI131" s="116">
        <f>IF(U131="nulová",N131,0)</f>
        <v>0</v>
      </c>
      <c r="BJ131" s="22" t="s">
        <v>959</v>
      </c>
      <c r="BK131" s="171">
        <f>ROUND(L131*K131,3)</f>
        <v>0</v>
      </c>
      <c r="BL131" s="22" t="s">
        <v>1086</v>
      </c>
      <c r="BM131" s="22" t="s">
        <v>348</v>
      </c>
    </row>
    <row r="132" spans="2:65" s="1" customFormat="1" ht="16.5" customHeight="1">
      <c r="B132" s="136"/>
      <c r="C132" s="164" t="s">
        <v>1113</v>
      </c>
      <c r="D132" s="164" t="s">
        <v>1082</v>
      </c>
      <c r="E132" s="165" t="s">
        <v>112</v>
      </c>
      <c r="F132" s="270" t="s">
        <v>113</v>
      </c>
      <c r="G132" s="270"/>
      <c r="H132" s="270"/>
      <c r="I132" s="270"/>
      <c r="J132" s="166" t="s">
        <v>1194</v>
      </c>
      <c r="K132" s="167">
        <v>4.5</v>
      </c>
      <c r="L132" s="265">
        <v>0</v>
      </c>
      <c r="M132" s="265"/>
      <c r="N132" s="258">
        <f>ROUND(L132*K132,3)</f>
        <v>0</v>
      </c>
      <c r="O132" s="258"/>
      <c r="P132" s="258"/>
      <c r="Q132" s="258"/>
      <c r="R132" s="138"/>
      <c r="T132" s="168" t="s">
        <v>875</v>
      </c>
      <c r="U132" s="47" t="s">
        <v>914</v>
      </c>
      <c r="V132" s="39"/>
      <c r="W132" s="169">
        <f>V132*K132</f>
        <v>0</v>
      </c>
      <c r="X132" s="169">
        <v>0</v>
      </c>
      <c r="Y132" s="169">
        <f>X132*K132</f>
        <v>0</v>
      </c>
      <c r="Z132" s="169">
        <v>0</v>
      </c>
      <c r="AA132" s="170">
        <f>Z132*K132</f>
        <v>0</v>
      </c>
      <c r="AR132" s="22" t="s">
        <v>1086</v>
      </c>
      <c r="AT132" s="22" t="s">
        <v>1082</v>
      </c>
      <c r="AU132" s="22" t="s">
        <v>959</v>
      </c>
      <c r="AY132" s="22" t="s">
        <v>1081</v>
      </c>
      <c r="BE132" s="116">
        <f>IF(U132="základná",N132,0)</f>
        <v>0</v>
      </c>
      <c r="BF132" s="116">
        <f>IF(U132="znížená",N132,0)</f>
        <v>0</v>
      </c>
      <c r="BG132" s="116">
        <f>IF(U132="zákl. prenesená",N132,0)</f>
        <v>0</v>
      </c>
      <c r="BH132" s="116">
        <f>IF(U132="zníž. prenesená",N132,0)</f>
        <v>0</v>
      </c>
      <c r="BI132" s="116">
        <f>IF(U132="nulová",N132,0)</f>
        <v>0</v>
      </c>
      <c r="BJ132" s="22" t="s">
        <v>959</v>
      </c>
      <c r="BK132" s="171">
        <f>ROUND(L132*K132,3)</f>
        <v>0</v>
      </c>
      <c r="BL132" s="22" t="s">
        <v>1086</v>
      </c>
      <c r="BM132" s="22" t="s">
        <v>349</v>
      </c>
    </row>
    <row r="133" spans="2:65" s="10" customFormat="1" ht="29.85" customHeight="1">
      <c r="B133" s="153"/>
      <c r="C133" s="154"/>
      <c r="D133" s="163" t="s">
        <v>1051</v>
      </c>
      <c r="E133" s="163"/>
      <c r="F133" s="163"/>
      <c r="G133" s="163"/>
      <c r="H133" s="163"/>
      <c r="I133" s="163"/>
      <c r="J133" s="163"/>
      <c r="K133" s="163"/>
      <c r="L133" s="163"/>
      <c r="M133" s="163"/>
      <c r="N133" s="273">
        <f>BK133</f>
        <v>0</v>
      </c>
      <c r="O133" s="274"/>
      <c r="P133" s="274"/>
      <c r="Q133" s="274"/>
      <c r="R133" s="156"/>
      <c r="T133" s="157"/>
      <c r="U133" s="154"/>
      <c r="V133" s="154"/>
      <c r="W133" s="158">
        <f>W134</f>
        <v>0</v>
      </c>
      <c r="X133" s="154"/>
      <c r="Y133" s="158">
        <f>Y134</f>
        <v>0</v>
      </c>
      <c r="Z133" s="154"/>
      <c r="AA133" s="159">
        <f>AA134</f>
        <v>0</v>
      </c>
      <c r="AR133" s="160" t="s">
        <v>954</v>
      </c>
      <c r="AT133" s="161" t="s">
        <v>946</v>
      </c>
      <c r="AU133" s="161" t="s">
        <v>954</v>
      </c>
      <c r="AY133" s="160" t="s">
        <v>1081</v>
      </c>
      <c r="BK133" s="162">
        <f>BK134</f>
        <v>0</v>
      </c>
    </row>
    <row r="134" spans="2:65" s="1" customFormat="1" ht="38.25" customHeight="1">
      <c r="B134" s="136"/>
      <c r="C134" s="164" t="s">
        <v>1119</v>
      </c>
      <c r="D134" s="164" t="s">
        <v>1082</v>
      </c>
      <c r="E134" s="165" t="s">
        <v>115</v>
      </c>
      <c r="F134" s="270" t="s">
        <v>116</v>
      </c>
      <c r="G134" s="270"/>
      <c r="H134" s="270"/>
      <c r="I134" s="270"/>
      <c r="J134" s="166" t="s">
        <v>1110</v>
      </c>
      <c r="K134" s="167">
        <v>0</v>
      </c>
      <c r="L134" s="265">
        <v>0</v>
      </c>
      <c r="M134" s="265"/>
      <c r="N134" s="258">
        <f>ROUND(L134*K134,3)</f>
        <v>0</v>
      </c>
      <c r="O134" s="258"/>
      <c r="P134" s="258"/>
      <c r="Q134" s="258"/>
      <c r="R134" s="138"/>
      <c r="T134" s="168" t="s">
        <v>875</v>
      </c>
      <c r="U134" s="47" t="s">
        <v>914</v>
      </c>
      <c r="V134" s="39"/>
      <c r="W134" s="169">
        <f>V134*K134</f>
        <v>0</v>
      </c>
      <c r="X134" s="169">
        <v>0</v>
      </c>
      <c r="Y134" s="169">
        <f>X134*K134</f>
        <v>0</v>
      </c>
      <c r="Z134" s="169">
        <v>0</v>
      </c>
      <c r="AA134" s="170">
        <f>Z134*K134</f>
        <v>0</v>
      </c>
      <c r="AR134" s="22" t="s">
        <v>1086</v>
      </c>
      <c r="AT134" s="22" t="s">
        <v>1082</v>
      </c>
      <c r="AU134" s="22" t="s">
        <v>959</v>
      </c>
      <c r="AY134" s="22" t="s">
        <v>1081</v>
      </c>
      <c r="BE134" s="116">
        <f>IF(U134="základná",N134,0)</f>
        <v>0</v>
      </c>
      <c r="BF134" s="116">
        <f>IF(U134="znížená",N134,0)</f>
        <v>0</v>
      </c>
      <c r="BG134" s="116">
        <f>IF(U134="zákl. prenesená",N134,0)</f>
        <v>0</v>
      </c>
      <c r="BH134" s="116">
        <f>IF(U134="zníž. prenesená",N134,0)</f>
        <v>0</v>
      </c>
      <c r="BI134" s="116">
        <f>IF(U134="nulová",N134,0)</f>
        <v>0</v>
      </c>
      <c r="BJ134" s="22" t="s">
        <v>959</v>
      </c>
      <c r="BK134" s="171">
        <f>ROUND(L134*K134,3)</f>
        <v>0</v>
      </c>
      <c r="BL134" s="22" t="s">
        <v>1086</v>
      </c>
      <c r="BM134" s="22" t="s">
        <v>350</v>
      </c>
    </row>
    <row r="135" spans="2:65" s="10" customFormat="1" ht="37.35" customHeight="1">
      <c r="B135" s="153"/>
      <c r="C135" s="154"/>
      <c r="D135" s="155" t="s">
        <v>1052</v>
      </c>
      <c r="E135" s="155"/>
      <c r="F135" s="155"/>
      <c r="G135" s="155"/>
      <c r="H135" s="155"/>
      <c r="I135" s="155"/>
      <c r="J135" s="155"/>
      <c r="K135" s="155"/>
      <c r="L135" s="155"/>
      <c r="M135" s="155"/>
      <c r="N135" s="277">
        <f>BK135</f>
        <v>0</v>
      </c>
      <c r="O135" s="278"/>
      <c r="P135" s="278"/>
      <c r="Q135" s="278"/>
      <c r="R135" s="156"/>
      <c r="T135" s="157"/>
      <c r="U135" s="154"/>
      <c r="V135" s="154"/>
      <c r="W135" s="158">
        <f>W136</f>
        <v>0</v>
      </c>
      <c r="X135" s="154"/>
      <c r="Y135" s="158">
        <f>Y136</f>
        <v>0</v>
      </c>
      <c r="Z135" s="154"/>
      <c r="AA135" s="159">
        <f>AA136</f>
        <v>0</v>
      </c>
      <c r="AR135" s="160" t="s">
        <v>959</v>
      </c>
      <c r="AT135" s="161" t="s">
        <v>946</v>
      </c>
      <c r="AU135" s="161" t="s">
        <v>947</v>
      </c>
      <c r="AY135" s="160" t="s">
        <v>1081</v>
      </c>
      <c r="BK135" s="162">
        <f>BK136</f>
        <v>0</v>
      </c>
    </row>
    <row r="136" spans="2:65" s="10" customFormat="1" ht="19.899999999999999" customHeight="1">
      <c r="B136" s="153"/>
      <c r="C136" s="154"/>
      <c r="D136" s="163" t="s">
        <v>90</v>
      </c>
      <c r="E136" s="163"/>
      <c r="F136" s="163"/>
      <c r="G136" s="163"/>
      <c r="H136" s="163"/>
      <c r="I136" s="163"/>
      <c r="J136" s="163"/>
      <c r="K136" s="163"/>
      <c r="L136" s="163"/>
      <c r="M136" s="163"/>
      <c r="N136" s="279">
        <f>BK136</f>
        <v>0</v>
      </c>
      <c r="O136" s="280"/>
      <c r="P136" s="280"/>
      <c r="Q136" s="280"/>
      <c r="R136" s="156"/>
      <c r="T136" s="157"/>
      <c r="U136" s="154"/>
      <c r="V136" s="154"/>
      <c r="W136" s="158">
        <f>SUM(W137:W142)</f>
        <v>0</v>
      </c>
      <c r="X136" s="154"/>
      <c r="Y136" s="158">
        <f>SUM(Y137:Y142)</f>
        <v>0</v>
      </c>
      <c r="Z136" s="154"/>
      <c r="AA136" s="159">
        <f>SUM(AA137:AA142)</f>
        <v>0</v>
      </c>
      <c r="AR136" s="160" t="s">
        <v>959</v>
      </c>
      <c r="AT136" s="161" t="s">
        <v>946</v>
      </c>
      <c r="AU136" s="161" t="s">
        <v>954</v>
      </c>
      <c r="AY136" s="160" t="s">
        <v>1081</v>
      </c>
      <c r="BK136" s="162">
        <f>SUM(BK137:BK142)</f>
        <v>0</v>
      </c>
    </row>
    <row r="137" spans="2:65" s="1" customFormat="1" ht="25.5" customHeight="1">
      <c r="B137" s="136"/>
      <c r="C137" s="164" t="s">
        <v>1126</v>
      </c>
      <c r="D137" s="164" t="s">
        <v>1082</v>
      </c>
      <c r="E137" s="165" t="s">
        <v>118</v>
      </c>
      <c r="F137" s="270" t="s">
        <v>119</v>
      </c>
      <c r="G137" s="270"/>
      <c r="H137" s="270"/>
      <c r="I137" s="270"/>
      <c r="J137" s="166" t="s">
        <v>1194</v>
      </c>
      <c r="K137" s="167">
        <v>0.5</v>
      </c>
      <c r="L137" s="265">
        <v>0</v>
      </c>
      <c r="M137" s="265"/>
      <c r="N137" s="258">
        <f t="shared" ref="N137:N142" si="5">ROUND(L137*K137,3)</f>
        <v>0</v>
      </c>
      <c r="O137" s="258"/>
      <c r="P137" s="258"/>
      <c r="Q137" s="258"/>
      <c r="R137" s="138"/>
      <c r="T137" s="168" t="s">
        <v>875</v>
      </c>
      <c r="U137" s="47" t="s">
        <v>914</v>
      </c>
      <c r="V137" s="39"/>
      <c r="W137" s="169">
        <f t="shared" ref="W137:W142" si="6">V137*K137</f>
        <v>0</v>
      </c>
      <c r="X137" s="169">
        <v>0</v>
      </c>
      <c r="Y137" s="169">
        <f t="shared" ref="Y137:Y142" si="7">X137*K137</f>
        <v>0</v>
      </c>
      <c r="Z137" s="169">
        <v>0</v>
      </c>
      <c r="AA137" s="170">
        <f t="shared" ref="AA137:AA142" si="8">Z137*K137</f>
        <v>0</v>
      </c>
      <c r="AR137" s="22" t="s">
        <v>1183</v>
      </c>
      <c r="AT137" s="22" t="s">
        <v>1082</v>
      </c>
      <c r="AU137" s="22" t="s">
        <v>959</v>
      </c>
      <c r="AY137" s="22" t="s">
        <v>1081</v>
      </c>
      <c r="BE137" s="116">
        <f t="shared" ref="BE137:BE142" si="9">IF(U137="základná",N137,0)</f>
        <v>0</v>
      </c>
      <c r="BF137" s="116">
        <f t="shared" ref="BF137:BF142" si="10">IF(U137="znížená",N137,0)</f>
        <v>0</v>
      </c>
      <c r="BG137" s="116">
        <f t="shared" ref="BG137:BG142" si="11">IF(U137="zákl. prenesená",N137,0)</f>
        <v>0</v>
      </c>
      <c r="BH137" s="116">
        <f t="shared" ref="BH137:BH142" si="12">IF(U137="zníž. prenesená",N137,0)</f>
        <v>0</v>
      </c>
      <c r="BI137" s="116">
        <f t="shared" ref="BI137:BI142" si="13">IF(U137="nulová",N137,0)</f>
        <v>0</v>
      </c>
      <c r="BJ137" s="22" t="s">
        <v>959</v>
      </c>
      <c r="BK137" s="171">
        <f t="shared" ref="BK137:BK142" si="14">ROUND(L137*K137,3)</f>
        <v>0</v>
      </c>
      <c r="BL137" s="22" t="s">
        <v>1183</v>
      </c>
      <c r="BM137" s="22" t="s">
        <v>351</v>
      </c>
    </row>
    <row r="138" spans="2:65" s="1" customFormat="1" ht="16.5" customHeight="1">
      <c r="B138" s="136"/>
      <c r="C138" s="164" t="s">
        <v>1132</v>
      </c>
      <c r="D138" s="164" t="s">
        <v>1082</v>
      </c>
      <c r="E138" s="165" t="s">
        <v>121</v>
      </c>
      <c r="F138" s="270" t="s">
        <v>122</v>
      </c>
      <c r="G138" s="270"/>
      <c r="H138" s="270"/>
      <c r="I138" s="270"/>
      <c r="J138" s="166" t="s">
        <v>1182</v>
      </c>
      <c r="K138" s="167">
        <v>1</v>
      </c>
      <c r="L138" s="265">
        <v>0</v>
      </c>
      <c r="M138" s="265"/>
      <c r="N138" s="258">
        <f t="shared" si="5"/>
        <v>0</v>
      </c>
      <c r="O138" s="258"/>
      <c r="P138" s="258"/>
      <c r="Q138" s="258"/>
      <c r="R138" s="138"/>
      <c r="T138" s="168" t="s">
        <v>875</v>
      </c>
      <c r="U138" s="47" t="s">
        <v>914</v>
      </c>
      <c r="V138" s="39"/>
      <c r="W138" s="169">
        <f t="shared" si="6"/>
        <v>0</v>
      </c>
      <c r="X138" s="169">
        <v>0</v>
      </c>
      <c r="Y138" s="169">
        <f t="shared" si="7"/>
        <v>0</v>
      </c>
      <c r="Z138" s="169">
        <v>0</v>
      </c>
      <c r="AA138" s="170">
        <f t="shared" si="8"/>
        <v>0</v>
      </c>
      <c r="AR138" s="22" t="s">
        <v>1183</v>
      </c>
      <c r="AT138" s="22" t="s">
        <v>1082</v>
      </c>
      <c r="AU138" s="22" t="s">
        <v>959</v>
      </c>
      <c r="AY138" s="22" t="s">
        <v>1081</v>
      </c>
      <c r="BE138" s="116">
        <f t="shared" si="9"/>
        <v>0</v>
      </c>
      <c r="BF138" s="116">
        <f t="shared" si="10"/>
        <v>0</v>
      </c>
      <c r="BG138" s="116">
        <f t="shared" si="11"/>
        <v>0</v>
      </c>
      <c r="BH138" s="116">
        <f t="shared" si="12"/>
        <v>0</v>
      </c>
      <c r="BI138" s="116">
        <f t="shared" si="13"/>
        <v>0</v>
      </c>
      <c r="BJ138" s="22" t="s">
        <v>959</v>
      </c>
      <c r="BK138" s="171">
        <f t="shared" si="14"/>
        <v>0</v>
      </c>
      <c r="BL138" s="22" t="s">
        <v>1183</v>
      </c>
      <c r="BM138" s="22" t="s">
        <v>352</v>
      </c>
    </row>
    <row r="139" spans="2:65" s="1" customFormat="1" ht="25.5" customHeight="1">
      <c r="B139" s="136"/>
      <c r="C139" s="164" t="s">
        <v>1139</v>
      </c>
      <c r="D139" s="164" t="s">
        <v>1082</v>
      </c>
      <c r="E139" s="165" t="s">
        <v>131</v>
      </c>
      <c r="F139" s="270" t="s">
        <v>132</v>
      </c>
      <c r="G139" s="270"/>
      <c r="H139" s="270"/>
      <c r="I139" s="270"/>
      <c r="J139" s="166" t="s">
        <v>1194</v>
      </c>
      <c r="K139" s="167">
        <v>4.5</v>
      </c>
      <c r="L139" s="265">
        <v>0</v>
      </c>
      <c r="M139" s="265"/>
      <c r="N139" s="258">
        <f t="shared" si="5"/>
        <v>0</v>
      </c>
      <c r="O139" s="258"/>
      <c r="P139" s="258"/>
      <c r="Q139" s="258"/>
      <c r="R139" s="138"/>
      <c r="T139" s="168" t="s">
        <v>875</v>
      </c>
      <c r="U139" s="47" t="s">
        <v>914</v>
      </c>
      <c r="V139" s="39"/>
      <c r="W139" s="169">
        <f t="shared" si="6"/>
        <v>0</v>
      </c>
      <c r="X139" s="169">
        <v>0</v>
      </c>
      <c r="Y139" s="169">
        <f t="shared" si="7"/>
        <v>0</v>
      </c>
      <c r="Z139" s="169">
        <v>0</v>
      </c>
      <c r="AA139" s="170">
        <f t="shared" si="8"/>
        <v>0</v>
      </c>
      <c r="AR139" s="22" t="s">
        <v>1183</v>
      </c>
      <c r="AT139" s="22" t="s">
        <v>1082</v>
      </c>
      <c r="AU139" s="22" t="s">
        <v>959</v>
      </c>
      <c r="AY139" s="22" t="s">
        <v>1081</v>
      </c>
      <c r="BE139" s="116">
        <f t="shared" si="9"/>
        <v>0</v>
      </c>
      <c r="BF139" s="116">
        <f t="shared" si="10"/>
        <v>0</v>
      </c>
      <c r="BG139" s="116">
        <f t="shared" si="11"/>
        <v>0</v>
      </c>
      <c r="BH139" s="116">
        <f t="shared" si="12"/>
        <v>0</v>
      </c>
      <c r="BI139" s="116">
        <f t="shared" si="13"/>
        <v>0</v>
      </c>
      <c r="BJ139" s="22" t="s">
        <v>959</v>
      </c>
      <c r="BK139" s="171">
        <f t="shared" si="14"/>
        <v>0</v>
      </c>
      <c r="BL139" s="22" t="s">
        <v>1183</v>
      </c>
      <c r="BM139" s="22" t="s">
        <v>353</v>
      </c>
    </row>
    <row r="140" spans="2:65" s="1" customFormat="1" ht="25.5" customHeight="1">
      <c r="B140" s="136"/>
      <c r="C140" s="164" t="s">
        <v>1143</v>
      </c>
      <c r="D140" s="164" t="s">
        <v>1082</v>
      </c>
      <c r="E140" s="165" t="s">
        <v>127</v>
      </c>
      <c r="F140" s="270" t="s">
        <v>128</v>
      </c>
      <c r="G140" s="270"/>
      <c r="H140" s="270"/>
      <c r="I140" s="270"/>
      <c r="J140" s="166" t="s">
        <v>129</v>
      </c>
      <c r="K140" s="167">
        <v>1</v>
      </c>
      <c r="L140" s="265">
        <v>0</v>
      </c>
      <c r="M140" s="265"/>
      <c r="N140" s="258">
        <f t="shared" si="5"/>
        <v>0</v>
      </c>
      <c r="O140" s="258"/>
      <c r="P140" s="258"/>
      <c r="Q140" s="258"/>
      <c r="R140" s="138"/>
      <c r="T140" s="168" t="s">
        <v>875</v>
      </c>
      <c r="U140" s="47" t="s">
        <v>914</v>
      </c>
      <c r="V140" s="39"/>
      <c r="W140" s="169">
        <f t="shared" si="6"/>
        <v>0</v>
      </c>
      <c r="X140" s="169">
        <v>0</v>
      </c>
      <c r="Y140" s="169">
        <f t="shared" si="7"/>
        <v>0</v>
      </c>
      <c r="Z140" s="169">
        <v>0</v>
      </c>
      <c r="AA140" s="170">
        <f t="shared" si="8"/>
        <v>0</v>
      </c>
      <c r="AR140" s="22" t="s">
        <v>1183</v>
      </c>
      <c r="AT140" s="22" t="s">
        <v>1082</v>
      </c>
      <c r="AU140" s="22" t="s">
        <v>959</v>
      </c>
      <c r="AY140" s="22" t="s">
        <v>1081</v>
      </c>
      <c r="BE140" s="116">
        <f t="shared" si="9"/>
        <v>0</v>
      </c>
      <c r="BF140" s="116">
        <f t="shared" si="10"/>
        <v>0</v>
      </c>
      <c r="BG140" s="116">
        <f t="shared" si="11"/>
        <v>0</v>
      </c>
      <c r="BH140" s="116">
        <f t="shared" si="12"/>
        <v>0</v>
      </c>
      <c r="BI140" s="116">
        <f t="shared" si="13"/>
        <v>0</v>
      </c>
      <c r="BJ140" s="22" t="s">
        <v>959</v>
      </c>
      <c r="BK140" s="171">
        <f t="shared" si="14"/>
        <v>0</v>
      </c>
      <c r="BL140" s="22" t="s">
        <v>1183</v>
      </c>
      <c r="BM140" s="22" t="s">
        <v>354</v>
      </c>
    </row>
    <row r="141" spans="2:65" s="1" customFormat="1" ht="38.25" customHeight="1">
      <c r="B141" s="136"/>
      <c r="C141" s="164" t="s">
        <v>1149</v>
      </c>
      <c r="D141" s="164" t="s">
        <v>1082</v>
      </c>
      <c r="E141" s="165" t="s">
        <v>355</v>
      </c>
      <c r="F141" s="270" t="s">
        <v>356</v>
      </c>
      <c r="G141" s="270"/>
      <c r="H141" s="270"/>
      <c r="I141" s="270"/>
      <c r="J141" s="166" t="s">
        <v>1182</v>
      </c>
      <c r="K141" s="167">
        <v>1</v>
      </c>
      <c r="L141" s="265">
        <v>0</v>
      </c>
      <c r="M141" s="265"/>
      <c r="N141" s="258">
        <f t="shared" si="5"/>
        <v>0</v>
      </c>
      <c r="O141" s="258"/>
      <c r="P141" s="258"/>
      <c r="Q141" s="258"/>
      <c r="R141" s="138"/>
      <c r="T141" s="168" t="s">
        <v>875</v>
      </c>
      <c r="U141" s="47" t="s">
        <v>914</v>
      </c>
      <c r="V141" s="39"/>
      <c r="W141" s="169">
        <f t="shared" si="6"/>
        <v>0</v>
      </c>
      <c r="X141" s="169">
        <v>0</v>
      </c>
      <c r="Y141" s="169">
        <f t="shared" si="7"/>
        <v>0</v>
      </c>
      <c r="Z141" s="169">
        <v>0</v>
      </c>
      <c r="AA141" s="170">
        <f t="shared" si="8"/>
        <v>0</v>
      </c>
      <c r="AR141" s="22" t="s">
        <v>1183</v>
      </c>
      <c r="AT141" s="22" t="s">
        <v>1082</v>
      </c>
      <c r="AU141" s="22" t="s">
        <v>959</v>
      </c>
      <c r="AY141" s="22" t="s">
        <v>1081</v>
      </c>
      <c r="BE141" s="116">
        <f t="shared" si="9"/>
        <v>0</v>
      </c>
      <c r="BF141" s="116">
        <f t="shared" si="10"/>
        <v>0</v>
      </c>
      <c r="BG141" s="116">
        <f t="shared" si="11"/>
        <v>0</v>
      </c>
      <c r="BH141" s="116">
        <f t="shared" si="12"/>
        <v>0</v>
      </c>
      <c r="BI141" s="116">
        <f t="shared" si="13"/>
        <v>0</v>
      </c>
      <c r="BJ141" s="22" t="s">
        <v>959</v>
      </c>
      <c r="BK141" s="171">
        <f t="shared" si="14"/>
        <v>0</v>
      </c>
      <c r="BL141" s="22" t="s">
        <v>1183</v>
      </c>
      <c r="BM141" s="22" t="s">
        <v>357</v>
      </c>
    </row>
    <row r="142" spans="2:65" s="1" customFormat="1" ht="25.5" customHeight="1">
      <c r="B142" s="136"/>
      <c r="C142" s="164" t="s">
        <v>1167</v>
      </c>
      <c r="D142" s="164" t="s">
        <v>1082</v>
      </c>
      <c r="E142" s="165" t="s">
        <v>134</v>
      </c>
      <c r="F142" s="270" t="s">
        <v>135</v>
      </c>
      <c r="G142" s="270"/>
      <c r="H142" s="270"/>
      <c r="I142" s="270"/>
      <c r="J142" s="166" t="s">
        <v>1346</v>
      </c>
      <c r="K142" s="167">
        <v>0</v>
      </c>
      <c r="L142" s="265">
        <v>0</v>
      </c>
      <c r="M142" s="265"/>
      <c r="N142" s="258">
        <f t="shared" si="5"/>
        <v>0</v>
      </c>
      <c r="O142" s="258"/>
      <c r="P142" s="258"/>
      <c r="Q142" s="258"/>
      <c r="R142" s="138"/>
      <c r="T142" s="168" t="s">
        <v>875</v>
      </c>
      <c r="U142" s="47" t="s">
        <v>914</v>
      </c>
      <c r="V142" s="39"/>
      <c r="W142" s="169">
        <f t="shared" si="6"/>
        <v>0</v>
      </c>
      <c r="X142" s="169">
        <v>0</v>
      </c>
      <c r="Y142" s="169">
        <f t="shared" si="7"/>
        <v>0</v>
      </c>
      <c r="Z142" s="169">
        <v>0</v>
      </c>
      <c r="AA142" s="170">
        <f t="shared" si="8"/>
        <v>0</v>
      </c>
      <c r="AR142" s="22" t="s">
        <v>1183</v>
      </c>
      <c r="AT142" s="22" t="s">
        <v>1082</v>
      </c>
      <c r="AU142" s="22" t="s">
        <v>959</v>
      </c>
      <c r="AY142" s="22" t="s">
        <v>1081</v>
      </c>
      <c r="BE142" s="116">
        <f t="shared" si="9"/>
        <v>0</v>
      </c>
      <c r="BF142" s="116">
        <f t="shared" si="10"/>
        <v>0</v>
      </c>
      <c r="BG142" s="116">
        <f t="shared" si="11"/>
        <v>0</v>
      </c>
      <c r="BH142" s="116">
        <f t="shared" si="12"/>
        <v>0</v>
      </c>
      <c r="BI142" s="116">
        <f t="shared" si="13"/>
        <v>0</v>
      </c>
      <c r="BJ142" s="22" t="s">
        <v>959</v>
      </c>
      <c r="BK142" s="171">
        <f t="shared" si="14"/>
        <v>0</v>
      </c>
      <c r="BL142" s="22" t="s">
        <v>1183</v>
      </c>
      <c r="BM142" s="22" t="s">
        <v>358</v>
      </c>
    </row>
    <row r="143" spans="2:65" s="1" customFormat="1" ht="49.9" customHeight="1">
      <c r="B143" s="38"/>
      <c r="C143" s="39"/>
      <c r="D143" s="155"/>
      <c r="E143" s="39"/>
      <c r="F143" s="39"/>
      <c r="G143" s="39"/>
      <c r="H143" s="39"/>
      <c r="I143" s="39"/>
      <c r="J143" s="39"/>
      <c r="K143" s="39"/>
      <c r="L143" s="39"/>
      <c r="M143" s="39"/>
      <c r="N143" s="277"/>
      <c r="O143" s="278"/>
      <c r="P143" s="278"/>
      <c r="Q143" s="278"/>
      <c r="R143" s="40"/>
      <c r="T143" s="200"/>
      <c r="U143" s="59"/>
      <c r="V143" s="59"/>
      <c r="W143" s="59"/>
      <c r="X143" s="59"/>
      <c r="Y143" s="59"/>
      <c r="Z143" s="59"/>
      <c r="AA143" s="61"/>
      <c r="AT143" s="22" t="s">
        <v>946</v>
      </c>
      <c r="AU143" s="22" t="s">
        <v>947</v>
      </c>
      <c r="AY143" s="22" t="s">
        <v>85</v>
      </c>
      <c r="BK143" s="171">
        <v>0</v>
      </c>
    </row>
    <row r="144" spans="2:65" s="1" customFormat="1" ht="6.95" customHeight="1">
      <c r="B144" s="62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4"/>
    </row>
  </sheetData>
  <mergeCells count="118">
    <mergeCell ref="N90:Q90"/>
    <mergeCell ref="N91:Q91"/>
    <mergeCell ref="N92:Q92"/>
    <mergeCell ref="F7:P7"/>
    <mergeCell ref="F8:P8"/>
    <mergeCell ref="O10:P10"/>
    <mergeCell ref="E16:L16"/>
    <mergeCell ref="O16:P16"/>
    <mergeCell ref="F142:I142"/>
    <mergeCell ref="H35:J35"/>
    <mergeCell ref="M35:P35"/>
    <mergeCell ref="H36:J36"/>
    <mergeCell ref="M84:Q84"/>
    <mergeCell ref="O18:P18"/>
    <mergeCell ref="O19:P19"/>
    <mergeCell ref="H1:K1"/>
    <mergeCell ref="S2:AC2"/>
    <mergeCell ref="O12:P12"/>
    <mergeCell ref="O13:P13"/>
    <mergeCell ref="O15:P15"/>
    <mergeCell ref="C2:Q2"/>
    <mergeCell ref="C4:Q4"/>
    <mergeCell ref="F6:P6"/>
    <mergeCell ref="M29:P29"/>
    <mergeCell ref="M31:P31"/>
    <mergeCell ref="H33:J33"/>
    <mergeCell ref="F78:P78"/>
    <mergeCell ref="O21:P21"/>
    <mergeCell ref="M28:P28"/>
    <mergeCell ref="O22:P22"/>
    <mergeCell ref="E25:L25"/>
    <mergeCell ref="H34:J34"/>
    <mergeCell ref="M34:P34"/>
    <mergeCell ref="M33:P33"/>
    <mergeCell ref="M85:Q85"/>
    <mergeCell ref="H37:J37"/>
    <mergeCell ref="M37:P37"/>
    <mergeCell ref="L39:P39"/>
    <mergeCell ref="C76:Q76"/>
    <mergeCell ref="M36:P36"/>
    <mergeCell ref="C87:G87"/>
    <mergeCell ref="N87:Q87"/>
    <mergeCell ref="N89:Q89"/>
    <mergeCell ref="M82:P82"/>
    <mergeCell ref="F79:P79"/>
    <mergeCell ref="F80:P80"/>
    <mergeCell ref="N93:Q93"/>
    <mergeCell ref="N95:Q95"/>
    <mergeCell ref="N97:Q97"/>
    <mergeCell ref="N94:Q94"/>
    <mergeCell ref="D98:H98"/>
    <mergeCell ref="D102:H102"/>
    <mergeCell ref="D99:H99"/>
    <mergeCell ref="D100:H100"/>
    <mergeCell ref="D101:H101"/>
    <mergeCell ref="N102:Q102"/>
    <mergeCell ref="N103:Q103"/>
    <mergeCell ref="L105:Q105"/>
    <mergeCell ref="F114:P114"/>
    <mergeCell ref="N98:Q98"/>
    <mergeCell ref="N99:Q99"/>
    <mergeCell ref="M120:Q120"/>
    <mergeCell ref="F122:I122"/>
    <mergeCell ref="L122:M122"/>
    <mergeCell ref="N122:Q122"/>
    <mergeCell ref="N100:Q100"/>
    <mergeCell ref="N101:Q101"/>
    <mergeCell ref="M117:P117"/>
    <mergeCell ref="M119:Q119"/>
    <mergeCell ref="C111:Q111"/>
    <mergeCell ref="F113:P113"/>
    <mergeCell ref="F115:P115"/>
    <mergeCell ref="F129:I129"/>
    <mergeCell ref="F131:I131"/>
    <mergeCell ref="L129:M129"/>
    <mergeCell ref="N129:Q129"/>
    <mergeCell ref="F130:I130"/>
    <mergeCell ref="L130:M130"/>
    <mergeCell ref="N130:Q130"/>
    <mergeCell ref="L131:M131"/>
    <mergeCell ref="N128:Q128"/>
    <mergeCell ref="N133:Q133"/>
    <mergeCell ref="N134:Q134"/>
    <mergeCell ref="N131:Q131"/>
    <mergeCell ref="F127:I127"/>
    <mergeCell ref="L127:M127"/>
    <mergeCell ref="N127:Q127"/>
    <mergeCell ref="N123:Q123"/>
    <mergeCell ref="N124:Q124"/>
    <mergeCell ref="N125:Q125"/>
    <mergeCell ref="F126:I126"/>
    <mergeCell ref="L126:M126"/>
    <mergeCell ref="N126:Q126"/>
    <mergeCell ref="N143:Q143"/>
    <mergeCell ref="F132:I132"/>
    <mergeCell ref="L132:M132"/>
    <mergeCell ref="N132:Q132"/>
    <mergeCell ref="F134:I134"/>
    <mergeCell ref="F137:I137"/>
    <mergeCell ref="N137:Q137"/>
    <mergeCell ref="N138:Q138"/>
    <mergeCell ref="N139:Q139"/>
    <mergeCell ref="N140:Q140"/>
    <mergeCell ref="L134:M134"/>
    <mergeCell ref="L137:M137"/>
    <mergeCell ref="L138:M138"/>
    <mergeCell ref="L139:M139"/>
    <mergeCell ref="L140:M140"/>
    <mergeCell ref="L141:M141"/>
    <mergeCell ref="F141:I141"/>
    <mergeCell ref="F138:I138"/>
    <mergeCell ref="F139:I139"/>
    <mergeCell ref="N141:Q141"/>
    <mergeCell ref="N142:Q142"/>
    <mergeCell ref="N135:Q135"/>
    <mergeCell ref="N136:Q136"/>
    <mergeCell ref="L142:M142"/>
    <mergeCell ref="F140:I140"/>
  </mergeCells>
  <phoneticPr fontId="0" type="noConversion"/>
  <hyperlinks>
    <hyperlink ref="F1:G1" location="C2" display="1) Krycí list rozpočtu"/>
    <hyperlink ref="H1:K1" location="C87" display="2) Rekapitulácia rozpočtu"/>
    <hyperlink ref="L1" location="C122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64"/>
  <sheetViews>
    <sheetView showGridLines="0" workbookViewId="0">
      <pane ySplit="1" topLeftCell="A101" activePane="bottomLeft" state="frozen"/>
      <selection pane="bottomLeft" activeCell="H118" sqref="H11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66" ht="21.75" customHeight="1">
      <c r="A1" s="122"/>
      <c r="B1" s="15"/>
      <c r="C1" s="15"/>
      <c r="D1" s="16" t="s">
        <v>871</v>
      </c>
      <c r="E1" s="15"/>
      <c r="F1" s="17" t="s">
        <v>1030</v>
      </c>
      <c r="G1" s="17"/>
      <c r="H1" s="301" t="s">
        <v>1031</v>
      </c>
      <c r="I1" s="301"/>
      <c r="J1" s="301"/>
      <c r="K1" s="301"/>
      <c r="L1" s="17" t="s">
        <v>1032</v>
      </c>
      <c r="M1" s="15"/>
      <c r="N1" s="15"/>
      <c r="O1" s="16" t="s">
        <v>1033</v>
      </c>
      <c r="P1" s="15"/>
      <c r="Q1" s="15"/>
      <c r="R1" s="15"/>
      <c r="S1" s="17" t="s">
        <v>1034</v>
      </c>
      <c r="T1" s="17"/>
      <c r="U1" s="122"/>
      <c r="V1" s="122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44" t="s">
        <v>877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S2" s="246" t="s">
        <v>878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T2" s="22" t="s">
        <v>978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947</v>
      </c>
    </row>
    <row r="4" spans="1:66" ht="36.950000000000003" customHeight="1">
      <c r="B4" s="26"/>
      <c r="C4" s="231" t="s">
        <v>1035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7"/>
      <c r="T4" s="21" t="s">
        <v>882</v>
      </c>
      <c r="AT4" s="22" t="s">
        <v>876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1:66" ht="25.35" customHeight="1">
      <c r="B6" s="26"/>
      <c r="C6" s="29"/>
      <c r="D6" s="33" t="s">
        <v>887</v>
      </c>
      <c r="E6" s="29"/>
      <c r="F6" s="283" t="str">
        <f ca="1">'Rekapitulácia stavby'!K6</f>
        <v>Rekonštrukcia tepelného hospodárstva Ekonomickej univerzity v Bratislave, Dolnozemská cesta č.1, 852 35 Bratislava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9"/>
      <c r="R6" s="27"/>
    </row>
    <row r="7" spans="1:66" ht="25.35" customHeight="1">
      <c r="B7" s="26"/>
      <c r="C7" s="29"/>
      <c r="D7" s="33" t="s">
        <v>1036</v>
      </c>
      <c r="E7" s="29"/>
      <c r="F7" s="283" t="s">
        <v>359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9"/>
      <c r="R7" s="27"/>
    </row>
    <row r="8" spans="1:66" s="1" customFormat="1" ht="32.85" customHeight="1">
      <c r="B8" s="38"/>
      <c r="C8" s="39"/>
      <c r="D8" s="32" t="s">
        <v>1038</v>
      </c>
      <c r="E8" s="39"/>
      <c r="F8" s="238" t="s">
        <v>360</v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39"/>
      <c r="R8" s="40"/>
    </row>
    <row r="9" spans="1:66" s="1" customFormat="1" ht="14.45" customHeight="1">
      <c r="B9" s="38"/>
      <c r="C9" s="39"/>
      <c r="D9" s="33" t="s">
        <v>889</v>
      </c>
      <c r="E9" s="39"/>
      <c r="F9" s="31" t="s">
        <v>875</v>
      </c>
      <c r="G9" s="39"/>
      <c r="H9" s="39"/>
      <c r="I9" s="39"/>
      <c r="J9" s="39"/>
      <c r="K9" s="39"/>
      <c r="L9" s="39"/>
      <c r="M9" s="33" t="s">
        <v>890</v>
      </c>
      <c r="N9" s="39"/>
      <c r="O9" s="31" t="s">
        <v>875</v>
      </c>
      <c r="P9" s="39"/>
      <c r="Q9" s="39"/>
      <c r="R9" s="40"/>
    </row>
    <row r="10" spans="1:66" s="1" customFormat="1" ht="14.45" customHeight="1">
      <c r="B10" s="38"/>
      <c r="C10" s="39"/>
      <c r="D10" s="33" t="s">
        <v>891</v>
      </c>
      <c r="E10" s="39"/>
      <c r="F10" s="31" t="s">
        <v>892</v>
      </c>
      <c r="G10" s="39"/>
      <c r="H10" s="39"/>
      <c r="I10" s="39"/>
      <c r="J10" s="39"/>
      <c r="K10" s="39"/>
      <c r="L10" s="39"/>
      <c r="M10" s="33" t="s">
        <v>893</v>
      </c>
      <c r="N10" s="39"/>
      <c r="O10" s="302" t="str">
        <f ca="1">'Rekapitulácia stavby'!AN8</f>
        <v>7. 7. 2017</v>
      </c>
      <c r="P10" s="281"/>
      <c r="Q10" s="39"/>
      <c r="R10" s="40"/>
    </row>
    <row r="11" spans="1:66" s="1" customFormat="1" ht="10.9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1:66" s="1" customFormat="1" ht="14.45" customHeight="1">
      <c r="B12" s="38"/>
      <c r="C12" s="39"/>
      <c r="D12" s="33" t="s">
        <v>895</v>
      </c>
      <c r="E12" s="39"/>
      <c r="F12" s="39"/>
      <c r="G12" s="39"/>
      <c r="H12" s="39"/>
      <c r="I12" s="39"/>
      <c r="J12" s="39"/>
      <c r="K12" s="39"/>
      <c r="L12" s="39"/>
      <c r="M12" s="33" t="s">
        <v>896</v>
      </c>
      <c r="N12" s="39"/>
      <c r="O12" s="248" t="s">
        <v>875</v>
      </c>
      <c r="P12" s="248"/>
      <c r="Q12" s="39"/>
      <c r="R12" s="40"/>
    </row>
    <row r="13" spans="1:66" s="1" customFormat="1" ht="18" customHeight="1">
      <c r="B13" s="38"/>
      <c r="C13" s="39"/>
      <c r="D13" s="39"/>
      <c r="E13" s="31" t="s">
        <v>897</v>
      </c>
      <c r="F13" s="39"/>
      <c r="G13" s="39"/>
      <c r="H13" s="39"/>
      <c r="I13" s="39"/>
      <c r="J13" s="39"/>
      <c r="K13" s="39"/>
      <c r="L13" s="39"/>
      <c r="M13" s="33" t="s">
        <v>898</v>
      </c>
      <c r="N13" s="39"/>
      <c r="O13" s="248" t="s">
        <v>875</v>
      </c>
      <c r="P13" s="248"/>
      <c r="Q13" s="39"/>
      <c r="R13" s="40"/>
    </row>
    <row r="14" spans="1:66" s="1" customFormat="1" ht="6.95" customHeight="1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66" s="1" customFormat="1" ht="14.45" customHeight="1">
      <c r="B15" s="38"/>
      <c r="C15" s="39"/>
      <c r="D15" s="33" t="s">
        <v>899</v>
      </c>
      <c r="E15" s="39"/>
      <c r="F15" s="39"/>
      <c r="G15" s="39"/>
      <c r="H15" s="39"/>
      <c r="I15" s="39"/>
      <c r="J15" s="39"/>
      <c r="K15" s="39"/>
      <c r="L15" s="39"/>
      <c r="M15" s="33" t="s">
        <v>896</v>
      </c>
      <c r="N15" s="39"/>
      <c r="O15" s="303" t="str">
        <f ca="1">IF('Rekapitulácia stavby'!AN13="","",'Rekapitulácia stavby'!AN13)</f>
        <v>Vyplň údaj</v>
      </c>
      <c r="P15" s="248"/>
      <c r="Q15" s="39"/>
      <c r="R15" s="40"/>
    </row>
    <row r="16" spans="1:66" s="1" customFormat="1" ht="18" customHeight="1">
      <c r="B16" s="38"/>
      <c r="C16" s="39"/>
      <c r="D16" s="39"/>
      <c r="E16" s="303" t="str">
        <f ca="1">IF('Rekapitulácia stavby'!E14="","",'Rekapitulácia stavby'!E14)</f>
        <v>Vyplň údaj</v>
      </c>
      <c r="F16" s="304"/>
      <c r="G16" s="304"/>
      <c r="H16" s="304"/>
      <c r="I16" s="304"/>
      <c r="J16" s="304"/>
      <c r="K16" s="304"/>
      <c r="L16" s="304"/>
      <c r="M16" s="33" t="s">
        <v>898</v>
      </c>
      <c r="N16" s="39"/>
      <c r="O16" s="303" t="str">
        <f ca="1">IF('Rekapitulácia stavby'!AN14="","",'Rekapitulácia stavby'!AN14)</f>
        <v>Vyplň údaj</v>
      </c>
      <c r="P16" s="248"/>
      <c r="Q16" s="39"/>
      <c r="R16" s="40"/>
    </row>
    <row r="17" spans="2:18" s="1" customFormat="1" ht="6.95" customHeight="1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2:18" s="1" customFormat="1" ht="14.45" customHeight="1">
      <c r="B18" s="38"/>
      <c r="C18" s="39"/>
      <c r="D18" s="33" t="s">
        <v>901</v>
      </c>
      <c r="E18" s="39"/>
      <c r="F18" s="39"/>
      <c r="G18" s="39"/>
      <c r="H18" s="39"/>
      <c r="I18" s="39"/>
      <c r="J18" s="39"/>
      <c r="K18" s="39"/>
      <c r="L18" s="39"/>
      <c r="M18" s="33" t="s">
        <v>896</v>
      </c>
      <c r="N18" s="39"/>
      <c r="O18" s="248" t="s">
        <v>875</v>
      </c>
      <c r="P18" s="248"/>
      <c r="Q18" s="39"/>
      <c r="R18" s="40"/>
    </row>
    <row r="19" spans="2:18" s="1" customFormat="1" ht="18" customHeight="1">
      <c r="B19" s="38"/>
      <c r="C19" s="39"/>
      <c r="D19" s="39"/>
      <c r="E19" s="31" t="s">
        <v>902</v>
      </c>
      <c r="F19" s="39"/>
      <c r="G19" s="39"/>
      <c r="H19" s="39"/>
      <c r="I19" s="39"/>
      <c r="J19" s="39"/>
      <c r="K19" s="39"/>
      <c r="L19" s="39"/>
      <c r="M19" s="33" t="s">
        <v>898</v>
      </c>
      <c r="N19" s="39"/>
      <c r="O19" s="248" t="s">
        <v>875</v>
      </c>
      <c r="P19" s="248"/>
      <c r="Q19" s="39"/>
      <c r="R19" s="40"/>
    </row>
    <row r="20" spans="2:18" s="1" customFormat="1" ht="6.95" customHeight="1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2:18" s="1" customFormat="1" ht="14.45" customHeight="1">
      <c r="B21" s="38"/>
      <c r="C21" s="39"/>
      <c r="D21" s="33" t="s">
        <v>905</v>
      </c>
      <c r="E21" s="39"/>
      <c r="F21" s="39"/>
      <c r="G21" s="39"/>
      <c r="H21" s="39"/>
      <c r="I21" s="39"/>
      <c r="J21" s="39"/>
      <c r="K21" s="39"/>
      <c r="L21" s="39"/>
      <c r="M21" s="33" t="s">
        <v>896</v>
      </c>
      <c r="N21" s="39"/>
      <c r="O21" s="248" t="s">
        <v>875</v>
      </c>
      <c r="P21" s="248"/>
      <c r="Q21" s="39"/>
      <c r="R21" s="40"/>
    </row>
    <row r="22" spans="2:18" s="1" customFormat="1" ht="18" customHeight="1">
      <c r="B22" s="38"/>
      <c r="C22" s="39"/>
      <c r="D22" s="39"/>
      <c r="E22" s="31" t="s">
        <v>906</v>
      </c>
      <c r="F22" s="39"/>
      <c r="G22" s="39"/>
      <c r="H22" s="39"/>
      <c r="I22" s="39"/>
      <c r="J22" s="39"/>
      <c r="K22" s="39"/>
      <c r="L22" s="39"/>
      <c r="M22" s="33" t="s">
        <v>898</v>
      </c>
      <c r="N22" s="39"/>
      <c r="O22" s="248" t="s">
        <v>875</v>
      </c>
      <c r="P22" s="248"/>
      <c r="Q22" s="39"/>
      <c r="R22" s="40"/>
    </row>
    <row r="23" spans="2:18" s="1" customFormat="1" ht="6.95" customHeight="1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4.45" customHeight="1">
      <c r="B24" s="38"/>
      <c r="C24" s="39"/>
      <c r="D24" s="33" t="s">
        <v>907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16.5" customHeight="1">
      <c r="B25" s="38"/>
      <c r="C25" s="39"/>
      <c r="D25" s="39"/>
      <c r="E25" s="253" t="s">
        <v>875</v>
      </c>
      <c r="F25" s="253"/>
      <c r="G25" s="253"/>
      <c r="H25" s="253"/>
      <c r="I25" s="253"/>
      <c r="J25" s="253"/>
      <c r="K25" s="253"/>
      <c r="L25" s="253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2:18" s="1" customFormat="1" ht="6.95" customHeight="1">
      <c r="B27" s="38"/>
      <c r="C27" s="3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9"/>
      <c r="R27" s="40"/>
    </row>
    <row r="28" spans="2:18" s="1" customFormat="1" ht="14.45" customHeight="1">
      <c r="B28" s="38"/>
      <c r="C28" s="39"/>
      <c r="D28" s="123" t="s">
        <v>1040</v>
      </c>
      <c r="E28" s="39"/>
      <c r="F28" s="39"/>
      <c r="G28" s="39"/>
      <c r="H28" s="39"/>
      <c r="I28" s="39"/>
      <c r="J28" s="39"/>
      <c r="K28" s="39"/>
      <c r="L28" s="39"/>
      <c r="M28" s="254">
        <f>N89</f>
        <v>0</v>
      </c>
      <c r="N28" s="254"/>
      <c r="O28" s="254"/>
      <c r="P28" s="254"/>
      <c r="Q28" s="39"/>
      <c r="R28" s="40"/>
    </row>
    <row r="29" spans="2:18" s="1" customFormat="1" ht="14.45" customHeight="1">
      <c r="B29" s="38"/>
      <c r="C29" s="39"/>
      <c r="D29" s="37" t="s">
        <v>1026</v>
      </c>
      <c r="E29" s="39"/>
      <c r="F29" s="39"/>
      <c r="G29" s="39"/>
      <c r="H29" s="39"/>
      <c r="I29" s="39"/>
      <c r="J29" s="39"/>
      <c r="K29" s="39"/>
      <c r="L29" s="39"/>
      <c r="M29" s="254">
        <f>N112</f>
        <v>0</v>
      </c>
      <c r="N29" s="254"/>
      <c r="O29" s="254"/>
      <c r="P29" s="254"/>
      <c r="Q29" s="39"/>
      <c r="R29" s="40"/>
    </row>
    <row r="30" spans="2:18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2:18" s="1" customFormat="1" ht="25.35" customHeight="1">
      <c r="B31" s="38"/>
      <c r="C31" s="39"/>
      <c r="D31" s="124" t="s">
        <v>910</v>
      </c>
      <c r="E31" s="39"/>
      <c r="F31" s="39"/>
      <c r="G31" s="39"/>
      <c r="H31" s="39"/>
      <c r="I31" s="39"/>
      <c r="J31" s="39"/>
      <c r="K31" s="39"/>
      <c r="L31" s="39"/>
      <c r="M31" s="300">
        <f>ROUND(M28+M29,2)</f>
        <v>0</v>
      </c>
      <c r="N31" s="282"/>
      <c r="O31" s="282"/>
      <c r="P31" s="282"/>
      <c r="Q31" s="39"/>
      <c r="R31" s="40"/>
    </row>
    <row r="32" spans="2:18" s="1" customFormat="1" ht="6.95" customHeight="1">
      <c r="B32" s="38"/>
      <c r="C32" s="3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9"/>
      <c r="R32" s="40"/>
    </row>
    <row r="33" spans="2:18" s="1" customFormat="1" ht="14.45" customHeight="1">
      <c r="B33" s="38"/>
      <c r="C33" s="39"/>
      <c r="D33" s="45" t="s">
        <v>911</v>
      </c>
      <c r="E33" s="45" t="s">
        <v>912</v>
      </c>
      <c r="F33" s="46">
        <v>0.2</v>
      </c>
      <c r="G33" s="125" t="s">
        <v>913</v>
      </c>
      <c r="H33" s="298">
        <f>(SUM(BE112:BE119)+SUM(BE138:BE362))</f>
        <v>0</v>
      </c>
      <c r="I33" s="282"/>
      <c r="J33" s="282"/>
      <c r="K33" s="39"/>
      <c r="L33" s="39"/>
      <c r="M33" s="298">
        <f>ROUND((SUM(BE112:BE119)+SUM(BE138:BE362)), 2)*F33</f>
        <v>0</v>
      </c>
      <c r="N33" s="282"/>
      <c r="O33" s="282"/>
      <c r="P33" s="282"/>
      <c r="Q33" s="39"/>
      <c r="R33" s="40"/>
    </row>
    <row r="34" spans="2:18" s="1" customFormat="1" ht="14.45" customHeight="1">
      <c r="B34" s="38"/>
      <c r="C34" s="39"/>
      <c r="D34" s="39"/>
      <c r="E34" s="45" t="s">
        <v>914</v>
      </c>
      <c r="F34" s="46">
        <v>0.2</v>
      </c>
      <c r="G34" s="125" t="s">
        <v>913</v>
      </c>
      <c r="H34" s="298">
        <f>(SUM(BF112:BF119)+SUM(BF138:BF362))</f>
        <v>0</v>
      </c>
      <c r="I34" s="282"/>
      <c r="J34" s="282"/>
      <c r="K34" s="39"/>
      <c r="L34" s="39"/>
      <c r="M34" s="298">
        <f>ROUND((SUM(BF112:BF119)+SUM(BF138:BF362)), 2)*F34</f>
        <v>0</v>
      </c>
      <c r="N34" s="282"/>
      <c r="O34" s="282"/>
      <c r="P34" s="282"/>
      <c r="Q34" s="39"/>
      <c r="R34" s="40"/>
    </row>
    <row r="35" spans="2:18" s="1" customFormat="1" ht="14.45" hidden="1" customHeight="1">
      <c r="B35" s="38"/>
      <c r="C35" s="39"/>
      <c r="D35" s="39"/>
      <c r="E35" s="45" t="s">
        <v>915</v>
      </c>
      <c r="F35" s="46">
        <v>0.2</v>
      </c>
      <c r="G35" s="125" t="s">
        <v>913</v>
      </c>
      <c r="H35" s="298">
        <f>(SUM(BG112:BG119)+SUM(BG138:BG362))</f>
        <v>0</v>
      </c>
      <c r="I35" s="282"/>
      <c r="J35" s="282"/>
      <c r="K35" s="39"/>
      <c r="L35" s="39"/>
      <c r="M35" s="298">
        <v>0</v>
      </c>
      <c r="N35" s="282"/>
      <c r="O35" s="282"/>
      <c r="P35" s="282"/>
      <c r="Q35" s="39"/>
      <c r="R35" s="40"/>
    </row>
    <row r="36" spans="2:18" s="1" customFormat="1" ht="14.45" hidden="1" customHeight="1">
      <c r="B36" s="38"/>
      <c r="C36" s="39"/>
      <c r="D36" s="39"/>
      <c r="E36" s="45" t="s">
        <v>916</v>
      </c>
      <c r="F36" s="46">
        <v>0.2</v>
      </c>
      <c r="G36" s="125" t="s">
        <v>913</v>
      </c>
      <c r="H36" s="298">
        <f>(SUM(BH112:BH119)+SUM(BH138:BH362))</f>
        <v>0</v>
      </c>
      <c r="I36" s="282"/>
      <c r="J36" s="282"/>
      <c r="K36" s="39"/>
      <c r="L36" s="39"/>
      <c r="M36" s="298">
        <v>0</v>
      </c>
      <c r="N36" s="282"/>
      <c r="O36" s="282"/>
      <c r="P36" s="282"/>
      <c r="Q36" s="39"/>
      <c r="R36" s="40"/>
    </row>
    <row r="37" spans="2:18" s="1" customFormat="1" ht="14.45" hidden="1" customHeight="1">
      <c r="B37" s="38"/>
      <c r="C37" s="39"/>
      <c r="D37" s="39"/>
      <c r="E37" s="45" t="s">
        <v>917</v>
      </c>
      <c r="F37" s="46">
        <v>0</v>
      </c>
      <c r="G37" s="125" t="s">
        <v>913</v>
      </c>
      <c r="H37" s="298">
        <f>(SUM(BI112:BI119)+SUM(BI138:BI362))</f>
        <v>0</v>
      </c>
      <c r="I37" s="282"/>
      <c r="J37" s="282"/>
      <c r="K37" s="39"/>
      <c r="L37" s="39"/>
      <c r="M37" s="298">
        <v>0</v>
      </c>
      <c r="N37" s="282"/>
      <c r="O37" s="282"/>
      <c r="P37" s="282"/>
      <c r="Q37" s="39"/>
      <c r="R37" s="40"/>
    </row>
    <row r="38" spans="2:18" s="1" customFormat="1" ht="6.9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25.35" customHeight="1">
      <c r="B39" s="38"/>
      <c r="C39" s="49"/>
      <c r="D39" s="50" t="s">
        <v>918</v>
      </c>
      <c r="E39" s="51"/>
      <c r="F39" s="51"/>
      <c r="G39" s="126" t="s">
        <v>919</v>
      </c>
      <c r="H39" s="52" t="s">
        <v>920</v>
      </c>
      <c r="I39" s="51"/>
      <c r="J39" s="51"/>
      <c r="K39" s="51"/>
      <c r="L39" s="228">
        <f>SUM(M31:M37)</f>
        <v>0</v>
      </c>
      <c r="M39" s="228"/>
      <c r="N39" s="228"/>
      <c r="O39" s="228"/>
      <c r="P39" s="299"/>
      <c r="Q39" s="4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s="1" customFormat="1" ht="14.4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2:18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5">
      <c r="B50" s="38"/>
      <c r="C50" s="39"/>
      <c r="D50" s="53" t="s">
        <v>921</v>
      </c>
      <c r="E50" s="54"/>
      <c r="F50" s="54"/>
      <c r="G50" s="54"/>
      <c r="H50" s="55"/>
      <c r="I50" s="39"/>
      <c r="J50" s="53" t="s">
        <v>922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 ht="15">
      <c r="B59" s="38"/>
      <c r="C59" s="39"/>
      <c r="D59" s="58" t="s">
        <v>923</v>
      </c>
      <c r="E59" s="59"/>
      <c r="F59" s="59"/>
      <c r="G59" s="60" t="s">
        <v>924</v>
      </c>
      <c r="H59" s="61"/>
      <c r="I59" s="39"/>
      <c r="J59" s="58" t="s">
        <v>923</v>
      </c>
      <c r="K59" s="59"/>
      <c r="L59" s="59"/>
      <c r="M59" s="59"/>
      <c r="N59" s="60" t="s">
        <v>924</v>
      </c>
      <c r="O59" s="59"/>
      <c r="P59" s="61"/>
      <c r="Q59" s="39"/>
      <c r="R59" s="40"/>
    </row>
    <row r="60" spans="2:18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5">
      <c r="B61" s="38"/>
      <c r="C61" s="39"/>
      <c r="D61" s="53" t="s">
        <v>925</v>
      </c>
      <c r="E61" s="54"/>
      <c r="F61" s="54"/>
      <c r="G61" s="54"/>
      <c r="H61" s="55"/>
      <c r="I61" s="39"/>
      <c r="J61" s="53" t="s">
        <v>926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 ht="15">
      <c r="B70" s="38"/>
      <c r="C70" s="39"/>
      <c r="D70" s="58" t="s">
        <v>923</v>
      </c>
      <c r="E70" s="59"/>
      <c r="F70" s="59"/>
      <c r="G70" s="60" t="s">
        <v>924</v>
      </c>
      <c r="H70" s="61"/>
      <c r="I70" s="39"/>
      <c r="J70" s="58" t="s">
        <v>923</v>
      </c>
      <c r="K70" s="59"/>
      <c r="L70" s="59"/>
      <c r="M70" s="59"/>
      <c r="N70" s="60" t="s">
        <v>924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31" t="s">
        <v>1041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887</v>
      </c>
      <c r="D78" s="39"/>
      <c r="E78" s="39"/>
      <c r="F78" s="283" t="str">
        <f>F6</f>
        <v>Rekonštrukcia tepelného hospodárstva Ekonomickej univerzity v Bratislave, Dolnozemská cesta č.1, 852 35 Bratislava</v>
      </c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39"/>
      <c r="R78" s="40"/>
    </row>
    <row r="79" spans="2:18" ht="30" customHeight="1">
      <c r="B79" s="26"/>
      <c r="C79" s="33" t="s">
        <v>1036</v>
      </c>
      <c r="D79" s="29"/>
      <c r="E79" s="29"/>
      <c r="F79" s="283" t="s">
        <v>359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9"/>
      <c r="R79" s="27"/>
    </row>
    <row r="80" spans="2:18" s="1" customFormat="1" ht="36.950000000000003" customHeight="1">
      <c r="B80" s="38"/>
      <c r="C80" s="72" t="s">
        <v>1038</v>
      </c>
      <c r="D80" s="39"/>
      <c r="E80" s="39"/>
      <c r="F80" s="233" t="str">
        <f>F8</f>
        <v xml:space="preserve">E.1.3.1 - E.1.3.1 Architektonické a stavebné riešenie objektu + statika </v>
      </c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39"/>
      <c r="R80" s="40"/>
    </row>
    <row r="81" spans="2:47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</row>
    <row r="82" spans="2:47" s="1" customFormat="1" ht="18" customHeight="1">
      <c r="B82" s="38"/>
      <c r="C82" s="33" t="s">
        <v>891</v>
      </c>
      <c r="D82" s="39"/>
      <c r="E82" s="39"/>
      <c r="F82" s="31" t="str">
        <f>F10</f>
        <v>Bratislava</v>
      </c>
      <c r="G82" s="39"/>
      <c r="H82" s="39"/>
      <c r="I82" s="39"/>
      <c r="J82" s="39"/>
      <c r="K82" s="33" t="s">
        <v>893</v>
      </c>
      <c r="L82" s="39"/>
      <c r="M82" s="281" t="str">
        <f>IF(O10="","",O10)</f>
        <v>7. 7. 2017</v>
      </c>
      <c r="N82" s="281"/>
      <c r="O82" s="281"/>
      <c r="P82" s="281"/>
      <c r="Q82" s="39"/>
      <c r="R82" s="40"/>
    </row>
    <row r="83" spans="2:47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</row>
    <row r="84" spans="2:47" s="1" customFormat="1" ht="15">
      <c r="B84" s="38"/>
      <c r="C84" s="33" t="s">
        <v>895</v>
      </c>
      <c r="D84" s="39"/>
      <c r="E84" s="39"/>
      <c r="F84" s="31" t="str">
        <f>E13</f>
        <v>Ekonomická univerzita v Bratislave</v>
      </c>
      <c r="G84" s="39"/>
      <c r="H84" s="39"/>
      <c r="I84" s="39"/>
      <c r="J84" s="39"/>
      <c r="K84" s="33" t="s">
        <v>901</v>
      </c>
      <c r="L84" s="39"/>
      <c r="M84" s="248" t="str">
        <f>E19</f>
        <v>Energoprojekt Bratislava, a.s.</v>
      </c>
      <c r="N84" s="248"/>
      <c r="O84" s="248"/>
      <c r="P84" s="248"/>
      <c r="Q84" s="248"/>
      <c r="R84" s="40"/>
    </row>
    <row r="85" spans="2:47" s="1" customFormat="1" ht="14.45" customHeight="1">
      <c r="B85" s="38"/>
      <c r="C85" s="33" t="s">
        <v>899</v>
      </c>
      <c r="D85" s="39"/>
      <c r="E85" s="39"/>
      <c r="F85" s="31" t="str">
        <f>IF(E16="","",E16)</f>
        <v>Vyplň údaj</v>
      </c>
      <c r="G85" s="39"/>
      <c r="H85" s="39"/>
      <c r="I85" s="39"/>
      <c r="J85" s="39"/>
      <c r="K85" s="33" t="s">
        <v>905</v>
      </c>
      <c r="L85" s="39"/>
      <c r="M85" s="248" t="str">
        <f>E22</f>
        <v>Jozef Viderňan</v>
      </c>
      <c r="N85" s="248"/>
      <c r="O85" s="248"/>
      <c r="P85" s="248"/>
      <c r="Q85" s="248"/>
      <c r="R85" s="40"/>
    </row>
    <row r="86" spans="2:47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</row>
    <row r="87" spans="2:47" s="1" customFormat="1" ht="29.25" customHeight="1">
      <c r="B87" s="38"/>
      <c r="C87" s="295" t="s">
        <v>1042</v>
      </c>
      <c r="D87" s="296"/>
      <c r="E87" s="296"/>
      <c r="F87" s="296"/>
      <c r="G87" s="296"/>
      <c r="H87" s="49"/>
      <c r="I87" s="49"/>
      <c r="J87" s="49"/>
      <c r="K87" s="49"/>
      <c r="L87" s="49"/>
      <c r="M87" s="49"/>
      <c r="N87" s="295" t="s">
        <v>1043</v>
      </c>
      <c r="O87" s="296"/>
      <c r="P87" s="296"/>
      <c r="Q87" s="296"/>
      <c r="R87" s="40"/>
    </row>
    <row r="88" spans="2:47" s="1" customFormat="1" ht="10.3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</row>
    <row r="89" spans="2:47" s="1" customFormat="1" ht="29.25" customHeight="1">
      <c r="B89" s="38"/>
      <c r="C89" s="127" t="s">
        <v>1044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236">
        <f>N138</f>
        <v>0</v>
      </c>
      <c r="O89" s="297"/>
      <c r="P89" s="297"/>
      <c r="Q89" s="297"/>
      <c r="R89" s="40"/>
      <c r="AU89" s="22" t="s">
        <v>1045</v>
      </c>
    </row>
    <row r="90" spans="2:47" s="7" customFormat="1" ht="24.95" customHeight="1">
      <c r="B90" s="128"/>
      <c r="C90" s="129"/>
      <c r="D90" s="130" t="s">
        <v>1046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91">
        <f>N139</f>
        <v>0</v>
      </c>
      <c r="O90" s="292"/>
      <c r="P90" s="292"/>
      <c r="Q90" s="292"/>
      <c r="R90" s="131"/>
    </row>
    <row r="91" spans="2:47" s="8" customFormat="1" ht="19.899999999999999" customHeight="1">
      <c r="B91" s="132"/>
      <c r="C91" s="101"/>
      <c r="D91" s="112" t="s">
        <v>1047</v>
      </c>
      <c r="E91" s="101"/>
      <c r="F91" s="101"/>
      <c r="G91" s="101"/>
      <c r="H91" s="101"/>
      <c r="I91" s="101"/>
      <c r="J91" s="101"/>
      <c r="K91" s="101"/>
      <c r="L91" s="101"/>
      <c r="M91" s="101"/>
      <c r="N91" s="207">
        <f>N140</f>
        <v>0</v>
      </c>
      <c r="O91" s="208"/>
      <c r="P91" s="208"/>
      <c r="Q91" s="208"/>
      <c r="R91" s="133"/>
    </row>
    <row r="92" spans="2:47" s="8" customFormat="1" ht="19.899999999999999" customHeight="1">
      <c r="B92" s="132"/>
      <c r="C92" s="101"/>
      <c r="D92" s="112" t="s">
        <v>1048</v>
      </c>
      <c r="E92" s="101"/>
      <c r="F92" s="101"/>
      <c r="G92" s="101"/>
      <c r="H92" s="101"/>
      <c r="I92" s="101"/>
      <c r="J92" s="101"/>
      <c r="K92" s="101"/>
      <c r="L92" s="101"/>
      <c r="M92" s="101"/>
      <c r="N92" s="207">
        <f>N176</f>
        <v>0</v>
      </c>
      <c r="O92" s="208"/>
      <c r="P92" s="208"/>
      <c r="Q92" s="208"/>
      <c r="R92" s="133"/>
    </row>
    <row r="93" spans="2:47" s="8" customFormat="1" ht="19.899999999999999" customHeight="1">
      <c r="B93" s="132"/>
      <c r="C93" s="101"/>
      <c r="D93" s="112" t="s">
        <v>361</v>
      </c>
      <c r="E93" s="101"/>
      <c r="F93" s="101"/>
      <c r="G93" s="101"/>
      <c r="H93" s="101"/>
      <c r="I93" s="101"/>
      <c r="J93" s="101"/>
      <c r="K93" s="101"/>
      <c r="L93" s="101"/>
      <c r="M93" s="101"/>
      <c r="N93" s="207">
        <f>N191</f>
        <v>0</v>
      </c>
      <c r="O93" s="208"/>
      <c r="P93" s="208"/>
      <c r="Q93" s="208"/>
      <c r="R93" s="133"/>
    </row>
    <row r="94" spans="2:47" s="8" customFormat="1" ht="19.899999999999999" customHeight="1">
      <c r="B94" s="132"/>
      <c r="C94" s="101"/>
      <c r="D94" s="112" t="s">
        <v>88</v>
      </c>
      <c r="E94" s="101"/>
      <c r="F94" s="101"/>
      <c r="G94" s="101"/>
      <c r="H94" s="101"/>
      <c r="I94" s="101"/>
      <c r="J94" s="101"/>
      <c r="K94" s="101"/>
      <c r="L94" s="101"/>
      <c r="M94" s="101"/>
      <c r="N94" s="207">
        <f>N210</f>
        <v>0</v>
      </c>
      <c r="O94" s="208"/>
      <c r="P94" s="208"/>
      <c r="Q94" s="208"/>
      <c r="R94" s="133"/>
    </row>
    <row r="95" spans="2:47" s="8" customFormat="1" ht="19.899999999999999" customHeight="1">
      <c r="B95" s="132"/>
      <c r="C95" s="101"/>
      <c r="D95" s="112" t="s">
        <v>362</v>
      </c>
      <c r="E95" s="101"/>
      <c r="F95" s="101"/>
      <c r="G95" s="101"/>
      <c r="H95" s="101"/>
      <c r="I95" s="101"/>
      <c r="J95" s="101"/>
      <c r="K95" s="101"/>
      <c r="L95" s="101"/>
      <c r="M95" s="101"/>
      <c r="N95" s="207">
        <f>N235</f>
        <v>0</v>
      </c>
      <c r="O95" s="208"/>
      <c r="P95" s="208"/>
      <c r="Q95" s="208"/>
      <c r="R95" s="133"/>
    </row>
    <row r="96" spans="2:47" s="8" customFormat="1" ht="19.899999999999999" customHeight="1">
      <c r="B96" s="132"/>
      <c r="C96" s="101"/>
      <c r="D96" s="112" t="s">
        <v>1049</v>
      </c>
      <c r="E96" s="101"/>
      <c r="F96" s="101"/>
      <c r="G96" s="101"/>
      <c r="H96" s="101"/>
      <c r="I96" s="101"/>
      <c r="J96" s="101"/>
      <c r="K96" s="101"/>
      <c r="L96" s="101"/>
      <c r="M96" s="101"/>
      <c r="N96" s="207">
        <f>N240</f>
        <v>0</v>
      </c>
      <c r="O96" s="208"/>
      <c r="P96" s="208"/>
      <c r="Q96" s="208"/>
      <c r="R96" s="133"/>
    </row>
    <row r="97" spans="2:21" s="8" customFormat="1" ht="19.899999999999999" customHeight="1">
      <c r="B97" s="132"/>
      <c r="C97" s="101"/>
      <c r="D97" s="112" t="s">
        <v>1050</v>
      </c>
      <c r="E97" s="101"/>
      <c r="F97" s="101"/>
      <c r="G97" s="101"/>
      <c r="H97" s="101"/>
      <c r="I97" s="101"/>
      <c r="J97" s="101"/>
      <c r="K97" s="101"/>
      <c r="L97" s="101"/>
      <c r="M97" s="101"/>
      <c r="N97" s="207">
        <f>N272</f>
        <v>0</v>
      </c>
      <c r="O97" s="208"/>
      <c r="P97" s="208"/>
      <c r="Q97" s="208"/>
      <c r="R97" s="133"/>
    </row>
    <row r="98" spans="2:21" s="8" customFormat="1" ht="19.899999999999999" customHeight="1">
      <c r="B98" s="132"/>
      <c r="C98" s="101"/>
      <c r="D98" s="112" t="s">
        <v>1051</v>
      </c>
      <c r="E98" s="101"/>
      <c r="F98" s="101"/>
      <c r="G98" s="101"/>
      <c r="H98" s="101"/>
      <c r="I98" s="101"/>
      <c r="J98" s="101"/>
      <c r="K98" s="101"/>
      <c r="L98" s="101"/>
      <c r="M98" s="101"/>
      <c r="N98" s="207">
        <f>N293</f>
        <v>0</v>
      </c>
      <c r="O98" s="208"/>
      <c r="P98" s="208"/>
      <c r="Q98" s="208"/>
      <c r="R98" s="133"/>
    </row>
    <row r="99" spans="2:21" s="7" customFormat="1" ht="24.95" customHeight="1">
      <c r="B99" s="128"/>
      <c r="C99" s="129"/>
      <c r="D99" s="130" t="s">
        <v>1052</v>
      </c>
      <c r="E99" s="129"/>
      <c r="F99" s="129"/>
      <c r="G99" s="129"/>
      <c r="H99" s="129"/>
      <c r="I99" s="129"/>
      <c r="J99" s="129"/>
      <c r="K99" s="129"/>
      <c r="L99" s="129"/>
      <c r="M99" s="129"/>
      <c r="N99" s="291">
        <f>N295</f>
        <v>0</v>
      </c>
      <c r="O99" s="292"/>
      <c r="P99" s="292"/>
      <c r="Q99" s="292"/>
      <c r="R99" s="131"/>
    </row>
    <row r="100" spans="2:21" s="8" customFormat="1" ht="19.899999999999999" customHeight="1">
      <c r="B100" s="132"/>
      <c r="C100" s="101"/>
      <c r="D100" s="112" t="s">
        <v>1053</v>
      </c>
      <c r="E100" s="101"/>
      <c r="F100" s="101"/>
      <c r="G100" s="101"/>
      <c r="H100" s="101"/>
      <c r="I100" s="101"/>
      <c r="J100" s="101"/>
      <c r="K100" s="101"/>
      <c r="L100" s="101"/>
      <c r="M100" s="101"/>
      <c r="N100" s="207">
        <f>N296</f>
        <v>0</v>
      </c>
      <c r="O100" s="208"/>
      <c r="P100" s="208"/>
      <c r="Q100" s="208"/>
      <c r="R100" s="133"/>
    </row>
    <row r="101" spans="2:21" s="8" customFormat="1" ht="19.899999999999999" customHeight="1">
      <c r="B101" s="132"/>
      <c r="C101" s="101"/>
      <c r="D101" s="112" t="s">
        <v>1054</v>
      </c>
      <c r="E101" s="101"/>
      <c r="F101" s="101"/>
      <c r="G101" s="101"/>
      <c r="H101" s="101"/>
      <c r="I101" s="101"/>
      <c r="J101" s="101"/>
      <c r="K101" s="101"/>
      <c r="L101" s="101"/>
      <c r="M101" s="101"/>
      <c r="N101" s="207">
        <f>N305</f>
        <v>0</v>
      </c>
      <c r="O101" s="208"/>
      <c r="P101" s="208"/>
      <c r="Q101" s="208"/>
      <c r="R101" s="133"/>
    </row>
    <row r="102" spans="2:21" s="8" customFormat="1" ht="19.899999999999999" customHeight="1">
      <c r="B102" s="132"/>
      <c r="C102" s="101"/>
      <c r="D102" s="112" t="s">
        <v>1055</v>
      </c>
      <c r="E102" s="101"/>
      <c r="F102" s="101"/>
      <c r="G102" s="101"/>
      <c r="H102" s="101"/>
      <c r="I102" s="101"/>
      <c r="J102" s="101"/>
      <c r="K102" s="101"/>
      <c r="L102" s="101"/>
      <c r="M102" s="101"/>
      <c r="N102" s="207">
        <f>N317</f>
        <v>0</v>
      </c>
      <c r="O102" s="208"/>
      <c r="P102" s="208"/>
      <c r="Q102" s="208"/>
      <c r="R102" s="133"/>
    </row>
    <row r="103" spans="2:21" s="8" customFormat="1" ht="19.899999999999999" customHeight="1">
      <c r="B103" s="132"/>
      <c r="C103" s="101"/>
      <c r="D103" s="112" t="s">
        <v>1056</v>
      </c>
      <c r="E103" s="101"/>
      <c r="F103" s="101"/>
      <c r="G103" s="101"/>
      <c r="H103" s="101"/>
      <c r="I103" s="101"/>
      <c r="J103" s="101"/>
      <c r="K103" s="101"/>
      <c r="L103" s="101"/>
      <c r="M103" s="101"/>
      <c r="N103" s="207">
        <f>N325</f>
        <v>0</v>
      </c>
      <c r="O103" s="208"/>
      <c r="P103" s="208"/>
      <c r="Q103" s="208"/>
      <c r="R103" s="133"/>
    </row>
    <row r="104" spans="2:21" s="8" customFormat="1" ht="19.899999999999999" customHeight="1">
      <c r="B104" s="132"/>
      <c r="C104" s="101"/>
      <c r="D104" s="112" t="s">
        <v>1057</v>
      </c>
      <c r="E104" s="101"/>
      <c r="F104" s="101"/>
      <c r="G104" s="101"/>
      <c r="H104" s="101"/>
      <c r="I104" s="101"/>
      <c r="J104" s="101"/>
      <c r="K104" s="101"/>
      <c r="L104" s="101"/>
      <c r="M104" s="101"/>
      <c r="N104" s="207">
        <f>N328</f>
        <v>0</v>
      </c>
      <c r="O104" s="208"/>
      <c r="P104" s="208"/>
      <c r="Q104" s="208"/>
      <c r="R104" s="133"/>
    </row>
    <row r="105" spans="2:21" s="8" customFormat="1" ht="19.899999999999999" customHeight="1">
      <c r="B105" s="132"/>
      <c r="C105" s="101"/>
      <c r="D105" s="112" t="s">
        <v>1059</v>
      </c>
      <c r="E105" s="101"/>
      <c r="F105" s="101"/>
      <c r="G105" s="101"/>
      <c r="H105" s="101"/>
      <c r="I105" s="101"/>
      <c r="J105" s="101"/>
      <c r="K105" s="101"/>
      <c r="L105" s="101"/>
      <c r="M105" s="101"/>
      <c r="N105" s="207">
        <f>N334</f>
        <v>0</v>
      </c>
      <c r="O105" s="208"/>
      <c r="P105" s="208"/>
      <c r="Q105" s="208"/>
      <c r="R105" s="133"/>
    </row>
    <row r="106" spans="2:21" s="8" customFormat="1" ht="19.899999999999999" customHeight="1">
      <c r="B106" s="132"/>
      <c r="C106" s="101"/>
      <c r="D106" s="112" t="s">
        <v>1060</v>
      </c>
      <c r="E106" s="101"/>
      <c r="F106" s="101"/>
      <c r="G106" s="101"/>
      <c r="H106" s="101"/>
      <c r="I106" s="101"/>
      <c r="J106" s="101"/>
      <c r="K106" s="101"/>
      <c r="L106" s="101"/>
      <c r="M106" s="101"/>
      <c r="N106" s="207">
        <f>N339</f>
        <v>0</v>
      </c>
      <c r="O106" s="208"/>
      <c r="P106" s="208"/>
      <c r="Q106" s="208"/>
      <c r="R106" s="133"/>
    </row>
    <row r="107" spans="2:21" s="8" customFormat="1" ht="19.899999999999999" customHeight="1">
      <c r="B107" s="132"/>
      <c r="C107" s="101"/>
      <c r="D107" s="112" t="s">
        <v>1061</v>
      </c>
      <c r="E107" s="101"/>
      <c r="F107" s="101"/>
      <c r="G107" s="101"/>
      <c r="H107" s="101"/>
      <c r="I107" s="101"/>
      <c r="J107" s="101"/>
      <c r="K107" s="101"/>
      <c r="L107" s="101"/>
      <c r="M107" s="101"/>
      <c r="N107" s="207">
        <f>N343</f>
        <v>0</v>
      </c>
      <c r="O107" s="208"/>
      <c r="P107" s="208"/>
      <c r="Q107" s="208"/>
      <c r="R107" s="133"/>
    </row>
    <row r="108" spans="2:21" s="8" customFormat="1" ht="19.899999999999999" customHeight="1">
      <c r="B108" s="132"/>
      <c r="C108" s="101"/>
      <c r="D108" s="112" t="s">
        <v>1062</v>
      </c>
      <c r="E108" s="101"/>
      <c r="F108" s="101"/>
      <c r="G108" s="101"/>
      <c r="H108" s="101"/>
      <c r="I108" s="101"/>
      <c r="J108" s="101"/>
      <c r="K108" s="101"/>
      <c r="L108" s="101"/>
      <c r="M108" s="101"/>
      <c r="N108" s="207">
        <f>N349</f>
        <v>0</v>
      </c>
      <c r="O108" s="208"/>
      <c r="P108" s="208"/>
      <c r="Q108" s="208"/>
      <c r="R108" s="133"/>
    </row>
    <row r="109" spans="2:21" s="7" customFormat="1" ht="24.95" customHeight="1">
      <c r="B109" s="128"/>
      <c r="C109" s="129"/>
      <c r="D109" s="130" t="s">
        <v>1063</v>
      </c>
      <c r="E109" s="129"/>
      <c r="F109" s="129"/>
      <c r="G109" s="129"/>
      <c r="H109" s="129"/>
      <c r="I109" s="129"/>
      <c r="J109" s="129"/>
      <c r="K109" s="129"/>
      <c r="L109" s="129"/>
      <c r="M109" s="129"/>
      <c r="N109" s="291">
        <f>N356</f>
        <v>0</v>
      </c>
      <c r="O109" s="292"/>
      <c r="P109" s="292"/>
      <c r="Q109" s="292"/>
      <c r="R109" s="131"/>
    </row>
    <row r="110" spans="2:21" s="8" customFormat="1" ht="19.899999999999999" customHeight="1">
      <c r="B110" s="132"/>
      <c r="C110" s="101"/>
      <c r="D110" s="112" t="s">
        <v>1064</v>
      </c>
      <c r="E110" s="101"/>
      <c r="F110" s="101"/>
      <c r="G110" s="101"/>
      <c r="H110" s="101"/>
      <c r="I110" s="101"/>
      <c r="J110" s="101"/>
      <c r="K110" s="101"/>
      <c r="L110" s="101"/>
      <c r="M110" s="101"/>
      <c r="N110" s="207">
        <f>N357</f>
        <v>0</v>
      </c>
      <c r="O110" s="208"/>
      <c r="P110" s="208"/>
      <c r="Q110" s="208"/>
      <c r="R110" s="133"/>
    </row>
    <row r="111" spans="2:21" s="1" customFormat="1" ht="21.75" customHeight="1"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40"/>
    </row>
    <row r="112" spans="2:21" s="1" customFormat="1" ht="29.25" customHeight="1">
      <c r="B112" s="38"/>
      <c r="C112" s="201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93"/>
      <c r="O112" s="294"/>
      <c r="P112" s="294"/>
      <c r="Q112" s="294"/>
      <c r="R112" s="40"/>
      <c r="T112" s="134"/>
      <c r="U112" s="135" t="s">
        <v>911</v>
      </c>
    </row>
    <row r="113" spans="2:65" s="1" customFormat="1" ht="18" customHeight="1">
      <c r="B113" s="136"/>
      <c r="C113" s="203"/>
      <c r="D113" s="213"/>
      <c r="E113" s="213"/>
      <c r="F113" s="213"/>
      <c r="G113" s="213"/>
      <c r="H113" s="213"/>
      <c r="I113" s="203"/>
      <c r="J113" s="203"/>
      <c r="K113" s="203"/>
      <c r="L113" s="203"/>
      <c r="M113" s="203"/>
      <c r="N113" s="216"/>
      <c r="O113" s="216"/>
      <c r="P113" s="216"/>
      <c r="Q113" s="216"/>
      <c r="R113" s="138"/>
      <c r="S113" s="139"/>
      <c r="T113" s="140"/>
      <c r="U113" s="141" t="s">
        <v>914</v>
      </c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42" t="s">
        <v>1065</v>
      </c>
      <c r="AZ113" s="139"/>
      <c r="BA113" s="139"/>
      <c r="BB113" s="139"/>
      <c r="BC113" s="139"/>
      <c r="BD113" s="139"/>
      <c r="BE113" s="143">
        <f t="shared" ref="BE113:BE118" si="0">IF(U113="základná",N113,0)</f>
        <v>0</v>
      </c>
      <c r="BF113" s="143">
        <f t="shared" ref="BF113:BF118" si="1">IF(U113="znížená",N113,0)</f>
        <v>0</v>
      </c>
      <c r="BG113" s="143">
        <f t="shared" ref="BG113:BG118" si="2">IF(U113="zákl. prenesená",N113,0)</f>
        <v>0</v>
      </c>
      <c r="BH113" s="143">
        <f t="shared" ref="BH113:BH118" si="3">IF(U113="zníž. prenesená",N113,0)</f>
        <v>0</v>
      </c>
      <c r="BI113" s="143">
        <f t="shared" ref="BI113:BI118" si="4">IF(U113="nulová",N113,0)</f>
        <v>0</v>
      </c>
      <c r="BJ113" s="142" t="s">
        <v>959</v>
      </c>
      <c r="BK113" s="139"/>
      <c r="BL113" s="139"/>
      <c r="BM113" s="139"/>
    </row>
    <row r="114" spans="2:65" s="1" customFormat="1" ht="18" customHeight="1">
      <c r="B114" s="136"/>
      <c r="C114" s="203"/>
      <c r="D114" s="213"/>
      <c r="E114" s="213"/>
      <c r="F114" s="213"/>
      <c r="G114" s="213"/>
      <c r="H114" s="213"/>
      <c r="I114" s="203"/>
      <c r="J114" s="203"/>
      <c r="K114" s="203"/>
      <c r="L114" s="203"/>
      <c r="M114" s="203"/>
      <c r="N114" s="216"/>
      <c r="O114" s="216"/>
      <c r="P114" s="216"/>
      <c r="Q114" s="216"/>
      <c r="R114" s="138"/>
      <c r="S114" s="139"/>
      <c r="T114" s="140"/>
      <c r="U114" s="141" t="s">
        <v>914</v>
      </c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42" t="s">
        <v>1065</v>
      </c>
      <c r="AZ114" s="139"/>
      <c r="BA114" s="139"/>
      <c r="BB114" s="139"/>
      <c r="BC114" s="139"/>
      <c r="BD114" s="139"/>
      <c r="BE114" s="143">
        <f t="shared" si="0"/>
        <v>0</v>
      </c>
      <c r="BF114" s="143">
        <f t="shared" si="1"/>
        <v>0</v>
      </c>
      <c r="BG114" s="143">
        <f t="shared" si="2"/>
        <v>0</v>
      </c>
      <c r="BH114" s="143">
        <f t="shared" si="3"/>
        <v>0</v>
      </c>
      <c r="BI114" s="143">
        <f t="shared" si="4"/>
        <v>0</v>
      </c>
      <c r="BJ114" s="142" t="s">
        <v>959</v>
      </c>
      <c r="BK114" s="139"/>
      <c r="BL114" s="139"/>
      <c r="BM114" s="139"/>
    </row>
    <row r="115" spans="2:65" s="1" customFormat="1" ht="18" customHeight="1">
      <c r="B115" s="136"/>
      <c r="C115" s="203"/>
      <c r="D115" s="213"/>
      <c r="E115" s="213"/>
      <c r="F115" s="213"/>
      <c r="G115" s="213"/>
      <c r="H115" s="213"/>
      <c r="I115" s="203"/>
      <c r="J115" s="203"/>
      <c r="K115" s="203"/>
      <c r="L115" s="203"/>
      <c r="M115" s="203"/>
      <c r="N115" s="216"/>
      <c r="O115" s="216"/>
      <c r="P115" s="216"/>
      <c r="Q115" s="216"/>
      <c r="R115" s="138"/>
      <c r="S115" s="139"/>
      <c r="T115" s="140"/>
      <c r="U115" s="141" t="s">
        <v>914</v>
      </c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42" t="s">
        <v>1065</v>
      </c>
      <c r="AZ115" s="139"/>
      <c r="BA115" s="139"/>
      <c r="BB115" s="139"/>
      <c r="BC115" s="139"/>
      <c r="BD115" s="139"/>
      <c r="BE115" s="143">
        <f t="shared" si="0"/>
        <v>0</v>
      </c>
      <c r="BF115" s="143">
        <f t="shared" si="1"/>
        <v>0</v>
      </c>
      <c r="BG115" s="143">
        <f t="shared" si="2"/>
        <v>0</v>
      </c>
      <c r="BH115" s="143">
        <f t="shared" si="3"/>
        <v>0</v>
      </c>
      <c r="BI115" s="143">
        <f t="shared" si="4"/>
        <v>0</v>
      </c>
      <c r="BJ115" s="142" t="s">
        <v>959</v>
      </c>
      <c r="BK115" s="139"/>
      <c r="BL115" s="139"/>
      <c r="BM115" s="139"/>
    </row>
    <row r="116" spans="2:65" s="1" customFormat="1" ht="18" customHeight="1">
      <c r="B116" s="136"/>
      <c r="C116" s="203"/>
      <c r="D116" s="213"/>
      <c r="E116" s="213"/>
      <c r="F116" s="213"/>
      <c r="G116" s="213"/>
      <c r="H116" s="213"/>
      <c r="I116" s="203"/>
      <c r="J116" s="203"/>
      <c r="K116" s="203"/>
      <c r="L116" s="203"/>
      <c r="M116" s="203"/>
      <c r="N116" s="216"/>
      <c r="O116" s="216"/>
      <c r="P116" s="216"/>
      <c r="Q116" s="216"/>
      <c r="R116" s="138"/>
      <c r="S116" s="139"/>
      <c r="T116" s="140"/>
      <c r="U116" s="141" t="s">
        <v>914</v>
      </c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42" t="s">
        <v>1065</v>
      </c>
      <c r="AZ116" s="139"/>
      <c r="BA116" s="139"/>
      <c r="BB116" s="139"/>
      <c r="BC116" s="139"/>
      <c r="BD116" s="139"/>
      <c r="BE116" s="143">
        <f t="shared" si="0"/>
        <v>0</v>
      </c>
      <c r="BF116" s="143">
        <f t="shared" si="1"/>
        <v>0</v>
      </c>
      <c r="BG116" s="143">
        <f t="shared" si="2"/>
        <v>0</v>
      </c>
      <c r="BH116" s="143">
        <f t="shared" si="3"/>
        <v>0</v>
      </c>
      <c r="BI116" s="143">
        <f t="shared" si="4"/>
        <v>0</v>
      </c>
      <c r="BJ116" s="142" t="s">
        <v>959</v>
      </c>
      <c r="BK116" s="139"/>
      <c r="BL116" s="139"/>
      <c r="BM116" s="139"/>
    </row>
    <row r="117" spans="2:65" s="1" customFormat="1" ht="18" customHeight="1">
      <c r="B117" s="136"/>
      <c r="C117" s="203"/>
      <c r="D117" s="213"/>
      <c r="E117" s="213"/>
      <c r="F117" s="213"/>
      <c r="G117" s="213"/>
      <c r="H117" s="213"/>
      <c r="I117" s="203"/>
      <c r="J117" s="203"/>
      <c r="K117" s="203"/>
      <c r="L117" s="203"/>
      <c r="M117" s="203"/>
      <c r="N117" s="216"/>
      <c r="O117" s="216"/>
      <c r="P117" s="216"/>
      <c r="Q117" s="216"/>
      <c r="R117" s="138"/>
      <c r="S117" s="139"/>
      <c r="T117" s="140"/>
      <c r="U117" s="141" t="s">
        <v>914</v>
      </c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42" t="s">
        <v>1065</v>
      </c>
      <c r="AZ117" s="139"/>
      <c r="BA117" s="139"/>
      <c r="BB117" s="139"/>
      <c r="BC117" s="139"/>
      <c r="BD117" s="139"/>
      <c r="BE117" s="143">
        <f t="shared" si="0"/>
        <v>0</v>
      </c>
      <c r="BF117" s="143">
        <f t="shared" si="1"/>
        <v>0</v>
      </c>
      <c r="BG117" s="143">
        <f t="shared" si="2"/>
        <v>0</v>
      </c>
      <c r="BH117" s="143">
        <f t="shared" si="3"/>
        <v>0</v>
      </c>
      <c r="BI117" s="143">
        <f t="shared" si="4"/>
        <v>0</v>
      </c>
      <c r="BJ117" s="142" t="s">
        <v>959</v>
      </c>
      <c r="BK117" s="139"/>
      <c r="BL117" s="139"/>
      <c r="BM117" s="139"/>
    </row>
    <row r="118" spans="2:65" s="1" customFormat="1" ht="18" customHeight="1">
      <c r="B118" s="136"/>
      <c r="C118" s="203"/>
      <c r="D118" s="204"/>
      <c r="E118" s="203"/>
      <c r="F118" s="203"/>
      <c r="G118" s="203"/>
      <c r="H118" s="203"/>
      <c r="I118" s="203"/>
      <c r="J118" s="203"/>
      <c r="K118" s="203"/>
      <c r="L118" s="203"/>
      <c r="M118" s="203"/>
      <c r="N118" s="216"/>
      <c r="O118" s="216"/>
      <c r="P118" s="216"/>
      <c r="Q118" s="216"/>
      <c r="R118" s="138"/>
      <c r="S118" s="139"/>
      <c r="T118" s="144"/>
      <c r="U118" s="145" t="s">
        <v>914</v>
      </c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42" t="s">
        <v>1066</v>
      </c>
      <c r="AZ118" s="139"/>
      <c r="BA118" s="139"/>
      <c r="BB118" s="139"/>
      <c r="BC118" s="139"/>
      <c r="BD118" s="139"/>
      <c r="BE118" s="143">
        <f t="shared" si="0"/>
        <v>0</v>
      </c>
      <c r="BF118" s="143">
        <f t="shared" si="1"/>
        <v>0</v>
      </c>
      <c r="BG118" s="143">
        <f t="shared" si="2"/>
        <v>0</v>
      </c>
      <c r="BH118" s="143">
        <f t="shared" si="3"/>
        <v>0</v>
      </c>
      <c r="BI118" s="143">
        <f t="shared" si="4"/>
        <v>0</v>
      </c>
      <c r="BJ118" s="142" t="s">
        <v>959</v>
      </c>
      <c r="BK118" s="139"/>
      <c r="BL118" s="139"/>
      <c r="BM118" s="139"/>
    </row>
    <row r="119" spans="2:65" s="1" customFormat="1"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40"/>
    </row>
    <row r="120" spans="2:65" s="1" customFormat="1" ht="29.25" customHeight="1">
      <c r="B120" s="38"/>
      <c r="C120" s="121" t="s">
        <v>490</v>
      </c>
      <c r="D120" s="49"/>
      <c r="E120" s="49"/>
      <c r="F120" s="49"/>
      <c r="G120" s="49"/>
      <c r="H120" s="49"/>
      <c r="I120" s="49"/>
      <c r="J120" s="49"/>
      <c r="K120" s="49"/>
      <c r="L120" s="215">
        <f>ROUND(SUM(N89+N112),2)</f>
        <v>0</v>
      </c>
      <c r="M120" s="215"/>
      <c r="N120" s="215"/>
      <c r="O120" s="215"/>
      <c r="P120" s="215"/>
      <c r="Q120" s="215"/>
      <c r="R120" s="40"/>
    </row>
    <row r="121" spans="2:65" s="1" customFormat="1" ht="6.95" customHeight="1">
      <c r="B121" s="62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4"/>
    </row>
    <row r="125" spans="2:65" s="1" customFormat="1" ht="6.95" customHeight="1">
      <c r="B125" s="65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7"/>
    </row>
    <row r="126" spans="2:65" s="1" customFormat="1" ht="36.950000000000003" customHeight="1">
      <c r="B126" s="38"/>
      <c r="C126" s="231" t="s">
        <v>1067</v>
      </c>
      <c r="D126" s="282"/>
      <c r="E126" s="282"/>
      <c r="F126" s="282"/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282"/>
      <c r="R126" s="40"/>
    </row>
    <row r="127" spans="2:65" s="1" customFormat="1" ht="6.95" customHeight="1"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40"/>
    </row>
    <row r="128" spans="2:65" s="1" customFormat="1" ht="30" customHeight="1">
      <c r="B128" s="38"/>
      <c r="C128" s="33" t="s">
        <v>887</v>
      </c>
      <c r="D128" s="39"/>
      <c r="E128" s="39"/>
      <c r="F128" s="283" t="str">
        <f>F6</f>
        <v>Rekonštrukcia tepelného hospodárstva Ekonomickej univerzity v Bratislave, Dolnozemská cesta č.1, 852 35 Bratislava</v>
      </c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39"/>
      <c r="R128" s="40"/>
    </row>
    <row r="129" spans="2:65" ht="30" customHeight="1">
      <c r="B129" s="26"/>
      <c r="C129" s="33" t="s">
        <v>1036</v>
      </c>
      <c r="D129" s="29"/>
      <c r="E129" s="29"/>
      <c r="F129" s="283" t="s">
        <v>359</v>
      </c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9"/>
      <c r="R129" s="27"/>
    </row>
    <row r="130" spans="2:65" s="1" customFormat="1" ht="36.950000000000003" customHeight="1">
      <c r="B130" s="38"/>
      <c r="C130" s="72" t="s">
        <v>1038</v>
      </c>
      <c r="D130" s="39"/>
      <c r="E130" s="39"/>
      <c r="F130" s="233" t="str">
        <f>F8</f>
        <v xml:space="preserve">E.1.3.1 - E.1.3.1 Architektonické a stavebné riešenie objektu + statika </v>
      </c>
      <c r="G130" s="282"/>
      <c r="H130" s="282"/>
      <c r="I130" s="282"/>
      <c r="J130" s="282"/>
      <c r="K130" s="282"/>
      <c r="L130" s="282"/>
      <c r="M130" s="282"/>
      <c r="N130" s="282"/>
      <c r="O130" s="282"/>
      <c r="P130" s="282"/>
      <c r="Q130" s="39"/>
      <c r="R130" s="40"/>
    </row>
    <row r="131" spans="2:65" s="1" customFormat="1" ht="6.95" customHeight="1"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40"/>
    </row>
    <row r="132" spans="2:65" s="1" customFormat="1" ht="18" customHeight="1">
      <c r="B132" s="38"/>
      <c r="C132" s="33" t="s">
        <v>891</v>
      </c>
      <c r="D132" s="39"/>
      <c r="E132" s="39"/>
      <c r="F132" s="31" t="str">
        <f>F10</f>
        <v>Bratislava</v>
      </c>
      <c r="G132" s="39"/>
      <c r="H132" s="39"/>
      <c r="I132" s="39"/>
      <c r="J132" s="39"/>
      <c r="K132" s="33" t="s">
        <v>893</v>
      </c>
      <c r="L132" s="39"/>
      <c r="M132" s="281" t="str">
        <f>IF(O10="","",O10)</f>
        <v>7. 7. 2017</v>
      </c>
      <c r="N132" s="281"/>
      <c r="O132" s="281"/>
      <c r="P132" s="281"/>
      <c r="Q132" s="39"/>
      <c r="R132" s="40"/>
    </row>
    <row r="133" spans="2:65" s="1" customFormat="1" ht="6.95" customHeight="1"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40"/>
    </row>
    <row r="134" spans="2:65" s="1" customFormat="1" ht="15">
      <c r="B134" s="38"/>
      <c r="C134" s="33" t="s">
        <v>895</v>
      </c>
      <c r="D134" s="39"/>
      <c r="E134" s="39"/>
      <c r="F134" s="31" t="str">
        <f>E13</f>
        <v>Ekonomická univerzita v Bratislave</v>
      </c>
      <c r="G134" s="39"/>
      <c r="H134" s="39"/>
      <c r="I134" s="39"/>
      <c r="J134" s="39"/>
      <c r="K134" s="33" t="s">
        <v>901</v>
      </c>
      <c r="L134" s="39"/>
      <c r="M134" s="248" t="str">
        <f>E19</f>
        <v>Energoprojekt Bratislava, a.s.</v>
      </c>
      <c r="N134" s="248"/>
      <c r="O134" s="248"/>
      <c r="P134" s="248"/>
      <c r="Q134" s="248"/>
      <c r="R134" s="40"/>
    </row>
    <row r="135" spans="2:65" s="1" customFormat="1" ht="14.45" customHeight="1">
      <c r="B135" s="38"/>
      <c r="C135" s="33" t="s">
        <v>899</v>
      </c>
      <c r="D135" s="39"/>
      <c r="E135" s="39"/>
      <c r="F135" s="31" t="str">
        <f>IF(E16="","",E16)</f>
        <v>Vyplň údaj</v>
      </c>
      <c r="G135" s="39"/>
      <c r="H135" s="39"/>
      <c r="I135" s="39"/>
      <c r="J135" s="39"/>
      <c r="K135" s="33" t="s">
        <v>905</v>
      </c>
      <c r="L135" s="39"/>
      <c r="M135" s="248" t="str">
        <f>E22</f>
        <v>Jozef Viderňan</v>
      </c>
      <c r="N135" s="248"/>
      <c r="O135" s="248"/>
      <c r="P135" s="248"/>
      <c r="Q135" s="248"/>
      <c r="R135" s="40"/>
    </row>
    <row r="136" spans="2:65" s="1" customFormat="1" ht="10.35" customHeight="1">
      <c r="B136" s="38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40"/>
    </row>
    <row r="137" spans="2:65" s="9" customFormat="1" ht="29.25" customHeight="1">
      <c r="B137" s="146"/>
      <c r="C137" s="147" t="s">
        <v>1068</v>
      </c>
      <c r="D137" s="148" t="s">
        <v>1069</v>
      </c>
      <c r="E137" s="148" t="s">
        <v>929</v>
      </c>
      <c r="F137" s="285" t="s">
        <v>1070</v>
      </c>
      <c r="G137" s="285"/>
      <c r="H137" s="285"/>
      <c r="I137" s="285"/>
      <c r="J137" s="148" t="s">
        <v>1071</v>
      </c>
      <c r="K137" s="148" t="s">
        <v>1072</v>
      </c>
      <c r="L137" s="285" t="s">
        <v>1073</v>
      </c>
      <c r="M137" s="285"/>
      <c r="N137" s="285" t="s">
        <v>1043</v>
      </c>
      <c r="O137" s="285"/>
      <c r="P137" s="285"/>
      <c r="Q137" s="286"/>
      <c r="R137" s="149"/>
      <c r="T137" s="78" t="s">
        <v>1074</v>
      </c>
      <c r="U137" s="79" t="s">
        <v>911</v>
      </c>
      <c r="V137" s="79" t="s">
        <v>1075</v>
      </c>
      <c r="W137" s="79" t="s">
        <v>1076</v>
      </c>
      <c r="X137" s="79" t="s">
        <v>1077</v>
      </c>
      <c r="Y137" s="79" t="s">
        <v>1078</v>
      </c>
      <c r="Z137" s="79" t="s">
        <v>1079</v>
      </c>
      <c r="AA137" s="80" t="s">
        <v>1080</v>
      </c>
    </row>
    <row r="138" spans="2:65" s="1" customFormat="1" ht="29.25" customHeight="1">
      <c r="B138" s="38"/>
      <c r="C138" s="82" t="s">
        <v>1040</v>
      </c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287">
        <f>BK138</f>
        <v>0</v>
      </c>
      <c r="O138" s="288"/>
      <c r="P138" s="288"/>
      <c r="Q138" s="288"/>
      <c r="R138" s="40"/>
      <c r="T138" s="81"/>
      <c r="U138" s="54"/>
      <c r="V138" s="54"/>
      <c r="W138" s="150">
        <f>W139+W295+W356+W363</f>
        <v>0</v>
      </c>
      <c r="X138" s="54"/>
      <c r="Y138" s="150">
        <f>Y139+Y295+Y356+Y363</f>
        <v>71.074908700000009</v>
      </c>
      <c r="Z138" s="54"/>
      <c r="AA138" s="151">
        <f>AA139+AA295+AA356+AA363</f>
        <v>0.62633550000000004</v>
      </c>
      <c r="AT138" s="22" t="s">
        <v>946</v>
      </c>
      <c r="AU138" s="22" t="s">
        <v>1045</v>
      </c>
      <c r="BK138" s="152">
        <f>BK139+BK295+BK356+BK363</f>
        <v>0</v>
      </c>
    </row>
    <row r="139" spans="2:65" s="10" customFormat="1" ht="37.35" customHeight="1">
      <c r="B139" s="153"/>
      <c r="C139" s="154"/>
      <c r="D139" s="155" t="s">
        <v>1046</v>
      </c>
      <c r="E139" s="155"/>
      <c r="F139" s="155"/>
      <c r="G139" s="155"/>
      <c r="H139" s="155"/>
      <c r="I139" s="155"/>
      <c r="J139" s="155"/>
      <c r="K139" s="155"/>
      <c r="L139" s="155"/>
      <c r="M139" s="155"/>
      <c r="N139" s="289">
        <f>BK139</f>
        <v>0</v>
      </c>
      <c r="O139" s="290"/>
      <c r="P139" s="290"/>
      <c r="Q139" s="290"/>
      <c r="R139" s="156"/>
      <c r="T139" s="157"/>
      <c r="U139" s="154"/>
      <c r="V139" s="154"/>
      <c r="W139" s="158">
        <f>W140+W176+W191+W210+W235+W240+W272+W293</f>
        <v>0</v>
      </c>
      <c r="X139" s="154"/>
      <c r="Y139" s="158">
        <f>Y140+Y176+Y191+Y210+Y235+Y240+Y272+Y293</f>
        <v>70.857799589999999</v>
      </c>
      <c r="Z139" s="154"/>
      <c r="AA139" s="159">
        <f>AA140+AA176+AA191+AA210+AA235+AA240+AA272+AA293</f>
        <v>0.62633550000000004</v>
      </c>
      <c r="AR139" s="160" t="s">
        <v>954</v>
      </c>
      <c r="AT139" s="161" t="s">
        <v>946</v>
      </c>
      <c r="AU139" s="161" t="s">
        <v>947</v>
      </c>
      <c r="AY139" s="160" t="s">
        <v>1081</v>
      </c>
      <c r="BK139" s="162">
        <f>BK140+BK176+BK191+BK210+BK235+BK240+BK272+BK293</f>
        <v>0</v>
      </c>
    </row>
    <row r="140" spans="2:65" s="10" customFormat="1" ht="19.899999999999999" customHeight="1">
      <c r="B140" s="153"/>
      <c r="C140" s="154"/>
      <c r="D140" s="163" t="s">
        <v>1047</v>
      </c>
      <c r="E140" s="163"/>
      <c r="F140" s="163"/>
      <c r="G140" s="163"/>
      <c r="H140" s="163"/>
      <c r="I140" s="163"/>
      <c r="J140" s="163"/>
      <c r="K140" s="163"/>
      <c r="L140" s="163"/>
      <c r="M140" s="163"/>
      <c r="N140" s="279">
        <f>BK140</f>
        <v>0</v>
      </c>
      <c r="O140" s="280"/>
      <c r="P140" s="280"/>
      <c r="Q140" s="280"/>
      <c r="R140" s="156"/>
      <c r="T140" s="157"/>
      <c r="U140" s="154"/>
      <c r="V140" s="154"/>
      <c r="W140" s="158">
        <f>SUM(W141:W175)</f>
        <v>0</v>
      </c>
      <c r="X140" s="154"/>
      <c r="Y140" s="158">
        <f>SUM(Y141:Y175)</f>
        <v>0</v>
      </c>
      <c r="Z140" s="154"/>
      <c r="AA140" s="159">
        <f>SUM(AA141:AA175)</f>
        <v>0.27600000000000002</v>
      </c>
      <c r="AR140" s="160" t="s">
        <v>954</v>
      </c>
      <c r="AT140" s="161" t="s">
        <v>946</v>
      </c>
      <c r="AU140" s="161" t="s">
        <v>954</v>
      </c>
      <c r="AY140" s="160" t="s">
        <v>1081</v>
      </c>
      <c r="BK140" s="162">
        <f>SUM(BK141:BK175)</f>
        <v>0</v>
      </c>
    </row>
    <row r="141" spans="2:65" s="1" customFormat="1" ht="38.25" customHeight="1">
      <c r="B141" s="136"/>
      <c r="C141" s="164" t="s">
        <v>954</v>
      </c>
      <c r="D141" s="164" t="s">
        <v>1082</v>
      </c>
      <c r="E141" s="165" t="s">
        <v>363</v>
      </c>
      <c r="F141" s="270" t="s">
        <v>364</v>
      </c>
      <c r="G141" s="270"/>
      <c r="H141" s="270"/>
      <c r="I141" s="270"/>
      <c r="J141" s="166" t="s">
        <v>1135</v>
      </c>
      <c r="K141" s="167">
        <v>2</v>
      </c>
      <c r="L141" s="265">
        <v>0</v>
      </c>
      <c r="M141" s="265"/>
      <c r="N141" s="258">
        <f>ROUND(L141*K141,3)</f>
        <v>0</v>
      </c>
      <c r="O141" s="258"/>
      <c r="P141" s="258"/>
      <c r="Q141" s="258"/>
      <c r="R141" s="138"/>
      <c r="T141" s="168" t="s">
        <v>875</v>
      </c>
      <c r="U141" s="47" t="s">
        <v>914</v>
      </c>
      <c r="V141" s="39"/>
      <c r="W141" s="169">
        <f>V141*K141</f>
        <v>0</v>
      </c>
      <c r="X141" s="169">
        <v>0</v>
      </c>
      <c r="Y141" s="169">
        <f>X141*K141</f>
        <v>0</v>
      </c>
      <c r="Z141" s="169">
        <v>0.13800000000000001</v>
      </c>
      <c r="AA141" s="170">
        <f>Z141*K141</f>
        <v>0.27600000000000002</v>
      </c>
      <c r="AR141" s="22" t="s">
        <v>1086</v>
      </c>
      <c r="AT141" s="22" t="s">
        <v>1082</v>
      </c>
      <c r="AU141" s="22" t="s">
        <v>959</v>
      </c>
      <c r="AY141" s="22" t="s">
        <v>1081</v>
      </c>
      <c r="BE141" s="116">
        <f>IF(U141="základná",N141,0)</f>
        <v>0</v>
      </c>
      <c r="BF141" s="116">
        <f>IF(U141="znížená",N141,0)</f>
        <v>0</v>
      </c>
      <c r="BG141" s="116">
        <f>IF(U141="zákl. prenesená",N141,0)</f>
        <v>0</v>
      </c>
      <c r="BH141" s="116">
        <f>IF(U141="zníž. prenesená",N141,0)</f>
        <v>0</v>
      </c>
      <c r="BI141" s="116">
        <f>IF(U141="nulová",N141,0)</f>
        <v>0</v>
      </c>
      <c r="BJ141" s="22" t="s">
        <v>959</v>
      </c>
      <c r="BK141" s="171">
        <f>ROUND(L141*K141,3)</f>
        <v>0</v>
      </c>
      <c r="BL141" s="22" t="s">
        <v>1086</v>
      </c>
      <c r="BM141" s="22" t="s">
        <v>365</v>
      </c>
    </row>
    <row r="142" spans="2:65" s="12" customFormat="1" ht="16.5" customHeight="1">
      <c r="B142" s="179"/>
      <c r="C142" s="180"/>
      <c r="D142" s="180"/>
      <c r="E142" s="181" t="s">
        <v>875</v>
      </c>
      <c r="F142" s="275" t="s">
        <v>366</v>
      </c>
      <c r="G142" s="276"/>
      <c r="H142" s="276"/>
      <c r="I142" s="276"/>
      <c r="J142" s="180"/>
      <c r="K142" s="182">
        <v>2</v>
      </c>
      <c r="L142" s="180"/>
      <c r="M142" s="180"/>
      <c r="N142" s="180"/>
      <c r="O142" s="180"/>
      <c r="P142" s="180"/>
      <c r="Q142" s="180"/>
      <c r="R142" s="183"/>
      <c r="T142" s="184"/>
      <c r="U142" s="180"/>
      <c r="V142" s="180"/>
      <c r="W142" s="180"/>
      <c r="X142" s="180"/>
      <c r="Y142" s="180"/>
      <c r="Z142" s="180"/>
      <c r="AA142" s="185"/>
      <c r="AT142" s="186" t="s">
        <v>1089</v>
      </c>
      <c r="AU142" s="186" t="s">
        <v>959</v>
      </c>
      <c r="AV142" s="12" t="s">
        <v>959</v>
      </c>
      <c r="AW142" s="12" t="s">
        <v>903</v>
      </c>
      <c r="AX142" s="12" t="s">
        <v>954</v>
      </c>
      <c r="AY142" s="186" t="s">
        <v>1081</v>
      </c>
    </row>
    <row r="143" spans="2:65" s="1" customFormat="1" ht="25.5" customHeight="1">
      <c r="B143" s="136"/>
      <c r="C143" s="164" t="s">
        <v>959</v>
      </c>
      <c r="D143" s="164" t="s">
        <v>1082</v>
      </c>
      <c r="E143" s="165" t="s">
        <v>367</v>
      </c>
      <c r="F143" s="270" t="s">
        <v>368</v>
      </c>
      <c r="G143" s="270"/>
      <c r="H143" s="270"/>
      <c r="I143" s="270"/>
      <c r="J143" s="166" t="s">
        <v>1085</v>
      </c>
      <c r="K143" s="167">
        <v>30.591999999999999</v>
      </c>
      <c r="L143" s="265">
        <v>0</v>
      </c>
      <c r="M143" s="265"/>
      <c r="N143" s="258">
        <f>ROUND(L143*K143,3)</f>
        <v>0</v>
      </c>
      <c r="O143" s="258"/>
      <c r="P143" s="258"/>
      <c r="Q143" s="258"/>
      <c r="R143" s="138"/>
      <c r="T143" s="168" t="s">
        <v>875</v>
      </c>
      <c r="U143" s="47" t="s">
        <v>914</v>
      </c>
      <c r="V143" s="39"/>
      <c r="W143" s="169">
        <f>V143*K143</f>
        <v>0</v>
      </c>
      <c r="X143" s="169">
        <v>0</v>
      </c>
      <c r="Y143" s="169">
        <f>X143*K143</f>
        <v>0</v>
      </c>
      <c r="Z143" s="169">
        <v>0</v>
      </c>
      <c r="AA143" s="170">
        <f>Z143*K143</f>
        <v>0</v>
      </c>
      <c r="AR143" s="22" t="s">
        <v>1086</v>
      </c>
      <c r="AT143" s="22" t="s">
        <v>1082</v>
      </c>
      <c r="AU143" s="22" t="s">
        <v>959</v>
      </c>
      <c r="AY143" s="22" t="s">
        <v>1081</v>
      </c>
      <c r="BE143" s="116">
        <f>IF(U143="základná",N143,0)</f>
        <v>0</v>
      </c>
      <c r="BF143" s="116">
        <f>IF(U143="znížená",N143,0)</f>
        <v>0</v>
      </c>
      <c r="BG143" s="116">
        <f>IF(U143="zákl. prenesená",N143,0)</f>
        <v>0</v>
      </c>
      <c r="BH143" s="116">
        <f>IF(U143="zníž. prenesená",N143,0)</f>
        <v>0</v>
      </c>
      <c r="BI143" s="116">
        <f>IF(U143="nulová",N143,0)</f>
        <v>0</v>
      </c>
      <c r="BJ143" s="22" t="s">
        <v>959</v>
      </c>
      <c r="BK143" s="171">
        <f>ROUND(L143*K143,3)</f>
        <v>0</v>
      </c>
      <c r="BL143" s="22" t="s">
        <v>1086</v>
      </c>
      <c r="BM143" s="22" t="s">
        <v>369</v>
      </c>
    </row>
    <row r="144" spans="2:65" s="12" customFormat="1" ht="16.5" customHeight="1">
      <c r="B144" s="179"/>
      <c r="C144" s="180"/>
      <c r="D144" s="180"/>
      <c r="E144" s="181" t="s">
        <v>875</v>
      </c>
      <c r="F144" s="275" t="s">
        <v>370</v>
      </c>
      <c r="G144" s="276"/>
      <c r="H144" s="276"/>
      <c r="I144" s="276"/>
      <c r="J144" s="180"/>
      <c r="K144" s="182">
        <v>26.8</v>
      </c>
      <c r="L144" s="180"/>
      <c r="M144" s="180"/>
      <c r="N144" s="180"/>
      <c r="O144" s="180"/>
      <c r="P144" s="180"/>
      <c r="Q144" s="180"/>
      <c r="R144" s="183"/>
      <c r="T144" s="184"/>
      <c r="U144" s="180"/>
      <c r="V144" s="180"/>
      <c r="W144" s="180"/>
      <c r="X144" s="180"/>
      <c r="Y144" s="180"/>
      <c r="Z144" s="180"/>
      <c r="AA144" s="185"/>
      <c r="AT144" s="186" t="s">
        <v>1089</v>
      </c>
      <c r="AU144" s="186" t="s">
        <v>959</v>
      </c>
      <c r="AV144" s="12" t="s">
        <v>959</v>
      </c>
      <c r="AW144" s="12" t="s">
        <v>903</v>
      </c>
      <c r="AX144" s="12" t="s">
        <v>947</v>
      </c>
      <c r="AY144" s="186" t="s">
        <v>1081</v>
      </c>
    </row>
    <row r="145" spans="2:65" s="12" customFormat="1" ht="16.5" customHeight="1">
      <c r="B145" s="179"/>
      <c r="C145" s="180"/>
      <c r="D145" s="180"/>
      <c r="E145" s="181" t="s">
        <v>875</v>
      </c>
      <c r="F145" s="259" t="s">
        <v>371</v>
      </c>
      <c r="G145" s="260"/>
      <c r="H145" s="260"/>
      <c r="I145" s="260"/>
      <c r="J145" s="180"/>
      <c r="K145" s="182">
        <v>0.56999999999999995</v>
      </c>
      <c r="L145" s="180"/>
      <c r="M145" s="180"/>
      <c r="N145" s="180"/>
      <c r="O145" s="180"/>
      <c r="P145" s="180"/>
      <c r="Q145" s="180"/>
      <c r="R145" s="183"/>
      <c r="T145" s="184"/>
      <c r="U145" s="180"/>
      <c r="V145" s="180"/>
      <c r="W145" s="180"/>
      <c r="X145" s="180"/>
      <c r="Y145" s="180"/>
      <c r="Z145" s="180"/>
      <c r="AA145" s="185"/>
      <c r="AT145" s="186" t="s">
        <v>1089</v>
      </c>
      <c r="AU145" s="186" t="s">
        <v>959</v>
      </c>
      <c r="AV145" s="12" t="s">
        <v>959</v>
      </c>
      <c r="AW145" s="12" t="s">
        <v>903</v>
      </c>
      <c r="AX145" s="12" t="s">
        <v>947</v>
      </c>
      <c r="AY145" s="186" t="s">
        <v>1081</v>
      </c>
    </row>
    <row r="146" spans="2:65" s="12" customFormat="1" ht="16.5" customHeight="1">
      <c r="B146" s="179"/>
      <c r="C146" s="180"/>
      <c r="D146" s="180"/>
      <c r="E146" s="181" t="s">
        <v>875</v>
      </c>
      <c r="F146" s="259" t="s">
        <v>372</v>
      </c>
      <c r="G146" s="260"/>
      <c r="H146" s="260"/>
      <c r="I146" s="260"/>
      <c r="J146" s="180"/>
      <c r="K146" s="182">
        <v>0.70199999999999996</v>
      </c>
      <c r="L146" s="180"/>
      <c r="M146" s="180"/>
      <c r="N146" s="180"/>
      <c r="O146" s="180"/>
      <c r="P146" s="180"/>
      <c r="Q146" s="180"/>
      <c r="R146" s="183"/>
      <c r="T146" s="184"/>
      <c r="U146" s="180"/>
      <c r="V146" s="180"/>
      <c r="W146" s="180"/>
      <c r="X146" s="180"/>
      <c r="Y146" s="180"/>
      <c r="Z146" s="180"/>
      <c r="AA146" s="185"/>
      <c r="AT146" s="186" t="s">
        <v>1089</v>
      </c>
      <c r="AU146" s="186" t="s">
        <v>959</v>
      </c>
      <c r="AV146" s="12" t="s">
        <v>959</v>
      </c>
      <c r="AW146" s="12" t="s">
        <v>903</v>
      </c>
      <c r="AX146" s="12" t="s">
        <v>947</v>
      </c>
      <c r="AY146" s="186" t="s">
        <v>1081</v>
      </c>
    </row>
    <row r="147" spans="2:65" s="12" customFormat="1" ht="16.5" customHeight="1">
      <c r="B147" s="179"/>
      <c r="C147" s="180"/>
      <c r="D147" s="180"/>
      <c r="E147" s="181" t="s">
        <v>875</v>
      </c>
      <c r="F147" s="259" t="s">
        <v>373</v>
      </c>
      <c r="G147" s="260"/>
      <c r="H147" s="260"/>
      <c r="I147" s="260"/>
      <c r="J147" s="180"/>
      <c r="K147" s="182">
        <v>0.98399999999999999</v>
      </c>
      <c r="L147" s="180"/>
      <c r="M147" s="180"/>
      <c r="N147" s="180"/>
      <c r="O147" s="180"/>
      <c r="P147" s="180"/>
      <c r="Q147" s="180"/>
      <c r="R147" s="183"/>
      <c r="T147" s="184"/>
      <c r="U147" s="180"/>
      <c r="V147" s="180"/>
      <c r="W147" s="180"/>
      <c r="X147" s="180"/>
      <c r="Y147" s="180"/>
      <c r="Z147" s="180"/>
      <c r="AA147" s="185"/>
      <c r="AT147" s="186" t="s">
        <v>1089</v>
      </c>
      <c r="AU147" s="186" t="s">
        <v>959</v>
      </c>
      <c r="AV147" s="12" t="s">
        <v>959</v>
      </c>
      <c r="AW147" s="12" t="s">
        <v>903</v>
      </c>
      <c r="AX147" s="12" t="s">
        <v>947</v>
      </c>
      <c r="AY147" s="186" t="s">
        <v>1081</v>
      </c>
    </row>
    <row r="148" spans="2:65" s="12" customFormat="1" ht="16.5" customHeight="1">
      <c r="B148" s="179"/>
      <c r="C148" s="180"/>
      <c r="D148" s="180"/>
      <c r="E148" s="181" t="s">
        <v>875</v>
      </c>
      <c r="F148" s="259" t="s">
        <v>374</v>
      </c>
      <c r="G148" s="260"/>
      <c r="H148" s="260"/>
      <c r="I148" s="260"/>
      <c r="J148" s="180"/>
      <c r="K148" s="182">
        <v>0.93600000000000005</v>
      </c>
      <c r="L148" s="180"/>
      <c r="M148" s="180"/>
      <c r="N148" s="180"/>
      <c r="O148" s="180"/>
      <c r="P148" s="180"/>
      <c r="Q148" s="180"/>
      <c r="R148" s="183"/>
      <c r="T148" s="184"/>
      <c r="U148" s="180"/>
      <c r="V148" s="180"/>
      <c r="W148" s="180"/>
      <c r="X148" s="180"/>
      <c r="Y148" s="180"/>
      <c r="Z148" s="180"/>
      <c r="AA148" s="185"/>
      <c r="AT148" s="186" t="s">
        <v>1089</v>
      </c>
      <c r="AU148" s="186" t="s">
        <v>959</v>
      </c>
      <c r="AV148" s="12" t="s">
        <v>959</v>
      </c>
      <c r="AW148" s="12" t="s">
        <v>903</v>
      </c>
      <c r="AX148" s="12" t="s">
        <v>947</v>
      </c>
      <c r="AY148" s="186" t="s">
        <v>1081</v>
      </c>
    </row>
    <row r="149" spans="2:65" s="12" customFormat="1" ht="16.5" customHeight="1">
      <c r="B149" s="179"/>
      <c r="C149" s="180"/>
      <c r="D149" s="180"/>
      <c r="E149" s="181" t="s">
        <v>875</v>
      </c>
      <c r="F149" s="259" t="s">
        <v>375</v>
      </c>
      <c r="G149" s="260"/>
      <c r="H149" s="260"/>
      <c r="I149" s="260"/>
      <c r="J149" s="180"/>
      <c r="K149" s="182">
        <v>0.6</v>
      </c>
      <c r="L149" s="180"/>
      <c r="M149" s="180"/>
      <c r="N149" s="180"/>
      <c r="O149" s="180"/>
      <c r="P149" s="180"/>
      <c r="Q149" s="180"/>
      <c r="R149" s="183"/>
      <c r="T149" s="184"/>
      <c r="U149" s="180"/>
      <c r="V149" s="180"/>
      <c r="W149" s="180"/>
      <c r="X149" s="180"/>
      <c r="Y149" s="180"/>
      <c r="Z149" s="180"/>
      <c r="AA149" s="185"/>
      <c r="AT149" s="186" t="s">
        <v>1089</v>
      </c>
      <c r="AU149" s="186" t="s">
        <v>959</v>
      </c>
      <c r="AV149" s="12" t="s">
        <v>959</v>
      </c>
      <c r="AW149" s="12" t="s">
        <v>903</v>
      </c>
      <c r="AX149" s="12" t="s">
        <v>947</v>
      </c>
      <c r="AY149" s="186" t="s">
        <v>1081</v>
      </c>
    </row>
    <row r="150" spans="2:65" s="13" customFormat="1" ht="16.5" customHeight="1">
      <c r="B150" s="187"/>
      <c r="C150" s="188"/>
      <c r="D150" s="188"/>
      <c r="E150" s="189" t="s">
        <v>875</v>
      </c>
      <c r="F150" s="271" t="s">
        <v>1096</v>
      </c>
      <c r="G150" s="272"/>
      <c r="H150" s="272"/>
      <c r="I150" s="272"/>
      <c r="J150" s="188"/>
      <c r="K150" s="190">
        <v>30.591999999999999</v>
      </c>
      <c r="L150" s="188"/>
      <c r="M150" s="188"/>
      <c r="N150" s="188"/>
      <c r="O150" s="188"/>
      <c r="P150" s="188"/>
      <c r="Q150" s="188"/>
      <c r="R150" s="191"/>
      <c r="T150" s="192"/>
      <c r="U150" s="188"/>
      <c r="V150" s="188"/>
      <c r="W150" s="188"/>
      <c r="X150" s="188"/>
      <c r="Y150" s="188"/>
      <c r="Z150" s="188"/>
      <c r="AA150" s="193"/>
      <c r="AT150" s="194" t="s">
        <v>1089</v>
      </c>
      <c r="AU150" s="194" t="s">
        <v>959</v>
      </c>
      <c r="AV150" s="13" t="s">
        <v>1086</v>
      </c>
      <c r="AW150" s="13" t="s">
        <v>903</v>
      </c>
      <c r="AX150" s="13" t="s">
        <v>954</v>
      </c>
      <c r="AY150" s="194" t="s">
        <v>1081</v>
      </c>
    </row>
    <row r="151" spans="2:65" s="1" customFormat="1" ht="25.5" customHeight="1">
      <c r="B151" s="136"/>
      <c r="C151" s="164" t="s">
        <v>1100</v>
      </c>
      <c r="D151" s="164" t="s">
        <v>1082</v>
      </c>
      <c r="E151" s="165" t="s">
        <v>376</v>
      </c>
      <c r="F151" s="270" t="s">
        <v>377</v>
      </c>
      <c r="G151" s="270"/>
      <c r="H151" s="270"/>
      <c r="I151" s="270"/>
      <c r="J151" s="166" t="s">
        <v>1085</v>
      </c>
      <c r="K151" s="167">
        <v>30.591999999999999</v>
      </c>
      <c r="L151" s="265">
        <v>0</v>
      </c>
      <c r="M151" s="265"/>
      <c r="N151" s="258">
        <f>ROUND(L151*K151,3)</f>
        <v>0</v>
      </c>
      <c r="O151" s="258"/>
      <c r="P151" s="258"/>
      <c r="Q151" s="258"/>
      <c r="R151" s="138"/>
      <c r="T151" s="168" t="s">
        <v>875</v>
      </c>
      <c r="U151" s="47" t="s">
        <v>914</v>
      </c>
      <c r="V151" s="39"/>
      <c r="W151" s="169">
        <f>V151*K151</f>
        <v>0</v>
      </c>
      <c r="X151" s="169">
        <v>0</v>
      </c>
      <c r="Y151" s="169">
        <f>X151*K151</f>
        <v>0</v>
      </c>
      <c r="Z151" s="169">
        <v>0</v>
      </c>
      <c r="AA151" s="170">
        <f>Z151*K151</f>
        <v>0</v>
      </c>
      <c r="AR151" s="22" t="s">
        <v>1086</v>
      </c>
      <c r="AT151" s="22" t="s">
        <v>1082</v>
      </c>
      <c r="AU151" s="22" t="s">
        <v>959</v>
      </c>
      <c r="AY151" s="22" t="s">
        <v>1081</v>
      </c>
      <c r="BE151" s="116">
        <f>IF(U151="základná",N151,0)</f>
        <v>0</v>
      </c>
      <c r="BF151" s="116">
        <f>IF(U151="znížená",N151,0)</f>
        <v>0</v>
      </c>
      <c r="BG151" s="116">
        <f>IF(U151="zákl. prenesená",N151,0)</f>
        <v>0</v>
      </c>
      <c r="BH151" s="116">
        <f>IF(U151="zníž. prenesená",N151,0)</f>
        <v>0</v>
      </c>
      <c r="BI151" s="116">
        <f>IF(U151="nulová",N151,0)</f>
        <v>0</v>
      </c>
      <c r="BJ151" s="22" t="s">
        <v>959</v>
      </c>
      <c r="BK151" s="171">
        <f>ROUND(L151*K151,3)</f>
        <v>0</v>
      </c>
      <c r="BL151" s="22" t="s">
        <v>1086</v>
      </c>
      <c r="BM151" s="22" t="s">
        <v>378</v>
      </c>
    </row>
    <row r="152" spans="2:65" s="1" customFormat="1" ht="25.5" customHeight="1">
      <c r="B152" s="136"/>
      <c r="C152" s="164" t="s">
        <v>1086</v>
      </c>
      <c r="D152" s="164" t="s">
        <v>1082</v>
      </c>
      <c r="E152" s="165" t="s">
        <v>379</v>
      </c>
      <c r="F152" s="270" t="s">
        <v>380</v>
      </c>
      <c r="G152" s="270"/>
      <c r="H152" s="270"/>
      <c r="I152" s="270"/>
      <c r="J152" s="166" t="s">
        <v>1085</v>
      </c>
      <c r="K152" s="167">
        <v>1.6319999999999999</v>
      </c>
      <c r="L152" s="265">
        <v>0</v>
      </c>
      <c r="M152" s="265"/>
      <c r="N152" s="258">
        <f>ROUND(L152*K152,3)</f>
        <v>0</v>
      </c>
      <c r="O152" s="258"/>
      <c r="P152" s="258"/>
      <c r="Q152" s="258"/>
      <c r="R152" s="138"/>
      <c r="T152" s="168" t="s">
        <v>875</v>
      </c>
      <c r="U152" s="47" t="s">
        <v>914</v>
      </c>
      <c r="V152" s="39"/>
      <c r="W152" s="169">
        <f>V152*K152</f>
        <v>0</v>
      </c>
      <c r="X152" s="169">
        <v>0</v>
      </c>
      <c r="Y152" s="169">
        <f>X152*K152</f>
        <v>0</v>
      </c>
      <c r="Z152" s="169">
        <v>0</v>
      </c>
      <c r="AA152" s="170">
        <f>Z152*K152</f>
        <v>0</v>
      </c>
      <c r="AR152" s="22" t="s">
        <v>1086</v>
      </c>
      <c r="AT152" s="22" t="s">
        <v>1082</v>
      </c>
      <c r="AU152" s="22" t="s">
        <v>959</v>
      </c>
      <c r="AY152" s="22" t="s">
        <v>1081</v>
      </c>
      <c r="BE152" s="116">
        <f>IF(U152="základná",N152,0)</f>
        <v>0</v>
      </c>
      <c r="BF152" s="116">
        <f>IF(U152="znížená",N152,0)</f>
        <v>0</v>
      </c>
      <c r="BG152" s="116">
        <f>IF(U152="zákl. prenesená",N152,0)</f>
        <v>0</v>
      </c>
      <c r="BH152" s="116">
        <f>IF(U152="zníž. prenesená",N152,0)</f>
        <v>0</v>
      </c>
      <c r="BI152" s="116">
        <f>IF(U152="nulová",N152,0)</f>
        <v>0</v>
      </c>
      <c r="BJ152" s="22" t="s">
        <v>959</v>
      </c>
      <c r="BK152" s="171">
        <f>ROUND(L152*K152,3)</f>
        <v>0</v>
      </c>
      <c r="BL152" s="22" t="s">
        <v>1086</v>
      </c>
      <c r="BM152" s="22" t="s">
        <v>381</v>
      </c>
    </row>
    <row r="153" spans="2:65" s="12" customFormat="1" ht="16.5" customHeight="1">
      <c r="B153" s="179"/>
      <c r="C153" s="180"/>
      <c r="D153" s="180"/>
      <c r="E153" s="181" t="s">
        <v>875</v>
      </c>
      <c r="F153" s="275" t="s">
        <v>382</v>
      </c>
      <c r="G153" s="276"/>
      <c r="H153" s="276"/>
      <c r="I153" s="276"/>
      <c r="J153" s="180"/>
      <c r="K153" s="182">
        <v>1.6319999999999999</v>
      </c>
      <c r="L153" s="180"/>
      <c r="M153" s="180"/>
      <c r="N153" s="180"/>
      <c r="O153" s="180"/>
      <c r="P153" s="180"/>
      <c r="Q153" s="180"/>
      <c r="R153" s="183"/>
      <c r="T153" s="184"/>
      <c r="U153" s="180"/>
      <c r="V153" s="180"/>
      <c r="W153" s="180"/>
      <c r="X153" s="180"/>
      <c r="Y153" s="180"/>
      <c r="Z153" s="180"/>
      <c r="AA153" s="185"/>
      <c r="AT153" s="186" t="s">
        <v>1089</v>
      </c>
      <c r="AU153" s="186" t="s">
        <v>959</v>
      </c>
      <c r="AV153" s="12" t="s">
        <v>959</v>
      </c>
      <c r="AW153" s="12" t="s">
        <v>903</v>
      </c>
      <c r="AX153" s="12" t="s">
        <v>954</v>
      </c>
      <c r="AY153" s="186" t="s">
        <v>1081</v>
      </c>
    </row>
    <row r="154" spans="2:65" s="1" customFormat="1" ht="25.5" customHeight="1">
      <c r="B154" s="136"/>
      <c r="C154" s="164" t="s">
        <v>1107</v>
      </c>
      <c r="D154" s="164" t="s">
        <v>1082</v>
      </c>
      <c r="E154" s="165" t="s">
        <v>383</v>
      </c>
      <c r="F154" s="270" t="s">
        <v>384</v>
      </c>
      <c r="G154" s="270"/>
      <c r="H154" s="270"/>
      <c r="I154" s="270"/>
      <c r="J154" s="166" t="s">
        <v>1085</v>
      </c>
      <c r="K154" s="167">
        <v>1.6319999999999999</v>
      </c>
      <c r="L154" s="265">
        <v>0</v>
      </c>
      <c r="M154" s="265"/>
      <c r="N154" s="258">
        <f>ROUND(L154*K154,3)</f>
        <v>0</v>
      </c>
      <c r="O154" s="258"/>
      <c r="P154" s="258"/>
      <c r="Q154" s="258"/>
      <c r="R154" s="138"/>
      <c r="T154" s="168" t="s">
        <v>875</v>
      </c>
      <c r="U154" s="47" t="s">
        <v>914</v>
      </c>
      <c r="V154" s="39"/>
      <c r="W154" s="169">
        <f>V154*K154</f>
        <v>0</v>
      </c>
      <c r="X154" s="169">
        <v>0</v>
      </c>
      <c r="Y154" s="169">
        <f>X154*K154</f>
        <v>0</v>
      </c>
      <c r="Z154" s="169">
        <v>0</v>
      </c>
      <c r="AA154" s="170">
        <f>Z154*K154</f>
        <v>0</v>
      </c>
      <c r="AR154" s="22" t="s">
        <v>1086</v>
      </c>
      <c r="AT154" s="22" t="s">
        <v>1082</v>
      </c>
      <c r="AU154" s="22" t="s">
        <v>959</v>
      </c>
      <c r="AY154" s="22" t="s">
        <v>1081</v>
      </c>
      <c r="BE154" s="116">
        <f>IF(U154="základná",N154,0)</f>
        <v>0</v>
      </c>
      <c r="BF154" s="116">
        <f>IF(U154="znížená",N154,0)</f>
        <v>0</v>
      </c>
      <c r="BG154" s="116">
        <f>IF(U154="zákl. prenesená",N154,0)</f>
        <v>0</v>
      </c>
      <c r="BH154" s="116">
        <f>IF(U154="zníž. prenesená",N154,0)</f>
        <v>0</v>
      </c>
      <c r="BI154" s="116">
        <f>IF(U154="nulová",N154,0)</f>
        <v>0</v>
      </c>
      <c r="BJ154" s="22" t="s">
        <v>959</v>
      </c>
      <c r="BK154" s="171">
        <f>ROUND(L154*K154,3)</f>
        <v>0</v>
      </c>
      <c r="BL154" s="22" t="s">
        <v>1086</v>
      </c>
      <c r="BM154" s="22" t="s">
        <v>385</v>
      </c>
    </row>
    <row r="155" spans="2:65" s="1" customFormat="1" ht="25.5" customHeight="1">
      <c r="B155" s="136"/>
      <c r="C155" s="164" t="s">
        <v>1113</v>
      </c>
      <c r="D155" s="164" t="s">
        <v>1082</v>
      </c>
      <c r="E155" s="165" t="s">
        <v>386</v>
      </c>
      <c r="F155" s="270" t="s">
        <v>387</v>
      </c>
      <c r="G155" s="270"/>
      <c r="H155" s="270"/>
      <c r="I155" s="270"/>
      <c r="J155" s="166" t="s">
        <v>1085</v>
      </c>
      <c r="K155" s="167">
        <v>4.55</v>
      </c>
      <c r="L155" s="265">
        <v>0</v>
      </c>
      <c r="M155" s="265"/>
      <c r="N155" s="258">
        <f>ROUND(L155*K155,3)</f>
        <v>0</v>
      </c>
      <c r="O155" s="258"/>
      <c r="P155" s="258"/>
      <c r="Q155" s="258"/>
      <c r="R155" s="138"/>
      <c r="T155" s="168" t="s">
        <v>875</v>
      </c>
      <c r="U155" s="47" t="s">
        <v>914</v>
      </c>
      <c r="V155" s="39"/>
      <c r="W155" s="169">
        <f>V155*K155</f>
        <v>0</v>
      </c>
      <c r="X155" s="169">
        <v>0</v>
      </c>
      <c r="Y155" s="169">
        <f>X155*K155</f>
        <v>0</v>
      </c>
      <c r="Z155" s="169">
        <v>0</v>
      </c>
      <c r="AA155" s="170">
        <f>Z155*K155</f>
        <v>0</v>
      </c>
      <c r="AR155" s="22" t="s">
        <v>1086</v>
      </c>
      <c r="AT155" s="22" t="s">
        <v>1082</v>
      </c>
      <c r="AU155" s="22" t="s">
        <v>959</v>
      </c>
      <c r="AY155" s="22" t="s">
        <v>1081</v>
      </c>
      <c r="BE155" s="116">
        <f>IF(U155="základná",N155,0)</f>
        <v>0</v>
      </c>
      <c r="BF155" s="116">
        <f>IF(U155="znížená",N155,0)</f>
        <v>0</v>
      </c>
      <c r="BG155" s="116">
        <f>IF(U155="zákl. prenesená",N155,0)</f>
        <v>0</v>
      </c>
      <c r="BH155" s="116">
        <f>IF(U155="zníž. prenesená",N155,0)</f>
        <v>0</v>
      </c>
      <c r="BI155" s="116">
        <f>IF(U155="nulová",N155,0)</f>
        <v>0</v>
      </c>
      <c r="BJ155" s="22" t="s">
        <v>959</v>
      </c>
      <c r="BK155" s="171">
        <f>ROUND(L155*K155,3)</f>
        <v>0</v>
      </c>
      <c r="BL155" s="22" t="s">
        <v>1086</v>
      </c>
      <c r="BM155" s="22" t="s">
        <v>388</v>
      </c>
    </row>
    <row r="156" spans="2:65" s="12" customFormat="1" ht="16.5" customHeight="1">
      <c r="B156" s="179"/>
      <c r="C156" s="180"/>
      <c r="D156" s="180"/>
      <c r="E156" s="181" t="s">
        <v>875</v>
      </c>
      <c r="F156" s="275" t="s">
        <v>389</v>
      </c>
      <c r="G156" s="276"/>
      <c r="H156" s="276"/>
      <c r="I156" s="276"/>
      <c r="J156" s="180"/>
      <c r="K156" s="182">
        <v>3.3149999999999999</v>
      </c>
      <c r="L156" s="180"/>
      <c r="M156" s="180"/>
      <c r="N156" s="180"/>
      <c r="O156" s="180"/>
      <c r="P156" s="180"/>
      <c r="Q156" s="180"/>
      <c r="R156" s="183"/>
      <c r="T156" s="184"/>
      <c r="U156" s="180"/>
      <c r="V156" s="180"/>
      <c r="W156" s="180"/>
      <c r="X156" s="180"/>
      <c r="Y156" s="180"/>
      <c r="Z156" s="180"/>
      <c r="AA156" s="185"/>
      <c r="AT156" s="186" t="s">
        <v>1089</v>
      </c>
      <c r="AU156" s="186" t="s">
        <v>959</v>
      </c>
      <c r="AV156" s="12" t="s">
        <v>959</v>
      </c>
      <c r="AW156" s="12" t="s">
        <v>903</v>
      </c>
      <c r="AX156" s="12" t="s">
        <v>947</v>
      </c>
      <c r="AY156" s="186" t="s">
        <v>1081</v>
      </c>
    </row>
    <row r="157" spans="2:65" s="12" customFormat="1" ht="16.5" customHeight="1">
      <c r="B157" s="179"/>
      <c r="C157" s="180"/>
      <c r="D157" s="180"/>
      <c r="E157" s="181" t="s">
        <v>875</v>
      </c>
      <c r="F157" s="259" t="s">
        <v>390</v>
      </c>
      <c r="G157" s="260"/>
      <c r="H157" s="260"/>
      <c r="I157" s="260"/>
      <c r="J157" s="180"/>
      <c r="K157" s="182">
        <v>1.2350000000000001</v>
      </c>
      <c r="L157" s="180"/>
      <c r="M157" s="180"/>
      <c r="N157" s="180"/>
      <c r="O157" s="180"/>
      <c r="P157" s="180"/>
      <c r="Q157" s="180"/>
      <c r="R157" s="183"/>
      <c r="T157" s="184"/>
      <c r="U157" s="180"/>
      <c r="V157" s="180"/>
      <c r="W157" s="180"/>
      <c r="X157" s="180"/>
      <c r="Y157" s="180"/>
      <c r="Z157" s="180"/>
      <c r="AA157" s="185"/>
      <c r="AT157" s="186" t="s">
        <v>1089</v>
      </c>
      <c r="AU157" s="186" t="s">
        <v>959</v>
      </c>
      <c r="AV157" s="12" t="s">
        <v>959</v>
      </c>
      <c r="AW157" s="12" t="s">
        <v>903</v>
      </c>
      <c r="AX157" s="12" t="s">
        <v>947</v>
      </c>
      <c r="AY157" s="186" t="s">
        <v>1081</v>
      </c>
    </row>
    <row r="158" spans="2:65" s="13" customFormat="1" ht="16.5" customHeight="1">
      <c r="B158" s="187"/>
      <c r="C158" s="188"/>
      <c r="D158" s="188"/>
      <c r="E158" s="189" t="s">
        <v>875</v>
      </c>
      <c r="F158" s="271" t="s">
        <v>1096</v>
      </c>
      <c r="G158" s="272"/>
      <c r="H158" s="272"/>
      <c r="I158" s="272"/>
      <c r="J158" s="188"/>
      <c r="K158" s="190">
        <v>4.55</v>
      </c>
      <c r="L158" s="188"/>
      <c r="M158" s="188"/>
      <c r="N158" s="188"/>
      <c r="O158" s="188"/>
      <c r="P158" s="188"/>
      <c r="Q158" s="188"/>
      <c r="R158" s="191"/>
      <c r="T158" s="192"/>
      <c r="U158" s="188"/>
      <c r="V158" s="188"/>
      <c r="W158" s="188"/>
      <c r="X158" s="188"/>
      <c r="Y158" s="188"/>
      <c r="Z158" s="188"/>
      <c r="AA158" s="193"/>
      <c r="AT158" s="194" t="s">
        <v>1089</v>
      </c>
      <c r="AU158" s="194" t="s">
        <v>959</v>
      </c>
      <c r="AV158" s="13" t="s">
        <v>1086</v>
      </c>
      <c r="AW158" s="13" t="s">
        <v>903</v>
      </c>
      <c r="AX158" s="13" t="s">
        <v>954</v>
      </c>
      <c r="AY158" s="194" t="s">
        <v>1081</v>
      </c>
    </row>
    <row r="159" spans="2:65" s="1" customFormat="1" ht="25.5" customHeight="1">
      <c r="B159" s="136"/>
      <c r="C159" s="164" t="s">
        <v>1119</v>
      </c>
      <c r="D159" s="164" t="s">
        <v>1082</v>
      </c>
      <c r="E159" s="165" t="s">
        <v>391</v>
      </c>
      <c r="F159" s="270" t="s">
        <v>392</v>
      </c>
      <c r="G159" s="270"/>
      <c r="H159" s="270"/>
      <c r="I159" s="270"/>
      <c r="J159" s="166" t="s">
        <v>1085</v>
      </c>
      <c r="K159" s="167">
        <v>4.55</v>
      </c>
      <c r="L159" s="265">
        <v>0</v>
      </c>
      <c r="M159" s="265"/>
      <c r="N159" s="258">
        <f>ROUND(L159*K159,3)</f>
        <v>0</v>
      </c>
      <c r="O159" s="258"/>
      <c r="P159" s="258"/>
      <c r="Q159" s="258"/>
      <c r="R159" s="138"/>
      <c r="T159" s="168" t="s">
        <v>875</v>
      </c>
      <c r="U159" s="47" t="s">
        <v>914</v>
      </c>
      <c r="V159" s="39"/>
      <c r="W159" s="169">
        <f>V159*K159</f>
        <v>0</v>
      </c>
      <c r="X159" s="169">
        <v>0</v>
      </c>
      <c r="Y159" s="169">
        <f>X159*K159</f>
        <v>0</v>
      </c>
      <c r="Z159" s="169">
        <v>0</v>
      </c>
      <c r="AA159" s="170">
        <f>Z159*K159</f>
        <v>0</v>
      </c>
      <c r="AR159" s="22" t="s">
        <v>1086</v>
      </c>
      <c r="AT159" s="22" t="s">
        <v>1082</v>
      </c>
      <c r="AU159" s="22" t="s">
        <v>959</v>
      </c>
      <c r="AY159" s="22" t="s">
        <v>1081</v>
      </c>
      <c r="BE159" s="116">
        <f>IF(U159="základná",N159,0)</f>
        <v>0</v>
      </c>
      <c r="BF159" s="116">
        <f>IF(U159="znížená",N159,0)</f>
        <v>0</v>
      </c>
      <c r="BG159" s="116">
        <f>IF(U159="zákl. prenesená",N159,0)</f>
        <v>0</v>
      </c>
      <c r="BH159" s="116">
        <f>IF(U159="zníž. prenesená",N159,0)</f>
        <v>0</v>
      </c>
      <c r="BI159" s="116">
        <f>IF(U159="nulová",N159,0)</f>
        <v>0</v>
      </c>
      <c r="BJ159" s="22" t="s">
        <v>959</v>
      </c>
      <c r="BK159" s="171">
        <f>ROUND(L159*K159,3)</f>
        <v>0</v>
      </c>
      <c r="BL159" s="22" t="s">
        <v>1086</v>
      </c>
      <c r="BM159" s="22" t="s">
        <v>393</v>
      </c>
    </row>
    <row r="160" spans="2:65" s="1" customFormat="1" ht="38.25" customHeight="1">
      <c r="B160" s="136"/>
      <c r="C160" s="164" t="s">
        <v>1126</v>
      </c>
      <c r="D160" s="164" t="s">
        <v>1082</v>
      </c>
      <c r="E160" s="165" t="s">
        <v>1097</v>
      </c>
      <c r="F160" s="270" t="s">
        <v>1098</v>
      </c>
      <c r="G160" s="270"/>
      <c r="H160" s="270"/>
      <c r="I160" s="270"/>
      <c r="J160" s="166" t="s">
        <v>1085</v>
      </c>
      <c r="K160" s="167">
        <v>36.774000000000001</v>
      </c>
      <c r="L160" s="265">
        <v>0</v>
      </c>
      <c r="M160" s="265"/>
      <c r="N160" s="258">
        <f>ROUND(L160*K160,3)</f>
        <v>0</v>
      </c>
      <c r="O160" s="258"/>
      <c r="P160" s="258"/>
      <c r="Q160" s="258"/>
      <c r="R160" s="138"/>
      <c r="T160" s="168" t="s">
        <v>875</v>
      </c>
      <c r="U160" s="47" t="s">
        <v>914</v>
      </c>
      <c r="V160" s="39"/>
      <c r="W160" s="169">
        <f>V160*K160</f>
        <v>0</v>
      </c>
      <c r="X160" s="169">
        <v>0</v>
      </c>
      <c r="Y160" s="169">
        <f>X160*K160</f>
        <v>0</v>
      </c>
      <c r="Z160" s="169">
        <v>0</v>
      </c>
      <c r="AA160" s="170">
        <f>Z160*K160</f>
        <v>0</v>
      </c>
      <c r="AR160" s="22" t="s">
        <v>1086</v>
      </c>
      <c r="AT160" s="22" t="s">
        <v>1082</v>
      </c>
      <c r="AU160" s="22" t="s">
        <v>959</v>
      </c>
      <c r="AY160" s="22" t="s">
        <v>1081</v>
      </c>
      <c r="BE160" s="116">
        <f>IF(U160="základná",N160,0)</f>
        <v>0</v>
      </c>
      <c r="BF160" s="116">
        <f>IF(U160="znížená",N160,0)</f>
        <v>0</v>
      </c>
      <c r="BG160" s="116">
        <f>IF(U160="zákl. prenesená",N160,0)</f>
        <v>0</v>
      </c>
      <c r="BH160" s="116">
        <f>IF(U160="zníž. prenesená",N160,0)</f>
        <v>0</v>
      </c>
      <c r="BI160" s="116">
        <f>IF(U160="nulová",N160,0)</f>
        <v>0</v>
      </c>
      <c r="BJ160" s="22" t="s">
        <v>959</v>
      </c>
      <c r="BK160" s="171">
        <f>ROUND(L160*K160,3)</f>
        <v>0</v>
      </c>
      <c r="BL160" s="22" t="s">
        <v>1086</v>
      </c>
      <c r="BM160" s="22" t="s">
        <v>394</v>
      </c>
    </row>
    <row r="161" spans="2:65" s="12" customFormat="1" ht="16.5" customHeight="1">
      <c r="B161" s="179"/>
      <c r="C161" s="180"/>
      <c r="D161" s="180"/>
      <c r="E161" s="181" t="s">
        <v>875</v>
      </c>
      <c r="F161" s="275" t="s">
        <v>395</v>
      </c>
      <c r="G161" s="276"/>
      <c r="H161" s="276"/>
      <c r="I161" s="276"/>
      <c r="J161" s="180"/>
      <c r="K161" s="182">
        <v>36.774000000000001</v>
      </c>
      <c r="L161" s="180"/>
      <c r="M161" s="180"/>
      <c r="N161" s="180"/>
      <c r="O161" s="180"/>
      <c r="P161" s="180"/>
      <c r="Q161" s="180"/>
      <c r="R161" s="183"/>
      <c r="T161" s="184"/>
      <c r="U161" s="180"/>
      <c r="V161" s="180"/>
      <c r="W161" s="180"/>
      <c r="X161" s="180"/>
      <c r="Y161" s="180"/>
      <c r="Z161" s="180"/>
      <c r="AA161" s="185"/>
      <c r="AT161" s="186" t="s">
        <v>1089</v>
      </c>
      <c r="AU161" s="186" t="s">
        <v>959</v>
      </c>
      <c r="AV161" s="12" t="s">
        <v>959</v>
      </c>
      <c r="AW161" s="12" t="s">
        <v>903</v>
      </c>
      <c r="AX161" s="12" t="s">
        <v>954</v>
      </c>
      <c r="AY161" s="186" t="s">
        <v>1081</v>
      </c>
    </row>
    <row r="162" spans="2:65" s="1" customFormat="1" ht="51" customHeight="1">
      <c r="B162" s="136"/>
      <c r="C162" s="164" t="s">
        <v>1132</v>
      </c>
      <c r="D162" s="164" t="s">
        <v>1082</v>
      </c>
      <c r="E162" s="165" t="s">
        <v>1101</v>
      </c>
      <c r="F162" s="270" t="s">
        <v>1102</v>
      </c>
      <c r="G162" s="270"/>
      <c r="H162" s="270"/>
      <c r="I162" s="270"/>
      <c r="J162" s="166" t="s">
        <v>1085</v>
      </c>
      <c r="K162" s="167">
        <v>520.06399999999996</v>
      </c>
      <c r="L162" s="265">
        <v>0</v>
      </c>
      <c r="M162" s="265"/>
      <c r="N162" s="258">
        <f>ROUND(L162*K162,3)</f>
        <v>0</v>
      </c>
      <c r="O162" s="258"/>
      <c r="P162" s="258"/>
      <c r="Q162" s="258"/>
      <c r="R162" s="138"/>
      <c r="T162" s="168" t="s">
        <v>875</v>
      </c>
      <c r="U162" s="47" t="s">
        <v>914</v>
      </c>
      <c r="V162" s="39"/>
      <c r="W162" s="169">
        <f>V162*K162</f>
        <v>0</v>
      </c>
      <c r="X162" s="169">
        <v>0</v>
      </c>
      <c r="Y162" s="169">
        <f>X162*K162</f>
        <v>0</v>
      </c>
      <c r="Z162" s="169">
        <v>0</v>
      </c>
      <c r="AA162" s="170">
        <f>Z162*K162</f>
        <v>0</v>
      </c>
      <c r="AR162" s="22" t="s">
        <v>1086</v>
      </c>
      <c r="AT162" s="22" t="s">
        <v>1082</v>
      </c>
      <c r="AU162" s="22" t="s">
        <v>959</v>
      </c>
      <c r="AY162" s="22" t="s">
        <v>1081</v>
      </c>
      <c r="BE162" s="116">
        <f>IF(U162="základná",N162,0)</f>
        <v>0</v>
      </c>
      <c r="BF162" s="116">
        <f>IF(U162="znížená",N162,0)</f>
        <v>0</v>
      </c>
      <c r="BG162" s="116">
        <f>IF(U162="zákl. prenesená",N162,0)</f>
        <v>0</v>
      </c>
      <c r="BH162" s="116">
        <f>IF(U162="zníž. prenesená",N162,0)</f>
        <v>0</v>
      </c>
      <c r="BI162" s="116">
        <f>IF(U162="nulová",N162,0)</f>
        <v>0</v>
      </c>
      <c r="BJ162" s="22" t="s">
        <v>959</v>
      </c>
      <c r="BK162" s="171">
        <f>ROUND(L162*K162,3)</f>
        <v>0</v>
      </c>
      <c r="BL162" s="22" t="s">
        <v>1086</v>
      </c>
      <c r="BM162" s="22" t="s">
        <v>396</v>
      </c>
    </row>
    <row r="163" spans="2:65" s="1" customFormat="1" ht="25.5" customHeight="1">
      <c r="B163" s="136"/>
      <c r="C163" s="164" t="s">
        <v>1139</v>
      </c>
      <c r="D163" s="164" t="s">
        <v>1082</v>
      </c>
      <c r="E163" s="165" t="s">
        <v>397</v>
      </c>
      <c r="F163" s="270" t="s">
        <v>398</v>
      </c>
      <c r="G163" s="270"/>
      <c r="H163" s="270"/>
      <c r="I163" s="270"/>
      <c r="J163" s="166" t="s">
        <v>1085</v>
      </c>
      <c r="K163" s="167">
        <v>36.774000000000001</v>
      </c>
      <c r="L163" s="265">
        <v>0</v>
      </c>
      <c r="M163" s="265"/>
      <c r="N163" s="258">
        <f>ROUND(L163*K163,3)</f>
        <v>0</v>
      </c>
      <c r="O163" s="258"/>
      <c r="P163" s="258"/>
      <c r="Q163" s="258"/>
      <c r="R163" s="138"/>
      <c r="T163" s="168" t="s">
        <v>875</v>
      </c>
      <c r="U163" s="47" t="s">
        <v>914</v>
      </c>
      <c r="V163" s="39"/>
      <c r="W163" s="169">
        <f>V163*K163</f>
        <v>0</v>
      </c>
      <c r="X163" s="169">
        <v>0</v>
      </c>
      <c r="Y163" s="169">
        <f>X163*K163</f>
        <v>0</v>
      </c>
      <c r="Z163" s="169">
        <v>0</v>
      </c>
      <c r="AA163" s="170">
        <f>Z163*K163</f>
        <v>0</v>
      </c>
      <c r="AR163" s="22" t="s">
        <v>1086</v>
      </c>
      <c r="AT163" s="22" t="s">
        <v>1082</v>
      </c>
      <c r="AU163" s="22" t="s">
        <v>959</v>
      </c>
      <c r="AY163" s="22" t="s">
        <v>1081</v>
      </c>
      <c r="BE163" s="116">
        <f>IF(U163="základná",N163,0)</f>
        <v>0</v>
      </c>
      <c r="BF163" s="116">
        <f>IF(U163="znížená",N163,0)</f>
        <v>0</v>
      </c>
      <c r="BG163" s="116">
        <f>IF(U163="zákl. prenesená",N163,0)</f>
        <v>0</v>
      </c>
      <c r="BH163" s="116">
        <f>IF(U163="zníž. prenesená",N163,0)</f>
        <v>0</v>
      </c>
      <c r="BI163" s="116">
        <f>IF(U163="nulová",N163,0)</f>
        <v>0</v>
      </c>
      <c r="BJ163" s="22" t="s">
        <v>959</v>
      </c>
      <c r="BK163" s="171">
        <f>ROUND(L163*K163,3)</f>
        <v>0</v>
      </c>
      <c r="BL163" s="22" t="s">
        <v>1086</v>
      </c>
      <c r="BM163" s="22" t="s">
        <v>399</v>
      </c>
    </row>
    <row r="164" spans="2:65" s="1" customFormat="1" ht="16.5" customHeight="1">
      <c r="B164" s="136"/>
      <c r="C164" s="164" t="s">
        <v>1143</v>
      </c>
      <c r="D164" s="164" t="s">
        <v>1082</v>
      </c>
      <c r="E164" s="165" t="s">
        <v>1104</v>
      </c>
      <c r="F164" s="270" t="s">
        <v>1105</v>
      </c>
      <c r="G164" s="270"/>
      <c r="H164" s="270"/>
      <c r="I164" s="270"/>
      <c r="J164" s="166" t="s">
        <v>1085</v>
      </c>
      <c r="K164" s="167">
        <v>36.774000000000001</v>
      </c>
      <c r="L164" s="265">
        <v>0</v>
      </c>
      <c r="M164" s="265"/>
      <c r="N164" s="258">
        <f>ROUND(L164*K164,3)</f>
        <v>0</v>
      </c>
      <c r="O164" s="258"/>
      <c r="P164" s="258"/>
      <c r="Q164" s="258"/>
      <c r="R164" s="138"/>
      <c r="T164" s="168" t="s">
        <v>875</v>
      </c>
      <c r="U164" s="47" t="s">
        <v>914</v>
      </c>
      <c r="V164" s="39"/>
      <c r="W164" s="169">
        <f>V164*K164</f>
        <v>0</v>
      </c>
      <c r="X164" s="169">
        <v>0</v>
      </c>
      <c r="Y164" s="169">
        <f>X164*K164</f>
        <v>0</v>
      </c>
      <c r="Z164" s="169">
        <v>0</v>
      </c>
      <c r="AA164" s="170">
        <f>Z164*K164</f>
        <v>0</v>
      </c>
      <c r="AR164" s="22" t="s">
        <v>1086</v>
      </c>
      <c r="AT164" s="22" t="s">
        <v>1082</v>
      </c>
      <c r="AU164" s="22" t="s">
        <v>959</v>
      </c>
      <c r="AY164" s="22" t="s">
        <v>1081</v>
      </c>
      <c r="BE164" s="116">
        <f>IF(U164="základná",N164,0)</f>
        <v>0</v>
      </c>
      <c r="BF164" s="116">
        <f>IF(U164="znížená",N164,0)</f>
        <v>0</v>
      </c>
      <c r="BG164" s="116">
        <f>IF(U164="zákl. prenesená",N164,0)</f>
        <v>0</v>
      </c>
      <c r="BH164" s="116">
        <f>IF(U164="zníž. prenesená",N164,0)</f>
        <v>0</v>
      </c>
      <c r="BI164" s="116">
        <f>IF(U164="nulová",N164,0)</f>
        <v>0</v>
      </c>
      <c r="BJ164" s="22" t="s">
        <v>959</v>
      </c>
      <c r="BK164" s="171">
        <f>ROUND(L164*K164,3)</f>
        <v>0</v>
      </c>
      <c r="BL164" s="22" t="s">
        <v>1086</v>
      </c>
      <c r="BM164" s="22" t="s">
        <v>400</v>
      </c>
    </row>
    <row r="165" spans="2:65" s="12" customFormat="1" ht="16.5" customHeight="1">
      <c r="B165" s="179"/>
      <c r="C165" s="180"/>
      <c r="D165" s="180"/>
      <c r="E165" s="181" t="s">
        <v>875</v>
      </c>
      <c r="F165" s="275" t="s">
        <v>401</v>
      </c>
      <c r="G165" s="276"/>
      <c r="H165" s="276"/>
      <c r="I165" s="276"/>
      <c r="J165" s="180"/>
      <c r="K165" s="182">
        <v>36.774000000000001</v>
      </c>
      <c r="L165" s="180"/>
      <c r="M165" s="180"/>
      <c r="N165" s="180"/>
      <c r="O165" s="180"/>
      <c r="P165" s="180"/>
      <c r="Q165" s="180"/>
      <c r="R165" s="183"/>
      <c r="T165" s="184"/>
      <c r="U165" s="180"/>
      <c r="V165" s="180"/>
      <c r="W165" s="180"/>
      <c r="X165" s="180"/>
      <c r="Y165" s="180"/>
      <c r="Z165" s="180"/>
      <c r="AA165" s="185"/>
      <c r="AT165" s="186" t="s">
        <v>1089</v>
      </c>
      <c r="AU165" s="186" t="s">
        <v>959</v>
      </c>
      <c r="AV165" s="12" t="s">
        <v>959</v>
      </c>
      <c r="AW165" s="12" t="s">
        <v>903</v>
      </c>
      <c r="AX165" s="12" t="s">
        <v>954</v>
      </c>
      <c r="AY165" s="186" t="s">
        <v>1081</v>
      </c>
    </row>
    <row r="166" spans="2:65" s="1" customFormat="1" ht="25.5" customHeight="1">
      <c r="B166" s="136"/>
      <c r="C166" s="164" t="s">
        <v>1149</v>
      </c>
      <c r="D166" s="164" t="s">
        <v>1082</v>
      </c>
      <c r="E166" s="165" t="s">
        <v>1108</v>
      </c>
      <c r="F166" s="270" t="s">
        <v>1109</v>
      </c>
      <c r="G166" s="270"/>
      <c r="H166" s="270"/>
      <c r="I166" s="270"/>
      <c r="J166" s="166" t="s">
        <v>1110</v>
      </c>
      <c r="K166" s="167">
        <v>73.548000000000002</v>
      </c>
      <c r="L166" s="265">
        <v>0</v>
      </c>
      <c r="M166" s="265"/>
      <c r="N166" s="258">
        <f>ROUND(L166*K166,3)</f>
        <v>0</v>
      </c>
      <c r="O166" s="258"/>
      <c r="P166" s="258"/>
      <c r="Q166" s="258"/>
      <c r="R166" s="138"/>
      <c r="T166" s="168" t="s">
        <v>875</v>
      </c>
      <c r="U166" s="47" t="s">
        <v>914</v>
      </c>
      <c r="V166" s="39"/>
      <c r="W166" s="169">
        <f>V166*K166</f>
        <v>0</v>
      </c>
      <c r="X166" s="169">
        <v>0</v>
      </c>
      <c r="Y166" s="169">
        <f>X166*K166</f>
        <v>0</v>
      </c>
      <c r="Z166" s="169">
        <v>0</v>
      </c>
      <c r="AA166" s="170">
        <f>Z166*K166</f>
        <v>0</v>
      </c>
      <c r="AR166" s="22" t="s">
        <v>1086</v>
      </c>
      <c r="AT166" s="22" t="s">
        <v>1082</v>
      </c>
      <c r="AU166" s="22" t="s">
        <v>959</v>
      </c>
      <c r="AY166" s="22" t="s">
        <v>1081</v>
      </c>
      <c r="BE166" s="116">
        <f>IF(U166="základná",N166,0)</f>
        <v>0</v>
      </c>
      <c r="BF166" s="116">
        <f>IF(U166="znížená",N166,0)</f>
        <v>0</v>
      </c>
      <c r="BG166" s="116">
        <f>IF(U166="zákl. prenesená",N166,0)</f>
        <v>0</v>
      </c>
      <c r="BH166" s="116">
        <f>IF(U166="zníž. prenesená",N166,0)</f>
        <v>0</v>
      </c>
      <c r="BI166" s="116">
        <f>IF(U166="nulová",N166,0)</f>
        <v>0</v>
      </c>
      <c r="BJ166" s="22" t="s">
        <v>959</v>
      </c>
      <c r="BK166" s="171">
        <f>ROUND(L166*K166,3)</f>
        <v>0</v>
      </c>
      <c r="BL166" s="22" t="s">
        <v>1086</v>
      </c>
      <c r="BM166" s="22" t="s">
        <v>402</v>
      </c>
    </row>
    <row r="167" spans="2:65" s="1" customFormat="1" ht="25.5" customHeight="1">
      <c r="B167" s="136"/>
      <c r="C167" s="164" t="s">
        <v>1167</v>
      </c>
      <c r="D167" s="164" t="s">
        <v>1082</v>
      </c>
      <c r="E167" s="165" t="s">
        <v>403</v>
      </c>
      <c r="F167" s="270" t="s">
        <v>404</v>
      </c>
      <c r="G167" s="270"/>
      <c r="H167" s="270"/>
      <c r="I167" s="270"/>
      <c r="J167" s="166" t="s">
        <v>1135</v>
      </c>
      <c r="K167" s="167">
        <v>84.64</v>
      </c>
      <c r="L167" s="265">
        <v>0</v>
      </c>
      <c r="M167" s="265"/>
      <c r="N167" s="258">
        <f>ROUND(L167*K167,3)</f>
        <v>0</v>
      </c>
      <c r="O167" s="258"/>
      <c r="P167" s="258"/>
      <c r="Q167" s="258"/>
      <c r="R167" s="138"/>
      <c r="T167" s="168" t="s">
        <v>875</v>
      </c>
      <c r="U167" s="47" t="s">
        <v>914</v>
      </c>
      <c r="V167" s="39"/>
      <c r="W167" s="169">
        <f>V167*K167</f>
        <v>0</v>
      </c>
      <c r="X167" s="169">
        <v>0</v>
      </c>
      <c r="Y167" s="169">
        <f>X167*K167</f>
        <v>0</v>
      </c>
      <c r="Z167" s="169">
        <v>0</v>
      </c>
      <c r="AA167" s="170">
        <f>Z167*K167</f>
        <v>0</v>
      </c>
      <c r="AR167" s="22" t="s">
        <v>1086</v>
      </c>
      <c r="AT167" s="22" t="s">
        <v>1082</v>
      </c>
      <c r="AU167" s="22" t="s">
        <v>959</v>
      </c>
      <c r="AY167" s="22" t="s">
        <v>1081</v>
      </c>
      <c r="BE167" s="116">
        <f>IF(U167="základná",N167,0)</f>
        <v>0</v>
      </c>
      <c r="BF167" s="116">
        <f>IF(U167="znížená",N167,0)</f>
        <v>0</v>
      </c>
      <c r="BG167" s="116">
        <f>IF(U167="zákl. prenesená",N167,0)</f>
        <v>0</v>
      </c>
      <c r="BH167" s="116">
        <f>IF(U167="zníž. prenesená",N167,0)</f>
        <v>0</v>
      </c>
      <c r="BI167" s="116">
        <f>IF(U167="nulová",N167,0)</f>
        <v>0</v>
      </c>
      <c r="BJ167" s="22" t="s">
        <v>959</v>
      </c>
      <c r="BK167" s="171">
        <f>ROUND(L167*K167,3)</f>
        <v>0</v>
      </c>
      <c r="BL167" s="22" t="s">
        <v>1086</v>
      </c>
      <c r="BM167" s="22" t="s">
        <v>405</v>
      </c>
    </row>
    <row r="168" spans="2:65" s="12" customFormat="1" ht="16.5" customHeight="1">
      <c r="B168" s="179"/>
      <c r="C168" s="180"/>
      <c r="D168" s="180"/>
      <c r="E168" s="181" t="s">
        <v>875</v>
      </c>
      <c r="F168" s="275" t="s">
        <v>406</v>
      </c>
      <c r="G168" s="276"/>
      <c r="H168" s="276"/>
      <c r="I168" s="276"/>
      <c r="J168" s="180"/>
      <c r="K168" s="182">
        <v>67</v>
      </c>
      <c r="L168" s="180"/>
      <c r="M168" s="180"/>
      <c r="N168" s="180"/>
      <c r="O168" s="180"/>
      <c r="P168" s="180"/>
      <c r="Q168" s="180"/>
      <c r="R168" s="183"/>
      <c r="T168" s="184"/>
      <c r="U168" s="180"/>
      <c r="V168" s="180"/>
      <c r="W168" s="180"/>
      <c r="X168" s="180"/>
      <c r="Y168" s="180"/>
      <c r="Z168" s="180"/>
      <c r="AA168" s="185"/>
      <c r="AT168" s="186" t="s">
        <v>1089</v>
      </c>
      <c r="AU168" s="186" t="s">
        <v>959</v>
      </c>
      <c r="AV168" s="12" t="s">
        <v>959</v>
      </c>
      <c r="AW168" s="12" t="s">
        <v>903</v>
      </c>
      <c r="AX168" s="12" t="s">
        <v>947</v>
      </c>
      <c r="AY168" s="186" t="s">
        <v>1081</v>
      </c>
    </row>
    <row r="169" spans="2:65" s="12" customFormat="1" ht="16.5" customHeight="1">
      <c r="B169" s="179"/>
      <c r="C169" s="180"/>
      <c r="D169" s="180"/>
      <c r="E169" s="181" t="s">
        <v>875</v>
      </c>
      <c r="F169" s="259" t="s">
        <v>407</v>
      </c>
      <c r="G169" s="260"/>
      <c r="H169" s="260"/>
      <c r="I169" s="260"/>
      <c r="J169" s="180"/>
      <c r="K169" s="182">
        <v>1.425</v>
      </c>
      <c r="L169" s="180"/>
      <c r="M169" s="180"/>
      <c r="N169" s="180"/>
      <c r="O169" s="180"/>
      <c r="P169" s="180"/>
      <c r="Q169" s="180"/>
      <c r="R169" s="183"/>
      <c r="T169" s="184"/>
      <c r="U169" s="180"/>
      <c r="V169" s="180"/>
      <c r="W169" s="180"/>
      <c r="X169" s="180"/>
      <c r="Y169" s="180"/>
      <c r="Z169" s="180"/>
      <c r="AA169" s="185"/>
      <c r="AT169" s="186" t="s">
        <v>1089</v>
      </c>
      <c r="AU169" s="186" t="s">
        <v>959</v>
      </c>
      <c r="AV169" s="12" t="s">
        <v>959</v>
      </c>
      <c r="AW169" s="12" t="s">
        <v>903</v>
      </c>
      <c r="AX169" s="12" t="s">
        <v>947</v>
      </c>
      <c r="AY169" s="186" t="s">
        <v>1081</v>
      </c>
    </row>
    <row r="170" spans="2:65" s="12" customFormat="1" ht="16.5" customHeight="1">
      <c r="B170" s="179"/>
      <c r="C170" s="180"/>
      <c r="D170" s="180"/>
      <c r="E170" s="181" t="s">
        <v>875</v>
      </c>
      <c r="F170" s="259" t="s">
        <v>408</v>
      </c>
      <c r="G170" s="260"/>
      <c r="H170" s="260"/>
      <c r="I170" s="260"/>
      <c r="J170" s="180"/>
      <c r="K170" s="182">
        <v>1.7549999999999999</v>
      </c>
      <c r="L170" s="180"/>
      <c r="M170" s="180"/>
      <c r="N170" s="180"/>
      <c r="O170" s="180"/>
      <c r="P170" s="180"/>
      <c r="Q170" s="180"/>
      <c r="R170" s="183"/>
      <c r="T170" s="184"/>
      <c r="U170" s="180"/>
      <c r="V170" s="180"/>
      <c r="W170" s="180"/>
      <c r="X170" s="180"/>
      <c r="Y170" s="180"/>
      <c r="Z170" s="180"/>
      <c r="AA170" s="185"/>
      <c r="AT170" s="186" t="s">
        <v>1089</v>
      </c>
      <c r="AU170" s="186" t="s">
        <v>959</v>
      </c>
      <c r="AV170" s="12" t="s">
        <v>959</v>
      </c>
      <c r="AW170" s="12" t="s">
        <v>903</v>
      </c>
      <c r="AX170" s="12" t="s">
        <v>947</v>
      </c>
      <c r="AY170" s="186" t="s">
        <v>1081</v>
      </c>
    </row>
    <row r="171" spans="2:65" s="12" customFormat="1" ht="16.5" customHeight="1">
      <c r="B171" s="179"/>
      <c r="C171" s="180"/>
      <c r="D171" s="180"/>
      <c r="E171" s="181" t="s">
        <v>875</v>
      </c>
      <c r="F171" s="259" t="s">
        <v>409</v>
      </c>
      <c r="G171" s="260"/>
      <c r="H171" s="260"/>
      <c r="I171" s="260"/>
      <c r="J171" s="180"/>
      <c r="K171" s="182">
        <v>2.46</v>
      </c>
      <c r="L171" s="180"/>
      <c r="M171" s="180"/>
      <c r="N171" s="180"/>
      <c r="O171" s="180"/>
      <c r="P171" s="180"/>
      <c r="Q171" s="180"/>
      <c r="R171" s="183"/>
      <c r="T171" s="184"/>
      <c r="U171" s="180"/>
      <c r="V171" s="180"/>
      <c r="W171" s="180"/>
      <c r="X171" s="180"/>
      <c r="Y171" s="180"/>
      <c r="Z171" s="180"/>
      <c r="AA171" s="185"/>
      <c r="AT171" s="186" t="s">
        <v>1089</v>
      </c>
      <c r="AU171" s="186" t="s">
        <v>959</v>
      </c>
      <c r="AV171" s="12" t="s">
        <v>959</v>
      </c>
      <c r="AW171" s="12" t="s">
        <v>903</v>
      </c>
      <c r="AX171" s="12" t="s">
        <v>947</v>
      </c>
      <c r="AY171" s="186" t="s">
        <v>1081</v>
      </c>
    </row>
    <row r="172" spans="2:65" s="12" customFormat="1" ht="16.5" customHeight="1">
      <c r="B172" s="179"/>
      <c r="C172" s="180"/>
      <c r="D172" s="180"/>
      <c r="E172" s="181" t="s">
        <v>875</v>
      </c>
      <c r="F172" s="259" t="s">
        <v>410</v>
      </c>
      <c r="G172" s="260"/>
      <c r="H172" s="260"/>
      <c r="I172" s="260"/>
      <c r="J172" s="180"/>
      <c r="K172" s="182">
        <v>2.34</v>
      </c>
      <c r="L172" s="180"/>
      <c r="M172" s="180"/>
      <c r="N172" s="180"/>
      <c r="O172" s="180"/>
      <c r="P172" s="180"/>
      <c r="Q172" s="180"/>
      <c r="R172" s="183"/>
      <c r="T172" s="184"/>
      <c r="U172" s="180"/>
      <c r="V172" s="180"/>
      <c r="W172" s="180"/>
      <c r="X172" s="180"/>
      <c r="Y172" s="180"/>
      <c r="Z172" s="180"/>
      <c r="AA172" s="185"/>
      <c r="AT172" s="186" t="s">
        <v>1089</v>
      </c>
      <c r="AU172" s="186" t="s">
        <v>959</v>
      </c>
      <c r="AV172" s="12" t="s">
        <v>959</v>
      </c>
      <c r="AW172" s="12" t="s">
        <v>903</v>
      </c>
      <c r="AX172" s="12" t="s">
        <v>947</v>
      </c>
      <c r="AY172" s="186" t="s">
        <v>1081</v>
      </c>
    </row>
    <row r="173" spans="2:65" s="12" customFormat="1" ht="16.5" customHeight="1">
      <c r="B173" s="179"/>
      <c r="C173" s="180"/>
      <c r="D173" s="180"/>
      <c r="E173" s="181" t="s">
        <v>875</v>
      </c>
      <c r="F173" s="259" t="s">
        <v>411</v>
      </c>
      <c r="G173" s="260"/>
      <c r="H173" s="260"/>
      <c r="I173" s="260"/>
      <c r="J173" s="180"/>
      <c r="K173" s="182">
        <v>1.5</v>
      </c>
      <c r="L173" s="180"/>
      <c r="M173" s="180"/>
      <c r="N173" s="180"/>
      <c r="O173" s="180"/>
      <c r="P173" s="180"/>
      <c r="Q173" s="180"/>
      <c r="R173" s="183"/>
      <c r="T173" s="184"/>
      <c r="U173" s="180"/>
      <c r="V173" s="180"/>
      <c r="W173" s="180"/>
      <c r="X173" s="180"/>
      <c r="Y173" s="180"/>
      <c r="Z173" s="180"/>
      <c r="AA173" s="185"/>
      <c r="AT173" s="186" t="s">
        <v>1089</v>
      </c>
      <c r="AU173" s="186" t="s">
        <v>959</v>
      </c>
      <c r="AV173" s="12" t="s">
        <v>959</v>
      </c>
      <c r="AW173" s="12" t="s">
        <v>903</v>
      </c>
      <c r="AX173" s="12" t="s">
        <v>947</v>
      </c>
      <c r="AY173" s="186" t="s">
        <v>1081</v>
      </c>
    </row>
    <row r="174" spans="2:65" s="12" customFormat="1" ht="16.5" customHeight="1">
      <c r="B174" s="179"/>
      <c r="C174" s="180"/>
      <c r="D174" s="180"/>
      <c r="E174" s="181" t="s">
        <v>875</v>
      </c>
      <c r="F174" s="259" t="s">
        <v>412</v>
      </c>
      <c r="G174" s="260"/>
      <c r="H174" s="260"/>
      <c r="I174" s="260"/>
      <c r="J174" s="180"/>
      <c r="K174" s="182">
        <v>8.16</v>
      </c>
      <c r="L174" s="180"/>
      <c r="M174" s="180"/>
      <c r="N174" s="180"/>
      <c r="O174" s="180"/>
      <c r="P174" s="180"/>
      <c r="Q174" s="180"/>
      <c r="R174" s="183"/>
      <c r="T174" s="184"/>
      <c r="U174" s="180"/>
      <c r="V174" s="180"/>
      <c r="W174" s="180"/>
      <c r="X174" s="180"/>
      <c r="Y174" s="180"/>
      <c r="Z174" s="180"/>
      <c r="AA174" s="185"/>
      <c r="AT174" s="186" t="s">
        <v>1089</v>
      </c>
      <c r="AU174" s="186" t="s">
        <v>959</v>
      </c>
      <c r="AV174" s="12" t="s">
        <v>959</v>
      </c>
      <c r="AW174" s="12" t="s">
        <v>903</v>
      </c>
      <c r="AX174" s="12" t="s">
        <v>947</v>
      </c>
      <c r="AY174" s="186" t="s">
        <v>1081</v>
      </c>
    </row>
    <row r="175" spans="2:65" s="13" customFormat="1" ht="16.5" customHeight="1">
      <c r="B175" s="187"/>
      <c r="C175" s="188"/>
      <c r="D175" s="188"/>
      <c r="E175" s="189" t="s">
        <v>875</v>
      </c>
      <c r="F175" s="271" t="s">
        <v>1096</v>
      </c>
      <c r="G175" s="272"/>
      <c r="H175" s="272"/>
      <c r="I175" s="272"/>
      <c r="J175" s="188"/>
      <c r="K175" s="190">
        <v>84.64</v>
      </c>
      <c r="L175" s="188"/>
      <c r="M175" s="188"/>
      <c r="N175" s="188"/>
      <c r="O175" s="188"/>
      <c r="P175" s="188"/>
      <c r="Q175" s="188"/>
      <c r="R175" s="191"/>
      <c r="T175" s="192"/>
      <c r="U175" s="188"/>
      <c r="V175" s="188"/>
      <c r="W175" s="188"/>
      <c r="X175" s="188"/>
      <c r="Y175" s="188"/>
      <c r="Z175" s="188"/>
      <c r="AA175" s="193"/>
      <c r="AT175" s="194" t="s">
        <v>1089</v>
      </c>
      <c r="AU175" s="194" t="s">
        <v>959</v>
      </c>
      <c r="AV175" s="13" t="s">
        <v>1086</v>
      </c>
      <c r="AW175" s="13" t="s">
        <v>903</v>
      </c>
      <c r="AX175" s="13" t="s">
        <v>954</v>
      </c>
      <c r="AY175" s="194" t="s">
        <v>1081</v>
      </c>
    </row>
    <row r="176" spans="2:65" s="10" customFormat="1" ht="29.85" customHeight="1">
      <c r="B176" s="153"/>
      <c r="C176" s="154"/>
      <c r="D176" s="163" t="s">
        <v>1048</v>
      </c>
      <c r="E176" s="163"/>
      <c r="F176" s="163"/>
      <c r="G176" s="163"/>
      <c r="H176" s="163"/>
      <c r="I176" s="163"/>
      <c r="J176" s="163"/>
      <c r="K176" s="163"/>
      <c r="L176" s="163"/>
      <c r="M176" s="163"/>
      <c r="N176" s="279">
        <f>BK176</f>
        <v>0</v>
      </c>
      <c r="O176" s="280"/>
      <c r="P176" s="280"/>
      <c r="Q176" s="280"/>
      <c r="R176" s="156"/>
      <c r="T176" s="157"/>
      <c r="U176" s="154"/>
      <c r="V176" s="154"/>
      <c r="W176" s="158">
        <f>SUM(W177:W190)</f>
        <v>0</v>
      </c>
      <c r="X176" s="154"/>
      <c r="Y176" s="158">
        <f>SUM(Y177:Y190)</f>
        <v>14.826896919999999</v>
      </c>
      <c r="Z176" s="154"/>
      <c r="AA176" s="159">
        <f>SUM(AA177:AA190)</f>
        <v>0</v>
      </c>
      <c r="AR176" s="160" t="s">
        <v>954</v>
      </c>
      <c r="AT176" s="161" t="s">
        <v>946</v>
      </c>
      <c r="AU176" s="161" t="s">
        <v>954</v>
      </c>
      <c r="AY176" s="160" t="s">
        <v>1081</v>
      </c>
      <c r="BK176" s="162">
        <f>SUM(BK177:BK190)</f>
        <v>0</v>
      </c>
    </row>
    <row r="177" spans="2:65" s="1" customFormat="1" ht="25.5" customHeight="1">
      <c r="B177" s="136"/>
      <c r="C177" s="164" t="s">
        <v>1179</v>
      </c>
      <c r="D177" s="164" t="s">
        <v>1082</v>
      </c>
      <c r="E177" s="165" t="s">
        <v>413</v>
      </c>
      <c r="F177" s="270" t="s">
        <v>414</v>
      </c>
      <c r="G177" s="270"/>
      <c r="H177" s="270"/>
      <c r="I177" s="270"/>
      <c r="J177" s="166" t="s">
        <v>1085</v>
      </c>
      <c r="K177" s="167">
        <v>0.82499999999999996</v>
      </c>
      <c r="L177" s="265">
        <v>0</v>
      </c>
      <c r="M177" s="265"/>
      <c r="N177" s="258">
        <f>ROUND(L177*K177,3)</f>
        <v>0</v>
      </c>
      <c r="O177" s="258"/>
      <c r="P177" s="258"/>
      <c r="Q177" s="258"/>
      <c r="R177" s="138"/>
      <c r="T177" s="168" t="s">
        <v>875</v>
      </c>
      <c r="U177" s="47" t="s">
        <v>914</v>
      </c>
      <c r="V177" s="39"/>
      <c r="W177" s="169">
        <f>V177*K177</f>
        <v>0</v>
      </c>
      <c r="X177" s="169">
        <v>2.5138199999999999</v>
      </c>
      <c r="Y177" s="169">
        <f>X177*K177</f>
        <v>2.0739014999999998</v>
      </c>
      <c r="Z177" s="169">
        <v>0</v>
      </c>
      <c r="AA177" s="170">
        <f>Z177*K177</f>
        <v>0</v>
      </c>
      <c r="AR177" s="22" t="s">
        <v>1086</v>
      </c>
      <c r="AT177" s="22" t="s">
        <v>1082</v>
      </c>
      <c r="AU177" s="22" t="s">
        <v>959</v>
      </c>
      <c r="AY177" s="22" t="s">
        <v>1081</v>
      </c>
      <c r="BE177" s="116">
        <f>IF(U177="základná",N177,0)</f>
        <v>0</v>
      </c>
      <c r="BF177" s="116">
        <f>IF(U177="znížená",N177,0)</f>
        <v>0</v>
      </c>
      <c r="BG177" s="116">
        <f>IF(U177="zákl. prenesená",N177,0)</f>
        <v>0</v>
      </c>
      <c r="BH177" s="116">
        <f>IF(U177="zníž. prenesená",N177,0)</f>
        <v>0</v>
      </c>
      <c r="BI177" s="116">
        <f>IF(U177="nulová",N177,0)</f>
        <v>0</v>
      </c>
      <c r="BJ177" s="22" t="s">
        <v>959</v>
      </c>
      <c r="BK177" s="171">
        <f>ROUND(L177*K177,3)</f>
        <v>0</v>
      </c>
      <c r="BL177" s="22" t="s">
        <v>1086</v>
      </c>
      <c r="BM177" s="22" t="s">
        <v>415</v>
      </c>
    </row>
    <row r="178" spans="2:65" s="12" customFormat="1" ht="16.5" customHeight="1">
      <c r="B178" s="179"/>
      <c r="C178" s="180"/>
      <c r="D178" s="180"/>
      <c r="E178" s="181" t="s">
        <v>875</v>
      </c>
      <c r="F178" s="275" t="s">
        <v>416</v>
      </c>
      <c r="G178" s="276"/>
      <c r="H178" s="276"/>
      <c r="I178" s="276"/>
      <c r="J178" s="180"/>
      <c r="K178" s="182">
        <v>0.82499999999999996</v>
      </c>
      <c r="L178" s="180"/>
      <c r="M178" s="180"/>
      <c r="N178" s="180"/>
      <c r="O178" s="180"/>
      <c r="P178" s="180"/>
      <c r="Q178" s="180"/>
      <c r="R178" s="183"/>
      <c r="T178" s="184"/>
      <c r="U178" s="180"/>
      <c r="V178" s="180"/>
      <c r="W178" s="180"/>
      <c r="X178" s="180"/>
      <c r="Y178" s="180"/>
      <c r="Z178" s="180"/>
      <c r="AA178" s="185"/>
      <c r="AT178" s="186" t="s">
        <v>1089</v>
      </c>
      <c r="AU178" s="186" t="s">
        <v>959</v>
      </c>
      <c r="AV178" s="12" t="s">
        <v>959</v>
      </c>
      <c r="AW178" s="12" t="s">
        <v>903</v>
      </c>
      <c r="AX178" s="12" t="s">
        <v>954</v>
      </c>
      <c r="AY178" s="186" t="s">
        <v>1081</v>
      </c>
    </row>
    <row r="179" spans="2:65" s="1" customFormat="1" ht="25.5" customHeight="1">
      <c r="B179" s="136"/>
      <c r="C179" s="164" t="s">
        <v>1186</v>
      </c>
      <c r="D179" s="164" t="s">
        <v>1082</v>
      </c>
      <c r="E179" s="165" t="s">
        <v>1120</v>
      </c>
      <c r="F179" s="270" t="s">
        <v>1121</v>
      </c>
      <c r="G179" s="270"/>
      <c r="H179" s="270"/>
      <c r="I179" s="270"/>
      <c r="J179" s="166" t="s">
        <v>1110</v>
      </c>
      <c r="K179" s="167">
        <v>5.0000000000000001E-3</v>
      </c>
      <c r="L179" s="265">
        <v>0</v>
      </c>
      <c r="M179" s="265"/>
      <c r="N179" s="258">
        <f>ROUND(L179*K179,3)</f>
        <v>0</v>
      </c>
      <c r="O179" s="258"/>
      <c r="P179" s="258"/>
      <c r="Q179" s="258"/>
      <c r="R179" s="138"/>
      <c r="T179" s="168" t="s">
        <v>875</v>
      </c>
      <c r="U179" s="47" t="s">
        <v>914</v>
      </c>
      <c r="V179" s="39"/>
      <c r="W179" s="169">
        <f>V179*K179</f>
        <v>0</v>
      </c>
      <c r="X179" s="169">
        <v>1.20296</v>
      </c>
      <c r="Y179" s="169">
        <f>X179*K179</f>
        <v>6.0148000000000007E-3</v>
      </c>
      <c r="Z179" s="169">
        <v>0</v>
      </c>
      <c r="AA179" s="170">
        <f>Z179*K179</f>
        <v>0</v>
      </c>
      <c r="AR179" s="22" t="s">
        <v>1086</v>
      </c>
      <c r="AT179" s="22" t="s">
        <v>1082</v>
      </c>
      <c r="AU179" s="22" t="s">
        <v>959</v>
      </c>
      <c r="AY179" s="22" t="s">
        <v>1081</v>
      </c>
      <c r="BE179" s="116">
        <f>IF(U179="základná",N179,0)</f>
        <v>0</v>
      </c>
      <c r="BF179" s="116">
        <f>IF(U179="znížená",N179,0)</f>
        <v>0</v>
      </c>
      <c r="BG179" s="116">
        <f>IF(U179="zákl. prenesená",N179,0)</f>
        <v>0</v>
      </c>
      <c r="BH179" s="116">
        <f>IF(U179="zníž. prenesená",N179,0)</f>
        <v>0</v>
      </c>
      <c r="BI179" s="116">
        <f>IF(U179="nulová",N179,0)</f>
        <v>0</v>
      </c>
      <c r="BJ179" s="22" t="s">
        <v>959</v>
      </c>
      <c r="BK179" s="171">
        <f>ROUND(L179*K179,3)</f>
        <v>0</v>
      </c>
      <c r="BL179" s="22" t="s">
        <v>1086</v>
      </c>
      <c r="BM179" s="22" t="s">
        <v>417</v>
      </c>
    </row>
    <row r="180" spans="2:65" s="12" customFormat="1" ht="16.5" customHeight="1">
      <c r="B180" s="179"/>
      <c r="C180" s="180"/>
      <c r="D180" s="180"/>
      <c r="E180" s="181" t="s">
        <v>875</v>
      </c>
      <c r="F180" s="275" t="s">
        <v>418</v>
      </c>
      <c r="G180" s="276"/>
      <c r="H180" s="276"/>
      <c r="I180" s="276"/>
      <c r="J180" s="180"/>
      <c r="K180" s="182">
        <v>5.0000000000000001E-3</v>
      </c>
      <c r="L180" s="180"/>
      <c r="M180" s="180"/>
      <c r="N180" s="180"/>
      <c r="O180" s="180"/>
      <c r="P180" s="180"/>
      <c r="Q180" s="180"/>
      <c r="R180" s="183"/>
      <c r="T180" s="184"/>
      <c r="U180" s="180"/>
      <c r="V180" s="180"/>
      <c r="W180" s="180"/>
      <c r="X180" s="180"/>
      <c r="Y180" s="180"/>
      <c r="Z180" s="180"/>
      <c r="AA180" s="185"/>
      <c r="AT180" s="186" t="s">
        <v>1089</v>
      </c>
      <c r="AU180" s="186" t="s">
        <v>959</v>
      </c>
      <c r="AV180" s="12" t="s">
        <v>959</v>
      </c>
      <c r="AW180" s="12" t="s">
        <v>903</v>
      </c>
      <c r="AX180" s="12" t="s">
        <v>954</v>
      </c>
      <c r="AY180" s="186" t="s">
        <v>1081</v>
      </c>
    </row>
    <row r="181" spans="2:65" s="1" customFormat="1" ht="25.5" customHeight="1">
      <c r="B181" s="136"/>
      <c r="C181" s="164" t="s">
        <v>1183</v>
      </c>
      <c r="D181" s="164" t="s">
        <v>1082</v>
      </c>
      <c r="E181" s="165" t="s">
        <v>419</v>
      </c>
      <c r="F181" s="270" t="s">
        <v>420</v>
      </c>
      <c r="G181" s="270"/>
      <c r="H181" s="270"/>
      <c r="I181" s="270"/>
      <c r="J181" s="166" t="s">
        <v>1085</v>
      </c>
      <c r="K181" s="167">
        <v>5.3819999999999997</v>
      </c>
      <c r="L181" s="265">
        <v>0</v>
      </c>
      <c r="M181" s="265"/>
      <c r="N181" s="258">
        <f>ROUND(L181*K181,3)</f>
        <v>0</v>
      </c>
      <c r="O181" s="258"/>
      <c r="P181" s="258"/>
      <c r="Q181" s="258"/>
      <c r="R181" s="138"/>
      <c r="T181" s="168" t="s">
        <v>875</v>
      </c>
      <c r="U181" s="47" t="s">
        <v>914</v>
      </c>
      <c r="V181" s="39"/>
      <c r="W181" s="169">
        <f>V181*K181</f>
        <v>0</v>
      </c>
      <c r="X181" s="169">
        <v>2.3354300000000001</v>
      </c>
      <c r="Y181" s="169">
        <f>X181*K181</f>
        <v>12.56928426</v>
      </c>
      <c r="Z181" s="169">
        <v>0</v>
      </c>
      <c r="AA181" s="170">
        <f>Z181*K181</f>
        <v>0</v>
      </c>
      <c r="AR181" s="22" t="s">
        <v>1086</v>
      </c>
      <c r="AT181" s="22" t="s">
        <v>1082</v>
      </c>
      <c r="AU181" s="22" t="s">
        <v>959</v>
      </c>
      <c r="AY181" s="22" t="s">
        <v>1081</v>
      </c>
      <c r="BE181" s="116">
        <f>IF(U181="základná",N181,0)</f>
        <v>0</v>
      </c>
      <c r="BF181" s="116">
        <f>IF(U181="znížená",N181,0)</f>
        <v>0</v>
      </c>
      <c r="BG181" s="116">
        <f>IF(U181="zákl. prenesená",N181,0)</f>
        <v>0</v>
      </c>
      <c r="BH181" s="116">
        <f>IF(U181="zníž. prenesená",N181,0)</f>
        <v>0</v>
      </c>
      <c r="BI181" s="116">
        <f>IF(U181="nulová",N181,0)</f>
        <v>0</v>
      </c>
      <c r="BJ181" s="22" t="s">
        <v>959</v>
      </c>
      <c r="BK181" s="171">
        <f>ROUND(L181*K181,3)</f>
        <v>0</v>
      </c>
      <c r="BL181" s="22" t="s">
        <v>1086</v>
      </c>
      <c r="BM181" s="22" t="s">
        <v>421</v>
      </c>
    </row>
    <row r="182" spans="2:65" s="12" customFormat="1" ht="16.5" customHeight="1">
      <c r="B182" s="179"/>
      <c r="C182" s="180"/>
      <c r="D182" s="180"/>
      <c r="E182" s="181" t="s">
        <v>875</v>
      </c>
      <c r="F182" s="275" t="s">
        <v>422</v>
      </c>
      <c r="G182" s="276"/>
      <c r="H182" s="276"/>
      <c r="I182" s="276"/>
      <c r="J182" s="180"/>
      <c r="K182" s="182">
        <v>2.964</v>
      </c>
      <c r="L182" s="180"/>
      <c r="M182" s="180"/>
      <c r="N182" s="180"/>
      <c r="O182" s="180"/>
      <c r="P182" s="180"/>
      <c r="Q182" s="180"/>
      <c r="R182" s="183"/>
      <c r="T182" s="184"/>
      <c r="U182" s="180"/>
      <c r="V182" s="180"/>
      <c r="W182" s="180"/>
      <c r="X182" s="180"/>
      <c r="Y182" s="180"/>
      <c r="Z182" s="180"/>
      <c r="AA182" s="185"/>
      <c r="AT182" s="186" t="s">
        <v>1089</v>
      </c>
      <c r="AU182" s="186" t="s">
        <v>959</v>
      </c>
      <c r="AV182" s="12" t="s">
        <v>959</v>
      </c>
      <c r="AW182" s="12" t="s">
        <v>903</v>
      </c>
      <c r="AX182" s="12" t="s">
        <v>947</v>
      </c>
      <c r="AY182" s="186" t="s">
        <v>1081</v>
      </c>
    </row>
    <row r="183" spans="2:65" s="12" customFormat="1" ht="16.5" customHeight="1">
      <c r="B183" s="179"/>
      <c r="C183" s="180"/>
      <c r="D183" s="180"/>
      <c r="E183" s="181" t="s">
        <v>875</v>
      </c>
      <c r="F183" s="259" t="s">
        <v>423</v>
      </c>
      <c r="G183" s="260"/>
      <c r="H183" s="260"/>
      <c r="I183" s="260"/>
      <c r="J183" s="180"/>
      <c r="K183" s="182">
        <v>2.4180000000000001</v>
      </c>
      <c r="L183" s="180"/>
      <c r="M183" s="180"/>
      <c r="N183" s="180"/>
      <c r="O183" s="180"/>
      <c r="P183" s="180"/>
      <c r="Q183" s="180"/>
      <c r="R183" s="183"/>
      <c r="T183" s="184"/>
      <c r="U183" s="180"/>
      <c r="V183" s="180"/>
      <c r="W183" s="180"/>
      <c r="X183" s="180"/>
      <c r="Y183" s="180"/>
      <c r="Z183" s="180"/>
      <c r="AA183" s="185"/>
      <c r="AT183" s="186" t="s">
        <v>1089</v>
      </c>
      <c r="AU183" s="186" t="s">
        <v>959</v>
      </c>
      <c r="AV183" s="12" t="s">
        <v>959</v>
      </c>
      <c r="AW183" s="12" t="s">
        <v>903</v>
      </c>
      <c r="AX183" s="12" t="s">
        <v>947</v>
      </c>
      <c r="AY183" s="186" t="s">
        <v>1081</v>
      </c>
    </row>
    <row r="184" spans="2:65" s="13" customFormat="1" ht="16.5" customHeight="1">
      <c r="B184" s="187"/>
      <c r="C184" s="188"/>
      <c r="D184" s="188"/>
      <c r="E184" s="189" t="s">
        <v>875</v>
      </c>
      <c r="F184" s="271" t="s">
        <v>1096</v>
      </c>
      <c r="G184" s="272"/>
      <c r="H184" s="272"/>
      <c r="I184" s="272"/>
      <c r="J184" s="188"/>
      <c r="K184" s="190">
        <v>5.3819999999999997</v>
      </c>
      <c r="L184" s="188"/>
      <c r="M184" s="188"/>
      <c r="N184" s="188"/>
      <c r="O184" s="188"/>
      <c r="P184" s="188"/>
      <c r="Q184" s="188"/>
      <c r="R184" s="191"/>
      <c r="T184" s="192"/>
      <c r="U184" s="188"/>
      <c r="V184" s="188"/>
      <c r="W184" s="188"/>
      <c r="X184" s="188"/>
      <c r="Y184" s="188"/>
      <c r="Z184" s="188"/>
      <c r="AA184" s="193"/>
      <c r="AT184" s="194" t="s">
        <v>1089</v>
      </c>
      <c r="AU184" s="194" t="s">
        <v>959</v>
      </c>
      <c r="AV184" s="13" t="s">
        <v>1086</v>
      </c>
      <c r="AW184" s="13" t="s">
        <v>903</v>
      </c>
      <c r="AX184" s="13" t="s">
        <v>954</v>
      </c>
      <c r="AY184" s="194" t="s">
        <v>1081</v>
      </c>
    </row>
    <row r="185" spans="2:65" s="1" customFormat="1" ht="25.5" customHeight="1">
      <c r="B185" s="136"/>
      <c r="C185" s="164" t="s">
        <v>1197</v>
      </c>
      <c r="D185" s="164" t="s">
        <v>1082</v>
      </c>
      <c r="E185" s="165" t="s">
        <v>424</v>
      </c>
      <c r="F185" s="270" t="s">
        <v>425</v>
      </c>
      <c r="G185" s="270"/>
      <c r="H185" s="270"/>
      <c r="I185" s="270"/>
      <c r="J185" s="166" t="s">
        <v>1135</v>
      </c>
      <c r="K185" s="167">
        <v>8.2799999999999994</v>
      </c>
      <c r="L185" s="265">
        <v>0</v>
      </c>
      <c r="M185" s="265"/>
      <c r="N185" s="258">
        <f>ROUND(L185*K185,3)</f>
        <v>0</v>
      </c>
      <c r="O185" s="258"/>
      <c r="P185" s="258"/>
      <c r="Q185" s="258"/>
      <c r="R185" s="138"/>
      <c r="T185" s="168" t="s">
        <v>875</v>
      </c>
      <c r="U185" s="47" t="s">
        <v>914</v>
      </c>
      <c r="V185" s="39"/>
      <c r="W185" s="169">
        <f>V185*K185</f>
        <v>0</v>
      </c>
      <c r="X185" s="169">
        <v>8.7299999999999999E-3</v>
      </c>
      <c r="Y185" s="169">
        <f>X185*K185</f>
        <v>7.2284399999999999E-2</v>
      </c>
      <c r="Z185" s="169">
        <v>0</v>
      </c>
      <c r="AA185" s="170">
        <f>Z185*K185</f>
        <v>0</v>
      </c>
      <c r="AR185" s="22" t="s">
        <v>1086</v>
      </c>
      <c r="AT185" s="22" t="s">
        <v>1082</v>
      </c>
      <c r="AU185" s="22" t="s">
        <v>959</v>
      </c>
      <c r="AY185" s="22" t="s">
        <v>1081</v>
      </c>
      <c r="BE185" s="116">
        <f>IF(U185="základná",N185,0)</f>
        <v>0</v>
      </c>
      <c r="BF185" s="116">
        <f>IF(U185="znížená",N185,0)</f>
        <v>0</v>
      </c>
      <c r="BG185" s="116">
        <f>IF(U185="zákl. prenesená",N185,0)</f>
        <v>0</v>
      </c>
      <c r="BH185" s="116">
        <f>IF(U185="zníž. prenesená",N185,0)</f>
        <v>0</v>
      </c>
      <c r="BI185" s="116">
        <f>IF(U185="nulová",N185,0)</f>
        <v>0</v>
      </c>
      <c r="BJ185" s="22" t="s">
        <v>959</v>
      </c>
      <c r="BK185" s="171">
        <f>ROUND(L185*K185,3)</f>
        <v>0</v>
      </c>
      <c r="BL185" s="22" t="s">
        <v>1086</v>
      </c>
      <c r="BM185" s="22" t="s">
        <v>426</v>
      </c>
    </row>
    <row r="186" spans="2:65" s="12" customFormat="1" ht="16.5" customHeight="1">
      <c r="B186" s="179"/>
      <c r="C186" s="180"/>
      <c r="D186" s="180"/>
      <c r="E186" s="181" t="s">
        <v>875</v>
      </c>
      <c r="F186" s="275" t="s">
        <v>427</v>
      </c>
      <c r="G186" s="276"/>
      <c r="H186" s="276"/>
      <c r="I186" s="276"/>
      <c r="J186" s="180"/>
      <c r="K186" s="182">
        <v>8.2799999999999994</v>
      </c>
      <c r="L186" s="180"/>
      <c r="M186" s="180"/>
      <c r="N186" s="180"/>
      <c r="O186" s="180"/>
      <c r="P186" s="180"/>
      <c r="Q186" s="180"/>
      <c r="R186" s="183"/>
      <c r="T186" s="184"/>
      <c r="U186" s="180"/>
      <c r="V186" s="180"/>
      <c r="W186" s="180"/>
      <c r="X186" s="180"/>
      <c r="Y186" s="180"/>
      <c r="Z186" s="180"/>
      <c r="AA186" s="185"/>
      <c r="AT186" s="186" t="s">
        <v>1089</v>
      </c>
      <c r="AU186" s="186" t="s">
        <v>959</v>
      </c>
      <c r="AV186" s="12" t="s">
        <v>959</v>
      </c>
      <c r="AW186" s="12" t="s">
        <v>903</v>
      </c>
      <c r="AX186" s="12" t="s">
        <v>954</v>
      </c>
      <c r="AY186" s="186" t="s">
        <v>1081</v>
      </c>
    </row>
    <row r="187" spans="2:65" s="1" customFormat="1" ht="25.5" customHeight="1">
      <c r="B187" s="136"/>
      <c r="C187" s="164" t="s">
        <v>1203</v>
      </c>
      <c r="D187" s="164" t="s">
        <v>1082</v>
      </c>
      <c r="E187" s="165" t="s">
        <v>428</v>
      </c>
      <c r="F187" s="270" t="s">
        <v>429</v>
      </c>
      <c r="G187" s="270"/>
      <c r="H187" s="270"/>
      <c r="I187" s="270"/>
      <c r="J187" s="166" t="s">
        <v>1135</v>
      </c>
      <c r="K187" s="167">
        <v>8.2799999999999994</v>
      </c>
      <c r="L187" s="265">
        <v>0</v>
      </c>
      <c r="M187" s="265"/>
      <c r="N187" s="258">
        <f>ROUND(L187*K187,3)</f>
        <v>0</v>
      </c>
      <c r="O187" s="258"/>
      <c r="P187" s="258"/>
      <c r="Q187" s="258"/>
      <c r="R187" s="138"/>
      <c r="T187" s="168" t="s">
        <v>875</v>
      </c>
      <c r="U187" s="47" t="s">
        <v>914</v>
      </c>
      <c r="V187" s="39"/>
      <c r="W187" s="169">
        <f>V187*K187</f>
        <v>0</v>
      </c>
      <c r="X187" s="169">
        <v>0</v>
      </c>
      <c r="Y187" s="169">
        <f>X187*K187</f>
        <v>0</v>
      </c>
      <c r="Z187" s="169">
        <v>0</v>
      </c>
      <c r="AA187" s="170">
        <f>Z187*K187</f>
        <v>0</v>
      </c>
      <c r="AR187" s="22" t="s">
        <v>1086</v>
      </c>
      <c r="AT187" s="22" t="s">
        <v>1082</v>
      </c>
      <c r="AU187" s="22" t="s">
        <v>959</v>
      </c>
      <c r="AY187" s="22" t="s">
        <v>1081</v>
      </c>
      <c r="BE187" s="116">
        <f>IF(U187="základná",N187,0)</f>
        <v>0</v>
      </c>
      <c r="BF187" s="116">
        <f>IF(U187="znížená",N187,0)</f>
        <v>0</v>
      </c>
      <c r="BG187" s="116">
        <f>IF(U187="zákl. prenesená",N187,0)</f>
        <v>0</v>
      </c>
      <c r="BH187" s="116">
        <f>IF(U187="zníž. prenesená",N187,0)</f>
        <v>0</v>
      </c>
      <c r="BI187" s="116">
        <f>IF(U187="nulová",N187,0)</f>
        <v>0</v>
      </c>
      <c r="BJ187" s="22" t="s">
        <v>959</v>
      </c>
      <c r="BK187" s="171">
        <f>ROUND(L187*K187,3)</f>
        <v>0</v>
      </c>
      <c r="BL187" s="22" t="s">
        <v>1086</v>
      </c>
      <c r="BM187" s="22" t="s">
        <v>430</v>
      </c>
    </row>
    <row r="188" spans="2:65" s="1" customFormat="1" ht="51" customHeight="1">
      <c r="B188" s="136"/>
      <c r="C188" s="164" t="s">
        <v>1207</v>
      </c>
      <c r="D188" s="164" t="s">
        <v>1082</v>
      </c>
      <c r="E188" s="165" t="s">
        <v>431</v>
      </c>
      <c r="F188" s="270" t="s">
        <v>432</v>
      </c>
      <c r="G188" s="270"/>
      <c r="H188" s="270"/>
      <c r="I188" s="270"/>
      <c r="J188" s="166" t="s">
        <v>1085</v>
      </c>
      <c r="K188" s="167">
        <v>3.5999999999999997E-2</v>
      </c>
      <c r="L188" s="265">
        <v>0</v>
      </c>
      <c r="M188" s="265"/>
      <c r="N188" s="258">
        <f>ROUND(L188*K188,3)</f>
        <v>0</v>
      </c>
      <c r="O188" s="258"/>
      <c r="P188" s="258"/>
      <c r="Q188" s="258"/>
      <c r="R188" s="138"/>
      <c r="T188" s="168" t="s">
        <v>875</v>
      </c>
      <c r="U188" s="47" t="s">
        <v>914</v>
      </c>
      <c r="V188" s="39"/>
      <c r="W188" s="169">
        <f>V188*K188</f>
        <v>0</v>
      </c>
      <c r="X188" s="169">
        <v>2.9281100000000002</v>
      </c>
      <c r="Y188" s="169">
        <f>X188*K188</f>
        <v>0.10541196</v>
      </c>
      <c r="Z188" s="169">
        <v>0</v>
      </c>
      <c r="AA188" s="170">
        <f>Z188*K188</f>
        <v>0</v>
      </c>
      <c r="AR188" s="22" t="s">
        <v>1086</v>
      </c>
      <c r="AT188" s="22" t="s">
        <v>1082</v>
      </c>
      <c r="AU188" s="22" t="s">
        <v>959</v>
      </c>
      <c r="AY188" s="22" t="s">
        <v>1081</v>
      </c>
      <c r="BE188" s="116">
        <f>IF(U188="základná",N188,0)</f>
        <v>0</v>
      </c>
      <c r="BF188" s="116">
        <f>IF(U188="znížená",N188,0)</f>
        <v>0</v>
      </c>
      <c r="BG188" s="116">
        <f>IF(U188="zákl. prenesená",N188,0)</f>
        <v>0</v>
      </c>
      <c r="BH188" s="116">
        <f>IF(U188="zníž. prenesená",N188,0)</f>
        <v>0</v>
      </c>
      <c r="BI188" s="116">
        <f>IF(U188="nulová",N188,0)</f>
        <v>0</v>
      </c>
      <c r="BJ188" s="22" t="s">
        <v>959</v>
      </c>
      <c r="BK188" s="171">
        <f>ROUND(L188*K188,3)</f>
        <v>0</v>
      </c>
      <c r="BL188" s="22" t="s">
        <v>1086</v>
      </c>
      <c r="BM188" s="22" t="s">
        <v>433</v>
      </c>
    </row>
    <row r="189" spans="2:65" s="11" customFormat="1" ht="16.5" customHeight="1">
      <c r="B189" s="172"/>
      <c r="C189" s="173"/>
      <c r="D189" s="173"/>
      <c r="E189" s="174" t="s">
        <v>875</v>
      </c>
      <c r="F189" s="263" t="s">
        <v>434</v>
      </c>
      <c r="G189" s="264"/>
      <c r="H189" s="264"/>
      <c r="I189" s="264"/>
      <c r="J189" s="173"/>
      <c r="K189" s="174" t="s">
        <v>875</v>
      </c>
      <c r="L189" s="173"/>
      <c r="M189" s="173"/>
      <c r="N189" s="173"/>
      <c r="O189" s="173"/>
      <c r="P189" s="173"/>
      <c r="Q189" s="173"/>
      <c r="R189" s="175"/>
      <c r="T189" s="176"/>
      <c r="U189" s="173"/>
      <c r="V189" s="173"/>
      <c r="W189" s="173"/>
      <c r="X189" s="173"/>
      <c r="Y189" s="173"/>
      <c r="Z189" s="173"/>
      <c r="AA189" s="177"/>
      <c r="AT189" s="178" t="s">
        <v>1089</v>
      </c>
      <c r="AU189" s="178" t="s">
        <v>959</v>
      </c>
      <c r="AV189" s="11" t="s">
        <v>954</v>
      </c>
      <c r="AW189" s="11" t="s">
        <v>903</v>
      </c>
      <c r="AX189" s="11" t="s">
        <v>947</v>
      </c>
      <c r="AY189" s="178" t="s">
        <v>1081</v>
      </c>
    </row>
    <row r="190" spans="2:65" s="12" customFormat="1" ht="16.5" customHeight="1">
      <c r="B190" s="179"/>
      <c r="C190" s="180"/>
      <c r="D190" s="180"/>
      <c r="E190" s="181" t="s">
        <v>875</v>
      </c>
      <c r="F190" s="259" t="s">
        <v>435</v>
      </c>
      <c r="G190" s="260"/>
      <c r="H190" s="260"/>
      <c r="I190" s="260"/>
      <c r="J190" s="180"/>
      <c r="K190" s="182">
        <v>3.5999999999999997E-2</v>
      </c>
      <c r="L190" s="180"/>
      <c r="M190" s="180"/>
      <c r="N190" s="180"/>
      <c r="O190" s="180"/>
      <c r="P190" s="180"/>
      <c r="Q190" s="180"/>
      <c r="R190" s="183"/>
      <c r="T190" s="184"/>
      <c r="U190" s="180"/>
      <c r="V190" s="180"/>
      <c r="W190" s="180"/>
      <c r="X190" s="180"/>
      <c r="Y190" s="180"/>
      <c r="Z190" s="180"/>
      <c r="AA190" s="185"/>
      <c r="AT190" s="186" t="s">
        <v>1089</v>
      </c>
      <c r="AU190" s="186" t="s">
        <v>959</v>
      </c>
      <c r="AV190" s="12" t="s">
        <v>959</v>
      </c>
      <c r="AW190" s="12" t="s">
        <v>903</v>
      </c>
      <c r="AX190" s="12" t="s">
        <v>954</v>
      </c>
      <c r="AY190" s="186" t="s">
        <v>1081</v>
      </c>
    </row>
    <row r="191" spans="2:65" s="10" customFormat="1" ht="29.85" customHeight="1">
      <c r="B191" s="153"/>
      <c r="C191" s="154"/>
      <c r="D191" s="163" t="s">
        <v>361</v>
      </c>
      <c r="E191" s="163"/>
      <c r="F191" s="163"/>
      <c r="G191" s="163"/>
      <c r="H191" s="163"/>
      <c r="I191" s="163"/>
      <c r="J191" s="163"/>
      <c r="K191" s="163"/>
      <c r="L191" s="163"/>
      <c r="M191" s="163"/>
      <c r="N191" s="279">
        <f>BK191</f>
        <v>0</v>
      </c>
      <c r="O191" s="280"/>
      <c r="P191" s="280"/>
      <c r="Q191" s="280"/>
      <c r="R191" s="156"/>
      <c r="T191" s="157"/>
      <c r="U191" s="154"/>
      <c r="V191" s="154"/>
      <c r="W191" s="158">
        <f>SUM(W192:W209)</f>
        <v>0</v>
      </c>
      <c r="X191" s="154"/>
      <c r="Y191" s="158">
        <f>SUM(Y192:Y209)</f>
        <v>5.9112697000000001</v>
      </c>
      <c r="Z191" s="154"/>
      <c r="AA191" s="159">
        <f>SUM(AA192:AA209)</f>
        <v>0</v>
      </c>
      <c r="AR191" s="160" t="s">
        <v>954</v>
      </c>
      <c r="AT191" s="161" t="s">
        <v>946</v>
      </c>
      <c r="AU191" s="161" t="s">
        <v>954</v>
      </c>
      <c r="AY191" s="160" t="s">
        <v>1081</v>
      </c>
      <c r="BK191" s="162">
        <f>SUM(BK192:BK209)</f>
        <v>0</v>
      </c>
    </row>
    <row r="192" spans="2:65" s="1" customFormat="1" ht="38.25" customHeight="1">
      <c r="B192" s="136"/>
      <c r="C192" s="164" t="s">
        <v>880</v>
      </c>
      <c r="D192" s="164" t="s">
        <v>1082</v>
      </c>
      <c r="E192" s="165" t="s">
        <v>436</v>
      </c>
      <c r="F192" s="270" t="s">
        <v>437</v>
      </c>
      <c r="G192" s="270"/>
      <c r="H192" s="270"/>
      <c r="I192" s="270"/>
      <c r="J192" s="166" t="s">
        <v>1194</v>
      </c>
      <c r="K192" s="167">
        <v>0.6</v>
      </c>
      <c r="L192" s="265">
        <v>0</v>
      </c>
      <c r="M192" s="265"/>
      <c r="N192" s="258">
        <f>ROUND(L192*K192,3)</f>
        <v>0</v>
      </c>
      <c r="O192" s="258"/>
      <c r="P192" s="258"/>
      <c r="Q192" s="258"/>
      <c r="R192" s="138"/>
      <c r="T192" s="168" t="s">
        <v>875</v>
      </c>
      <c r="U192" s="47" t="s">
        <v>914</v>
      </c>
      <c r="V192" s="39"/>
      <c r="W192" s="169">
        <f>V192*K192</f>
        <v>0</v>
      </c>
      <c r="X192" s="169">
        <v>0</v>
      </c>
      <c r="Y192" s="169">
        <f>X192*K192</f>
        <v>0</v>
      </c>
      <c r="Z192" s="169">
        <v>0</v>
      </c>
      <c r="AA192" s="170">
        <f>Z192*K192</f>
        <v>0</v>
      </c>
      <c r="AR192" s="22" t="s">
        <v>1086</v>
      </c>
      <c r="AT192" s="22" t="s">
        <v>1082</v>
      </c>
      <c r="AU192" s="22" t="s">
        <v>959</v>
      </c>
      <c r="AY192" s="22" t="s">
        <v>1081</v>
      </c>
      <c r="BE192" s="116">
        <f>IF(U192="základná",N192,0)</f>
        <v>0</v>
      </c>
      <c r="BF192" s="116">
        <f>IF(U192="znížená",N192,0)</f>
        <v>0</v>
      </c>
      <c r="BG192" s="116">
        <f>IF(U192="zákl. prenesená",N192,0)</f>
        <v>0</v>
      </c>
      <c r="BH192" s="116">
        <f>IF(U192="zníž. prenesená",N192,0)</f>
        <v>0</v>
      </c>
      <c r="BI192" s="116">
        <f>IF(U192="nulová",N192,0)</f>
        <v>0</v>
      </c>
      <c r="BJ192" s="22" t="s">
        <v>959</v>
      </c>
      <c r="BK192" s="171">
        <f>ROUND(L192*K192,3)</f>
        <v>0</v>
      </c>
      <c r="BL192" s="22" t="s">
        <v>1086</v>
      </c>
      <c r="BM192" s="22" t="s">
        <v>438</v>
      </c>
    </row>
    <row r="193" spans="2:65" s="12" customFormat="1" ht="16.5" customHeight="1">
      <c r="B193" s="179"/>
      <c r="C193" s="180"/>
      <c r="D193" s="180"/>
      <c r="E193" s="181" t="s">
        <v>875</v>
      </c>
      <c r="F193" s="275" t="s">
        <v>439</v>
      </c>
      <c r="G193" s="276"/>
      <c r="H193" s="276"/>
      <c r="I193" s="276"/>
      <c r="J193" s="180"/>
      <c r="K193" s="182">
        <v>0.6</v>
      </c>
      <c r="L193" s="180"/>
      <c r="M193" s="180"/>
      <c r="N193" s="180"/>
      <c r="O193" s="180"/>
      <c r="P193" s="180"/>
      <c r="Q193" s="180"/>
      <c r="R193" s="183"/>
      <c r="T193" s="184"/>
      <c r="U193" s="180"/>
      <c r="V193" s="180"/>
      <c r="W193" s="180"/>
      <c r="X193" s="180"/>
      <c r="Y193" s="180"/>
      <c r="Z193" s="180"/>
      <c r="AA193" s="185"/>
      <c r="AT193" s="186" t="s">
        <v>1089</v>
      </c>
      <c r="AU193" s="186" t="s">
        <v>959</v>
      </c>
      <c r="AV193" s="12" t="s">
        <v>959</v>
      </c>
      <c r="AW193" s="12" t="s">
        <v>903</v>
      </c>
      <c r="AX193" s="12" t="s">
        <v>954</v>
      </c>
      <c r="AY193" s="186" t="s">
        <v>1081</v>
      </c>
    </row>
    <row r="194" spans="2:65" s="1" customFormat="1" ht="25.5" customHeight="1">
      <c r="B194" s="136"/>
      <c r="C194" s="195" t="s">
        <v>1218</v>
      </c>
      <c r="D194" s="195" t="s">
        <v>1187</v>
      </c>
      <c r="E194" s="196" t="s">
        <v>440</v>
      </c>
      <c r="F194" s="262" t="s">
        <v>441</v>
      </c>
      <c r="G194" s="262"/>
      <c r="H194" s="262"/>
      <c r="I194" s="262"/>
      <c r="J194" s="197" t="s">
        <v>1135</v>
      </c>
      <c r="K194" s="198">
        <v>0.66</v>
      </c>
      <c r="L194" s="261">
        <v>0</v>
      </c>
      <c r="M194" s="261"/>
      <c r="N194" s="257">
        <f>ROUND(L194*K194,3)</f>
        <v>0</v>
      </c>
      <c r="O194" s="258"/>
      <c r="P194" s="258"/>
      <c r="Q194" s="258"/>
      <c r="R194" s="138"/>
      <c r="T194" s="168" t="s">
        <v>875</v>
      </c>
      <c r="U194" s="47" t="s">
        <v>914</v>
      </c>
      <c r="V194" s="39"/>
      <c r="W194" s="169">
        <f>V194*K194</f>
        <v>0</v>
      </c>
      <c r="X194" s="169">
        <v>4.4000000000000003E-3</v>
      </c>
      <c r="Y194" s="169">
        <f>X194*K194</f>
        <v>2.9040000000000003E-3</v>
      </c>
      <c r="Z194" s="169">
        <v>0</v>
      </c>
      <c r="AA194" s="170">
        <f>Z194*K194</f>
        <v>0</v>
      </c>
      <c r="AR194" s="22" t="s">
        <v>1126</v>
      </c>
      <c r="AT194" s="22" t="s">
        <v>1187</v>
      </c>
      <c r="AU194" s="22" t="s">
        <v>959</v>
      </c>
      <c r="AY194" s="22" t="s">
        <v>1081</v>
      </c>
      <c r="BE194" s="116">
        <f>IF(U194="základná",N194,0)</f>
        <v>0</v>
      </c>
      <c r="BF194" s="116">
        <f>IF(U194="znížená",N194,0)</f>
        <v>0</v>
      </c>
      <c r="BG194" s="116">
        <f>IF(U194="zákl. prenesená",N194,0)</f>
        <v>0</v>
      </c>
      <c r="BH194" s="116">
        <f>IF(U194="zníž. prenesená",N194,0)</f>
        <v>0</v>
      </c>
      <c r="BI194" s="116">
        <f>IF(U194="nulová",N194,0)</f>
        <v>0</v>
      </c>
      <c r="BJ194" s="22" t="s">
        <v>959</v>
      </c>
      <c r="BK194" s="171">
        <f>ROUND(L194*K194,3)</f>
        <v>0</v>
      </c>
      <c r="BL194" s="22" t="s">
        <v>1086</v>
      </c>
      <c r="BM194" s="22" t="s">
        <v>442</v>
      </c>
    </row>
    <row r="195" spans="2:65" s="12" customFormat="1" ht="16.5" customHeight="1">
      <c r="B195" s="179"/>
      <c r="C195" s="180"/>
      <c r="D195" s="180"/>
      <c r="E195" s="181" t="s">
        <v>875</v>
      </c>
      <c r="F195" s="275" t="s">
        <v>443</v>
      </c>
      <c r="G195" s="276"/>
      <c r="H195" s="276"/>
      <c r="I195" s="276"/>
      <c r="J195" s="180"/>
      <c r="K195" s="182">
        <v>0.66</v>
      </c>
      <c r="L195" s="180"/>
      <c r="M195" s="180"/>
      <c r="N195" s="180"/>
      <c r="O195" s="180"/>
      <c r="P195" s="180"/>
      <c r="Q195" s="180"/>
      <c r="R195" s="183"/>
      <c r="T195" s="184"/>
      <c r="U195" s="180"/>
      <c r="V195" s="180"/>
      <c r="W195" s="180"/>
      <c r="X195" s="180"/>
      <c r="Y195" s="180"/>
      <c r="Z195" s="180"/>
      <c r="AA195" s="185"/>
      <c r="AT195" s="186" t="s">
        <v>1089</v>
      </c>
      <c r="AU195" s="186" t="s">
        <v>959</v>
      </c>
      <c r="AV195" s="12" t="s">
        <v>959</v>
      </c>
      <c r="AW195" s="12" t="s">
        <v>903</v>
      </c>
      <c r="AX195" s="12" t="s">
        <v>954</v>
      </c>
      <c r="AY195" s="186" t="s">
        <v>1081</v>
      </c>
    </row>
    <row r="196" spans="2:65" s="1" customFormat="1" ht="51" customHeight="1">
      <c r="B196" s="136"/>
      <c r="C196" s="164" t="s">
        <v>1223</v>
      </c>
      <c r="D196" s="164" t="s">
        <v>1082</v>
      </c>
      <c r="E196" s="165" t="s">
        <v>444</v>
      </c>
      <c r="F196" s="270" t="s">
        <v>445</v>
      </c>
      <c r="G196" s="270"/>
      <c r="H196" s="270"/>
      <c r="I196" s="270"/>
      <c r="J196" s="166" t="s">
        <v>1085</v>
      </c>
      <c r="K196" s="167">
        <v>5.9850000000000003</v>
      </c>
      <c r="L196" s="265">
        <v>0</v>
      </c>
      <c r="M196" s="265"/>
      <c r="N196" s="258">
        <f>ROUND(L196*K196,3)</f>
        <v>0</v>
      </c>
      <c r="O196" s="258"/>
      <c r="P196" s="258"/>
      <c r="Q196" s="258"/>
      <c r="R196" s="138"/>
      <c r="T196" s="168" t="s">
        <v>875</v>
      </c>
      <c r="U196" s="47" t="s">
        <v>914</v>
      </c>
      <c r="V196" s="39"/>
      <c r="W196" s="169">
        <f>V196*K196</f>
        <v>0</v>
      </c>
      <c r="X196" s="169">
        <v>0.94427000000000005</v>
      </c>
      <c r="Y196" s="169">
        <f>X196*K196</f>
        <v>5.6514559500000008</v>
      </c>
      <c r="Z196" s="169">
        <v>0</v>
      </c>
      <c r="AA196" s="170">
        <f>Z196*K196</f>
        <v>0</v>
      </c>
      <c r="AR196" s="22" t="s">
        <v>1086</v>
      </c>
      <c r="AT196" s="22" t="s">
        <v>1082</v>
      </c>
      <c r="AU196" s="22" t="s">
        <v>959</v>
      </c>
      <c r="AY196" s="22" t="s">
        <v>1081</v>
      </c>
      <c r="BE196" s="116">
        <f>IF(U196="základná",N196,0)</f>
        <v>0</v>
      </c>
      <c r="BF196" s="116">
        <f>IF(U196="znížená",N196,0)</f>
        <v>0</v>
      </c>
      <c r="BG196" s="116">
        <f>IF(U196="zákl. prenesená",N196,0)</f>
        <v>0</v>
      </c>
      <c r="BH196" s="116">
        <f>IF(U196="zníž. prenesená",N196,0)</f>
        <v>0</v>
      </c>
      <c r="BI196" s="116">
        <f>IF(U196="nulová",N196,0)</f>
        <v>0</v>
      </c>
      <c r="BJ196" s="22" t="s">
        <v>959</v>
      </c>
      <c r="BK196" s="171">
        <f>ROUND(L196*K196,3)</f>
        <v>0</v>
      </c>
      <c r="BL196" s="22" t="s">
        <v>1086</v>
      </c>
      <c r="BM196" s="22" t="s">
        <v>446</v>
      </c>
    </row>
    <row r="197" spans="2:65" s="12" customFormat="1" ht="16.5" customHeight="1">
      <c r="B197" s="179"/>
      <c r="C197" s="180"/>
      <c r="D197" s="180"/>
      <c r="E197" s="181" t="s">
        <v>875</v>
      </c>
      <c r="F197" s="275" t="s">
        <v>447</v>
      </c>
      <c r="G197" s="276"/>
      <c r="H197" s="276"/>
      <c r="I197" s="276"/>
      <c r="J197" s="180"/>
      <c r="K197" s="182">
        <v>6.5250000000000004</v>
      </c>
      <c r="L197" s="180"/>
      <c r="M197" s="180"/>
      <c r="N197" s="180"/>
      <c r="O197" s="180"/>
      <c r="P197" s="180"/>
      <c r="Q197" s="180"/>
      <c r="R197" s="183"/>
      <c r="T197" s="184"/>
      <c r="U197" s="180"/>
      <c r="V197" s="180"/>
      <c r="W197" s="180"/>
      <c r="X197" s="180"/>
      <c r="Y197" s="180"/>
      <c r="Z197" s="180"/>
      <c r="AA197" s="185"/>
      <c r="AT197" s="186" t="s">
        <v>1089</v>
      </c>
      <c r="AU197" s="186" t="s">
        <v>959</v>
      </c>
      <c r="AV197" s="12" t="s">
        <v>959</v>
      </c>
      <c r="AW197" s="12" t="s">
        <v>903</v>
      </c>
      <c r="AX197" s="12" t="s">
        <v>947</v>
      </c>
      <c r="AY197" s="186" t="s">
        <v>1081</v>
      </c>
    </row>
    <row r="198" spans="2:65" s="12" customFormat="1" ht="16.5" customHeight="1">
      <c r="B198" s="179"/>
      <c r="C198" s="180"/>
      <c r="D198" s="180"/>
      <c r="E198" s="181" t="s">
        <v>875</v>
      </c>
      <c r="F198" s="259" t="s">
        <v>448</v>
      </c>
      <c r="G198" s="260"/>
      <c r="H198" s="260"/>
      <c r="I198" s="260"/>
      <c r="J198" s="180"/>
      <c r="K198" s="182">
        <v>-0.54</v>
      </c>
      <c r="L198" s="180"/>
      <c r="M198" s="180"/>
      <c r="N198" s="180"/>
      <c r="O198" s="180"/>
      <c r="P198" s="180"/>
      <c r="Q198" s="180"/>
      <c r="R198" s="183"/>
      <c r="T198" s="184"/>
      <c r="U198" s="180"/>
      <c r="V198" s="180"/>
      <c r="W198" s="180"/>
      <c r="X198" s="180"/>
      <c r="Y198" s="180"/>
      <c r="Z198" s="180"/>
      <c r="AA198" s="185"/>
      <c r="AT198" s="186" t="s">
        <v>1089</v>
      </c>
      <c r="AU198" s="186" t="s">
        <v>959</v>
      </c>
      <c r="AV198" s="12" t="s">
        <v>959</v>
      </c>
      <c r="AW198" s="12" t="s">
        <v>903</v>
      </c>
      <c r="AX198" s="12" t="s">
        <v>947</v>
      </c>
      <c r="AY198" s="186" t="s">
        <v>1081</v>
      </c>
    </row>
    <row r="199" spans="2:65" s="13" customFormat="1" ht="16.5" customHeight="1">
      <c r="B199" s="187"/>
      <c r="C199" s="188"/>
      <c r="D199" s="188"/>
      <c r="E199" s="189" t="s">
        <v>875</v>
      </c>
      <c r="F199" s="271" t="s">
        <v>1096</v>
      </c>
      <c r="G199" s="272"/>
      <c r="H199" s="272"/>
      <c r="I199" s="272"/>
      <c r="J199" s="188"/>
      <c r="K199" s="190">
        <v>5.9850000000000003</v>
      </c>
      <c r="L199" s="188"/>
      <c r="M199" s="188"/>
      <c r="N199" s="188"/>
      <c r="O199" s="188"/>
      <c r="P199" s="188"/>
      <c r="Q199" s="188"/>
      <c r="R199" s="191"/>
      <c r="T199" s="192"/>
      <c r="U199" s="188"/>
      <c r="V199" s="188"/>
      <c r="W199" s="188"/>
      <c r="X199" s="188"/>
      <c r="Y199" s="188"/>
      <c r="Z199" s="188"/>
      <c r="AA199" s="193"/>
      <c r="AT199" s="194" t="s">
        <v>1089</v>
      </c>
      <c r="AU199" s="194" t="s">
        <v>959</v>
      </c>
      <c r="AV199" s="13" t="s">
        <v>1086</v>
      </c>
      <c r="AW199" s="13" t="s">
        <v>903</v>
      </c>
      <c r="AX199" s="13" t="s">
        <v>954</v>
      </c>
      <c r="AY199" s="194" t="s">
        <v>1081</v>
      </c>
    </row>
    <row r="200" spans="2:65" s="1" customFormat="1" ht="25.5" customHeight="1">
      <c r="B200" s="136"/>
      <c r="C200" s="164" t="s">
        <v>1227</v>
      </c>
      <c r="D200" s="164" t="s">
        <v>1082</v>
      </c>
      <c r="E200" s="165" t="s">
        <v>449</v>
      </c>
      <c r="F200" s="270" t="s">
        <v>450</v>
      </c>
      <c r="G200" s="270"/>
      <c r="H200" s="270"/>
      <c r="I200" s="270"/>
      <c r="J200" s="166" t="s">
        <v>1085</v>
      </c>
      <c r="K200" s="167">
        <v>7.4999999999999997E-2</v>
      </c>
      <c r="L200" s="265">
        <v>0</v>
      </c>
      <c r="M200" s="265"/>
      <c r="N200" s="258">
        <f>ROUND(L200*K200,3)</f>
        <v>0</v>
      </c>
      <c r="O200" s="258"/>
      <c r="P200" s="258"/>
      <c r="Q200" s="258"/>
      <c r="R200" s="138"/>
      <c r="T200" s="168" t="s">
        <v>875</v>
      </c>
      <c r="U200" s="47" t="s">
        <v>914</v>
      </c>
      <c r="V200" s="39"/>
      <c r="W200" s="169">
        <f>V200*K200</f>
        <v>0</v>
      </c>
      <c r="X200" s="169">
        <v>2.3479100000000002</v>
      </c>
      <c r="Y200" s="169">
        <f>X200*K200</f>
        <v>0.17609325000000001</v>
      </c>
      <c r="Z200" s="169">
        <v>0</v>
      </c>
      <c r="AA200" s="170">
        <f>Z200*K200</f>
        <v>0</v>
      </c>
      <c r="AR200" s="22" t="s">
        <v>1086</v>
      </c>
      <c r="AT200" s="22" t="s">
        <v>1082</v>
      </c>
      <c r="AU200" s="22" t="s">
        <v>959</v>
      </c>
      <c r="AY200" s="22" t="s">
        <v>1081</v>
      </c>
      <c r="BE200" s="116">
        <f>IF(U200="základná",N200,0)</f>
        <v>0</v>
      </c>
      <c r="BF200" s="116">
        <f>IF(U200="znížená",N200,0)</f>
        <v>0</v>
      </c>
      <c r="BG200" s="116">
        <f>IF(U200="zákl. prenesená",N200,0)</f>
        <v>0</v>
      </c>
      <c r="BH200" s="116">
        <f>IF(U200="zníž. prenesená",N200,0)</f>
        <v>0</v>
      </c>
      <c r="BI200" s="116">
        <f>IF(U200="nulová",N200,0)</f>
        <v>0</v>
      </c>
      <c r="BJ200" s="22" t="s">
        <v>959</v>
      </c>
      <c r="BK200" s="171">
        <f>ROUND(L200*K200,3)</f>
        <v>0</v>
      </c>
      <c r="BL200" s="22" t="s">
        <v>1086</v>
      </c>
      <c r="BM200" s="22" t="s">
        <v>451</v>
      </c>
    </row>
    <row r="201" spans="2:65" s="12" customFormat="1" ht="16.5" customHeight="1">
      <c r="B201" s="179"/>
      <c r="C201" s="180"/>
      <c r="D201" s="180"/>
      <c r="E201" s="181" t="s">
        <v>875</v>
      </c>
      <c r="F201" s="275" t="s">
        <v>452</v>
      </c>
      <c r="G201" s="276"/>
      <c r="H201" s="276"/>
      <c r="I201" s="276"/>
      <c r="J201" s="180"/>
      <c r="K201" s="182">
        <v>7.4999999999999997E-2</v>
      </c>
      <c r="L201" s="180"/>
      <c r="M201" s="180"/>
      <c r="N201" s="180"/>
      <c r="O201" s="180"/>
      <c r="P201" s="180"/>
      <c r="Q201" s="180"/>
      <c r="R201" s="183"/>
      <c r="T201" s="184"/>
      <c r="U201" s="180"/>
      <c r="V201" s="180"/>
      <c r="W201" s="180"/>
      <c r="X201" s="180"/>
      <c r="Y201" s="180"/>
      <c r="Z201" s="180"/>
      <c r="AA201" s="185"/>
      <c r="AT201" s="186" t="s">
        <v>1089</v>
      </c>
      <c r="AU201" s="186" t="s">
        <v>959</v>
      </c>
      <c r="AV201" s="12" t="s">
        <v>959</v>
      </c>
      <c r="AW201" s="12" t="s">
        <v>903</v>
      </c>
      <c r="AX201" s="12" t="s">
        <v>954</v>
      </c>
      <c r="AY201" s="186" t="s">
        <v>1081</v>
      </c>
    </row>
    <row r="202" spans="2:65" s="1" customFormat="1" ht="25.5" customHeight="1">
      <c r="B202" s="136"/>
      <c r="C202" s="164" t="s">
        <v>1233</v>
      </c>
      <c r="D202" s="164" t="s">
        <v>1082</v>
      </c>
      <c r="E202" s="165" t="s">
        <v>453</v>
      </c>
      <c r="F202" s="270" t="s">
        <v>454</v>
      </c>
      <c r="G202" s="270"/>
      <c r="H202" s="270"/>
      <c r="I202" s="270"/>
      <c r="J202" s="166" t="s">
        <v>1135</v>
      </c>
      <c r="K202" s="167">
        <v>1.05</v>
      </c>
      <c r="L202" s="265">
        <v>0</v>
      </c>
      <c r="M202" s="265"/>
      <c r="N202" s="258">
        <f>ROUND(L202*K202,3)</f>
        <v>0</v>
      </c>
      <c r="O202" s="258"/>
      <c r="P202" s="258"/>
      <c r="Q202" s="258"/>
      <c r="R202" s="138"/>
      <c r="T202" s="168" t="s">
        <v>875</v>
      </c>
      <c r="U202" s="47" t="s">
        <v>914</v>
      </c>
      <c r="V202" s="39"/>
      <c r="W202" s="169">
        <f>V202*K202</f>
        <v>0</v>
      </c>
      <c r="X202" s="169">
        <v>7.213E-2</v>
      </c>
      <c r="Y202" s="169">
        <f>X202*K202</f>
        <v>7.5736499999999998E-2</v>
      </c>
      <c r="Z202" s="169">
        <v>0</v>
      </c>
      <c r="AA202" s="170">
        <f>Z202*K202</f>
        <v>0</v>
      </c>
      <c r="AR202" s="22" t="s">
        <v>1086</v>
      </c>
      <c r="AT202" s="22" t="s">
        <v>1082</v>
      </c>
      <c r="AU202" s="22" t="s">
        <v>959</v>
      </c>
      <c r="AY202" s="22" t="s">
        <v>1081</v>
      </c>
      <c r="BE202" s="116">
        <f>IF(U202="základná",N202,0)</f>
        <v>0</v>
      </c>
      <c r="BF202" s="116">
        <f>IF(U202="znížená",N202,0)</f>
        <v>0</v>
      </c>
      <c r="BG202" s="116">
        <f>IF(U202="zákl. prenesená",N202,0)</f>
        <v>0</v>
      </c>
      <c r="BH202" s="116">
        <f>IF(U202="zníž. prenesená",N202,0)</f>
        <v>0</v>
      </c>
      <c r="BI202" s="116">
        <f>IF(U202="nulová",N202,0)</f>
        <v>0</v>
      </c>
      <c r="BJ202" s="22" t="s">
        <v>959</v>
      </c>
      <c r="BK202" s="171">
        <f>ROUND(L202*K202,3)</f>
        <v>0</v>
      </c>
      <c r="BL202" s="22" t="s">
        <v>1086</v>
      </c>
      <c r="BM202" s="22" t="s">
        <v>455</v>
      </c>
    </row>
    <row r="203" spans="2:65" s="12" customFormat="1" ht="16.5" customHeight="1">
      <c r="B203" s="179"/>
      <c r="C203" s="180"/>
      <c r="D203" s="180"/>
      <c r="E203" s="181" t="s">
        <v>875</v>
      </c>
      <c r="F203" s="275" t="s">
        <v>456</v>
      </c>
      <c r="G203" s="276"/>
      <c r="H203" s="276"/>
      <c r="I203" s="276"/>
      <c r="J203" s="180"/>
      <c r="K203" s="182">
        <v>1.05</v>
      </c>
      <c r="L203" s="180"/>
      <c r="M203" s="180"/>
      <c r="N203" s="180"/>
      <c r="O203" s="180"/>
      <c r="P203" s="180"/>
      <c r="Q203" s="180"/>
      <c r="R203" s="183"/>
      <c r="T203" s="184"/>
      <c r="U203" s="180"/>
      <c r="V203" s="180"/>
      <c r="W203" s="180"/>
      <c r="X203" s="180"/>
      <c r="Y203" s="180"/>
      <c r="Z203" s="180"/>
      <c r="AA203" s="185"/>
      <c r="AT203" s="186" t="s">
        <v>1089</v>
      </c>
      <c r="AU203" s="186" t="s">
        <v>959</v>
      </c>
      <c r="AV203" s="12" t="s">
        <v>959</v>
      </c>
      <c r="AW203" s="12" t="s">
        <v>903</v>
      </c>
      <c r="AX203" s="12" t="s">
        <v>954</v>
      </c>
      <c r="AY203" s="186" t="s">
        <v>1081</v>
      </c>
    </row>
    <row r="204" spans="2:65" s="1" customFormat="1" ht="25.5" customHeight="1">
      <c r="B204" s="136"/>
      <c r="C204" s="164" t="s">
        <v>1239</v>
      </c>
      <c r="D204" s="164" t="s">
        <v>1082</v>
      </c>
      <c r="E204" s="165" t="s">
        <v>457</v>
      </c>
      <c r="F204" s="270" t="s">
        <v>458</v>
      </c>
      <c r="G204" s="270"/>
      <c r="H204" s="270"/>
      <c r="I204" s="270"/>
      <c r="J204" s="166" t="s">
        <v>1135</v>
      </c>
      <c r="K204" s="167">
        <v>1.05</v>
      </c>
      <c r="L204" s="265">
        <v>0</v>
      </c>
      <c r="M204" s="265"/>
      <c r="N204" s="258">
        <f>ROUND(L204*K204,3)</f>
        <v>0</v>
      </c>
      <c r="O204" s="258"/>
      <c r="P204" s="258"/>
      <c r="Q204" s="258"/>
      <c r="R204" s="138"/>
      <c r="T204" s="168" t="s">
        <v>875</v>
      </c>
      <c r="U204" s="47" t="s">
        <v>914</v>
      </c>
      <c r="V204" s="39"/>
      <c r="W204" s="169">
        <f>V204*K204</f>
        <v>0</v>
      </c>
      <c r="X204" s="169">
        <v>0</v>
      </c>
      <c r="Y204" s="169">
        <f>X204*K204</f>
        <v>0</v>
      </c>
      <c r="Z204" s="169">
        <v>0</v>
      </c>
      <c r="AA204" s="170">
        <f>Z204*K204</f>
        <v>0</v>
      </c>
      <c r="AR204" s="22" t="s">
        <v>1086</v>
      </c>
      <c r="AT204" s="22" t="s">
        <v>1082</v>
      </c>
      <c r="AU204" s="22" t="s">
        <v>959</v>
      </c>
      <c r="AY204" s="22" t="s">
        <v>1081</v>
      </c>
      <c r="BE204" s="116">
        <f>IF(U204="základná",N204,0)</f>
        <v>0</v>
      </c>
      <c r="BF204" s="116">
        <f>IF(U204="znížená",N204,0)</f>
        <v>0</v>
      </c>
      <c r="BG204" s="116">
        <f>IF(U204="zákl. prenesená",N204,0)</f>
        <v>0</v>
      </c>
      <c r="BH204" s="116">
        <f>IF(U204="zníž. prenesená",N204,0)</f>
        <v>0</v>
      </c>
      <c r="BI204" s="116">
        <f>IF(U204="nulová",N204,0)</f>
        <v>0</v>
      </c>
      <c r="BJ204" s="22" t="s">
        <v>959</v>
      </c>
      <c r="BK204" s="171">
        <f>ROUND(L204*K204,3)</f>
        <v>0</v>
      </c>
      <c r="BL204" s="22" t="s">
        <v>1086</v>
      </c>
      <c r="BM204" s="22" t="s">
        <v>459</v>
      </c>
    </row>
    <row r="205" spans="2:65" s="1" customFormat="1" ht="16.5" customHeight="1">
      <c r="B205" s="136"/>
      <c r="C205" s="164" t="s">
        <v>1248</v>
      </c>
      <c r="D205" s="164" t="s">
        <v>1082</v>
      </c>
      <c r="E205" s="165" t="s">
        <v>460</v>
      </c>
      <c r="F205" s="270" t="s">
        <v>461</v>
      </c>
      <c r="G205" s="270"/>
      <c r="H205" s="270"/>
      <c r="I205" s="270"/>
      <c r="J205" s="166" t="s">
        <v>1110</v>
      </c>
      <c r="K205" s="167">
        <v>0</v>
      </c>
      <c r="L205" s="265">
        <v>0</v>
      </c>
      <c r="M205" s="265"/>
      <c r="N205" s="258">
        <f>ROUND(L205*K205,3)</f>
        <v>0</v>
      </c>
      <c r="O205" s="258"/>
      <c r="P205" s="258"/>
      <c r="Q205" s="258"/>
      <c r="R205" s="138"/>
      <c r="T205" s="168" t="s">
        <v>875</v>
      </c>
      <c r="U205" s="47" t="s">
        <v>914</v>
      </c>
      <c r="V205" s="39"/>
      <c r="W205" s="169">
        <f>V205*K205</f>
        <v>0</v>
      </c>
      <c r="X205" s="169">
        <v>1.01145</v>
      </c>
      <c r="Y205" s="169">
        <f>X205*K205</f>
        <v>0</v>
      </c>
      <c r="Z205" s="169">
        <v>0</v>
      </c>
      <c r="AA205" s="170">
        <f>Z205*K205</f>
        <v>0</v>
      </c>
      <c r="AR205" s="22" t="s">
        <v>1086</v>
      </c>
      <c r="AT205" s="22" t="s">
        <v>1082</v>
      </c>
      <c r="AU205" s="22" t="s">
        <v>959</v>
      </c>
      <c r="AY205" s="22" t="s">
        <v>1081</v>
      </c>
      <c r="BE205" s="116">
        <f>IF(U205="základná",N205,0)</f>
        <v>0</v>
      </c>
      <c r="BF205" s="116">
        <f>IF(U205="znížená",N205,0)</f>
        <v>0</v>
      </c>
      <c r="BG205" s="116">
        <f>IF(U205="zákl. prenesená",N205,0)</f>
        <v>0</v>
      </c>
      <c r="BH205" s="116">
        <f>IF(U205="zníž. prenesená",N205,0)</f>
        <v>0</v>
      </c>
      <c r="BI205" s="116">
        <f>IF(U205="nulová",N205,0)</f>
        <v>0</v>
      </c>
      <c r="BJ205" s="22" t="s">
        <v>959</v>
      </c>
      <c r="BK205" s="171">
        <f>ROUND(L205*K205,3)</f>
        <v>0</v>
      </c>
      <c r="BL205" s="22" t="s">
        <v>1086</v>
      </c>
      <c r="BM205" s="22" t="s">
        <v>462</v>
      </c>
    </row>
    <row r="206" spans="2:65" s="1" customFormat="1" ht="25.5" customHeight="1">
      <c r="B206" s="136"/>
      <c r="C206" s="164" t="s">
        <v>1253</v>
      </c>
      <c r="D206" s="164" t="s">
        <v>1082</v>
      </c>
      <c r="E206" s="165" t="s">
        <v>463</v>
      </c>
      <c r="F206" s="270" t="s">
        <v>464</v>
      </c>
      <c r="G206" s="270"/>
      <c r="H206" s="270"/>
      <c r="I206" s="270"/>
      <c r="J206" s="166" t="s">
        <v>1194</v>
      </c>
      <c r="K206" s="167">
        <v>2</v>
      </c>
      <c r="L206" s="265">
        <v>0</v>
      </c>
      <c r="M206" s="265"/>
      <c r="N206" s="258">
        <f>ROUND(L206*K206,3)</f>
        <v>0</v>
      </c>
      <c r="O206" s="258"/>
      <c r="P206" s="258"/>
      <c r="Q206" s="258"/>
      <c r="R206" s="138"/>
      <c r="T206" s="168" t="s">
        <v>875</v>
      </c>
      <c r="U206" s="47" t="s">
        <v>914</v>
      </c>
      <c r="V206" s="39"/>
      <c r="W206" s="169">
        <f>V206*K206</f>
        <v>0</v>
      </c>
      <c r="X206" s="169">
        <v>4.0000000000000002E-4</v>
      </c>
      <c r="Y206" s="169">
        <f>X206*K206</f>
        <v>8.0000000000000004E-4</v>
      </c>
      <c r="Z206" s="169">
        <v>0</v>
      </c>
      <c r="AA206" s="170">
        <f>Z206*K206</f>
        <v>0</v>
      </c>
      <c r="AR206" s="22" t="s">
        <v>1086</v>
      </c>
      <c r="AT206" s="22" t="s">
        <v>1082</v>
      </c>
      <c r="AU206" s="22" t="s">
        <v>959</v>
      </c>
      <c r="AY206" s="22" t="s">
        <v>1081</v>
      </c>
      <c r="BE206" s="116">
        <f>IF(U206="základná",N206,0)</f>
        <v>0</v>
      </c>
      <c r="BF206" s="116">
        <f>IF(U206="znížená",N206,0)</f>
        <v>0</v>
      </c>
      <c r="BG206" s="116">
        <f>IF(U206="zákl. prenesená",N206,0)</f>
        <v>0</v>
      </c>
      <c r="BH206" s="116">
        <f>IF(U206="zníž. prenesená",N206,0)</f>
        <v>0</v>
      </c>
      <c r="BI206" s="116">
        <f>IF(U206="nulová",N206,0)</f>
        <v>0</v>
      </c>
      <c r="BJ206" s="22" t="s">
        <v>959</v>
      </c>
      <c r="BK206" s="171">
        <f>ROUND(L206*K206,3)</f>
        <v>0</v>
      </c>
      <c r="BL206" s="22" t="s">
        <v>1086</v>
      </c>
      <c r="BM206" s="22" t="s">
        <v>465</v>
      </c>
    </row>
    <row r="207" spans="2:65" s="12" customFormat="1" ht="16.5" customHeight="1">
      <c r="B207" s="179"/>
      <c r="C207" s="180"/>
      <c r="D207" s="180"/>
      <c r="E207" s="181" t="s">
        <v>875</v>
      </c>
      <c r="F207" s="275" t="s">
        <v>466</v>
      </c>
      <c r="G207" s="276"/>
      <c r="H207" s="276"/>
      <c r="I207" s="276"/>
      <c r="J207" s="180"/>
      <c r="K207" s="182">
        <v>2</v>
      </c>
      <c r="L207" s="180"/>
      <c r="M207" s="180"/>
      <c r="N207" s="180"/>
      <c r="O207" s="180"/>
      <c r="P207" s="180"/>
      <c r="Q207" s="180"/>
      <c r="R207" s="183"/>
      <c r="T207" s="184"/>
      <c r="U207" s="180"/>
      <c r="V207" s="180"/>
      <c r="W207" s="180"/>
      <c r="X207" s="180"/>
      <c r="Y207" s="180"/>
      <c r="Z207" s="180"/>
      <c r="AA207" s="185"/>
      <c r="AT207" s="186" t="s">
        <v>1089</v>
      </c>
      <c r="AU207" s="186" t="s">
        <v>959</v>
      </c>
      <c r="AV207" s="12" t="s">
        <v>959</v>
      </c>
      <c r="AW207" s="12" t="s">
        <v>903</v>
      </c>
      <c r="AX207" s="12" t="s">
        <v>954</v>
      </c>
      <c r="AY207" s="186" t="s">
        <v>1081</v>
      </c>
    </row>
    <row r="208" spans="2:65" s="1" customFormat="1" ht="25.5" customHeight="1">
      <c r="B208" s="136"/>
      <c r="C208" s="164" t="s">
        <v>1258</v>
      </c>
      <c r="D208" s="164" t="s">
        <v>1082</v>
      </c>
      <c r="E208" s="165" t="s">
        <v>467</v>
      </c>
      <c r="F208" s="270" t="s">
        <v>468</v>
      </c>
      <c r="G208" s="270"/>
      <c r="H208" s="270"/>
      <c r="I208" s="270"/>
      <c r="J208" s="166" t="s">
        <v>1194</v>
      </c>
      <c r="K208" s="167">
        <v>4</v>
      </c>
      <c r="L208" s="265">
        <v>0</v>
      </c>
      <c r="M208" s="265"/>
      <c r="N208" s="258">
        <f>ROUND(L208*K208,3)</f>
        <v>0</v>
      </c>
      <c r="O208" s="258"/>
      <c r="P208" s="258"/>
      <c r="Q208" s="258"/>
      <c r="R208" s="138"/>
      <c r="T208" s="168" t="s">
        <v>875</v>
      </c>
      <c r="U208" s="47" t="s">
        <v>914</v>
      </c>
      <c r="V208" s="39"/>
      <c r="W208" s="169">
        <f>V208*K208</f>
        <v>0</v>
      </c>
      <c r="X208" s="169">
        <v>1.07E-3</v>
      </c>
      <c r="Y208" s="169">
        <f>X208*K208</f>
        <v>4.28E-3</v>
      </c>
      <c r="Z208" s="169">
        <v>0</v>
      </c>
      <c r="AA208" s="170">
        <f>Z208*K208</f>
        <v>0</v>
      </c>
      <c r="AR208" s="22" t="s">
        <v>1086</v>
      </c>
      <c r="AT208" s="22" t="s">
        <v>1082</v>
      </c>
      <c r="AU208" s="22" t="s">
        <v>959</v>
      </c>
      <c r="AY208" s="22" t="s">
        <v>1081</v>
      </c>
      <c r="BE208" s="116">
        <f>IF(U208="základná",N208,0)</f>
        <v>0</v>
      </c>
      <c r="BF208" s="116">
        <f>IF(U208="znížená",N208,0)</f>
        <v>0</v>
      </c>
      <c r="BG208" s="116">
        <f>IF(U208="zákl. prenesená",N208,0)</f>
        <v>0</v>
      </c>
      <c r="BH208" s="116">
        <f>IF(U208="zníž. prenesená",N208,0)</f>
        <v>0</v>
      </c>
      <c r="BI208" s="116">
        <f>IF(U208="nulová",N208,0)</f>
        <v>0</v>
      </c>
      <c r="BJ208" s="22" t="s">
        <v>959</v>
      </c>
      <c r="BK208" s="171">
        <f>ROUND(L208*K208,3)</f>
        <v>0</v>
      </c>
      <c r="BL208" s="22" t="s">
        <v>1086</v>
      </c>
      <c r="BM208" s="22" t="s">
        <v>469</v>
      </c>
    </row>
    <row r="209" spans="2:65" s="12" customFormat="1" ht="16.5" customHeight="1">
      <c r="B209" s="179"/>
      <c r="C209" s="180"/>
      <c r="D209" s="180"/>
      <c r="E209" s="181" t="s">
        <v>875</v>
      </c>
      <c r="F209" s="275" t="s">
        <v>470</v>
      </c>
      <c r="G209" s="276"/>
      <c r="H209" s="276"/>
      <c r="I209" s="276"/>
      <c r="J209" s="180"/>
      <c r="K209" s="182">
        <v>4</v>
      </c>
      <c r="L209" s="180"/>
      <c r="M209" s="180"/>
      <c r="N209" s="180"/>
      <c r="O209" s="180"/>
      <c r="P209" s="180"/>
      <c r="Q209" s="180"/>
      <c r="R209" s="183"/>
      <c r="T209" s="184"/>
      <c r="U209" s="180"/>
      <c r="V209" s="180"/>
      <c r="W209" s="180"/>
      <c r="X209" s="180"/>
      <c r="Y209" s="180"/>
      <c r="Z209" s="180"/>
      <c r="AA209" s="185"/>
      <c r="AT209" s="186" t="s">
        <v>1089</v>
      </c>
      <c r="AU209" s="186" t="s">
        <v>959</v>
      </c>
      <c r="AV209" s="12" t="s">
        <v>959</v>
      </c>
      <c r="AW209" s="12" t="s">
        <v>903</v>
      </c>
      <c r="AX209" s="12" t="s">
        <v>954</v>
      </c>
      <c r="AY209" s="186" t="s">
        <v>1081</v>
      </c>
    </row>
    <row r="210" spans="2:65" s="10" customFormat="1" ht="29.85" customHeight="1">
      <c r="B210" s="153"/>
      <c r="C210" s="154"/>
      <c r="D210" s="163" t="s">
        <v>88</v>
      </c>
      <c r="E210" s="163"/>
      <c r="F210" s="163"/>
      <c r="G210" s="163"/>
      <c r="H210" s="163"/>
      <c r="I210" s="163"/>
      <c r="J210" s="163"/>
      <c r="K210" s="163"/>
      <c r="L210" s="163"/>
      <c r="M210" s="163"/>
      <c r="N210" s="279">
        <f>BK210</f>
        <v>0</v>
      </c>
      <c r="O210" s="280"/>
      <c r="P210" s="280"/>
      <c r="Q210" s="280"/>
      <c r="R210" s="156"/>
      <c r="T210" s="157"/>
      <c r="U210" s="154"/>
      <c r="V210" s="154"/>
      <c r="W210" s="158">
        <f>SUM(W211:W234)</f>
        <v>0</v>
      </c>
      <c r="X210" s="154"/>
      <c r="Y210" s="158">
        <f>SUM(Y211:Y234)</f>
        <v>2.7161269400000001</v>
      </c>
      <c r="Z210" s="154"/>
      <c r="AA210" s="159">
        <f>SUM(AA211:AA234)</f>
        <v>0</v>
      </c>
      <c r="AR210" s="160" t="s">
        <v>954</v>
      </c>
      <c r="AT210" s="161" t="s">
        <v>946</v>
      </c>
      <c r="AU210" s="161" t="s">
        <v>954</v>
      </c>
      <c r="AY210" s="160" t="s">
        <v>1081</v>
      </c>
      <c r="BK210" s="162">
        <f>SUM(BK211:BK234)</f>
        <v>0</v>
      </c>
    </row>
    <row r="211" spans="2:65" s="1" customFormat="1" ht="25.5" customHeight="1">
      <c r="B211" s="136"/>
      <c r="C211" s="164" t="s">
        <v>1263</v>
      </c>
      <c r="D211" s="164" t="s">
        <v>1082</v>
      </c>
      <c r="E211" s="165" t="s">
        <v>471</v>
      </c>
      <c r="F211" s="270" t="s">
        <v>472</v>
      </c>
      <c r="G211" s="270"/>
      <c r="H211" s="270"/>
      <c r="I211" s="270"/>
      <c r="J211" s="166" t="s">
        <v>1085</v>
      </c>
      <c r="K211" s="167">
        <v>0.42499999999999999</v>
      </c>
      <c r="L211" s="265">
        <v>0</v>
      </c>
      <c r="M211" s="265"/>
      <c r="N211" s="258">
        <f>ROUND(L211*K211,3)</f>
        <v>0</v>
      </c>
      <c r="O211" s="258"/>
      <c r="P211" s="258"/>
      <c r="Q211" s="258"/>
      <c r="R211" s="138"/>
      <c r="T211" s="168" t="s">
        <v>875</v>
      </c>
      <c r="U211" s="47" t="s">
        <v>914</v>
      </c>
      <c r="V211" s="39"/>
      <c r="W211" s="169">
        <f>V211*K211</f>
        <v>0</v>
      </c>
      <c r="X211" s="169">
        <v>2.46536</v>
      </c>
      <c r="Y211" s="169">
        <f>X211*K211</f>
        <v>1.0477779999999999</v>
      </c>
      <c r="Z211" s="169">
        <v>0</v>
      </c>
      <c r="AA211" s="170">
        <f>Z211*K211</f>
        <v>0</v>
      </c>
      <c r="AR211" s="22" t="s">
        <v>1086</v>
      </c>
      <c r="AT211" s="22" t="s">
        <v>1082</v>
      </c>
      <c r="AU211" s="22" t="s">
        <v>959</v>
      </c>
      <c r="AY211" s="22" t="s">
        <v>1081</v>
      </c>
      <c r="BE211" s="116">
        <f>IF(U211="základná",N211,0)</f>
        <v>0</v>
      </c>
      <c r="BF211" s="116">
        <f>IF(U211="znížená",N211,0)</f>
        <v>0</v>
      </c>
      <c r="BG211" s="116">
        <f>IF(U211="zákl. prenesená",N211,0)</f>
        <v>0</v>
      </c>
      <c r="BH211" s="116">
        <f>IF(U211="zníž. prenesená",N211,0)</f>
        <v>0</v>
      </c>
      <c r="BI211" s="116">
        <f>IF(U211="nulová",N211,0)</f>
        <v>0</v>
      </c>
      <c r="BJ211" s="22" t="s">
        <v>959</v>
      </c>
      <c r="BK211" s="171">
        <f>ROUND(L211*K211,3)</f>
        <v>0</v>
      </c>
      <c r="BL211" s="22" t="s">
        <v>1086</v>
      </c>
      <c r="BM211" s="22" t="s">
        <v>473</v>
      </c>
    </row>
    <row r="212" spans="2:65" s="12" customFormat="1" ht="16.5" customHeight="1">
      <c r="B212" s="179"/>
      <c r="C212" s="180"/>
      <c r="D212" s="180"/>
      <c r="E212" s="181" t="s">
        <v>875</v>
      </c>
      <c r="F212" s="275" t="s">
        <v>474</v>
      </c>
      <c r="G212" s="276"/>
      <c r="H212" s="276"/>
      <c r="I212" s="276"/>
      <c r="J212" s="180"/>
      <c r="K212" s="182">
        <v>0.42499999999999999</v>
      </c>
      <c r="L212" s="180"/>
      <c r="M212" s="180"/>
      <c r="N212" s="180"/>
      <c r="O212" s="180"/>
      <c r="P212" s="180"/>
      <c r="Q212" s="180"/>
      <c r="R212" s="183"/>
      <c r="T212" s="184"/>
      <c r="U212" s="180"/>
      <c r="V212" s="180"/>
      <c r="W212" s="180"/>
      <c r="X212" s="180"/>
      <c r="Y212" s="180"/>
      <c r="Z212" s="180"/>
      <c r="AA212" s="185"/>
      <c r="AT212" s="186" t="s">
        <v>1089</v>
      </c>
      <c r="AU212" s="186" t="s">
        <v>959</v>
      </c>
      <c r="AV212" s="12" t="s">
        <v>959</v>
      </c>
      <c r="AW212" s="12" t="s">
        <v>903</v>
      </c>
      <c r="AX212" s="12" t="s">
        <v>954</v>
      </c>
      <c r="AY212" s="186" t="s">
        <v>1081</v>
      </c>
    </row>
    <row r="213" spans="2:65" s="1" customFormat="1" ht="25.5" customHeight="1">
      <c r="B213" s="136"/>
      <c r="C213" s="164" t="s">
        <v>1269</v>
      </c>
      <c r="D213" s="164" t="s">
        <v>1082</v>
      </c>
      <c r="E213" s="165" t="s">
        <v>475</v>
      </c>
      <c r="F213" s="270" t="s">
        <v>476</v>
      </c>
      <c r="G213" s="270"/>
      <c r="H213" s="270"/>
      <c r="I213" s="270"/>
      <c r="J213" s="166" t="s">
        <v>1135</v>
      </c>
      <c r="K213" s="167">
        <v>5.5259999999999998</v>
      </c>
      <c r="L213" s="265">
        <v>0</v>
      </c>
      <c r="M213" s="265"/>
      <c r="N213" s="258">
        <f>ROUND(L213*K213,3)</f>
        <v>0</v>
      </c>
      <c r="O213" s="258"/>
      <c r="P213" s="258"/>
      <c r="Q213" s="258"/>
      <c r="R213" s="138"/>
      <c r="T213" s="168" t="s">
        <v>875</v>
      </c>
      <c r="U213" s="47" t="s">
        <v>914</v>
      </c>
      <c r="V213" s="39"/>
      <c r="W213" s="169">
        <f>V213*K213</f>
        <v>0</v>
      </c>
      <c r="X213" s="169">
        <v>6.9499999999999996E-3</v>
      </c>
      <c r="Y213" s="169">
        <f>X213*K213</f>
        <v>3.8405699999999994E-2</v>
      </c>
      <c r="Z213" s="169">
        <v>0</v>
      </c>
      <c r="AA213" s="170">
        <f>Z213*K213</f>
        <v>0</v>
      </c>
      <c r="AR213" s="22" t="s">
        <v>1086</v>
      </c>
      <c r="AT213" s="22" t="s">
        <v>1082</v>
      </c>
      <c r="AU213" s="22" t="s">
        <v>959</v>
      </c>
      <c r="AY213" s="22" t="s">
        <v>1081</v>
      </c>
      <c r="BE213" s="116">
        <f>IF(U213="základná",N213,0)</f>
        <v>0</v>
      </c>
      <c r="BF213" s="116">
        <f>IF(U213="znížená",N213,0)</f>
        <v>0</v>
      </c>
      <c r="BG213" s="116">
        <f>IF(U213="zákl. prenesená",N213,0)</f>
        <v>0</v>
      </c>
      <c r="BH213" s="116">
        <f>IF(U213="zníž. prenesená",N213,0)</f>
        <v>0</v>
      </c>
      <c r="BI213" s="116">
        <f>IF(U213="nulová",N213,0)</f>
        <v>0</v>
      </c>
      <c r="BJ213" s="22" t="s">
        <v>959</v>
      </c>
      <c r="BK213" s="171">
        <f>ROUND(L213*K213,3)</f>
        <v>0</v>
      </c>
      <c r="BL213" s="22" t="s">
        <v>1086</v>
      </c>
      <c r="BM213" s="22" t="s">
        <v>477</v>
      </c>
    </row>
    <row r="214" spans="2:65" s="12" customFormat="1" ht="16.5" customHeight="1">
      <c r="B214" s="179"/>
      <c r="C214" s="180"/>
      <c r="D214" s="180"/>
      <c r="E214" s="181" t="s">
        <v>875</v>
      </c>
      <c r="F214" s="275" t="s">
        <v>478</v>
      </c>
      <c r="G214" s="276"/>
      <c r="H214" s="276"/>
      <c r="I214" s="276"/>
      <c r="J214" s="180"/>
      <c r="K214" s="182">
        <v>4.03</v>
      </c>
      <c r="L214" s="180"/>
      <c r="M214" s="180"/>
      <c r="N214" s="180"/>
      <c r="O214" s="180"/>
      <c r="P214" s="180"/>
      <c r="Q214" s="180"/>
      <c r="R214" s="183"/>
      <c r="T214" s="184"/>
      <c r="U214" s="180"/>
      <c r="V214" s="180"/>
      <c r="W214" s="180"/>
      <c r="X214" s="180"/>
      <c r="Y214" s="180"/>
      <c r="Z214" s="180"/>
      <c r="AA214" s="185"/>
      <c r="AT214" s="186" t="s">
        <v>1089</v>
      </c>
      <c r="AU214" s="186" t="s">
        <v>959</v>
      </c>
      <c r="AV214" s="12" t="s">
        <v>959</v>
      </c>
      <c r="AW214" s="12" t="s">
        <v>903</v>
      </c>
      <c r="AX214" s="12" t="s">
        <v>947</v>
      </c>
      <c r="AY214" s="186" t="s">
        <v>1081</v>
      </c>
    </row>
    <row r="215" spans="2:65" s="12" customFormat="1" ht="16.5" customHeight="1">
      <c r="B215" s="179"/>
      <c r="C215" s="180"/>
      <c r="D215" s="180"/>
      <c r="E215" s="181" t="s">
        <v>875</v>
      </c>
      <c r="F215" s="259" t="s">
        <v>479</v>
      </c>
      <c r="G215" s="260"/>
      <c r="H215" s="260"/>
      <c r="I215" s="260"/>
      <c r="J215" s="180"/>
      <c r="K215" s="182">
        <v>1.496</v>
      </c>
      <c r="L215" s="180"/>
      <c r="M215" s="180"/>
      <c r="N215" s="180"/>
      <c r="O215" s="180"/>
      <c r="P215" s="180"/>
      <c r="Q215" s="180"/>
      <c r="R215" s="183"/>
      <c r="T215" s="184"/>
      <c r="U215" s="180"/>
      <c r="V215" s="180"/>
      <c r="W215" s="180"/>
      <c r="X215" s="180"/>
      <c r="Y215" s="180"/>
      <c r="Z215" s="180"/>
      <c r="AA215" s="185"/>
      <c r="AT215" s="186" t="s">
        <v>1089</v>
      </c>
      <c r="AU215" s="186" t="s">
        <v>959</v>
      </c>
      <c r="AV215" s="12" t="s">
        <v>959</v>
      </c>
      <c r="AW215" s="12" t="s">
        <v>903</v>
      </c>
      <c r="AX215" s="12" t="s">
        <v>947</v>
      </c>
      <c r="AY215" s="186" t="s">
        <v>1081</v>
      </c>
    </row>
    <row r="216" spans="2:65" s="13" customFormat="1" ht="16.5" customHeight="1">
      <c r="B216" s="187"/>
      <c r="C216" s="188"/>
      <c r="D216" s="188"/>
      <c r="E216" s="189" t="s">
        <v>875</v>
      </c>
      <c r="F216" s="271" t="s">
        <v>1096</v>
      </c>
      <c r="G216" s="272"/>
      <c r="H216" s="272"/>
      <c r="I216" s="272"/>
      <c r="J216" s="188"/>
      <c r="K216" s="190">
        <v>5.5259999999999998</v>
      </c>
      <c r="L216" s="188"/>
      <c r="M216" s="188"/>
      <c r="N216" s="188"/>
      <c r="O216" s="188"/>
      <c r="P216" s="188"/>
      <c r="Q216" s="188"/>
      <c r="R216" s="191"/>
      <c r="T216" s="192"/>
      <c r="U216" s="188"/>
      <c r="V216" s="188"/>
      <c r="W216" s="188"/>
      <c r="X216" s="188"/>
      <c r="Y216" s="188"/>
      <c r="Z216" s="188"/>
      <c r="AA216" s="193"/>
      <c r="AT216" s="194" t="s">
        <v>1089</v>
      </c>
      <c r="AU216" s="194" t="s">
        <v>959</v>
      </c>
      <c r="AV216" s="13" t="s">
        <v>1086</v>
      </c>
      <c r="AW216" s="13" t="s">
        <v>903</v>
      </c>
      <c r="AX216" s="13" t="s">
        <v>954</v>
      </c>
      <c r="AY216" s="194" t="s">
        <v>1081</v>
      </c>
    </row>
    <row r="217" spans="2:65" s="1" customFormat="1" ht="25.5" customHeight="1">
      <c r="B217" s="136"/>
      <c r="C217" s="164" t="s">
        <v>1275</v>
      </c>
      <c r="D217" s="164" t="s">
        <v>1082</v>
      </c>
      <c r="E217" s="165" t="s">
        <v>480</v>
      </c>
      <c r="F217" s="270" t="s">
        <v>481</v>
      </c>
      <c r="G217" s="270"/>
      <c r="H217" s="270"/>
      <c r="I217" s="270"/>
      <c r="J217" s="166" t="s">
        <v>1135</v>
      </c>
      <c r="K217" s="167">
        <v>5.5259999999999998</v>
      </c>
      <c r="L217" s="265">
        <v>0</v>
      </c>
      <c r="M217" s="265"/>
      <c r="N217" s="258">
        <f>ROUND(L217*K217,3)</f>
        <v>0</v>
      </c>
      <c r="O217" s="258"/>
      <c r="P217" s="258"/>
      <c r="Q217" s="258"/>
      <c r="R217" s="138"/>
      <c r="T217" s="168" t="s">
        <v>875</v>
      </c>
      <c r="U217" s="47" t="s">
        <v>914</v>
      </c>
      <c r="V217" s="39"/>
      <c r="W217" s="169">
        <f>V217*K217</f>
        <v>0</v>
      </c>
      <c r="X217" s="169">
        <v>0</v>
      </c>
      <c r="Y217" s="169">
        <f>X217*K217</f>
        <v>0</v>
      </c>
      <c r="Z217" s="169">
        <v>0</v>
      </c>
      <c r="AA217" s="170">
        <f>Z217*K217</f>
        <v>0</v>
      </c>
      <c r="AR217" s="22" t="s">
        <v>1086</v>
      </c>
      <c r="AT217" s="22" t="s">
        <v>1082</v>
      </c>
      <c r="AU217" s="22" t="s">
        <v>959</v>
      </c>
      <c r="AY217" s="22" t="s">
        <v>1081</v>
      </c>
      <c r="BE217" s="116">
        <f>IF(U217="základná",N217,0)</f>
        <v>0</v>
      </c>
      <c r="BF217" s="116">
        <f>IF(U217="znížená",N217,0)</f>
        <v>0</v>
      </c>
      <c r="BG217" s="116">
        <f>IF(U217="zákl. prenesená",N217,0)</f>
        <v>0</v>
      </c>
      <c r="BH217" s="116">
        <f>IF(U217="zníž. prenesená",N217,0)</f>
        <v>0</v>
      </c>
      <c r="BI217" s="116">
        <f>IF(U217="nulová",N217,0)</f>
        <v>0</v>
      </c>
      <c r="BJ217" s="22" t="s">
        <v>959</v>
      </c>
      <c r="BK217" s="171">
        <f>ROUND(L217*K217,3)</f>
        <v>0</v>
      </c>
      <c r="BL217" s="22" t="s">
        <v>1086</v>
      </c>
      <c r="BM217" s="22" t="s">
        <v>482</v>
      </c>
    </row>
    <row r="218" spans="2:65" s="1" customFormat="1" ht="25.5" customHeight="1">
      <c r="B218" s="136"/>
      <c r="C218" s="164" t="s">
        <v>1190</v>
      </c>
      <c r="D218" s="164" t="s">
        <v>1082</v>
      </c>
      <c r="E218" s="165" t="s">
        <v>483</v>
      </c>
      <c r="F218" s="270" t="s">
        <v>484</v>
      </c>
      <c r="G218" s="270"/>
      <c r="H218" s="270"/>
      <c r="I218" s="270"/>
      <c r="J218" s="166" t="s">
        <v>1135</v>
      </c>
      <c r="K218" s="167">
        <v>4.03</v>
      </c>
      <c r="L218" s="265">
        <v>0</v>
      </c>
      <c r="M218" s="265"/>
      <c r="N218" s="258">
        <f>ROUND(L218*K218,3)</f>
        <v>0</v>
      </c>
      <c r="O218" s="258"/>
      <c r="P218" s="258"/>
      <c r="Q218" s="258"/>
      <c r="R218" s="138"/>
      <c r="T218" s="168" t="s">
        <v>875</v>
      </c>
      <c r="U218" s="47" t="s">
        <v>914</v>
      </c>
      <c r="V218" s="39"/>
      <c r="W218" s="169">
        <f>V218*K218</f>
        <v>0</v>
      </c>
      <c r="X218" s="169">
        <v>3.338E-2</v>
      </c>
      <c r="Y218" s="169">
        <f>X218*K218</f>
        <v>0.13452140000000001</v>
      </c>
      <c r="Z218" s="169">
        <v>0</v>
      </c>
      <c r="AA218" s="170">
        <f>Z218*K218</f>
        <v>0</v>
      </c>
      <c r="AR218" s="22" t="s">
        <v>1086</v>
      </c>
      <c r="AT218" s="22" t="s">
        <v>1082</v>
      </c>
      <c r="AU218" s="22" t="s">
        <v>959</v>
      </c>
      <c r="AY218" s="22" t="s">
        <v>1081</v>
      </c>
      <c r="BE218" s="116">
        <f>IF(U218="základná",N218,0)</f>
        <v>0</v>
      </c>
      <c r="BF218" s="116">
        <f>IF(U218="znížená",N218,0)</f>
        <v>0</v>
      </c>
      <c r="BG218" s="116">
        <f>IF(U218="zákl. prenesená",N218,0)</f>
        <v>0</v>
      </c>
      <c r="BH218" s="116">
        <f>IF(U218="zníž. prenesená",N218,0)</f>
        <v>0</v>
      </c>
      <c r="BI218" s="116">
        <f>IF(U218="nulová",N218,0)</f>
        <v>0</v>
      </c>
      <c r="BJ218" s="22" t="s">
        <v>959</v>
      </c>
      <c r="BK218" s="171">
        <f>ROUND(L218*K218,3)</f>
        <v>0</v>
      </c>
      <c r="BL218" s="22" t="s">
        <v>1086</v>
      </c>
      <c r="BM218" s="22" t="s">
        <v>485</v>
      </c>
    </row>
    <row r="219" spans="2:65" s="12" customFormat="1" ht="16.5" customHeight="1">
      <c r="B219" s="179"/>
      <c r="C219" s="180"/>
      <c r="D219" s="180"/>
      <c r="E219" s="181" t="s">
        <v>875</v>
      </c>
      <c r="F219" s="275" t="s">
        <v>478</v>
      </c>
      <c r="G219" s="276"/>
      <c r="H219" s="276"/>
      <c r="I219" s="276"/>
      <c r="J219" s="180"/>
      <c r="K219" s="182">
        <v>4.03</v>
      </c>
      <c r="L219" s="180"/>
      <c r="M219" s="180"/>
      <c r="N219" s="180"/>
      <c r="O219" s="180"/>
      <c r="P219" s="180"/>
      <c r="Q219" s="180"/>
      <c r="R219" s="183"/>
      <c r="T219" s="184"/>
      <c r="U219" s="180"/>
      <c r="V219" s="180"/>
      <c r="W219" s="180"/>
      <c r="X219" s="180"/>
      <c r="Y219" s="180"/>
      <c r="Z219" s="180"/>
      <c r="AA219" s="185"/>
      <c r="AT219" s="186" t="s">
        <v>1089</v>
      </c>
      <c r="AU219" s="186" t="s">
        <v>959</v>
      </c>
      <c r="AV219" s="12" t="s">
        <v>959</v>
      </c>
      <c r="AW219" s="12" t="s">
        <v>903</v>
      </c>
      <c r="AX219" s="12" t="s">
        <v>954</v>
      </c>
      <c r="AY219" s="186" t="s">
        <v>1081</v>
      </c>
    </row>
    <row r="220" spans="2:65" s="1" customFormat="1" ht="25.5" customHeight="1">
      <c r="B220" s="136"/>
      <c r="C220" s="164" t="s">
        <v>1286</v>
      </c>
      <c r="D220" s="164" t="s">
        <v>1082</v>
      </c>
      <c r="E220" s="165" t="s">
        <v>486</v>
      </c>
      <c r="F220" s="270" t="s">
        <v>487</v>
      </c>
      <c r="G220" s="270"/>
      <c r="H220" s="270"/>
      <c r="I220" s="270"/>
      <c r="J220" s="166" t="s">
        <v>1135</v>
      </c>
      <c r="K220" s="167">
        <v>4.03</v>
      </c>
      <c r="L220" s="265">
        <v>0</v>
      </c>
      <c r="M220" s="265"/>
      <c r="N220" s="258">
        <f>ROUND(L220*K220,3)</f>
        <v>0</v>
      </c>
      <c r="O220" s="258"/>
      <c r="P220" s="258"/>
      <c r="Q220" s="258"/>
      <c r="R220" s="138"/>
      <c r="T220" s="168" t="s">
        <v>875</v>
      </c>
      <c r="U220" s="47" t="s">
        <v>914</v>
      </c>
      <c r="V220" s="39"/>
      <c r="W220" s="169">
        <f>V220*K220</f>
        <v>0</v>
      </c>
      <c r="X220" s="169">
        <v>0</v>
      </c>
      <c r="Y220" s="169">
        <f>X220*K220</f>
        <v>0</v>
      </c>
      <c r="Z220" s="169">
        <v>0</v>
      </c>
      <c r="AA220" s="170">
        <f>Z220*K220</f>
        <v>0</v>
      </c>
      <c r="AR220" s="22" t="s">
        <v>1086</v>
      </c>
      <c r="AT220" s="22" t="s">
        <v>1082</v>
      </c>
      <c r="AU220" s="22" t="s">
        <v>959</v>
      </c>
      <c r="AY220" s="22" t="s">
        <v>1081</v>
      </c>
      <c r="BE220" s="116">
        <f>IF(U220="základná",N220,0)</f>
        <v>0</v>
      </c>
      <c r="BF220" s="116">
        <f>IF(U220="znížená",N220,0)</f>
        <v>0</v>
      </c>
      <c r="BG220" s="116">
        <f>IF(U220="zákl. prenesená",N220,0)</f>
        <v>0</v>
      </c>
      <c r="BH220" s="116">
        <f>IF(U220="zníž. prenesená",N220,0)</f>
        <v>0</v>
      </c>
      <c r="BI220" s="116">
        <f>IF(U220="nulová",N220,0)</f>
        <v>0</v>
      </c>
      <c r="BJ220" s="22" t="s">
        <v>959</v>
      </c>
      <c r="BK220" s="171">
        <f>ROUND(L220*K220,3)</f>
        <v>0</v>
      </c>
      <c r="BL220" s="22" t="s">
        <v>1086</v>
      </c>
      <c r="BM220" s="22" t="s">
        <v>488</v>
      </c>
    </row>
    <row r="221" spans="2:65" s="1" customFormat="1" ht="38.25" customHeight="1">
      <c r="B221" s="136"/>
      <c r="C221" s="164" t="s">
        <v>1290</v>
      </c>
      <c r="D221" s="164" t="s">
        <v>1082</v>
      </c>
      <c r="E221" s="165" t="s">
        <v>489</v>
      </c>
      <c r="F221" s="270" t="s">
        <v>2095</v>
      </c>
      <c r="G221" s="270"/>
      <c r="H221" s="270"/>
      <c r="I221" s="270"/>
      <c r="J221" s="166" t="s">
        <v>1110</v>
      </c>
      <c r="K221" s="167">
        <v>8.5000000000000006E-2</v>
      </c>
      <c r="L221" s="265">
        <v>0</v>
      </c>
      <c r="M221" s="265"/>
      <c r="N221" s="258">
        <f>ROUND(L221*K221,3)</f>
        <v>0</v>
      </c>
      <c r="O221" s="258"/>
      <c r="P221" s="258"/>
      <c r="Q221" s="258"/>
      <c r="R221" s="138"/>
      <c r="T221" s="168" t="s">
        <v>875</v>
      </c>
      <c r="U221" s="47" t="s">
        <v>914</v>
      </c>
      <c r="V221" s="39"/>
      <c r="W221" s="169">
        <f>V221*K221</f>
        <v>0</v>
      </c>
      <c r="X221" s="169">
        <v>1.0160199999999999</v>
      </c>
      <c r="Y221" s="169">
        <f>X221*K221</f>
        <v>8.63617E-2</v>
      </c>
      <c r="Z221" s="169">
        <v>0</v>
      </c>
      <c r="AA221" s="170">
        <f>Z221*K221</f>
        <v>0</v>
      </c>
      <c r="AR221" s="22" t="s">
        <v>1086</v>
      </c>
      <c r="AT221" s="22" t="s">
        <v>1082</v>
      </c>
      <c r="AU221" s="22" t="s">
        <v>959</v>
      </c>
      <c r="AY221" s="22" t="s">
        <v>1081</v>
      </c>
      <c r="BE221" s="116">
        <f>IF(U221="základná",N221,0)</f>
        <v>0</v>
      </c>
      <c r="BF221" s="116">
        <f>IF(U221="znížená",N221,0)</f>
        <v>0</v>
      </c>
      <c r="BG221" s="116">
        <f>IF(U221="zákl. prenesená",N221,0)</f>
        <v>0</v>
      </c>
      <c r="BH221" s="116">
        <f>IF(U221="zníž. prenesená",N221,0)</f>
        <v>0</v>
      </c>
      <c r="BI221" s="116">
        <f>IF(U221="nulová",N221,0)</f>
        <v>0</v>
      </c>
      <c r="BJ221" s="22" t="s">
        <v>959</v>
      </c>
      <c r="BK221" s="171">
        <f>ROUND(L221*K221,3)</f>
        <v>0</v>
      </c>
      <c r="BL221" s="22" t="s">
        <v>1086</v>
      </c>
      <c r="BM221" s="22" t="s">
        <v>2096</v>
      </c>
    </row>
    <row r="222" spans="2:65" s="11" customFormat="1" ht="16.5" customHeight="1">
      <c r="B222" s="172"/>
      <c r="C222" s="173"/>
      <c r="D222" s="173"/>
      <c r="E222" s="174" t="s">
        <v>875</v>
      </c>
      <c r="F222" s="263" t="s">
        <v>2097</v>
      </c>
      <c r="G222" s="264"/>
      <c r="H222" s="264"/>
      <c r="I222" s="264"/>
      <c r="J222" s="173"/>
      <c r="K222" s="174" t="s">
        <v>875</v>
      </c>
      <c r="L222" s="173"/>
      <c r="M222" s="173"/>
      <c r="N222" s="173"/>
      <c r="O222" s="173"/>
      <c r="P222" s="173"/>
      <c r="Q222" s="173"/>
      <c r="R222" s="175"/>
      <c r="T222" s="176"/>
      <c r="U222" s="173"/>
      <c r="V222" s="173"/>
      <c r="W222" s="173"/>
      <c r="X222" s="173"/>
      <c r="Y222" s="173"/>
      <c r="Z222" s="173"/>
      <c r="AA222" s="177"/>
      <c r="AT222" s="178" t="s">
        <v>1089</v>
      </c>
      <c r="AU222" s="178" t="s">
        <v>959</v>
      </c>
      <c r="AV222" s="11" t="s">
        <v>954</v>
      </c>
      <c r="AW222" s="11" t="s">
        <v>903</v>
      </c>
      <c r="AX222" s="11" t="s">
        <v>947</v>
      </c>
      <c r="AY222" s="178" t="s">
        <v>1081</v>
      </c>
    </row>
    <row r="223" spans="2:65" s="12" customFormat="1" ht="16.5" customHeight="1">
      <c r="B223" s="179"/>
      <c r="C223" s="180"/>
      <c r="D223" s="180"/>
      <c r="E223" s="181" t="s">
        <v>875</v>
      </c>
      <c r="F223" s="259" t="s">
        <v>2098</v>
      </c>
      <c r="G223" s="260"/>
      <c r="H223" s="260"/>
      <c r="I223" s="260"/>
      <c r="J223" s="180"/>
      <c r="K223" s="182">
        <v>8.5000000000000006E-2</v>
      </c>
      <c r="L223" s="180"/>
      <c r="M223" s="180"/>
      <c r="N223" s="180"/>
      <c r="O223" s="180"/>
      <c r="P223" s="180"/>
      <c r="Q223" s="180"/>
      <c r="R223" s="183"/>
      <c r="T223" s="184"/>
      <c r="U223" s="180"/>
      <c r="V223" s="180"/>
      <c r="W223" s="180"/>
      <c r="X223" s="180"/>
      <c r="Y223" s="180"/>
      <c r="Z223" s="180"/>
      <c r="AA223" s="185"/>
      <c r="AT223" s="186" t="s">
        <v>1089</v>
      </c>
      <c r="AU223" s="186" t="s">
        <v>959</v>
      </c>
      <c r="AV223" s="12" t="s">
        <v>959</v>
      </c>
      <c r="AW223" s="12" t="s">
        <v>903</v>
      </c>
      <c r="AX223" s="12" t="s">
        <v>954</v>
      </c>
      <c r="AY223" s="186" t="s">
        <v>1081</v>
      </c>
    </row>
    <row r="224" spans="2:65" s="1" customFormat="1" ht="25.5" customHeight="1">
      <c r="B224" s="136"/>
      <c r="C224" s="164" t="s">
        <v>1294</v>
      </c>
      <c r="D224" s="164" t="s">
        <v>1082</v>
      </c>
      <c r="E224" s="165" t="s">
        <v>2099</v>
      </c>
      <c r="F224" s="270" t="s">
        <v>2100</v>
      </c>
      <c r="G224" s="270"/>
      <c r="H224" s="270"/>
      <c r="I224" s="270"/>
      <c r="J224" s="166" t="s">
        <v>1085</v>
      </c>
      <c r="K224" s="167">
        <v>0.54500000000000004</v>
      </c>
      <c r="L224" s="265">
        <v>0</v>
      </c>
      <c r="M224" s="265"/>
      <c r="N224" s="258">
        <f>ROUND(L224*K224,3)</f>
        <v>0</v>
      </c>
      <c r="O224" s="258"/>
      <c r="P224" s="258"/>
      <c r="Q224" s="258"/>
      <c r="R224" s="138"/>
      <c r="T224" s="168" t="s">
        <v>875</v>
      </c>
      <c r="U224" s="47" t="s">
        <v>914</v>
      </c>
      <c r="V224" s="39"/>
      <c r="W224" s="169">
        <f>V224*K224</f>
        <v>0</v>
      </c>
      <c r="X224" s="169">
        <v>2.4603799999999998</v>
      </c>
      <c r="Y224" s="169">
        <f>X224*K224</f>
        <v>1.3409070999999999</v>
      </c>
      <c r="Z224" s="169">
        <v>0</v>
      </c>
      <c r="AA224" s="170">
        <f>Z224*K224</f>
        <v>0</v>
      </c>
      <c r="AR224" s="22" t="s">
        <v>1086</v>
      </c>
      <c r="AT224" s="22" t="s">
        <v>1082</v>
      </c>
      <c r="AU224" s="22" t="s">
        <v>959</v>
      </c>
      <c r="AY224" s="22" t="s">
        <v>1081</v>
      </c>
      <c r="BE224" s="116">
        <f>IF(U224="základná",N224,0)</f>
        <v>0</v>
      </c>
      <c r="BF224" s="116">
        <f>IF(U224="znížená",N224,0)</f>
        <v>0</v>
      </c>
      <c r="BG224" s="116">
        <f>IF(U224="zákl. prenesená",N224,0)</f>
        <v>0</v>
      </c>
      <c r="BH224" s="116">
        <f>IF(U224="zníž. prenesená",N224,0)</f>
        <v>0</v>
      </c>
      <c r="BI224" s="116">
        <f>IF(U224="nulová",N224,0)</f>
        <v>0</v>
      </c>
      <c r="BJ224" s="22" t="s">
        <v>959</v>
      </c>
      <c r="BK224" s="171">
        <f>ROUND(L224*K224,3)</f>
        <v>0</v>
      </c>
      <c r="BL224" s="22" t="s">
        <v>1086</v>
      </c>
      <c r="BM224" s="22" t="s">
        <v>2101</v>
      </c>
    </row>
    <row r="225" spans="2:65" s="12" customFormat="1" ht="16.5" customHeight="1">
      <c r="B225" s="179"/>
      <c r="C225" s="180"/>
      <c r="D225" s="180"/>
      <c r="E225" s="181" t="s">
        <v>875</v>
      </c>
      <c r="F225" s="275" t="s">
        <v>2102</v>
      </c>
      <c r="G225" s="276"/>
      <c r="H225" s="276"/>
      <c r="I225" s="276"/>
      <c r="J225" s="180"/>
      <c r="K225" s="182">
        <v>0.14399999999999999</v>
      </c>
      <c r="L225" s="180"/>
      <c r="M225" s="180"/>
      <c r="N225" s="180"/>
      <c r="O225" s="180"/>
      <c r="P225" s="180"/>
      <c r="Q225" s="180"/>
      <c r="R225" s="183"/>
      <c r="T225" s="184"/>
      <c r="U225" s="180"/>
      <c r="V225" s="180"/>
      <c r="W225" s="180"/>
      <c r="X225" s="180"/>
      <c r="Y225" s="180"/>
      <c r="Z225" s="180"/>
      <c r="AA225" s="185"/>
      <c r="AT225" s="186" t="s">
        <v>1089</v>
      </c>
      <c r="AU225" s="186" t="s">
        <v>959</v>
      </c>
      <c r="AV225" s="12" t="s">
        <v>959</v>
      </c>
      <c r="AW225" s="12" t="s">
        <v>903</v>
      </c>
      <c r="AX225" s="12" t="s">
        <v>947</v>
      </c>
      <c r="AY225" s="186" t="s">
        <v>1081</v>
      </c>
    </row>
    <row r="226" spans="2:65" s="12" customFormat="1" ht="16.5" customHeight="1">
      <c r="B226" s="179"/>
      <c r="C226" s="180"/>
      <c r="D226" s="180"/>
      <c r="E226" s="181" t="s">
        <v>875</v>
      </c>
      <c r="F226" s="259" t="s">
        <v>2103</v>
      </c>
      <c r="G226" s="260"/>
      <c r="H226" s="260"/>
      <c r="I226" s="260"/>
      <c r="J226" s="180"/>
      <c r="K226" s="182">
        <v>0.17899999999999999</v>
      </c>
      <c r="L226" s="180"/>
      <c r="M226" s="180"/>
      <c r="N226" s="180"/>
      <c r="O226" s="180"/>
      <c r="P226" s="180"/>
      <c r="Q226" s="180"/>
      <c r="R226" s="183"/>
      <c r="T226" s="184"/>
      <c r="U226" s="180"/>
      <c r="V226" s="180"/>
      <c r="W226" s="180"/>
      <c r="X226" s="180"/>
      <c r="Y226" s="180"/>
      <c r="Z226" s="180"/>
      <c r="AA226" s="185"/>
      <c r="AT226" s="186" t="s">
        <v>1089</v>
      </c>
      <c r="AU226" s="186" t="s">
        <v>959</v>
      </c>
      <c r="AV226" s="12" t="s">
        <v>959</v>
      </c>
      <c r="AW226" s="12" t="s">
        <v>903</v>
      </c>
      <c r="AX226" s="12" t="s">
        <v>947</v>
      </c>
      <c r="AY226" s="186" t="s">
        <v>1081</v>
      </c>
    </row>
    <row r="227" spans="2:65" s="12" customFormat="1" ht="16.5" customHeight="1">
      <c r="B227" s="179"/>
      <c r="C227" s="180"/>
      <c r="D227" s="180"/>
      <c r="E227" s="181" t="s">
        <v>875</v>
      </c>
      <c r="F227" s="259" t="s">
        <v>2104</v>
      </c>
      <c r="G227" s="260"/>
      <c r="H227" s="260"/>
      <c r="I227" s="260"/>
      <c r="J227" s="180"/>
      <c r="K227" s="182">
        <v>0.222</v>
      </c>
      <c r="L227" s="180"/>
      <c r="M227" s="180"/>
      <c r="N227" s="180"/>
      <c r="O227" s="180"/>
      <c r="P227" s="180"/>
      <c r="Q227" s="180"/>
      <c r="R227" s="183"/>
      <c r="T227" s="184"/>
      <c r="U227" s="180"/>
      <c r="V227" s="180"/>
      <c r="W227" s="180"/>
      <c r="X227" s="180"/>
      <c r="Y227" s="180"/>
      <c r="Z227" s="180"/>
      <c r="AA227" s="185"/>
      <c r="AT227" s="186" t="s">
        <v>1089</v>
      </c>
      <c r="AU227" s="186" t="s">
        <v>959</v>
      </c>
      <c r="AV227" s="12" t="s">
        <v>959</v>
      </c>
      <c r="AW227" s="12" t="s">
        <v>903</v>
      </c>
      <c r="AX227" s="12" t="s">
        <v>947</v>
      </c>
      <c r="AY227" s="186" t="s">
        <v>1081</v>
      </c>
    </row>
    <row r="228" spans="2:65" s="13" customFormat="1" ht="16.5" customHeight="1">
      <c r="B228" s="187"/>
      <c r="C228" s="188"/>
      <c r="D228" s="188"/>
      <c r="E228" s="189" t="s">
        <v>875</v>
      </c>
      <c r="F228" s="271" t="s">
        <v>1096</v>
      </c>
      <c r="G228" s="272"/>
      <c r="H228" s="272"/>
      <c r="I228" s="272"/>
      <c r="J228" s="188"/>
      <c r="K228" s="190">
        <v>0.54500000000000004</v>
      </c>
      <c r="L228" s="188"/>
      <c r="M228" s="188"/>
      <c r="N228" s="188"/>
      <c r="O228" s="188"/>
      <c r="P228" s="188"/>
      <c r="Q228" s="188"/>
      <c r="R228" s="191"/>
      <c r="T228" s="192"/>
      <c r="U228" s="188"/>
      <c r="V228" s="188"/>
      <c r="W228" s="188"/>
      <c r="X228" s="188"/>
      <c r="Y228" s="188"/>
      <c r="Z228" s="188"/>
      <c r="AA228" s="193"/>
      <c r="AT228" s="194" t="s">
        <v>1089</v>
      </c>
      <c r="AU228" s="194" t="s">
        <v>959</v>
      </c>
      <c r="AV228" s="13" t="s">
        <v>1086</v>
      </c>
      <c r="AW228" s="13" t="s">
        <v>903</v>
      </c>
      <c r="AX228" s="13" t="s">
        <v>954</v>
      </c>
      <c r="AY228" s="194" t="s">
        <v>1081</v>
      </c>
    </row>
    <row r="229" spans="2:65" s="1" customFormat="1" ht="25.5" customHeight="1">
      <c r="B229" s="136"/>
      <c r="C229" s="164" t="s">
        <v>1298</v>
      </c>
      <c r="D229" s="164" t="s">
        <v>1082</v>
      </c>
      <c r="E229" s="165" t="s">
        <v>2105</v>
      </c>
      <c r="F229" s="270" t="s">
        <v>2106</v>
      </c>
      <c r="G229" s="270"/>
      <c r="H229" s="270"/>
      <c r="I229" s="270"/>
      <c r="J229" s="166" t="s">
        <v>1135</v>
      </c>
      <c r="K229" s="167">
        <v>3.6760000000000002</v>
      </c>
      <c r="L229" s="265">
        <v>0</v>
      </c>
      <c r="M229" s="265"/>
      <c r="N229" s="258">
        <f>ROUND(L229*K229,3)</f>
        <v>0</v>
      </c>
      <c r="O229" s="258"/>
      <c r="P229" s="258"/>
      <c r="Q229" s="258"/>
      <c r="R229" s="138"/>
      <c r="T229" s="168" t="s">
        <v>875</v>
      </c>
      <c r="U229" s="47" t="s">
        <v>914</v>
      </c>
      <c r="V229" s="39"/>
      <c r="W229" s="169">
        <f>V229*K229</f>
        <v>0</v>
      </c>
      <c r="X229" s="169">
        <v>1.8540000000000001E-2</v>
      </c>
      <c r="Y229" s="169">
        <f>X229*K229</f>
        <v>6.8153040000000012E-2</v>
      </c>
      <c r="Z229" s="169">
        <v>0</v>
      </c>
      <c r="AA229" s="170">
        <f>Z229*K229</f>
        <v>0</v>
      </c>
      <c r="AR229" s="22" t="s">
        <v>1086</v>
      </c>
      <c r="AT229" s="22" t="s">
        <v>1082</v>
      </c>
      <c r="AU229" s="22" t="s">
        <v>959</v>
      </c>
      <c r="AY229" s="22" t="s">
        <v>1081</v>
      </c>
      <c r="BE229" s="116">
        <f>IF(U229="základná",N229,0)</f>
        <v>0</v>
      </c>
      <c r="BF229" s="116">
        <f>IF(U229="znížená",N229,0)</f>
        <v>0</v>
      </c>
      <c r="BG229" s="116">
        <f>IF(U229="zákl. prenesená",N229,0)</f>
        <v>0</v>
      </c>
      <c r="BH229" s="116">
        <f>IF(U229="zníž. prenesená",N229,0)</f>
        <v>0</v>
      </c>
      <c r="BI229" s="116">
        <f>IF(U229="nulová",N229,0)</f>
        <v>0</v>
      </c>
      <c r="BJ229" s="22" t="s">
        <v>959</v>
      </c>
      <c r="BK229" s="171">
        <f>ROUND(L229*K229,3)</f>
        <v>0</v>
      </c>
      <c r="BL229" s="22" t="s">
        <v>1086</v>
      </c>
      <c r="BM229" s="22" t="s">
        <v>2107</v>
      </c>
    </row>
    <row r="230" spans="2:65" s="12" customFormat="1" ht="16.5" customHeight="1">
      <c r="B230" s="179"/>
      <c r="C230" s="180"/>
      <c r="D230" s="180"/>
      <c r="E230" s="181" t="s">
        <v>875</v>
      </c>
      <c r="F230" s="275" t="s">
        <v>2108</v>
      </c>
      <c r="G230" s="276"/>
      <c r="H230" s="276"/>
      <c r="I230" s="276"/>
      <c r="J230" s="180"/>
      <c r="K230" s="182">
        <v>1.6910000000000001</v>
      </c>
      <c r="L230" s="180"/>
      <c r="M230" s="180"/>
      <c r="N230" s="180"/>
      <c r="O230" s="180"/>
      <c r="P230" s="180"/>
      <c r="Q230" s="180"/>
      <c r="R230" s="183"/>
      <c r="T230" s="184"/>
      <c r="U230" s="180"/>
      <c r="V230" s="180"/>
      <c r="W230" s="180"/>
      <c r="X230" s="180"/>
      <c r="Y230" s="180"/>
      <c r="Z230" s="180"/>
      <c r="AA230" s="185"/>
      <c r="AT230" s="186" t="s">
        <v>1089</v>
      </c>
      <c r="AU230" s="186" t="s">
        <v>959</v>
      </c>
      <c r="AV230" s="12" t="s">
        <v>959</v>
      </c>
      <c r="AW230" s="12" t="s">
        <v>903</v>
      </c>
      <c r="AX230" s="12" t="s">
        <v>947</v>
      </c>
      <c r="AY230" s="186" t="s">
        <v>1081</v>
      </c>
    </row>
    <row r="231" spans="2:65" s="12" customFormat="1" ht="16.5" customHeight="1">
      <c r="B231" s="179"/>
      <c r="C231" s="180"/>
      <c r="D231" s="180"/>
      <c r="E231" s="181" t="s">
        <v>875</v>
      </c>
      <c r="F231" s="259" t="s">
        <v>2109</v>
      </c>
      <c r="G231" s="260"/>
      <c r="H231" s="260"/>
      <c r="I231" s="260"/>
      <c r="J231" s="180"/>
      <c r="K231" s="182">
        <v>1.9850000000000001</v>
      </c>
      <c r="L231" s="180"/>
      <c r="M231" s="180"/>
      <c r="N231" s="180"/>
      <c r="O231" s="180"/>
      <c r="P231" s="180"/>
      <c r="Q231" s="180"/>
      <c r="R231" s="183"/>
      <c r="T231" s="184"/>
      <c r="U231" s="180"/>
      <c r="V231" s="180"/>
      <c r="W231" s="180"/>
      <c r="X231" s="180"/>
      <c r="Y231" s="180"/>
      <c r="Z231" s="180"/>
      <c r="AA231" s="185"/>
      <c r="AT231" s="186" t="s">
        <v>1089</v>
      </c>
      <c r="AU231" s="186" t="s">
        <v>959</v>
      </c>
      <c r="AV231" s="12" t="s">
        <v>959</v>
      </c>
      <c r="AW231" s="12" t="s">
        <v>903</v>
      </c>
      <c r="AX231" s="12" t="s">
        <v>947</v>
      </c>
      <c r="AY231" s="186" t="s">
        <v>1081</v>
      </c>
    </row>
    <row r="232" spans="2:65" s="13" customFormat="1" ht="16.5" customHeight="1">
      <c r="B232" s="187"/>
      <c r="C232" s="188"/>
      <c r="D232" s="188"/>
      <c r="E232" s="189" t="s">
        <v>875</v>
      </c>
      <c r="F232" s="271" t="s">
        <v>1096</v>
      </c>
      <c r="G232" s="272"/>
      <c r="H232" s="272"/>
      <c r="I232" s="272"/>
      <c r="J232" s="188"/>
      <c r="K232" s="190">
        <v>3.6760000000000002</v>
      </c>
      <c r="L232" s="188"/>
      <c r="M232" s="188"/>
      <c r="N232" s="188"/>
      <c r="O232" s="188"/>
      <c r="P232" s="188"/>
      <c r="Q232" s="188"/>
      <c r="R232" s="191"/>
      <c r="T232" s="192"/>
      <c r="U232" s="188"/>
      <c r="V232" s="188"/>
      <c r="W232" s="188"/>
      <c r="X232" s="188"/>
      <c r="Y232" s="188"/>
      <c r="Z232" s="188"/>
      <c r="AA232" s="193"/>
      <c r="AT232" s="194" t="s">
        <v>1089</v>
      </c>
      <c r="AU232" s="194" t="s">
        <v>959</v>
      </c>
      <c r="AV232" s="13" t="s">
        <v>1086</v>
      </c>
      <c r="AW232" s="13" t="s">
        <v>903</v>
      </c>
      <c r="AX232" s="13" t="s">
        <v>954</v>
      </c>
      <c r="AY232" s="194" t="s">
        <v>1081</v>
      </c>
    </row>
    <row r="233" spans="2:65" s="1" customFormat="1" ht="25.5" customHeight="1">
      <c r="B233" s="136"/>
      <c r="C233" s="164" t="s">
        <v>1302</v>
      </c>
      <c r="D233" s="164" t="s">
        <v>1082</v>
      </c>
      <c r="E233" s="165" t="s">
        <v>2110</v>
      </c>
      <c r="F233" s="270" t="s">
        <v>2111</v>
      </c>
      <c r="G233" s="270"/>
      <c r="H233" s="270"/>
      <c r="I233" s="270"/>
      <c r="J233" s="166" t="s">
        <v>1135</v>
      </c>
      <c r="K233" s="167">
        <v>3.6760000000000002</v>
      </c>
      <c r="L233" s="265">
        <v>0</v>
      </c>
      <c r="M233" s="265"/>
      <c r="N233" s="258">
        <f>ROUND(L233*K233,3)</f>
        <v>0</v>
      </c>
      <c r="O233" s="258"/>
      <c r="P233" s="258"/>
      <c r="Q233" s="258"/>
      <c r="R233" s="138"/>
      <c r="T233" s="168" t="s">
        <v>875</v>
      </c>
      <c r="U233" s="47" t="s">
        <v>914</v>
      </c>
      <c r="V233" s="39"/>
      <c r="W233" s="169">
        <f>V233*K233</f>
        <v>0</v>
      </c>
      <c r="X233" s="169">
        <v>0</v>
      </c>
      <c r="Y233" s="169">
        <f>X233*K233</f>
        <v>0</v>
      </c>
      <c r="Z233" s="169">
        <v>0</v>
      </c>
      <c r="AA233" s="170">
        <f>Z233*K233</f>
        <v>0</v>
      </c>
      <c r="AR233" s="22" t="s">
        <v>1086</v>
      </c>
      <c r="AT233" s="22" t="s">
        <v>1082</v>
      </c>
      <c r="AU233" s="22" t="s">
        <v>959</v>
      </c>
      <c r="AY233" s="22" t="s">
        <v>1081</v>
      </c>
      <c r="BE233" s="116">
        <f>IF(U233="základná",N233,0)</f>
        <v>0</v>
      </c>
      <c r="BF233" s="116">
        <f>IF(U233="znížená",N233,0)</f>
        <v>0</v>
      </c>
      <c r="BG233" s="116">
        <f>IF(U233="zákl. prenesená",N233,0)</f>
        <v>0</v>
      </c>
      <c r="BH233" s="116">
        <f>IF(U233="zníž. prenesená",N233,0)</f>
        <v>0</v>
      </c>
      <c r="BI233" s="116">
        <f>IF(U233="nulová",N233,0)</f>
        <v>0</v>
      </c>
      <c r="BJ233" s="22" t="s">
        <v>959</v>
      </c>
      <c r="BK233" s="171">
        <f>ROUND(L233*K233,3)</f>
        <v>0</v>
      </c>
      <c r="BL233" s="22" t="s">
        <v>1086</v>
      </c>
      <c r="BM233" s="22" t="s">
        <v>2112</v>
      </c>
    </row>
    <row r="234" spans="2:65" s="1" customFormat="1" ht="25.5" customHeight="1">
      <c r="B234" s="136"/>
      <c r="C234" s="164" t="s">
        <v>1306</v>
      </c>
      <c r="D234" s="164" t="s">
        <v>1082</v>
      </c>
      <c r="E234" s="165" t="s">
        <v>2113</v>
      </c>
      <c r="F234" s="270" t="s">
        <v>2114</v>
      </c>
      <c r="G234" s="270"/>
      <c r="H234" s="270"/>
      <c r="I234" s="270"/>
      <c r="J234" s="166" t="s">
        <v>1110</v>
      </c>
      <c r="K234" s="167">
        <v>0</v>
      </c>
      <c r="L234" s="265">
        <v>0</v>
      </c>
      <c r="M234" s="265"/>
      <c r="N234" s="258">
        <f>ROUND(L234*K234,3)</f>
        <v>0</v>
      </c>
      <c r="O234" s="258"/>
      <c r="P234" s="258"/>
      <c r="Q234" s="258"/>
      <c r="R234" s="138"/>
      <c r="T234" s="168" t="s">
        <v>875</v>
      </c>
      <c r="U234" s="47" t="s">
        <v>914</v>
      </c>
      <c r="V234" s="39"/>
      <c r="W234" s="169">
        <f>V234*K234</f>
        <v>0</v>
      </c>
      <c r="X234" s="169">
        <v>1.0165999999999999</v>
      </c>
      <c r="Y234" s="169">
        <f>X234*K234</f>
        <v>0</v>
      </c>
      <c r="Z234" s="169">
        <v>0</v>
      </c>
      <c r="AA234" s="170">
        <f>Z234*K234</f>
        <v>0</v>
      </c>
      <c r="AR234" s="22" t="s">
        <v>1086</v>
      </c>
      <c r="AT234" s="22" t="s">
        <v>1082</v>
      </c>
      <c r="AU234" s="22" t="s">
        <v>959</v>
      </c>
      <c r="AY234" s="22" t="s">
        <v>1081</v>
      </c>
      <c r="BE234" s="116">
        <f>IF(U234="základná",N234,0)</f>
        <v>0</v>
      </c>
      <c r="BF234" s="116">
        <f>IF(U234="znížená",N234,0)</f>
        <v>0</v>
      </c>
      <c r="BG234" s="116">
        <f>IF(U234="zákl. prenesená",N234,0)</f>
        <v>0</v>
      </c>
      <c r="BH234" s="116">
        <f>IF(U234="zníž. prenesená",N234,0)</f>
        <v>0</v>
      </c>
      <c r="BI234" s="116">
        <f>IF(U234="nulová",N234,0)</f>
        <v>0</v>
      </c>
      <c r="BJ234" s="22" t="s">
        <v>959</v>
      </c>
      <c r="BK234" s="171">
        <f>ROUND(L234*K234,3)</f>
        <v>0</v>
      </c>
      <c r="BL234" s="22" t="s">
        <v>1086</v>
      </c>
      <c r="BM234" s="22" t="s">
        <v>2115</v>
      </c>
    </row>
    <row r="235" spans="2:65" s="10" customFormat="1" ht="29.85" customHeight="1">
      <c r="B235" s="153"/>
      <c r="C235" s="154"/>
      <c r="D235" s="163" t="s">
        <v>362</v>
      </c>
      <c r="E235" s="163"/>
      <c r="F235" s="163"/>
      <c r="G235" s="163"/>
      <c r="H235" s="163"/>
      <c r="I235" s="163"/>
      <c r="J235" s="163"/>
      <c r="K235" s="163"/>
      <c r="L235" s="163"/>
      <c r="M235" s="163"/>
      <c r="N235" s="273">
        <f>BK235</f>
        <v>0</v>
      </c>
      <c r="O235" s="274"/>
      <c r="P235" s="274"/>
      <c r="Q235" s="274"/>
      <c r="R235" s="156"/>
      <c r="T235" s="157"/>
      <c r="U235" s="154"/>
      <c r="V235" s="154"/>
      <c r="W235" s="158">
        <f>SUM(W236:W239)</f>
        <v>0</v>
      </c>
      <c r="X235" s="154"/>
      <c r="Y235" s="158">
        <f>SUM(Y236:Y239)</f>
        <v>36.277359400000002</v>
      </c>
      <c r="Z235" s="154"/>
      <c r="AA235" s="159">
        <f>SUM(AA236:AA239)</f>
        <v>0</v>
      </c>
      <c r="AR235" s="160" t="s">
        <v>954</v>
      </c>
      <c r="AT235" s="161" t="s">
        <v>946</v>
      </c>
      <c r="AU235" s="161" t="s">
        <v>954</v>
      </c>
      <c r="AY235" s="160" t="s">
        <v>1081</v>
      </c>
      <c r="BK235" s="162">
        <f>SUM(BK236:BK239)</f>
        <v>0</v>
      </c>
    </row>
    <row r="236" spans="2:65" s="1" customFormat="1" ht="38.25" customHeight="1">
      <c r="B236" s="136"/>
      <c r="C236" s="164" t="s">
        <v>1310</v>
      </c>
      <c r="D236" s="164" t="s">
        <v>1082</v>
      </c>
      <c r="E236" s="165" t="s">
        <v>2116</v>
      </c>
      <c r="F236" s="270" t="s">
        <v>2117</v>
      </c>
      <c r="G236" s="270"/>
      <c r="H236" s="270"/>
      <c r="I236" s="270"/>
      <c r="J236" s="166" t="s">
        <v>1135</v>
      </c>
      <c r="K236" s="167">
        <v>33.591999999999999</v>
      </c>
      <c r="L236" s="265">
        <v>0</v>
      </c>
      <c r="M236" s="265"/>
      <c r="N236" s="258">
        <f>ROUND(L236*K236,3)</f>
        <v>0</v>
      </c>
      <c r="O236" s="258"/>
      <c r="P236" s="258"/>
      <c r="Q236" s="258"/>
      <c r="R236" s="138"/>
      <c r="T236" s="168" t="s">
        <v>875</v>
      </c>
      <c r="U236" s="47" t="s">
        <v>914</v>
      </c>
      <c r="V236" s="39"/>
      <c r="W236" s="169">
        <f>V236*K236</f>
        <v>0</v>
      </c>
      <c r="X236" s="169">
        <v>0.33360000000000001</v>
      </c>
      <c r="Y236" s="169">
        <f>X236*K236</f>
        <v>11.206291199999999</v>
      </c>
      <c r="Z236" s="169">
        <v>0</v>
      </c>
      <c r="AA236" s="170">
        <f>Z236*K236</f>
        <v>0</v>
      </c>
      <c r="AR236" s="22" t="s">
        <v>1086</v>
      </c>
      <c r="AT236" s="22" t="s">
        <v>1082</v>
      </c>
      <c r="AU236" s="22" t="s">
        <v>959</v>
      </c>
      <c r="AY236" s="22" t="s">
        <v>1081</v>
      </c>
      <c r="BE236" s="116">
        <f>IF(U236="základná",N236,0)</f>
        <v>0</v>
      </c>
      <c r="BF236" s="116">
        <f>IF(U236="znížená",N236,0)</f>
        <v>0</v>
      </c>
      <c r="BG236" s="116">
        <f>IF(U236="zákl. prenesená",N236,0)</f>
        <v>0</v>
      </c>
      <c r="BH236" s="116">
        <f>IF(U236="zníž. prenesená",N236,0)</f>
        <v>0</v>
      </c>
      <c r="BI236" s="116">
        <f>IF(U236="nulová",N236,0)</f>
        <v>0</v>
      </c>
      <c r="BJ236" s="22" t="s">
        <v>959</v>
      </c>
      <c r="BK236" s="171">
        <f>ROUND(L236*K236,3)</f>
        <v>0</v>
      </c>
      <c r="BL236" s="22" t="s">
        <v>1086</v>
      </c>
      <c r="BM236" s="22" t="s">
        <v>2118</v>
      </c>
    </row>
    <row r="237" spans="2:65" s="1" customFormat="1" ht="38.25" customHeight="1">
      <c r="B237" s="136"/>
      <c r="C237" s="164" t="s">
        <v>1314</v>
      </c>
      <c r="D237" s="164" t="s">
        <v>1082</v>
      </c>
      <c r="E237" s="165" t="s">
        <v>2119</v>
      </c>
      <c r="F237" s="270" t="s">
        <v>2120</v>
      </c>
      <c r="G237" s="270"/>
      <c r="H237" s="270"/>
      <c r="I237" s="270"/>
      <c r="J237" s="166" t="s">
        <v>1135</v>
      </c>
      <c r="K237" s="167">
        <v>33.591999999999999</v>
      </c>
      <c r="L237" s="265">
        <v>0</v>
      </c>
      <c r="M237" s="265"/>
      <c r="N237" s="258">
        <f>ROUND(L237*K237,3)</f>
        <v>0</v>
      </c>
      <c r="O237" s="258"/>
      <c r="P237" s="258"/>
      <c r="Q237" s="258"/>
      <c r="R237" s="138"/>
      <c r="T237" s="168" t="s">
        <v>875</v>
      </c>
      <c r="U237" s="47" t="s">
        <v>914</v>
      </c>
      <c r="V237" s="39"/>
      <c r="W237" s="169">
        <f>V237*K237</f>
        <v>0</v>
      </c>
      <c r="X237" s="169">
        <v>0.52085000000000004</v>
      </c>
      <c r="Y237" s="169">
        <f>X237*K237</f>
        <v>17.4963932</v>
      </c>
      <c r="Z237" s="169">
        <v>0</v>
      </c>
      <c r="AA237" s="170">
        <f>Z237*K237</f>
        <v>0</v>
      </c>
      <c r="AR237" s="22" t="s">
        <v>1086</v>
      </c>
      <c r="AT237" s="22" t="s">
        <v>1082</v>
      </c>
      <c r="AU237" s="22" t="s">
        <v>959</v>
      </c>
      <c r="AY237" s="22" t="s">
        <v>1081</v>
      </c>
      <c r="BE237" s="116">
        <f>IF(U237="základná",N237,0)</f>
        <v>0</v>
      </c>
      <c r="BF237" s="116">
        <f>IF(U237="znížená",N237,0)</f>
        <v>0</v>
      </c>
      <c r="BG237" s="116">
        <f>IF(U237="zákl. prenesená",N237,0)</f>
        <v>0</v>
      </c>
      <c r="BH237" s="116">
        <f>IF(U237="zníž. prenesená",N237,0)</f>
        <v>0</v>
      </c>
      <c r="BI237" s="116">
        <f>IF(U237="nulová",N237,0)</f>
        <v>0</v>
      </c>
      <c r="BJ237" s="22" t="s">
        <v>959</v>
      </c>
      <c r="BK237" s="171">
        <f>ROUND(L237*K237,3)</f>
        <v>0</v>
      </c>
      <c r="BL237" s="22" t="s">
        <v>1086</v>
      </c>
      <c r="BM237" s="22" t="s">
        <v>2121</v>
      </c>
    </row>
    <row r="238" spans="2:65" s="1" customFormat="1" ht="38.25" customHeight="1">
      <c r="B238" s="136"/>
      <c r="C238" s="164" t="s">
        <v>1319</v>
      </c>
      <c r="D238" s="164" t="s">
        <v>1082</v>
      </c>
      <c r="E238" s="165" t="s">
        <v>2122</v>
      </c>
      <c r="F238" s="270" t="s">
        <v>2123</v>
      </c>
      <c r="G238" s="270"/>
      <c r="H238" s="270"/>
      <c r="I238" s="270"/>
      <c r="J238" s="166" t="s">
        <v>1135</v>
      </c>
      <c r="K238" s="167">
        <v>30.5</v>
      </c>
      <c r="L238" s="265">
        <v>0</v>
      </c>
      <c r="M238" s="265"/>
      <c r="N238" s="258">
        <f>ROUND(L238*K238,3)</f>
        <v>0</v>
      </c>
      <c r="O238" s="258"/>
      <c r="P238" s="258"/>
      <c r="Q238" s="258"/>
      <c r="R238" s="138"/>
      <c r="T238" s="168" t="s">
        <v>875</v>
      </c>
      <c r="U238" s="47" t="s">
        <v>914</v>
      </c>
      <c r="V238" s="39"/>
      <c r="W238" s="169">
        <f>V238*K238</f>
        <v>0</v>
      </c>
      <c r="X238" s="169">
        <v>0.112</v>
      </c>
      <c r="Y238" s="169">
        <f>X238*K238</f>
        <v>3.4159999999999999</v>
      </c>
      <c r="Z238" s="169">
        <v>0</v>
      </c>
      <c r="AA238" s="170">
        <f>Z238*K238</f>
        <v>0</v>
      </c>
      <c r="AR238" s="22" t="s">
        <v>1086</v>
      </c>
      <c r="AT238" s="22" t="s">
        <v>1082</v>
      </c>
      <c r="AU238" s="22" t="s">
        <v>959</v>
      </c>
      <c r="AY238" s="22" t="s">
        <v>1081</v>
      </c>
      <c r="BE238" s="116">
        <f>IF(U238="základná",N238,0)</f>
        <v>0</v>
      </c>
      <c r="BF238" s="116">
        <f>IF(U238="znížená",N238,0)</f>
        <v>0</v>
      </c>
      <c r="BG238" s="116">
        <f>IF(U238="zákl. prenesená",N238,0)</f>
        <v>0</v>
      </c>
      <c r="BH238" s="116">
        <f>IF(U238="zníž. prenesená",N238,0)</f>
        <v>0</v>
      </c>
      <c r="BI238" s="116">
        <f>IF(U238="nulová",N238,0)</f>
        <v>0</v>
      </c>
      <c r="BJ238" s="22" t="s">
        <v>959</v>
      </c>
      <c r="BK238" s="171">
        <f>ROUND(L238*K238,3)</f>
        <v>0</v>
      </c>
      <c r="BL238" s="22" t="s">
        <v>1086</v>
      </c>
      <c r="BM238" s="22" t="s">
        <v>2124</v>
      </c>
    </row>
    <row r="239" spans="2:65" s="1" customFormat="1" ht="25.5" customHeight="1">
      <c r="B239" s="136"/>
      <c r="C239" s="195" t="s">
        <v>1323</v>
      </c>
      <c r="D239" s="195" t="s">
        <v>1187</v>
      </c>
      <c r="E239" s="196" t="s">
        <v>2125</v>
      </c>
      <c r="F239" s="262" t="s">
        <v>2126</v>
      </c>
      <c r="G239" s="262"/>
      <c r="H239" s="262"/>
      <c r="I239" s="262"/>
      <c r="J239" s="197" t="s">
        <v>1135</v>
      </c>
      <c r="K239" s="198">
        <v>30.805</v>
      </c>
      <c r="L239" s="261">
        <v>0</v>
      </c>
      <c r="M239" s="261"/>
      <c r="N239" s="257">
        <f>ROUND(L239*K239,3)</f>
        <v>0</v>
      </c>
      <c r="O239" s="258"/>
      <c r="P239" s="258"/>
      <c r="Q239" s="258"/>
      <c r="R239" s="138"/>
      <c r="T239" s="168" t="s">
        <v>875</v>
      </c>
      <c r="U239" s="47" t="s">
        <v>914</v>
      </c>
      <c r="V239" s="39"/>
      <c r="W239" s="169">
        <f>V239*K239</f>
        <v>0</v>
      </c>
      <c r="X239" s="169">
        <v>0.13500000000000001</v>
      </c>
      <c r="Y239" s="169">
        <f>X239*K239</f>
        <v>4.1586750000000006</v>
      </c>
      <c r="Z239" s="169">
        <v>0</v>
      </c>
      <c r="AA239" s="170">
        <f>Z239*K239</f>
        <v>0</v>
      </c>
      <c r="AR239" s="22" t="s">
        <v>1126</v>
      </c>
      <c r="AT239" s="22" t="s">
        <v>1187</v>
      </c>
      <c r="AU239" s="22" t="s">
        <v>959</v>
      </c>
      <c r="AY239" s="22" t="s">
        <v>1081</v>
      </c>
      <c r="BE239" s="116">
        <f>IF(U239="základná",N239,0)</f>
        <v>0</v>
      </c>
      <c r="BF239" s="116">
        <f>IF(U239="znížená",N239,0)</f>
        <v>0</v>
      </c>
      <c r="BG239" s="116">
        <f>IF(U239="zákl. prenesená",N239,0)</f>
        <v>0</v>
      </c>
      <c r="BH239" s="116">
        <f>IF(U239="zníž. prenesená",N239,0)</f>
        <v>0</v>
      </c>
      <c r="BI239" s="116">
        <f>IF(U239="nulová",N239,0)</f>
        <v>0</v>
      </c>
      <c r="BJ239" s="22" t="s">
        <v>959</v>
      </c>
      <c r="BK239" s="171">
        <f>ROUND(L239*K239,3)</f>
        <v>0</v>
      </c>
      <c r="BL239" s="22" t="s">
        <v>1086</v>
      </c>
      <c r="BM239" s="22" t="s">
        <v>2127</v>
      </c>
    </row>
    <row r="240" spans="2:65" s="10" customFormat="1" ht="29.85" customHeight="1">
      <c r="B240" s="153"/>
      <c r="C240" s="154"/>
      <c r="D240" s="163" t="s">
        <v>1049</v>
      </c>
      <c r="E240" s="163"/>
      <c r="F240" s="163"/>
      <c r="G240" s="163"/>
      <c r="H240" s="163"/>
      <c r="I240" s="163"/>
      <c r="J240" s="163"/>
      <c r="K240" s="163"/>
      <c r="L240" s="163"/>
      <c r="M240" s="163"/>
      <c r="N240" s="273">
        <f>BK240</f>
        <v>0</v>
      </c>
      <c r="O240" s="274"/>
      <c r="P240" s="274"/>
      <c r="Q240" s="274"/>
      <c r="R240" s="156"/>
      <c r="T240" s="157"/>
      <c r="U240" s="154"/>
      <c r="V240" s="154"/>
      <c r="W240" s="158">
        <f>SUM(W241:W271)</f>
        <v>0</v>
      </c>
      <c r="X240" s="154"/>
      <c r="Y240" s="158">
        <f>SUM(Y241:Y271)</f>
        <v>3.5984016300000001</v>
      </c>
      <c r="Z240" s="154"/>
      <c r="AA240" s="159">
        <f>SUM(AA241:AA271)</f>
        <v>0</v>
      </c>
      <c r="AR240" s="160" t="s">
        <v>954</v>
      </c>
      <c r="AT240" s="161" t="s">
        <v>946</v>
      </c>
      <c r="AU240" s="161" t="s">
        <v>954</v>
      </c>
      <c r="AY240" s="160" t="s">
        <v>1081</v>
      </c>
      <c r="BK240" s="162">
        <f>SUM(BK241:BK271)</f>
        <v>0</v>
      </c>
    </row>
    <row r="241" spans="2:65" s="1" customFormat="1" ht="25.5" customHeight="1">
      <c r="B241" s="136"/>
      <c r="C241" s="164" t="s">
        <v>1327</v>
      </c>
      <c r="D241" s="164" t="s">
        <v>1082</v>
      </c>
      <c r="E241" s="165" t="s">
        <v>2128</v>
      </c>
      <c r="F241" s="270" t="s">
        <v>2129</v>
      </c>
      <c r="G241" s="270"/>
      <c r="H241" s="270"/>
      <c r="I241" s="270"/>
      <c r="J241" s="166" t="s">
        <v>1135</v>
      </c>
      <c r="K241" s="167">
        <v>5.5</v>
      </c>
      <c r="L241" s="265">
        <v>0</v>
      </c>
      <c r="M241" s="265"/>
      <c r="N241" s="258">
        <f>ROUND(L241*K241,3)</f>
        <v>0</v>
      </c>
      <c r="O241" s="258"/>
      <c r="P241" s="258"/>
      <c r="Q241" s="258"/>
      <c r="R241" s="138"/>
      <c r="T241" s="168" t="s">
        <v>875</v>
      </c>
      <c r="U241" s="47" t="s">
        <v>914</v>
      </c>
      <c r="V241" s="39"/>
      <c r="W241" s="169">
        <f>V241*K241</f>
        <v>0</v>
      </c>
      <c r="X241" s="169">
        <v>6.5399999999999998E-3</v>
      </c>
      <c r="Y241" s="169">
        <f>X241*K241</f>
        <v>3.5970000000000002E-2</v>
      </c>
      <c r="Z241" s="169">
        <v>0</v>
      </c>
      <c r="AA241" s="170">
        <f>Z241*K241</f>
        <v>0</v>
      </c>
      <c r="AR241" s="22" t="s">
        <v>1086</v>
      </c>
      <c r="AT241" s="22" t="s">
        <v>1082</v>
      </c>
      <c r="AU241" s="22" t="s">
        <v>959</v>
      </c>
      <c r="AY241" s="22" t="s">
        <v>1081</v>
      </c>
      <c r="BE241" s="116">
        <f>IF(U241="základná",N241,0)</f>
        <v>0</v>
      </c>
      <c r="BF241" s="116">
        <f>IF(U241="znížená",N241,0)</f>
        <v>0</v>
      </c>
      <c r="BG241" s="116">
        <f>IF(U241="zákl. prenesená",N241,0)</f>
        <v>0</v>
      </c>
      <c r="BH241" s="116">
        <f>IF(U241="zníž. prenesená",N241,0)</f>
        <v>0</v>
      </c>
      <c r="BI241" s="116">
        <f>IF(U241="nulová",N241,0)</f>
        <v>0</v>
      </c>
      <c r="BJ241" s="22" t="s">
        <v>959</v>
      </c>
      <c r="BK241" s="171">
        <f>ROUND(L241*K241,3)</f>
        <v>0</v>
      </c>
      <c r="BL241" s="22" t="s">
        <v>1086</v>
      </c>
      <c r="BM241" s="22" t="s">
        <v>2130</v>
      </c>
    </row>
    <row r="242" spans="2:65" s="12" customFormat="1" ht="16.5" customHeight="1">
      <c r="B242" s="179"/>
      <c r="C242" s="180"/>
      <c r="D242" s="180"/>
      <c r="E242" s="181" t="s">
        <v>875</v>
      </c>
      <c r="F242" s="275" t="s">
        <v>2131</v>
      </c>
      <c r="G242" s="276"/>
      <c r="H242" s="276"/>
      <c r="I242" s="276"/>
      <c r="J242" s="180"/>
      <c r="K242" s="182">
        <v>5.5</v>
      </c>
      <c r="L242" s="180"/>
      <c r="M242" s="180"/>
      <c r="N242" s="180"/>
      <c r="O242" s="180"/>
      <c r="P242" s="180"/>
      <c r="Q242" s="180"/>
      <c r="R242" s="183"/>
      <c r="T242" s="184"/>
      <c r="U242" s="180"/>
      <c r="V242" s="180"/>
      <c r="W242" s="180"/>
      <c r="X242" s="180"/>
      <c r="Y242" s="180"/>
      <c r="Z242" s="180"/>
      <c r="AA242" s="185"/>
      <c r="AT242" s="186" t="s">
        <v>1089</v>
      </c>
      <c r="AU242" s="186" t="s">
        <v>959</v>
      </c>
      <c r="AV242" s="12" t="s">
        <v>959</v>
      </c>
      <c r="AW242" s="12" t="s">
        <v>903</v>
      </c>
      <c r="AX242" s="12" t="s">
        <v>954</v>
      </c>
      <c r="AY242" s="186" t="s">
        <v>1081</v>
      </c>
    </row>
    <row r="243" spans="2:65" s="1" customFormat="1" ht="38.25" customHeight="1">
      <c r="B243" s="136"/>
      <c r="C243" s="164" t="s">
        <v>1339</v>
      </c>
      <c r="D243" s="164" t="s">
        <v>1082</v>
      </c>
      <c r="E243" s="165" t="s">
        <v>2132</v>
      </c>
      <c r="F243" s="270" t="s">
        <v>2133</v>
      </c>
      <c r="G243" s="270"/>
      <c r="H243" s="270"/>
      <c r="I243" s="270"/>
      <c r="J243" s="166" t="s">
        <v>1135</v>
      </c>
      <c r="K243" s="167">
        <v>5.5</v>
      </c>
      <c r="L243" s="265">
        <v>0</v>
      </c>
      <c r="M243" s="265"/>
      <c r="N243" s="258">
        <f>ROUND(L243*K243,3)</f>
        <v>0</v>
      </c>
      <c r="O243" s="258"/>
      <c r="P243" s="258"/>
      <c r="Q243" s="258"/>
      <c r="R243" s="138"/>
      <c r="T243" s="168" t="s">
        <v>875</v>
      </c>
      <c r="U243" s="47" t="s">
        <v>914</v>
      </c>
      <c r="V243" s="39"/>
      <c r="W243" s="169">
        <f>V243*K243</f>
        <v>0</v>
      </c>
      <c r="X243" s="169">
        <v>1.9599999999999999E-2</v>
      </c>
      <c r="Y243" s="169">
        <f>X243*K243</f>
        <v>0.10779999999999999</v>
      </c>
      <c r="Z243" s="169">
        <v>0</v>
      </c>
      <c r="AA243" s="170">
        <f>Z243*K243</f>
        <v>0</v>
      </c>
      <c r="AR243" s="22" t="s">
        <v>1086</v>
      </c>
      <c r="AT243" s="22" t="s">
        <v>1082</v>
      </c>
      <c r="AU243" s="22" t="s">
        <v>959</v>
      </c>
      <c r="AY243" s="22" t="s">
        <v>1081</v>
      </c>
      <c r="BE243" s="116">
        <f>IF(U243="základná",N243,0)</f>
        <v>0</v>
      </c>
      <c r="BF243" s="116">
        <f>IF(U243="znížená",N243,0)</f>
        <v>0</v>
      </c>
      <c r="BG243" s="116">
        <f>IF(U243="zákl. prenesená",N243,0)</f>
        <v>0</v>
      </c>
      <c r="BH243" s="116">
        <f>IF(U243="zníž. prenesená",N243,0)</f>
        <v>0</v>
      </c>
      <c r="BI243" s="116">
        <f>IF(U243="nulová",N243,0)</f>
        <v>0</v>
      </c>
      <c r="BJ243" s="22" t="s">
        <v>959</v>
      </c>
      <c r="BK243" s="171">
        <f>ROUND(L243*K243,3)</f>
        <v>0</v>
      </c>
      <c r="BL243" s="22" t="s">
        <v>1086</v>
      </c>
      <c r="BM243" s="22" t="s">
        <v>2134</v>
      </c>
    </row>
    <row r="244" spans="2:65" s="1" customFormat="1" ht="38.25" customHeight="1">
      <c r="B244" s="136"/>
      <c r="C244" s="164" t="s">
        <v>1343</v>
      </c>
      <c r="D244" s="164" t="s">
        <v>1082</v>
      </c>
      <c r="E244" s="165" t="s">
        <v>2135</v>
      </c>
      <c r="F244" s="270" t="s">
        <v>2136</v>
      </c>
      <c r="G244" s="270"/>
      <c r="H244" s="270"/>
      <c r="I244" s="270"/>
      <c r="J244" s="166" t="s">
        <v>1135</v>
      </c>
      <c r="K244" s="167">
        <v>5.5</v>
      </c>
      <c r="L244" s="265">
        <v>0</v>
      </c>
      <c r="M244" s="265"/>
      <c r="N244" s="258">
        <f>ROUND(L244*K244,3)</f>
        <v>0</v>
      </c>
      <c r="O244" s="258"/>
      <c r="P244" s="258"/>
      <c r="Q244" s="258"/>
      <c r="R244" s="138"/>
      <c r="T244" s="168" t="s">
        <v>875</v>
      </c>
      <c r="U244" s="47" t="s">
        <v>914</v>
      </c>
      <c r="V244" s="39"/>
      <c r="W244" s="169">
        <f>V244*K244</f>
        <v>0</v>
      </c>
      <c r="X244" s="169">
        <v>6.4400000000000004E-3</v>
      </c>
      <c r="Y244" s="169">
        <f>X244*K244</f>
        <v>3.542E-2</v>
      </c>
      <c r="Z244" s="169">
        <v>0</v>
      </c>
      <c r="AA244" s="170">
        <f>Z244*K244</f>
        <v>0</v>
      </c>
      <c r="AR244" s="22" t="s">
        <v>1086</v>
      </c>
      <c r="AT244" s="22" t="s">
        <v>1082</v>
      </c>
      <c r="AU244" s="22" t="s">
        <v>959</v>
      </c>
      <c r="AY244" s="22" t="s">
        <v>1081</v>
      </c>
      <c r="BE244" s="116">
        <f>IF(U244="základná",N244,0)</f>
        <v>0</v>
      </c>
      <c r="BF244" s="116">
        <f>IF(U244="znížená",N244,0)</f>
        <v>0</v>
      </c>
      <c r="BG244" s="116">
        <f>IF(U244="zákl. prenesená",N244,0)</f>
        <v>0</v>
      </c>
      <c r="BH244" s="116">
        <f>IF(U244="zníž. prenesená",N244,0)</f>
        <v>0</v>
      </c>
      <c r="BI244" s="116">
        <f>IF(U244="nulová",N244,0)</f>
        <v>0</v>
      </c>
      <c r="BJ244" s="22" t="s">
        <v>959</v>
      </c>
      <c r="BK244" s="171">
        <f>ROUND(L244*K244,3)</f>
        <v>0</v>
      </c>
      <c r="BL244" s="22" t="s">
        <v>1086</v>
      </c>
      <c r="BM244" s="22" t="s">
        <v>2137</v>
      </c>
    </row>
    <row r="245" spans="2:65" s="1" customFormat="1" ht="25.5" customHeight="1">
      <c r="B245" s="136"/>
      <c r="C245" s="164" t="s">
        <v>1348</v>
      </c>
      <c r="D245" s="164" t="s">
        <v>1082</v>
      </c>
      <c r="E245" s="165" t="s">
        <v>2138</v>
      </c>
      <c r="F245" s="270" t="s">
        <v>2139</v>
      </c>
      <c r="G245" s="270"/>
      <c r="H245" s="270"/>
      <c r="I245" s="270"/>
      <c r="J245" s="166" t="s">
        <v>1135</v>
      </c>
      <c r="K245" s="167">
        <v>28.2</v>
      </c>
      <c r="L245" s="265">
        <v>0</v>
      </c>
      <c r="M245" s="265"/>
      <c r="N245" s="258">
        <f>ROUND(L245*K245,3)</f>
        <v>0</v>
      </c>
      <c r="O245" s="258"/>
      <c r="P245" s="258"/>
      <c r="Q245" s="258"/>
      <c r="R245" s="138"/>
      <c r="T245" s="168" t="s">
        <v>875</v>
      </c>
      <c r="U245" s="47" t="s">
        <v>914</v>
      </c>
      <c r="V245" s="39"/>
      <c r="W245" s="169">
        <f>V245*K245</f>
        <v>0</v>
      </c>
      <c r="X245" s="169">
        <v>5.4599999999999996E-3</v>
      </c>
      <c r="Y245" s="169">
        <f>X245*K245</f>
        <v>0.153972</v>
      </c>
      <c r="Z245" s="169">
        <v>0</v>
      </c>
      <c r="AA245" s="170">
        <f>Z245*K245</f>
        <v>0</v>
      </c>
      <c r="AR245" s="22" t="s">
        <v>1086</v>
      </c>
      <c r="AT245" s="22" t="s">
        <v>1082</v>
      </c>
      <c r="AU245" s="22" t="s">
        <v>959</v>
      </c>
      <c r="AY245" s="22" t="s">
        <v>1081</v>
      </c>
      <c r="BE245" s="116">
        <f>IF(U245="základná",N245,0)</f>
        <v>0</v>
      </c>
      <c r="BF245" s="116">
        <f>IF(U245="znížená",N245,0)</f>
        <v>0</v>
      </c>
      <c r="BG245" s="116">
        <f>IF(U245="zákl. prenesená",N245,0)</f>
        <v>0</v>
      </c>
      <c r="BH245" s="116">
        <f>IF(U245="zníž. prenesená",N245,0)</f>
        <v>0</v>
      </c>
      <c r="BI245" s="116">
        <f>IF(U245="nulová",N245,0)</f>
        <v>0</v>
      </c>
      <c r="BJ245" s="22" t="s">
        <v>959</v>
      </c>
      <c r="BK245" s="171">
        <f>ROUND(L245*K245,3)</f>
        <v>0</v>
      </c>
      <c r="BL245" s="22" t="s">
        <v>1086</v>
      </c>
      <c r="BM245" s="22" t="s">
        <v>2140</v>
      </c>
    </row>
    <row r="246" spans="2:65" s="12" customFormat="1" ht="16.5" customHeight="1">
      <c r="B246" s="179"/>
      <c r="C246" s="180"/>
      <c r="D246" s="180"/>
      <c r="E246" s="181" t="s">
        <v>875</v>
      </c>
      <c r="F246" s="275" t="s">
        <v>2141</v>
      </c>
      <c r="G246" s="276"/>
      <c r="H246" s="276"/>
      <c r="I246" s="276"/>
      <c r="J246" s="180"/>
      <c r="K246" s="182">
        <v>28.2</v>
      </c>
      <c r="L246" s="180"/>
      <c r="M246" s="180"/>
      <c r="N246" s="180"/>
      <c r="O246" s="180"/>
      <c r="P246" s="180"/>
      <c r="Q246" s="180"/>
      <c r="R246" s="183"/>
      <c r="T246" s="184"/>
      <c r="U246" s="180"/>
      <c r="V246" s="180"/>
      <c r="W246" s="180"/>
      <c r="X246" s="180"/>
      <c r="Y246" s="180"/>
      <c r="Z246" s="180"/>
      <c r="AA246" s="185"/>
      <c r="AT246" s="186" t="s">
        <v>1089</v>
      </c>
      <c r="AU246" s="186" t="s">
        <v>959</v>
      </c>
      <c r="AV246" s="12" t="s">
        <v>959</v>
      </c>
      <c r="AW246" s="12" t="s">
        <v>903</v>
      </c>
      <c r="AX246" s="12" t="s">
        <v>954</v>
      </c>
      <c r="AY246" s="186" t="s">
        <v>1081</v>
      </c>
    </row>
    <row r="247" spans="2:65" s="1" customFormat="1" ht="25.5" customHeight="1">
      <c r="B247" s="136"/>
      <c r="C247" s="164" t="s">
        <v>1353</v>
      </c>
      <c r="D247" s="164" t="s">
        <v>1082</v>
      </c>
      <c r="E247" s="165" t="s">
        <v>2142</v>
      </c>
      <c r="F247" s="270" t="s">
        <v>2143</v>
      </c>
      <c r="G247" s="270"/>
      <c r="H247" s="270"/>
      <c r="I247" s="270"/>
      <c r="J247" s="166" t="s">
        <v>1135</v>
      </c>
      <c r="K247" s="167">
        <v>28.2</v>
      </c>
      <c r="L247" s="265">
        <v>0</v>
      </c>
      <c r="M247" s="265"/>
      <c r="N247" s="258">
        <f>ROUND(L247*K247,3)</f>
        <v>0</v>
      </c>
      <c r="O247" s="258"/>
      <c r="P247" s="258"/>
      <c r="Q247" s="258"/>
      <c r="R247" s="138"/>
      <c r="T247" s="168" t="s">
        <v>875</v>
      </c>
      <c r="U247" s="47" t="s">
        <v>914</v>
      </c>
      <c r="V247" s="39"/>
      <c r="W247" s="169">
        <f>V247*K247</f>
        <v>0</v>
      </c>
      <c r="X247" s="169">
        <v>1.55E-2</v>
      </c>
      <c r="Y247" s="169">
        <f>X247*K247</f>
        <v>0.43709999999999999</v>
      </c>
      <c r="Z247" s="169">
        <v>0</v>
      </c>
      <c r="AA247" s="170">
        <f>Z247*K247</f>
        <v>0</v>
      </c>
      <c r="AR247" s="22" t="s">
        <v>1086</v>
      </c>
      <c r="AT247" s="22" t="s">
        <v>1082</v>
      </c>
      <c r="AU247" s="22" t="s">
        <v>959</v>
      </c>
      <c r="AY247" s="22" t="s">
        <v>1081</v>
      </c>
      <c r="BE247" s="116">
        <f>IF(U247="základná",N247,0)</f>
        <v>0</v>
      </c>
      <c r="BF247" s="116">
        <f>IF(U247="znížená",N247,0)</f>
        <v>0</v>
      </c>
      <c r="BG247" s="116">
        <f>IF(U247="zákl. prenesená",N247,0)</f>
        <v>0</v>
      </c>
      <c r="BH247" s="116">
        <f>IF(U247="zníž. prenesená",N247,0)</f>
        <v>0</v>
      </c>
      <c r="BI247" s="116">
        <f>IF(U247="nulová",N247,0)</f>
        <v>0</v>
      </c>
      <c r="BJ247" s="22" t="s">
        <v>959</v>
      </c>
      <c r="BK247" s="171">
        <f>ROUND(L247*K247,3)</f>
        <v>0</v>
      </c>
      <c r="BL247" s="22" t="s">
        <v>1086</v>
      </c>
      <c r="BM247" s="22" t="s">
        <v>2144</v>
      </c>
    </row>
    <row r="248" spans="2:65" s="1" customFormat="1" ht="25.5" customHeight="1">
      <c r="B248" s="136"/>
      <c r="C248" s="164" t="s">
        <v>1280</v>
      </c>
      <c r="D248" s="164" t="s">
        <v>1082</v>
      </c>
      <c r="E248" s="165" t="s">
        <v>2145</v>
      </c>
      <c r="F248" s="270" t="s">
        <v>2146</v>
      </c>
      <c r="G248" s="270"/>
      <c r="H248" s="270"/>
      <c r="I248" s="270"/>
      <c r="J248" s="166" t="s">
        <v>1135</v>
      </c>
      <c r="K248" s="167">
        <v>28.2</v>
      </c>
      <c r="L248" s="265">
        <v>0</v>
      </c>
      <c r="M248" s="265"/>
      <c r="N248" s="258">
        <f>ROUND(L248*K248,3)</f>
        <v>0</v>
      </c>
      <c r="O248" s="258"/>
      <c r="P248" s="258"/>
      <c r="Q248" s="258"/>
      <c r="R248" s="138"/>
      <c r="T248" s="168" t="s">
        <v>875</v>
      </c>
      <c r="U248" s="47" t="s">
        <v>914</v>
      </c>
      <c r="V248" s="39"/>
      <c r="W248" s="169">
        <f>V248*K248</f>
        <v>0</v>
      </c>
      <c r="X248" s="169">
        <v>5.1799999999999997E-3</v>
      </c>
      <c r="Y248" s="169">
        <f>X248*K248</f>
        <v>0.14607599999999998</v>
      </c>
      <c r="Z248" s="169">
        <v>0</v>
      </c>
      <c r="AA248" s="170">
        <f>Z248*K248</f>
        <v>0</v>
      </c>
      <c r="AR248" s="22" t="s">
        <v>1086</v>
      </c>
      <c r="AT248" s="22" t="s">
        <v>1082</v>
      </c>
      <c r="AU248" s="22" t="s">
        <v>959</v>
      </c>
      <c r="AY248" s="22" t="s">
        <v>1081</v>
      </c>
      <c r="BE248" s="116">
        <f>IF(U248="základná",N248,0)</f>
        <v>0</v>
      </c>
      <c r="BF248" s="116">
        <f>IF(U248="znížená",N248,0)</f>
        <v>0</v>
      </c>
      <c r="BG248" s="116">
        <f>IF(U248="zákl. prenesená",N248,0)</f>
        <v>0</v>
      </c>
      <c r="BH248" s="116">
        <f>IF(U248="zníž. prenesená",N248,0)</f>
        <v>0</v>
      </c>
      <c r="BI248" s="116">
        <f>IF(U248="nulová",N248,0)</f>
        <v>0</v>
      </c>
      <c r="BJ248" s="22" t="s">
        <v>959</v>
      </c>
      <c r="BK248" s="171">
        <f>ROUND(L248*K248,3)</f>
        <v>0</v>
      </c>
      <c r="BL248" s="22" t="s">
        <v>1086</v>
      </c>
      <c r="BM248" s="22" t="s">
        <v>2147</v>
      </c>
    </row>
    <row r="249" spans="2:65" s="1" customFormat="1" ht="38.25" customHeight="1">
      <c r="B249" s="136"/>
      <c r="C249" s="164" t="s">
        <v>1361</v>
      </c>
      <c r="D249" s="164" t="s">
        <v>1082</v>
      </c>
      <c r="E249" s="165" t="s">
        <v>2148</v>
      </c>
      <c r="F249" s="270" t="s">
        <v>2149</v>
      </c>
      <c r="G249" s="270"/>
      <c r="H249" s="270"/>
      <c r="I249" s="270"/>
      <c r="J249" s="166" t="s">
        <v>1135</v>
      </c>
      <c r="K249" s="167">
        <v>28</v>
      </c>
      <c r="L249" s="265">
        <v>0</v>
      </c>
      <c r="M249" s="265"/>
      <c r="N249" s="258">
        <f>ROUND(L249*K249,3)</f>
        <v>0</v>
      </c>
      <c r="O249" s="258"/>
      <c r="P249" s="258"/>
      <c r="Q249" s="258"/>
      <c r="R249" s="138"/>
      <c r="T249" s="168" t="s">
        <v>875</v>
      </c>
      <c r="U249" s="47" t="s">
        <v>914</v>
      </c>
      <c r="V249" s="39"/>
      <c r="W249" s="169">
        <f>V249*K249</f>
        <v>0</v>
      </c>
      <c r="X249" s="169">
        <v>2.8999999999999998E-3</v>
      </c>
      <c r="Y249" s="169">
        <f>X249*K249</f>
        <v>8.1199999999999994E-2</v>
      </c>
      <c r="Z249" s="169">
        <v>0</v>
      </c>
      <c r="AA249" s="170">
        <f>Z249*K249</f>
        <v>0</v>
      </c>
      <c r="AR249" s="22" t="s">
        <v>1086</v>
      </c>
      <c r="AT249" s="22" t="s">
        <v>1082</v>
      </c>
      <c r="AU249" s="22" t="s">
        <v>959</v>
      </c>
      <c r="AY249" s="22" t="s">
        <v>1081</v>
      </c>
      <c r="BE249" s="116">
        <f>IF(U249="základná",N249,0)</f>
        <v>0</v>
      </c>
      <c r="BF249" s="116">
        <f>IF(U249="znížená",N249,0)</f>
        <v>0</v>
      </c>
      <c r="BG249" s="116">
        <f>IF(U249="zákl. prenesená",N249,0)</f>
        <v>0</v>
      </c>
      <c r="BH249" s="116">
        <f>IF(U249="zníž. prenesená",N249,0)</f>
        <v>0</v>
      </c>
      <c r="BI249" s="116">
        <f>IF(U249="nulová",N249,0)</f>
        <v>0</v>
      </c>
      <c r="BJ249" s="22" t="s">
        <v>959</v>
      </c>
      <c r="BK249" s="171">
        <f>ROUND(L249*K249,3)</f>
        <v>0</v>
      </c>
      <c r="BL249" s="22" t="s">
        <v>1086</v>
      </c>
      <c r="BM249" s="22" t="s">
        <v>2150</v>
      </c>
    </row>
    <row r="250" spans="2:65" s="12" customFormat="1" ht="16.5" customHeight="1">
      <c r="B250" s="179"/>
      <c r="C250" s="180"/>
      <c r="D250" s="180"/>
      <c r="E250" s="181" t="s">
        <v>875</v>
      </c>
      <c r="F250" s="275" t="s">
        <v>2151</v>
      </c>
      <c r="G250" s="276"/>
      <c r="H250" s="276"/>
      <c r="I250" s="276"/>
      <c r="J250" s="180"/>
      <c r="K250" s="182">
        <v>26.56</v>
      </c>
      <c r="L250" s="180"/>
      <c r="M250" s="180"/>
      <c r="N250" s="180"/>
      <c r="O250" s="180"/>
      <c r="P250" s="180"/>
      <c r="Q250" s="180"/>
      <c r="R250" s="183"/>
      <c r="T250" s="184"/>
      <c r="U250" s="180"/>
      <c r="V250" s="180"/>
      <c r="W250" s="180"/>
      <c r="X250" s="180"/>
      <c r="Y250" s="180"/>
      <c r="Z250" s="180"/>
      <c r="AA250" s="185"/>
      <c r="AT250" s="186" t="s">
        <v>1089</v>
      </c>
      <c r="AU250" s="186" t="s">
        <v>959</v>
      </c>
      <c r="AV250" s="12" t="s">
        <v>959</v>
      </c>
      <c r="AW250" s="12" t="s">
        <v>903</v>
      </c>
      <c r="AX250" s="12" t="s">
        <v>947</v>
      </c>
      <c r="AY250" s="186" t="s">
        <v>1081</v>
      </c>
    </row>
    <row r="251" spans="2:65" s="12" customFormat="1" ht="16.5" customHeight="1">
      <c r="B251" s="179"/>
      <c r="C251" s="180"/>
      <c r="D251" s="180"/>
      <c r="E251" s="181" t="s">
        <v>875</v>
      </c>
      <c r="F251" s="259" t="s">
        <v>2152</v>
      </c>
      <c r="G251" s="260"/>
      <c r="H251" s="260"/>
      <c r="I251" s="260"/>
      <c r="J251" s="180"/>
      <c r="K251" s="182">
        <v>1.44</v>
      </c>
      <c r="L251" s="180"/>
      <c r="M251" s="180"/>
      <c r="N251" s="180"/>
      <c r="O251" s="180"/>
      <c r="P251" s="180"/>
      <c r="Q251" s="180"/>
      <c r="R251" s="183"/>
      <c r="T251" s="184"/>
      <c r="U251" s="180"/>
      <c r="V251" s="180"/>
      <c r="W251" s="180"/>
      <c r="X251" s="180"/>
      <c r="Y251" s="180"/>
      <c r="Z251" s="180"/>
      <c r="AA251" s="185"/>
      <c r="AT251" s="186" t="s">
        <v>1089</v>
      </c>
      <c r="AU251" s="186" t="s">
        <v>959</v>
      </c>
      <c r="AV251" s="12" t="s">
        <v>959</v>
      </c>
      <c r="AW251" s="12" t="s">
        <v>903</v>
      </c>
      <c r="AX251" s="12" t="s">
        <v>947</v>
      </c>
      <c r="AY251" s="186" t="s">
        <v>1081</v>
      </c>
    </row>
    <row r="252" spans="2:65" s="13" customFormat="1" ht="16.5" customHeight="1">
      <c r="B252" s="187"/>
      <c r="C252" s="188"/>
      <c r="D252" s="188"/>
      <c r="E252" s="189" t="s">
        <v>875</v>
      </c>
      <c r="F252" s="271" t="s">
        <v>1096</v>
      </c>
      <c r="G252" s="272"/>
      <c r="H252" s="272"/>
      <c r="I252" s="272"/>
      <c r="J252" s="188"/>
      <c r="K252" s="190">
        <v>28</v>
      </c>
      <c r="L252" s="188"/>
      <c r="M252" s="188"/>
      <c r="N252" s="188"/>
      <c r="O252" s="188"/>
      <c r="P252" s="188"/>
      <c r="Q252" s="188"/>
      <c r="R252" s="191"/>
      <c r="T252" s="192"/>
      <c r="U252" s="188"/>
      <c r="V252" s="188"/>
      <c r="W252" s="188"/>
      <c r="X252" s="188"/>
      <c r="Y252" s="188"/>
      <c r="Z252" s="188"/>
      <c r="AA252" s="193"/>
      <c r="AT252" s="194" t="s">
        <v>1089</v>
      </c>
      <c r="AU252" s="194" t="s">
        <v>959</v>
      </c>
      <c r="AV252" s="13" t="s">
        <v>1086</v>
      </c>
      <c r="AW252" s="13" t="s">
        <v>903</v>
      </c>
      <c r="AX252" s="13" t="s">
        <v>954</v>
      </c>
      <c r="AY252" s="194" t="s">
        <v>1081</v>
      </c>
    </row>
    <row r="253" spans="2:65" s="1" customFormat="1" ht="51" customHeight="1">
      <c r="B253" s="136"/>
      <c r="C253" s="164" t="s">
        <v>1365</v>
      </c>
      <c r="D253" s="164" t="s">
        <v>1082</v>
      </c>
      <c r="E253" s="165" t="s">
        <v>2153</v>
      </c>
      <c r="F253" s="270" t="s">
        <v>2154</v>
      </c>
      <c r="G253" s="270"/>
      <c r="H253" s="270"/>
      <c r="I253" s="270"/>
      <c r="J253" s="166" t="s">
        <v>1135</v>
      </c>
      <c r="K253" s="167">
        <v>4.9800000000000004</v>
      </c>
      <c r="L253" s="265">
        <v>0</v>
      </c>
      <c r="M253" s="265"/>
      <c r="N253" s="258">
        <f>ROUND(L253*K253,3)</f>
        <v>0</v>
      </c>
      <c r="O253" s="258"/>
      <c r="P253" s="258"/>
      <c r="Q253" s="258"/>
      <c r="R253" s="138"/>
      <c r="T253" s="168" t="s">
        <v>875</v>
      </c>
      <c r="U253" s="47" t="s">
        <v>914</v>
      </c>
      <c r="V253" s="39"/>
      <c r="W253" s="169">
        <f>V253*K253</f>
        <v>0</v>
      </c>
      <c r="X253" s="169">
        <v>7.9000000000000008E-3</v>
      </c>
      <c r="Y253" s="169">
        <f>X253*K253</f>
        <v>3.9342000000000009E-2</v>
      </c>
      <c r="Z253" s="169">
        <v>0</v>
      </c>
      <c r="AA253" s="170">
        <f>Z253*K253</f>
        <v>0</v>
      </c>
      <c r="AR253" s="22" t="s">
        <v>1086</v>
      </c>
      <c r="AT253" s="22" t="s">
        <v>1082</v>
      </c>
      <c r="AU253" s="22" t="s">
        <v>959</v>
      </c>
      <c r="AY253" s="22" t="s">
        <v>1081</v>
      </c>
      <c r="BE253" s="116">
        <f>IF(U253="základná",N253,0)</f>
        <v>0</v>
      </c>
      <c r="BF253" s="116">
        <f>IF(U253="znížená",N253,0)</f>
        <v>0</v>
      </c>
      <c r="BG253" s="116">
        <f>IF(U253="zákl. prenesená",N253,0)</f>
        <v>0</v>
      </c>
      <c r="BH253" s="116">
        <f>IF(U253="zníž. prenesená",N253,0)</f>
        <v>0</v>
      </c>
      <c r="BI253" s="116">
        <f>IF(U253="nulová",N253,0)</f>
        <v>0</v>
      </c>
      <c r="BJ253" s="22" t="s">
        <v>959</v>
      </c>
      <c r="BK253" s="171">
        <f>ROUND(L253*K253,3)</f>
        <v>0</v>
      </c>
      <c r="BL253" s="22" t="s">
        <v>1086</v>
      </c>
      <c r="BM253" s="22" t="s">
        <v>2155</v>
      </c>
    </row>
    <row r="254" spans="2:65" s="12" customFormat="1" ht="16.5" customHeight="1">
      <c r="B254" s="179"/>
      <c r="C254" s="180"/>
      <c r="D254" s="180"/>
      <c r="E254" s="181" t="s">
        <v>875</v>
      </c>
      <c r="F254" s="275" t="s">
        <v>2156</v>
      </c>
      <c r="G254" s="276"/>
      <c r="H254" s="276"/>
      <c r="I254" s="276"/>
      <c r="J254" s="180"/>
      <c r="K254" s="182">
        <v>4.9800000000000004</v>
      </c>
      <c r="L254" s="180"/>
      <c r="M254" s="180"/>
      <c r="N254" s="180"/>
      <c r="O254" s="180"/>
      <c r="P254" s="180"/>
      <c r="Q254" s="180"/>
      <c r="R254" s="183"/>
      <c r="T254" s="184"/>
      <c r="U254" s="180"/>
      <c r="V254" s="180"/>
      <c r="W254" s="180"/>
      <c r="X254" s="180"/>
      <c r="Y254" s="180"/>
      <c r="Z254" s="180"/>
      <c r="AA254" s="185"/>
      <c r="AT254" s="186" t="s">
        <v>1089</v>
      </c>
      <c r="AU254" s="186" t="s">
        <v>959</v>
      </c>
      <c r="AV254" s="12" t="s">
        <v>959</v>
      </c>
      <c r="AW254" s="12" t="s">
        <v>903</v>
      </c>
      <c r="AX254" s="12" t="s">
        <v>954</v>
      </c>
      <c r="AY254" s="186" t="s">
        <v>1081</v>
      </c>
    </row>
    <row r="255" spans="2:65" s="1" customFormat="1" ht="38.25" customHeight="1">
      <c r="B255" s="136"/>
      <c r="C255" s="164" t="s">
        <v>1369</v>
      </c>
      <c r="D255" s="164" t="s">
        <v>1082</v>
      </c>
      <c r="E255" s="165" t="s">
        <v>2157</v>
      </c>
      <c r="F255" s="270" t="s">
        <v>2158</v>
      </c>
      <c r="G255" s="270"/>
      <c r="H255" s="270"/>
      <c r="I255" s="270"/>
      <c r="J255" s="166" t="s">
        <v>1135</v>
      </c>
      <c r="K255" s="167">
        <v>32.979999999999997</v>
      </c>
      <c r="L255" s="265">
        <v>0</v>
      </c>
      <c r="M255" s="265"/>
      <c r="N255" s="258">
        <f>ROUND(L255*K255,3)</f>
        <v>0</v>
      </c>
      <c r="O255" s="258"/>
      <c r="P255" s="258"/>
      <c r="Q255" s="258"/>
      <c r="R255" s="138"/>
      <c r="T255" s="168" t="s">
        <v>875</v>
      </c>
      <c r="U255" s="47" t="s">
        <v>914</v>
      </c>
      <c r="V255" s="39"/>
      <c r="W255" s="169">
        <f>V255*K255</f>
        <v>0</v>
      </c>
      <c r="X255" s="169">
        <v>4.0000000000000002E-4</v>
      </c>
      <c r="Y255" s="169">
        <f>X255*K255</f>
        <v>1.3191999999999999E-2</v>
      </c>
      <c r="Z255" s="169">
        <v>0</v>
      </c>
      <c r="AA255" s="170">
        <f>Z255*K255</f>
        <v>0</v>
      </c>
      <c r="AR255" s="22" t="s">
        <v>1086</v>
      </c>
      <c r="AT255" s="22" t="s">
        <v>1082</v>
      </c>
      <c r="AU255" s="22" t="s">
        <v>959</v>
      </c>
      <c r="AY255" s="22" t="s">
        <v>1081</v>
      </c>
      <c r="BE255" s="116">
        <f>IF(U255="základná",N255,0)</f>
        <v>0</v>
      </c>
      <c r="BF255" s="116">
        <f>IF(U255="znížená",N255,0)</f>
        <v>0</v>
      </c>
      <c r="BG255" s="116">
        <f>IF(U255="zákl. prenesená",N255,0)</f>
        <v>0</v>
      </c>
      <c r="BH255" s="116">
        <f>IF(U255="zníž. prenesená",N255,0)</f>
        <v>0</v>
      </c>
      <c r="BI255" s="116">
        <f>IF(U255="nulová",N255,0)</f>
        <v>0</v>
      </c>
      <c r="BJ255" s="22" t="s">
        <v>959</v>
      </c>
      <c r="BK255" s="171">
        <f>ROUND(L255*K255,3)</f>
        <v>0</v>
      </c>
      <c r="BL255" s="22" t="s">
        <v>1086</v>
      </c>
      <c r="BM255" s="22" t="s">
        <v>2159</v>
      </c>
    </row>
    <row r="256" spans="2:65" s="12" customFormat="1" ht="16.5" customHeight="1">
      <c r="B256" s="179"/>
      <c r="C256" s="180"/>
      <c r="D256" s="180"/>
      <c r="E256" s="181" t="s">
        <v>875</v>
      </c>
      <c r="F256" s="275" t="s">
        <v>2151</v>
      </c>
      <c r="G256" s="276"/>
      <c r="H256" s="276"/>
      <c r="I256" s="276"/>
      <c r="J256" s="180"/>
      <c r="K256" s="182">
        <v>26.56</v>
      </c>
      <c r="L256" s="180"/>
      <c r="M256" s="180"/>
      <c r="N256" s="180"/>
      <c r="O256" s="180"/>
      <c r="P256" s="180"/>
      <c r="Q256" s="180"/>
      <c r="R256" s="183"/>
      <c r="T256" s="184"/>
      <c r="U256" s="180"/>
      <c r="V256" s="180"/>
      <c r="W256" s="180"/>
      <c r="X256" s="180"/>
      <c r="Y256" s="180"/>
      <c r="Z256" s="180"/>
      <c r="AA256" s="185"/>
      <c r="AT256" s="186" t="s">
        <v>1089</v>
      </c>
      <c r="AU256" s="186" t="s">
        <v>959</v>
      </c>
      <c r="AV256" s="12" t="s">
        <v>959</v>
      </c>
      <c r="AW256" s="12" t="s">
        <v>903</v>
      </c>
      <c r="AX256" s="12" t="s">
        <v>947</v>
      </c>
      <c r="AY256" s="186" t="s">
        <v>1081</v>
      </c>
    </row>
    <row r="257" spans="2:65" s="12" customFormat="1" ht="16.5" customHeight="1">
      <c r="B257" s="179"/>
      <c r="C257" s="180"/>
      <c r="D257" s="180"/>
      <c r="E257" s="181" t="s">
        <v>875</v>
      </c>
      <c r="F257" s="259" t="s">
        <v>2152</v>
      </c>
      <c r="G257" s="260"/>
      <c r="H257" s="260"/>
      <c r="I257" s="260"/>
      <c r="J257" s="180"/>
      <c r="K257" s="182">
        <v>1.44</v>
      </c>
      <c r="L257" s="180"/>
      <c r="M257" s="180"/>
      <c r="N257" s="180"/>
      <c r="O257" s="180"/>
      <c r="P257" s="180"/>
      <c r="Q257" s="180"/>
      <c r="R257" s="183"/>
      <c r="T257" s="184"/>
      <c r="U257" s="180"/>
      <c r="V257" s="180"/>
      <c r="W257" s="180"/>
      <c r="X257" s="180"/>
      <c r="Y257" s="180"/>
      <c r="Z257" s="180"/>
      <c r="AA257" s="185"/>
      <c r="AT257" s="186" t="s">
        <v>1089</v>
      </c>
      <c r="AU257" s="186" t="s">
        <v>959</v>
      </c>
      <c r="AV257" s="12" t="s">
        <v>959</v>
      </c>
      <c r="AW257" s="12" t="s">
        <v>903</v>
      </c>
      <c r="AX257" s="12" t="s">
        <v>947</v>
      </c>
      <c r="AY257" s="186" t="s">
        <v>1081</v>
      </c>
    </row>
    <row r="258" spans="2:65" s="12" customFormat="1" ht="16.5" customHeight="1">
      <c r="B258" s="179"/>
      <c r="C258" s="180"/>
      <c r="D258" s="180"/>
      <c r="E258" s="181" t="s">
        <v>875</v>
      </c>
      <c r="F258" s="259" t="s">
        <v>2156</v>
      </c>
      <c r="G258" s="260"/>
      <c r="H258" s="260"/>
      <c r="I258" s="260"/>
      <c r="J258" s="180"/>
      <c r="K258" s="182">
        <v>4.9800000000000004</v>
      </c>
      <c r="L258" s="180"/>
      <c r="M258" s="180"/>
      <c r="N258" s="180"/>
      <c r="O258" s="180"/>
      <c r="P258" s="180"/>
      <c r="Q258" s="180"/>
      <c r="R258" s="183"/>
      <c r="T258" s="184"/>
      <c r="U258" s="180"/>
      <c r="V258" s="180"/>
      <c r="W258" s="180"/>
      <c r="X258" s="180"/>
      <c r="Y258" s="180"/>
      <c r="Z258" s="180"/>
      <c r="AA258" s="185"/>
      <c r="AT258" s="186" t="s">
        <v>1089</v>
      </c>
      <c r="AU258" s="186" t="s">
        <v>959</v>
      </c>
      <c r="AV258" s="12" t="s">
        <v>959</v>
      </c>
      <c r="AW258" s="12" t="s">
        <v>903</v>
      </c>
      <c r="AX258" s="12" t="s">
        <v>947</v>
      </c>
      <c r="AY258" s="186" t="s">
        <v>1081</v>
      </c>
    </row>
    <row r="259" spans="2:65" s="13" customFormat="1" ht="16.5" customHeight="1">
      <c r="B259" s="187"/>
      <c r="C259" s="188"/>
      <c r="D259" s="188"/>
      <c r="E259" s="189" t="s">
        <v>875</v>
      </c>
      <c r="F259" s="271" t="s">
        <v>1096</v>
      </c>
      <c r="G259" s="272"/>
      <c r="H259" s="272"/>
      <c r="I259" s="272"/>
      <c r="J259" s="188"/>
      <c r="K259" s="190">
        <v>32.979999999999997</v>
      </c>
      <c r="L259" s="188"/>
      <c r="M259" s="188"/>
      <c r="N259" s="188"/>
      <c r="O259" s="188"/>
      <c r="P259" s="188"/>
      <c r="Q259" s="188"/>
      <c r="R259" s="191"/>
      <c r="T259" s="192"/>
      <c r="U259" s="188"/>
      <c r="V259" s="188"/>
      <c r="W259" s="188"/>
      <c r="X259" s="188"/>
      <c r="Y259" s="188"/>
      <c r="Z259" s="188"/>
      <c r="AA259" s="193"/>
      <c r="AT259" s="194" t="s">
        <v>1089</v>
      </c>
      <c r="AU259" s="194" t="s">
        <v>959</v>
      </c>
      <c r="AV259" s="13" t="s">
        <v>1086</v>
      </c>
      <c r="AW259" s="13" t="s">
        <v>903</v>
      </c>
      <c r="AX259" s="13" t="s">
        <v>954</v>
      </c>
      <c r="AY259" s="194" t="s">
        <v>1081</v>
      </c>
    </row>
    <row r="260" spans="2:65" s="1" customFormat="1" ht="38.25" customHeight="1">
      <c r="B260" s="136"/>
      <c r="C260" s="164" t="s">
        <v>1373</v>
      </c>
      <c r="D260" s="164" t="s">
        <v>1082</v>
      </c>
      <c r="E260" s="165" t="s">
        <v>2160</v>
      </c>
      <c r="F260" s="270" t="s">
        <v>2161</v>
      </c>
      <c r="G260" s="270"/>
      <c r="H260" s="270"/>
      <c r="I260" s="270"/>
      <c r="J260" s="166" t="s">
        <v>1135</v>
      </c>
      <c r="K260" s="167">
        <v>4.9800000000000004</v>
      </c>
      <c r="L260" s="265">
        <v>0</v>
      </c>
      <c r="M260" s="265"/>
      <c r="N260" s="258">
        <f>ROUND(L260*K260,3)</f>
        <v>0</v>
      </c>
      <c r="O260" s="258"/>
      <c r="P260" s="258"/>
      <c r="Q260" s="258"/>
      <c r="R260" s="138"/>
      <c r="T260" s="168" t="s">
        <v>875</v>
      </c>
      <c r="U260" s="47" t="s">
        <v>914</v>
      </c>
      <c r="V260" s="39"/>
      <c r="W260" s="169">
        <f>V260*K260</f>
        <v>0</v>
      </c>
      <c r="X260" s="169">
        <v>1.123E-2</v>
      </c>
      <c r="Y260" s="169">
        <f>X260*K260</f>
        <v>5.5925400000000007E-2</v>
      </c>
      <c r="Z260" s="169">
        <v>0</v>
      </c>
      <c r="AA260" s="170">
        <f>Z260*K260</f>
        <v>0</v>
      </c>
      <c r="AR260" s="22" t="s">
        <v>1086</v>
      </c>
      <c r="AT260" s="22" t="s">
        <v>1082</v>
      </c>
      <c r="AU260" s="22" t="s">
        <v>959</v>
      </c>
      <c r="AY260" s="22" t="s">
        <v>1081</v>
      </c>
      <c r="BE260" s="116">
        <f>IF(U260="základná",N260,0)</f>
        <v>0</v>
      </c>
      <c r="BF260" s="116">
        <f>IF(U260="znížená",N260,0)</f>
        <v>0</v>
      </c>
      <c r="BG260" s="116">
        <f>IF(U260="zákl. prenesená",N260,0)</f>
        <v>0</v>
      </c>
      <c r="BH260" s="116">
        <f>IF(U260="zníž. prenesená",N260,0)</f>
        <v>0</v>
      </c>
      <c r="BI260" s="116">
        <f>IF(U260="nulová",N260,0)</f>
        <v>0</v>
      </c>
      <c r="BJ260" s="22" t="s">
        <v>959</v>
      </c>
      <c r="BK260" s="171">
        <f>ROUND(L260*K260,3)</f>
        <v>0</v>
      </c>
      <c r="BL260" s="22" t="s">
        <v>1086</v>
      </c>
      <c r="BM260" s="22" t="s">
        <v>2162</v>
      </c>
    </row>
    <row r="261" spans="2:65" s="12" customFormat="1" ht="16.5" customHeight="1">
      <c r="B261" s="179"/>
      <c r="C261" s="180"/>
      <c r="D261" s="180"/>
      <c r="E261" s="181" t="s">
        <v>875</v>
      </c>
      <c r="F261" s="275" t="s">
        <v>2156</v>
      </c>
      <c r="G261" s="276"/>
      <c r="H261" s="276"/>
      <c r="I261" s="276"/>
      <c r="J261" s="180"/>
      <c r="K261" s="182">
        <v>4.9800000000000004</v>
      </c>
      <c r="L261" s="180"/>
      <c r="M261" s="180"/>
      <c r="N261" s="180"/>
      <c r="O261" s="180"/>
      <c r="P261" s="180"/>
      <c r="Q261" s="180"/>
      <c r="R261" s="183"/>
      <c r="T261" s="184"/>
      <c r="U261" s="180"/>
      <c r="V261" s="180"/>
      <c r="W261" s="180"/>
      <c r="X261" s="180"/>
      <c r="Y261" s="180"/>
      <c r="Z261" s="180"/>
      <c r="AA261" s="185"/>
      <c r="AT261" s="186" t="s">
        <v>1089</v>
      </c>
      <c r="AU261" s="186" t="s">
        <v>959</v>
      </c>
      <c r="AV261" s="12" t="s">
        <v>959</v>
      </c>
      <c r="AW261" s="12" t="s">
        <v>903</v>
      </c>
      <c r="AX261" s="12" t="s">
        <v>954</v>
      </c>
      <c r="AY261" s="186" t="s">
        <v>1081</v>
      </c>
    </row>
    <row r="262" spans="2:65" s="1" customFormat="1" ht="38.25" customHeight="1">
      <c r="B262" s="136"/>
      <c r="C262" s="164" t="s">
        <v>1377</v>
      </c>
      <c r="D262" s="164" t="s">
        <v>1082</v>
      </c>
      <c r="E262" s="165" t="s">
        <v>2163</v>
      </c>
      <c r="F262" s="270" t="s">
        <v>2164</v>
      </c>
      <c r="G262" s="270"/>
      <c r="H262" s="270"/>
      <c r="I262" s="270"/>
      <c r="J262" s="166" t="s">
        <v>1135</v>
      </c>
      <c r="K262" s="167">
        <v>26.56</v>
      </c>
      <c r="L262" s="265">
        <v>0</v>
      </c>
      <c r="M262" s="265"/>
      <c r="N262" s="258">
        <f>ROUND(L262*K262,3)</f>
        <v>0</v>
      </c>
      <c r="O262" s="258"/>
      <c r="P262" s="258"/>
      <c r="Q262" s="258"/>
      <c r="R262" s="138"/>
      <c r="T262" s="168" t="s">
        <v>875</v>
      </c>
      <c r="U262" s="47" t="s">
        <v>914</v>
      </c>
      <c r="V262" s="39"/>
      <c r="W262" s="169">
        <f>V262*K262</f>
        <v>0</v>
      </c>
      <c r="X262" s="169">
        <v>1.192E-2</v>
      </c>
      <c r="Y262" s="169">
        <f>X262*K262</f>
        <v>0.31659519999999997</v>
      </c>
      <c r="Z262" s="169">
        <v>0</v>
      </c>
      <c r="AA262" s="170">
        <f>Z262*K262</f>
        <v>0</v>
      </c>
      <c r="AR262" s="22" t="s">
        <v>1086</v>
      </c>
      <c r="AT262" s="22" t="s">
        <v>1082</v>
      </c>
      <c r="AU262" s="22" t="s">
        <v>959</v>
      </c>
      <c r="AY262" s="22" t="s">
        <v>1081</v>
      </c>
      <c r="BE262" s="116">
        <f>IF(U262="základná",N262,0)</f>
        <v>0</v>
      </c>
      <c r="BF262" s="116">
        <f>IF(U262="znížená",N262,0)</f>
        <v>0</v>
      </c>
      <c r="BG262" s="116">
        <f>IF(U262="zákl. prenesená",N262,0)</f>
        <v>0</v>
      </c>
      <c r="BH262" s="116">
        <f>IF(U262="zníž. prenesená",N262,0)</f>
        <v>0</v>
      </c>
      <c r="BI262" s="116">
        <f>IF(U262="nulová",N262,0)</f>
        <v>0</v>
      </c>
      <c r="BJ262" s="22" t="s">
        <v>959</v>
      </c>
      <c r="BK262" s="171">
        <f>ROUND(L262*K262,3)</f>
        <v>0</v>
      </c>
      <c r="BL262" s="22" t="s">
        <v>1086</v>
      </c>
      <c r="BM262" s="22" t="s">
        <v>2165</v>
      </c>
    </row>
    <row r="263" spans="2:65" s="12" customFormat="1" ht="16.5" customHeight="1">
      <c r="B263" s="179"/>
      <c r="C263" s="180"/>
      <c r="D263" s="180"/>
      <c r="E263" s="181" t="s">
        <v>875</v>
      </c>
      <c r="F263" s="275" t="s">
        <v>2151</v>
      </c>
      <c r="G263" s="276"/>
      <c r="H263" s="276"/>
      <c r="I263" s="276"/>
      <c r="J263" s="180"/>
      <c r="K263" s="182">
        <v>26.56</v>
      </c>
      <c r="L263" s="180"/>
      <c r="M263" s="180"/>
      <c r="N263" s="180"/>
      <c r="O263" s="180"/>
      <c r="P263" s="180"/>
      <c r="Q263" s="180"/>
      <c r="R263" s="183"/>
      <c r="T263" s="184"/>
      <c r="U263" s="180"/>
      <c r="V263" s="180"/>
      <c r="W263" s="180"/>
      <c r="X263" s="180"/>
      <c r="Y263" s="180"/>
      <c r="Z263" s="180"/>
      <c r="AA263" s="185"/>
      <c r="AT263" s="186" t="s">
        <v>1089</v>
      </c>
      <c r="AU263" s="186" t="s">
        <v>959</v>
      </c>
      <c r="AV263" s="12" t="s">
        <v>959</v>
      </c>
      <c r="AW263" s="12" t="s">
        <v>903</v>
      </c>
      <c r="AX263" s="12" t="s">
        <v>954</v>
      </c>
      <c r="AY263" s="186" t="s">
        <v>1081</v>
      </c>
    </row>
    <row r="264" spans="2:65" s="1" customFormat="1" ht="38.25" customHeight="1">
      <c r="B264" s="136"/>
      <c r="C264" s="164" t="s">
        <v>1381</v>
      </c>
      <c r="D264" s="164" t="s">
        <v>1082</v>
      </c>
      <c r="E264" s="165" t="s">
        <v>2166</v>
      </c>
      <c r="F264" s="270" t="s">
        <v>2167</v>
      </c>
      <c r="G264" s="270"/>
      <c r="H264" s="270"/>
      <c r="I264" s="270"/>
      <c r="J264" s="166" t="s">
        <v>1135</v>
      </c>
      <c r="K264" s="167">
        <v>1.44</v>
      </c>
      <c r="L264" s="265">
        <v>0</v>
      </c>
      <c r="M264" s="265"/>
      <c r="N264" s="258">
        <f>ROUND(L264*K264,3)</f>
        <v>0</v>
      </c>
      <c r="O264" s="258"/>
      <c r="P264" s="258"/>
      <c r="Q264" s="258"/>
      <c r="R264" s="138"/>
      <c r="T264" s="168" t="s">
        <v>875</v>
      </c>
      <c r="U264" s="47" t="s">
        <v>914</v>
      </c>
      <c r="V264" s="39"/>
      <c r="W264" s="169">
        <f>V264*K264</f>
        <v>0</v>
      </c>
      <c r="X264" s="169">
        <v>1.042E-2</v>
      </c>
      <c r="Y264" s="169">
        <f>X264*K264</f>
        <v>1.50048E-2</v>
      </c>
      <c r="Z264" s="169">
        <v>0</v>
      </c>
      <c r="AA264" s="170">
        <f>Z264*K264</f>
        <v>0</v>
      </c>
      <c r="AR264" s="22" t="s">
        <v>1086</v>
      </c>
      <c r="AT264" s="22" t="s">
        <v>1082</v>
      </c>
      <c r="AU264" s="22" t="s">
        <v>959</v>
      </c>
      <c r="AY264" s="22" t="s">
        <v>1081</v>
      </c>
      <c r="BE264" s="116">
        <f>IF(U264="základná",N264,0)</f>
        <v>0</v>
      </c>
      <c r="BF264" s="116">
        <f>IF(U264="znížená",N264,0)</f>
        <v>0</v>
      </c>
      <c r="BG264" s="116">
        <f>IF(U264="zákl. prenesená",N264,0)</f>
        <v>0</v>
      </c>
      <c r="BH264" s="116">
        <f>IF(U264="zníž. prenesená",N264,0)</f>
        <v>0</v>
      </c>
      <c r="BI264" s="116">
        <f>IF(U264="nulová",N264,0)</f>
        <v>0</v>
      </c>
      <c r="BJ264" s="22" t="s">
        <v>959</v>
      </c>
      <c r="BK264" s="171">
        <f>ROUND(L264*K264,3)</f>
        <v>0</v>
      </c>
      <c r="BL264" s="22" t="s">
        <v>1086</v>
      </c>
      <c r="BM264" s="22" t="s">
        <v>2168</v>
      </c>
    </row>
    <row r="265" spans="2:65" s="12" customFormat="1" ht="16.5" customHeight="1">
      <c r="B265" s="179"/>
      <c r="C265" s="180"/>
      <c r="D265" s="180"/>
      <c r="E265" s="181" t="s">
        <v>875</v>
      </c>
      <c r="F265" s="275" t="s">
        <v>2152</v>
      </c>
      <c r="G265" s="276"/>
      <c r="H265" s="276"/>
      <c r="I265" s="276"/>
      <c r="J265" s="180"/>
      <c r="K265" s="182">
        <v>1.44</v>
      </c>
      <c r="L265" s="180"/>
      <c r="M265" s="180"/>
      <c r="N265" s="180"/>
      <c r="O265" s="180"/>
      <c r="P265" s="180"/>
      <c r="Q265" s="180"/>
      <c r="R265" s="183"/>
      <c r="T265" s="184"/>
      <c r="U265" s="180"/>
      <c r="V265" s="180"/>
      <c r="W265" s="180"/>
      <c r="X265" s="180"/>
      <c r="Y265" s="180"/>
      <c r="Z265" s="180"/>
      <c r="AA265" s="185"/>
      <c r="AT265" s="186" t="s">
        <v>1089</v>
      </c>
      <c r="AU265" s="186" t="s">
        <v>959</v>
      </c>
      <c r="AV265" s="12" t="s">
        <v>959</v>
      </c>
      <c r="AW265" s="12" t="s">
        <v>903</v>
      </c>
      <c r="AX265" s="12" t="s">
        <v>954</v>
      </c>
      <c r="AY265" s="186" t="s">
        <v>1081</v>
      </c>
    </row>
    <row r="266" spans="2:65" s="1" customFormat="1" ht="25.5" customHeight="1">
      <c r="B266" s="136"/>
      <c r="C266" s="164" t="s">
        <v>1385</v>
      </c>
      <c r="D266" s="164" t="s">
        <v>1082</v>
      </c>
      <c r="E266" s="165" t="s">
        <v>164</v>
      </c>
      <c r="F266" s="270" t="s">
        <v>165</v>
      </c>
      <c r="G266" s="270"/>
      <c r="H266" s="270"/>
      <c r="I266" s="270"/>
      <c r="J266" s="166" t="s">
        <v>1085</v>
      </c>
      <c r="K266" s="167">
        <v>0.36099999999999999</v>
      </c>
      <c r="L266" s="265">
        <v>0</v>
      </c>
      <c r="M266" s="265"/>
      <c r="N266" s="258">
        <f>ROUND(L266*K266,3)</f>
        <v>0</v>
      </c>
      <c r="O266" s="258"/>
      <c r="P266" s="258"/>
      <c r="Q266" s="258"/>
      <c r="R266" s="138"/>
      <c r="T266" s="168" t="s">
        <v>875</v>
      </c>
      <c r="U266" s="47" t="s">
        <v>914</v>
      </c>
      <c r="V266" s="39"/>
      <c r="W266" s="169">
        <f>V266*K266</f>
        <v>0</v>
      </c>
      <c r="X266" s="169">
        <v>2.23543</v>
      </c>
      <c r="Y266" s="169">
        <f>X266*K266</f>
        <v>0.80699023000000003</v>
      </c>
      <c r="Z266" s="169">
        <v>0</v>
      </c>
      <c r="AA266" s="170">
        <f>Z266*K266</f>
        <v>0</v>
      </c>
      <c r="AR266" s="22" t="s">
        <v>1086</v>
      </c>
      <c r="AT266" s="22" t="s">
        <v>1082</v>
      </c>
      <c r="AU266" s="22" t="s">
        <v>959</v>
      </c>
      <c r="AY266" s="22" t="s">
        <v>1081</v>
      </c>
      <c r="BE266" s="116">
        <f>IF(U266="základná",N266,0)</f>
        <v>0</v>
      </c>
      <c r="BF266" s="116">
        <f>IF(U266="znížená",N266,0)</f>
        <v>0</v>
      </c>
      <c r="BG266" s="116">
        <f>IF(U266="zákl. prenesená",N266,0)</f>
        <v>0</v>
      </c>
      <c r="BH266" s="116">
        <f>IF(U266="zníž. prenesená",N266,0)</f>
        <v>0</v>
      </c>
      <c r="BI266" s="116">
        <f>IF(U266="nulová",N266,0)</f>
        <v>0</v>
      </c>
      <c r="BJ266" s="22" t="s">
        <v>959</v>
      </c>
      <c r="BK266" s="171">
        <f>ROUND(L266*K266,3)</f>
        <v>0</v>
      </c>
      <c r="BL266" s="22" t="s">
        <v>1086</v>
      </c>
      <c r="BM266" s="22" t="s">
        <v>2169</v>
      </c>
    </row>
    <row r="267" spans="2:65" s="12" customFormat="1" ht="16.5" customHeight="1">
      <c r="B267" s="179"/>
      <c r="C267" s="180"/>
      <c r="D267" s="180"/>
      <c r="E267" s="181" t="s">
        <v>875</v>
      </c>
      <c r="F267" s="275" t="s">
        <v>2170</v>
      </c>
      <c r="G267" s="276"/>
      <c r="H267" s="276"/>
      <c r="I267" s="276"/>
      <c r="J267" s="180"/>
      <c r="K267" s="182">
        <v>0.36099999999999999</v>
      </c>
      <c r="L267" s="180"/>
      <c r="M267" s="180"/>
      <c r="N267" s="180"/>
      <c r="O267" s="180"/>
      <c r="P267" s="180"/>
      <c r="Q267" s="180"/>
      <c r="R267" s="183"/>
      <c r="T267" s="184"/>
      <c r="U267" s="180"/>
      <c r="V267" s="180"/>
      <c r="W267" s="180"/>
      <c r="X267" s="180"/>
      <c r="Y267" s="180"/>
      <c r="Z267" s="180"/>
      <c r="AA267" s="185"/>
      <c r="AT267" s="186" t="s">
        <v>1089</v>
      </c>
      <c r="AU267" s="186" t="s">
        <v>959</v>
      </c>
      <c r="AV267" s="12" t="s">
        <v>959</v>
      </c>
      <c r="AW267" s="12" t="s">
        <v>903</v>
      </c>
      <c r="AX267" s="12" t="s">
        <v>954</v>
      </c>
      <c r="AY267" s="186" t="s">
        <v>1081</v>
      </c>
    </row>
    <row r="268" spans="2:65" s="1" customFormat="1" ht="25.5" customHeight="1">
      <c r="B268" s="136"/>
      <c r="C268" s="164" t="s">
        <v>1389</v>
      </c>
      <c r="D268" s="164" t="s">
        <v>1082</v>
      </c>
      <c r="E268" s="165" t="s">
        <v>2171</v>
      </c>
      <c r="F268" s="270" t="s">
        <v>2172</v>
      </c>
      <c r="G268" s="270"/>
      <c r="H268" s="270"/>
      <c r="I268" s="270"/>
      <c r="J268" s="166" t="s">
        <v>1085</v>
      </c>
      <c r="K268" s="167">
        <v>0.72199999999999998</v>
      </c>
      <c r="L268" s="265">
        <v>0</v>
      </c>
      <c r="M268" s="265"/>
      <c r="N268" s="258">
        <f>ROUND(L268*K268,3)</f>
        <v>0</v>
      </c>
      <c r="O268" s="258"/>
      <c r="P268" s="258"/>
      <c r="Q268" s="258"/>
      <c r="R268" s="138"/>
      <c r="T268" s="168" t="s">
        <v>875</v>
      </c>
      <c r="U268" s="47" t="s">
        <v>914</v>
      </c>
      <c r="V268" s="39"/>
      <c r="W268" s="169">
        <f>V268*K268</f>
        <v>0</v>
      </c>
      <c r="X268" s="169">
        <v>1.837</v>
      </c>
      <c r="Y268" s="169">
        <f>X268*K268</f>
        <v>1.326314</v>
      </c>
      <c r="Z268" s="169">
        <v>0</v>
      </c>
      <c r="AA268" s="170">
        <f>Z268*K268</f>
        <v>0</v>
      </c>
      <c r="AR268" s="22" t="s">
        <v>1086</v>
      </c>
      <c r="AT268" s="22" t="s">
        <v>1082</v>
      </c>
      <c r="AU268" s="22" t="s">
        <v>959</v>
      </c>
      <c r="AY268" s="22" t="s">
        <v>1081</v>
      </c>
      <c r="BE268" s="116">
        <f>IF(U268="základná",N268,0)</f>
        <v>0</v>
      </c>
      <c r="BF268" s="116">
        <f>IF(U268="znížená",N268,0)</f>
        <v>0</v>
      </c>
      <c r="BG268" s="116">
        <f>IF(U268="zákl. prenesená",N268,0)</f>
        <v>0</v>
      </c>
      <c r="BH268" s="116">
        <f>IF(U268="zníž. prenesená",N268,0)</f>
        <v>0</v>
      </c>
      <c r="BI268" s="116">
        <f>IF(U268="nulová",N268,0)</f>
        <v>0</v>
      </c>
      <c r="BJ268" s="22" t="s">
        <v>959</v>
      </c>
      <c r="BK268" s="171">
        <f>ROUND(L268*K268,3)</f>
        <v>0</v>
      </c>
      <c r="BL268" s="22" t="s">
        <v>1086</v>
      </c>
      <c r="BM268" s="22" t="s">
        <v>2173</v>
      </c>
    </row>
    <row r="269" spans="2:65" s="12" customFormat="1" ht="16.5" customHeight="1">
      <c r="B269" s="179"/>
      <c r="C269" s="180"/>
      <c r="D269" s="180"/>
      <c r="E269" s="181" t="s">
        <v>875</v>
      </c>
      <c r="F269" s="275" t="s">
        <v>2174</v>
      </c>
      <c r="G269" s="276"/>
      <c r="H269" s="276"/>
      <c r="I269" s="276"/>
      <c r="J269" s="180"/>
      <c r="K269" s="182">
        <v>0.72199999999999998</v>
      </c>
      <c r="L269" s="180"/>
      <c r="M269" s="180"/>
      <c r="N269" s="180"/>
      <c r="O269" s="180"/>
      <c r="P269" s="180"/>
      <c r="Q269" s="180"/>
      <c r="R269" s="183"/>
      <c r="T269" s="184"/>
      <c r="U269" s="180"/>
      <c r="V269" s="180"/>
      <c r="W269" s="180"/>
      <c r="X269" s="180"/>
      <c r="Y269" s="180"/>
      <c r="Z269" s="180"/>
      <c r="AA269" s="185"/>
      <c r="AT269" s="186" t="s">
        <v>1089</v>
      </c>
      <c r="AU269" s="186" t="s">
        <v>959</v>
      </c>
      <c r="AV269" s="12" t="s">
        <v>959</v>
      </c>
      <c r="AW269" s="12" t="s">
        <v>903</v>
      </c>
      <c r="AX269" s="12" t="s">
        <v>954</v>
      </c>
      <c r="AY269" s="186" t="s">
        <v>1081</v>
      </c>
    </row>
    <row r="270" spans="2:65" s="1" customFormat="1" ht="25.5" customHeight="1">
      <c r="B270" s="136"/>
      <c r="C270" s="164" t="s">
        <v>1394</v>
      </c>
      <c r="D270" s="164" t="s">
        <v>1082</v>
      </c>
      <c r="E270" s="165" t="s">
        <v>1180</v>
      </c>
      <c r="F270" s="270" t="s">
        <v>1181</v>
      </c>
      <c r="G270" s="270"/>
      <c r="H270" s="270"/>
      <c r="I270" s="270"/>
      <c r="J270" s="166" t="s">
        <v>1182</v>
      </c>
      <c r="K270" s="167">
        <v>1</v>
      </c>
      <c r="L270" s="265">
        <v>0</v>
      </c>
      <c r="M270" s="265"/>
      <c r="N270" s="258">
        <f>ROUND(L270*K270,3)</f>
        <v>0</v>
      </c>
      <c r="O270" s="258"/>
      <c r="P270" s="258"/>
      <c r="Q270" s="258"/>
      <c r="R270" s="138"/>
      <c r="T270" s="168" t="s">
        <v>875</v>
      </c>
      <c r="U270" s="47" t="s">
        <v>914</v>
      </c>
      <c r="V270" s="39"/>
      <c r="W270" s="169">
        <f>V270*K270</f>
        <v>0</v>
      </c>
      <c r="X270" s="169">
        <v>1.7500000000000002E-2</v>
      </c>
      <c r="Y270" s="169">
        <f>X270*K270</f>
        <v>1.7500000000000002E-2</v>
      </c>
      <c r="Z270" s="169">
        <v>0</v>
      </c>
      <c r="AA270" s="170">
        <f>Z270*K270</f>
        <v>0</v>
      </c>
      <c r="AR270" s="22" t="s">
        <v>1086</v>
      </c>
      <c r="AT270" s="22" t="s">
        <v>1082</v>
      </c>
      <c r="AU270" s="22" t="s">
        <v>959</v>
      </c>
      <c r="AY270" s="22" t="s">
        <v>1081</v>
      </c>
      <c r="BE270" s="116">
        <f>IF(U270="základná",N270,0)</f>
        <v>0</v>
      </c>
      <c r="BF270" s="116">
        <f>IF(U270="znížená",N270,0)</f>
        <v>0</v>
      </c>
      <c r="BG270" s="116">
        <f>IF(U270="zákl. prenesená",N270,0)</f>
        <v>0</v>
      </c>
      <c r="BH270" s="116">
        <f>IF(U270="zníž. prenesená",N270,0)</f>
        <v>0</v>
      </c>
      <c r="BI270" s="116">
        <f>IF(U270="nulová",N270,0)</f>
        <v>0</v>
      </c>
      <c r="BJ270" s="22" t="s">
        <v>959</v>
      </c>
      <c r="BK270" s="171">
        <f>ROUND(L270*K270,3)</f>
        <v>0</v>
      </c>
      <c r="BL270" s="22" t="s">
        <v>1086</v>
      </c>
      <c r="BM270" s="22" t="s">
        <v>2175</v>
      </c>
    </row>
    <row r="271" spans="2:65" s="1" customFormat="1" ht="38.25" customHeight="1">
      <c r="B271" s="136"/>
      <c r="C271" s="195" t="s">
        <v>1399</v>
      </c>
      <c r="D271" s="195" t="s">
        <v>1187</v>
      </c>
      <c r="E271" s="196" t="s">
        <v>1188</v>
      </c>
      <c r="F271" s="262" t="s">
        <v>1189</v>
      </c>
      <c r="G271" s="262"/>
      <c r="H271" s="262"/>
      <c r="I271" s="262"/>
      <c r="J271" s="197" t="s">
        <v>1182</v>
      </c>
      <c r="K271" s="198">
        <v>1</v>
      </c>
      <c r="L271" s="261">
        <v>0</v>
      </c>
      <c r="M271" s="261"/>
      <c r="N271" s="257">
        <f>ROUND(L271*K271,3)</f>
        <v>0</v>
      </c>
      <c r="O271" s="258"/>
      <c r="P271" s="258"/>
      <c r="Q271" s="258"/>
      <c r="R271" s="138"/>
      <c r="T271" s="168" t="s">
        <v>875</v>
      </c>
      <c r="U271" s="47" t="s">
        <v>914</v>
      </c>
      <c r="V271" s="39"/>
      <c r="W271" s="169">
        <f>V271*K271</f>
        <v>0</v>
      </c>
      <c r="X271" s="169">
        <v>0.01</v>
      </c>
      <c r="Y271" s="169">
        <f>X271*K271</f>
        <v>0.01</v>
      </c>
      <c r="Z271" s="169">
        <v>0</v>
      </c>
      <c r="AA271" s="170">
        <f>Z271*K271</f>
        <v>0</v>
      </c>
      <c r="AR271" s="22" t="s">
        <v>1126</v>
      </c>
      <c r="AT271" s="22" t="s">
        <v>1187</v>
      </c>
      <c r="AU271" s="22" t="s">
        <v>959</v>
      </c>
      <c r="AY271" s="22" t="s">
        <v>1081</v>
      </c>
      <c r="BE271" s="116">
        <f>IF(U271="základná",N271,0)</f>
        <v>0</v>
      </c>
      <c r="BF271" s="116">
        <f>IF(U271="znížená",N271,0)</f>
        <v>0</v>
      </c>
      <c r="BG271" s="116">
        <f>IF(U271="zákl. prenesená",N271,0)</f>
        <v>0</v>
      </c>
      <c r="BH271" s="116">
        <f>IF(U271="zníž. prenesená",N271,0)</f>
        <v>0</v>
      </c>
      <c r="BI271" s="116">
        <f>IF(U271="nulová",N271,0)</f>
        <v>0</v>
      </c>
      <c r="BJ271" s="22" t="s">
        <v>959</v>
      </c>
      <c r="BK271" s="171">
        <f>ROUND(L271*K271,3)</f>
        <v>0</v>
      </c>
      <c r="BL271" s="22" t="s">
        <v>1086</v>
      </c>
      <c r="BM271" s="22" t="s">
        <v>2176</v>
      </c>
    </row>
    <row r="272" spans="2:65" s="10" customFormat="1" ht="29.85" customHeight="1">
      <c r="B272" s="153"/>
      <c r="C272" s="154"/>
      <c r="D272" s="163" t="s">
        <v>1050</v>
      </c>
      <c r="E272" s="163"/>
      <c r="F272" s="163"/>
      <c r="G272" s="163"/>
      <c r="H272" s="163"/>
      <c r="I272" s="163"/>
      <c r="J272" s="163"/>
      <c r="K272" s="163"/>
      <c r="L272" s="163"/>
      <c r="M272" s="163"/>
      <c r="N272" s="273">
        <f>BK272</f>
        <v>0</v>
      </c>
      <c r="O272" s="274"/>
      <c r="P272" s="274"/>
      <c r="Q272" s="274"/>
      <c r="R272" s="156"/>
      <c r="T272" s="157"/>
      <c r="U272" s="154"/>
      <c r="V272" s="154"/>
      <c r="W272" s="158">
        <f>SUM(W273:W292)</f>
        <v>0</v>
      </c>
      <c r="X272" s="154"/>
      <c r="Y272" s="158">
        <f>SUM(Y273:Y292)</f>
        <v>7.5277450000000012</v>
      </c>
      <c r="Z272" s="154"/>
      <c r="AA272" s="159">
        <f>SUM(AA273:AA292)</f>
        <v>0.35033550000000002</v>
      </c>
      <c r="AR272" s="160" t="s">
        <v>954</v>
      </c>
      <c r="AT272" s="161" t="s">
        <v>946</v>
      </c>
      <c r="AU272" s="161" t="s">
        <v>954</v>
      </c>
      <c r="AY272" s="160" t="s">
        <v>1081</v>
      </c>
      <c r="BK272" s="162">
        <f>SUM(BK273:BK292)</f>
        <v>0</v>
      </c>
    </row>
    <row r="273" spans="2:65" s="1" customFormat="1" ht="38.25" customHeight="1">
      <c r="B273" s="136"/>
      <c r="C273" s="164" t="s">
        <v>1403</v>
      </c>
      <c r="D273" s="164" t="s">
        <v>1082</v>
      </c>
      <c r="E273" s="165" t="s">
        <v>2177</v>
      </c>
      <c r="F273" s="270" t="s">
        <v>2178</v>
      </c>
      <c r="G273" s="270"/>
      <c r="H273" s="270"/>
      <c r="I273" s="270"/>
      <c r="J273" s="166" t="s">
        <v>1194</v>
      </c>
      <c r="K273" s="167">
        <v>29.5</v>
      </c>
      <c r="L273" s="265">
        <v>0</v>
      </c>
      <c r="M273" s="265"/>
      <c r="N273" s="258">
        <f>ROUND(L273*K273,3)</f>
        <v>0</v>
      </c>
      <c r="O273" s="258"/>
      <c r="P273" s="258"/>
      <c r="Q273" s="258"/>
      <c r="R273" s="138"/>
      <c r="T273" s="168" t="s">
        <v>875</v>
      </c>
      <c r="U273" s="47" t="s">
        <v>914</v>
      </c>
      <c r="V273" s="39"/>
      <c r="W273" s="169">
        <f>V273*K273</f>
        <v>0</v>
      </c>
      <c r="X273" s="169">
        <v>0.16453000000000001</v>
      </c>
      <c r="Y273" s="169">
        <f>X273*K273</f>
        <v>4.8536350000000006</v>
      </c>
      <c r="Z273" s="169">
        <v>0</v>
      </c>
      <c r="AA273" s="170">
        <f>Z273*K273</f>
        <v>0</v>
      </c>
      <c r="AR273" s="22" t="s">
        <v>1086</v>
      </c>
      <c r="AT273" s="22" t="s">
        <v>1082</v>
      </c>
      <c r="AU273" s="22" t="s">
        <v>959</v>
      </c>
      <c r="AY273" s="22" t="s">
        <v>1081</v>
      </c>
      <c r="BE273" s="116">
        <f>IF(U273="základná",N273,0)</f>
        <v>0</v>
      </c>
      <c r="BF273" s="116">
        <f>IF(U273="znížená",N273,0)</f>
        <v>0</v>
      </c>
      <c r="BG273" s="116">
        <f>IF(U273="zákl. prenesená",N273,0)</f>
        <v>0</v>
      </c>
      <c r="BH273" s="116">
        <f>IF(U273="zníž. prenesená",N273,0)</f>
        <v>0</v>
      </c>
      <c r="BI273" s="116">
        <f>IF(U273="nulová",N273,0)</f>
        <v>0</v>
      </c>
      <c r="BJ273" s="22" t="s">
        <v>959</v>
      </c>
      <c r="BK273" s="171">
        <f>ROUND(L273*K273,3)</f>
        <v>0</v>
      </c>
      <c r="BL273" s="22" t="s">
        <v>1086</v>
      </c>
      <c r="BM273" s="22" t="s">
        <v>2179</v>
      </c>
    </row>
    <row r="274" spans="2:65" s="12" customFormat="1" ht="25.5" customHeight="1">
      <c r="B274" s="179"/>
      <c r="C274" s="180"/>
      <c r="D274" s="180"/>
      <c r="E274" s="181" t="s">
        <v>875</v>
      </c>
      <c r="F274" s="275" t="s">
        <v>2180</v>
      </c>
      <c r="G274" s="276"/>
      <c r="H274" s="276"/>
      <c r="I274" s="276"/>
      <c r="J274" s="180"/>
      <c r="K274" s="182">
        <v>29.5</v>
      </c>
      <c r="L274" s="180"/>
      <c r="M274" s="180"/>
      <c r="N274" s="180"/>
      <c r="O274" s="180"/>
      <c r="P274" s="180"/>
      <c r="Q274" s="180"/>
      <c r="R274" s="183"/>
      <c r="T274" s="184"/>
      <c r="U274" s="180"/>
      <c r="V274" s="180"/>
      <c r="W274" s="180"/>
      <c r="X274" s="180"/>
      <c r="Y274" s="180"/>
      <c r="Z274" s="180"/>
      <c r="AA274" s="185"/>
      <c r="AT274" s="186" t="s">
        <v>1089</v>
      </c>
      <c r="AU274" s="186" t="s">
        <v>959</v>
      </c>
      <c r="AV274" s="12" t="s">
        <v>959</v>
      </c>
      <c r="AW274" s="12" t="s">
        <v>903</v>
      </c>
      <c r="AX274" s="12" t="s">
        <v>954</v>
      </c>
      <c r="AY274" s="186" t="s">
        <v>1081</v>
      </c>
    </row>
    <row r="275" spans="2:65" s="1" customFormat="1" ht="25.5" customHeight="1">
      <c r="B275" s="136"/>
      <c r="C275" s="195" t="s">
        <v>1412</v>
      </c>
      <c r="D275" s="195" t="s">
        <v>1187</v>
      </c>
      <c r="E275" s="196" t="s">
        <v>2181</v>
      </c>
      <c r="F275" s="262" t="s">
        <v>2182</v>
      </c>
      <c r="G275" s="262"/>
      <c r="H275" s="262"/>
      <c r="I275" s="262"/>
      <c r="J275" s="197" t="s">
        <v>1182</v>
      </c>
      <c r="K275" s="198">
        <v>29.795000000000002</v>
      </c>
      <c r="L275" s="261">
        <v>0</v>
      </c>
      <c r="M275" s="261"/>
      <c r="N275" s="257">
        <f>ROUND(L275*K275,3)</f>
        <v>0</v>
      </c>
      <c r="O275" s="258"/>
      <c r="P275" s="258"/>
      <c r="Q275" s="258"/>
      <c r="R275" s="138"/>
      <c r="T275" s="168" t="s">
        <v>875</v>
      </c>
      <c r="U275" s="47" t="s">
        <v>914</v>
      </c>
      <c r="V275" s="39"/>
      <c r="W275" s="169">
        <f>V275*K275</f>
        <v>0</v>
      </c>
      <c r="X275" s="169">
        <v>4.8000000000000001E-2</v>
      </c>
      <c r="Y275" s="169">
        <f>X275*K275</f>
        <v>1.4301600000000001</v>
      </c>
      <c r="Z275" s="169">
        <v>0</v>
      </c>
      <c r="AA275" s="170">
        <f>Z275*K275</f>
        <v>0</v>
      </c>
      <c r="AR275" s="22" t="s">
        <v>1126</v>
      </c>
      <c r="AT275" s="22" t="s">
        <v>1187</v>
      </c>
      <c r="AU275" s="22" t="s">
        <v>959</v>
      </c>
      <c r="AY275" s="22" t="s">
        <v>1081</v>
      </c>
      <c r="BE275" s="116">
        <f>IF(U275="základná",N275,0)</f>
        <v>0</v>
      </c>
      <c r="BF275" s="116">
        <f>IF(U275="znížená",N275,0)</f>
        <v>0</v>
      </c>
      <c r="BG275" s="116">
        <f>IF(U275="zákl. prenesená",N275,0)</f>
        <v>0</v>
      </c>
      <c r="BH275" s="116">
        <f>IF(U275="zníž. prenesená",N275,0)</f>
        <v>0</v>
      </c>
      <c r="BI275" s="116">
        <f>IF(U275="nulová",N275,0)</f>
        <v>0</v>
      </c>
      <c r="BJ275" s="22" t="s">
        <v>959</v>
      </c>
      <c r="BK275" s="171">
        <f>ROUND(L275*K275,3)</f>
        <v>0</v>
      </c>
      <c r="BL275" s="22" t="s">
        <v>1086</v>
      </c>
      <c r="BM275" s="22" t="s">
        <v>2183</v>
      </c>
    </row>
    <row r="276" spans="2:65" s="1" customFormat="1" ht="25.5" customHeight="1">
      <c r="B276" s="136"/>
      <c r="C276" s="164" t="s">
        <v>1416</v>
      </c>
      <c r="D276" s="164" t="s">
        <v>1082</v>
      </c>
      <c r="E276" s="165" t="s">
        <v>2184</v>
      </c>
      <c r="F276" s="270" t="s">
        <v>2185</v>
      </c>
      <c r="G276" s="270"/>
      <c r="H276" s="270"/>
      <c r="I276" s="270"/>
      <c r="J276" s="166" t="s">
        <v>1135</v>
      </c>
      <c r="K276" s="167">
        <v>5.5</v>
      </c>
      <c r="L276" s="265">
        <v>0</v>
      </c>
      <c r="M276" s="265"/>
      <c r="N276" s="258">
        <f>ROUND(L276*K276,3)</f>
        <v>0</v>
      </c>
      <c r="O276" s="258"/>
      <c r="P276" s="258"/>
      <c r="Q276" s="258"/>
      <c r="R276" s="138"/>
      <c r="T276" s="168" t="s">
        <v>875</v>
      </c>
      <c r="U276" s="47" t="s">
        <v>914</v>
      </c>
      <c r="V276" s="39"/>
      <c r="W276" s="169">
        <f>V276*K276</f>
        <v>0</v>
      </c>
      <c r="X276" s="169">
        <v>5.1380000000000002E-2</v>
      </c>
      <c r="Y276" s="169">
        <f>X276*K276</f>
        <v>0.28259000000000001</v>
      </c>
      <c r="Z276" s="169">
        <v>0</v>
      </c>
      <c r="AA276" s="170">
        <f>Z276*K276</f>
        <v>0</v>
      </c>
      <c r="AR276" s="22" t="s">
        <v>1086</v>
      </c>
      <c r="AT276" s="22" t="s">
        <v>1082</v>
      </c>
      <c r="AU276" s="22" t="s">
        <v>959</v>
      </c>
      <c r="AY276" s="22" t="s">
        <v>1081</v>
      </c>
      <c r="BE276" s="116">
        <f>IF(U276="základná",N276,0)</f>
        <v>0</v>
      </c>
      <c r="BF276" s="116">
        <f>IF(U276="znížená",N276,0)</f>
        <v>0</v>
      </c>
      <c r="BG276" s="116">
        <f>IF(U276="zákl. prenesená",N276,0)</f>
        <v>0</v>
      </c>
      <c r="BH276" s="116">
        <f>IF(U276="zníž. prenesená",N276,0)</f>
        <v>0</v>
      </c>
      <c r="BI276" s="116">
        <f>IF(U276="nulová",N276,0)</f>
        <v>0</v>
      </c>
      <c r="BJ276" s="22" t="s">
        <v>959</v>
      </c>
      <c r="BK276" s="171">
        <f>ROUND(L276*K276,3)</f>
        <v>0</v>
      </c>
      <c r="BL276" s="22" t="s">
        <v>1086</v>
      </c>
      <c r="BM276" s="22" t="s">
        <v>2186</v>
      </c>
    </row>
    <row r="277" spans="2:65" s="12" customFormat="1" ht="16.5" customHeight="1">
      <c r="B277" s="179"/>
      <c r="C277" s="180"/>
      <c r="D277" s="180"/>
      <c r="E277" s="181" t="s">
        <v>875</v>
      </c>
      <c r="F277" s="275" t="s">
        <v>2131</v>
      </c>
      <c r="G277" s="276"/>
      <c r="H277" s="276"/>
      <c r="I277" s="276"/>
      <c r="J277" s="180"/>
      <c r="K277" s="182">
        <v>5.5</v>
      </c>
      <c r="L277" s="180"/>
      <c r="M277" s="180"/>
      <c r="N277" s="180"/>
      <c r="O277" s="180"/>
      <c r="P277" s="180"/>
      <c r="Q277" s="180"/>
      <c r="R277" s="183"/>
      <c r="T277" s="184"/>
      <c r="U277" s="180"/>
      <c r="V277" s="180"/>
      <c r="W277" s="180"/>
      <c r="X277" s="180"/>
      <c r="Y277" s="180"/>
      <c r="Z277" s="180"/>
      <c r="AA277" s="185"/>
      <c r="AT277" s="186" t="s">
        <v>1089</v>
      </c>
      <c r="AU277" s="186" t="s">
        <v>959</v>
      </c>
      <c r="AV277" s="12" t="s">
        <v>959</v>
      </c>
      <c r="AW277" s="12" t="s">
        <v>903</v>
      </c>
      <c r="AX277" s="12" t="s">
        <v>954</v>
      </c>
      <c r="AY277" s="186" t="s">
        <v>1081</v>
      </c>
    </row>
    <row r="278" spans="2:65" s="1" customFormat="1" ht="25.5" customHeight="1">
      <c r="B278" s="136"/>
      <c r="C278" s="164" t="s">
        <v>1424</v>
      </c>
      <c r="D278" s="164" t="s">
        <v>1082</v>
      </c>
      <c r="E278" s="165" t="s">
        <v>1211</v>
      </c>
      <c r="F278" s="270" t="s">
        <v>1212</v>
      </c>
      <c r="G278" s="270"/>
      <c r="H278" s="270"/>
      <c r="I278" s="270"/>
      <c r="J278" s="166" t="s">
        <v>1135</v>
      </c>
      <c r="K278" s="167">
        <v>12.3</v>
      </c>
      <c r="L278" s="265">
        <v>0</v>
      </c>
      <c r="M278" s="265"/>
      <c r="N278" s="258">
        <f>ROUND(L278*K278,3)</f>
        <v>0</v>
      </c>
      <c r="O278" s="258"/>
      <c r="P278" s="258"/>
      <c r="Q278" s="258"/>
      <c r="R278" s="138"/>
      <c r="T278" s="168" t="s">
        <v>875</v>
      </c>
      <c r="U278" s="47" t="s">
        <v>914</v>
      </c>
      <c r="V278" s="39"/>
      <c r="W278" s="169">
        <f>V278*K278</f>
        <v>0</v>
      </c>
      <c r="X278" s="169">
        <v>7.5950000000000004E-2</v>
      </c>
      <c r="Y278" s="169">
        <f>X278*K278</f>
        <v>0.93418500000000004</v>
      </c>
      <c r="Z278" s="169">
        <v>0</v>
      </c>
      <c r="AA278" s="170">
        <f>Z278*K278</f>
        <v>0</v>
      </c>
      <c r="AR278" s="22" t="s">
        <v>1086</v>
      </c>
      <c r="AT278" s="22" t="s">
        <v>1082</v>
      </c>
      <c r="AU278" s="22" t="s">
        <v>959</v>
      </c>
      <c r="AY278" s="22" t="s">
        <v>1081</v>
      </c>
      <c r="BE278" s="116">
        <f>IF(U278="základná",N278,0)</f>
        <v>0</v>
      </c>
      <c r="BF278" s="116">
        <f>IF(U278="znížená",N278,0)</f>
        <v>0</v>
      </c>
      <c r="BG278" s="116">
        <f>IF(U278="zákl. prenesená",N278,0)</f>
        <v>0</v>
      </c>
      <c r="BH278" s="116">
        <f>IF(U278="zníž. prenesená",N278,0)</f>
        <v>0</v>
      </c>
      <c r="BI278" s="116">
        <f>IF(U278="nulová",N278,0)</f>
        <v>0</v>
      </c>
      <c r="BJ278" s="22" t="s">
        <v>959</v>
      </c>
      <c r="BK278" s="171">
        <f>ROUND(L278*K278,3)</f>
        <v>0</v>
      </c>
      <c r="BL278" s="22" t="s">
        <v>1086</v>
      </c>
      <c r="BM278" s="22" t="s">
        <v>2187</v>
      </c>
    </row>
    <row r="279" spans="2:65" s="12" customFormat="1" ht="16.5" customHeight="1">
      <c r="B279" s="179"/>
      <c r="C279" s="180"/>
      <c r="D279" s="180"/>
      <c r="E279" s="181" t="s">
        <v>875</v>
      </c>
      <c r="F279" s="275" t="s">
        <v>2188</v>
      </c>
      <c r="G279" s="276"/>
      <c r="H279" s="276"/>
      <c r="I279" s="276"/>
      <c r="J279" s="180"/>
      <c r="K279" s="182">
        <v>12.3</v>
      </c>
      <c r="L279" s="180"/>
      <c r="M279" s="180"/>
      <c r="N279" s="180"/>
      <c r="O279" s="180"/>
      <c r="P279" s="180"/>
      <c r="Q279" s="180"/>
      <c r="R279" s="183"/>
      <c r="T279" s="184"/>
      <c r="U279" s="180"/>
      <c r="V279" s="180"/>
      <c r="W279" s="180"/>
      <c r="X279" s="180"/>
      <c r="Y279" s="180"/>
      <c r="Z279" s="180"/>
      <c r="AA279" s="185"/>
      <c r="AT279" s="186" t="s">
        <v>1089</v>
      </c>
      <c r="AU279" s="186" t="s">
        <v>959</v>
      </c>
      <c r="AV279" s="12" t="s">
        <v>959</v>
      </c>
      <c r="AW279" s="12" t="s">
        <v>903</v>
      </c>
      <c r="AX279" s="12" t="s">
        <v>954</v>
      </c>
      <c r="AY279" s="186" t="s">
        <v>1081</v>
      </c>
    </row>
    <row r="280" spans="2:65" s="1" customFormat="1" ht="25.5" customHeight="1">
      <c r="B280" s="136"/>
      <c r="C280" s="164" t="s">
        <v>1429</v>
      </c>
      <c r="D280" s="164" t="s">
        <v>1082</v>
      </c>
      <c r="E280" s="165" t="s">
        <v>1219</v>
      </c>
      <c r="F280" s="270" t="s">
        <v>1220</v>
      </c>
      <c r="G280" s="270"/>
      <c r="H280" s="270"/>
      <c r="I280" s="270"/>
      <c r="J280" s="166" t="s">
        <v>1135</v>
      </c>
      <c r="K280" s="167">
        <v>5.5</v>
      </c>
      <c r="L280" s="265">
        <v>0</v>
      </c>
      <c r="M280" s="265"/>
      <c r="N280" s="258">
        <f>ROUND(L280*K280,3)</f>
        <v>0</v>
      </c>
      <c r="O280" s="258"/>
      <c r="P280" s="258"/>
      <c r="Q280" s="258"/>
      <c r="R280" s="138"/>
      <c r="T280" s="168" t="s">
        <v>875</v>
      </c>
      <c r="U280" s="47" t="s">
        <v>914</v>
      </c>
      <c r="V280" s="39"/>
      <c r="W280" s="169">
        <f>V280*K280</f>
        <v>0</v>
      </c>
      <c r="X280" s="169">
        <v>2.0500000000000002E-3</v>
      </c>
      <c r="Y280" s="169">
        <f>X280*K280</f>
        <v>1.1275E-2</v>
      </c>
      <c r="Z280" s="169">
        <v>0</v>
      </c>
      <c r="AA280" s="170">
        <f>Z280*K280</f>
        <v>0</v>
      </c>
      <c r="AR280" s="22" t="s">
        <v>1086</v>
      </c>
      <c r="AT280" s="22" t="s">
        <v>1082</v>
      </c>
      <c r="AU280" s="22" t="s">
        <v>959</v>
      </c>
      <c r="AY280" s="22" t="s">
        <v>1081</v>
      </c>
      <c r="BE280" s="116">
        <f>IF(U280="základná",N280,0)</f>
        <v>0</v>
      </c>
      <c r="BF280" s="116">
        <f>IF(U280="znížená",N280,0)</f>
        <v>0</v>
      </c>
      <c r="BG280" s="116">
        <f>IF(U280="zákl. prenesená",N280,0)</f>
        <v>0</v>
      </c>
      <c r="BH280" s="116">
        <f>IF(U280="zníž. prenesená",N280,0)</f>
        <v>0</v>
      </c>
      <c r="BI280" s="116">
        <f>IF(U280="nulová",N280,0)</f>
        <v>0</v>
      </c>
      <c r="BJ280" s="22" t="s">
        <v>959</v>
      </c>
      <c r="BK280" s="171">
        <f>ROUND(L280*K280,3)</f>
        <v>0</v>
      </c>
      <c r="BL280" s="22" t="s">
        <v>1086</v>
      </c>
      <c r="BM280" s="22" t="s">
        <v>2189</v>
      </c>
    </row>
    <row r="281" spans="2:65" s="12" customFormat="1" ht="16.5" customHeight="1">
      <c r="B281" s="179"/>
      <c r="C281" s="180"/>
      <c r="D281" s="180"/>
      <c r="E281" s="181" t="s">
        <v>875</v>
      </c>
      <c r="F281" s="275" t="s">
        <v>2131</v>
      </c>
      <c r="G281" s="276"/>
      <c r="H281" s="276"/>
      <c r="I281" s="276"/>
      <c r="J281" s="180"/>
      <c r="K281" s="182">
        <v>5.5</v>
      </c>
      <c r="L281" s="180"/>
      <c r="M281" s="180"/>
      <c r="N281" s="180"/>
      <c r="O281" s="180"/>
      <c r="P281" s="180"/>
      <c r="Q281" s="180"/>
      <c r="R281" s="183"/>
      <c r="T281" s="184"/>
      <c r="U281" s="180"/>
      <c r="V281" s="180"/>
      <c r="W281" s="180"/>
      <c r="X281" s="180"/>
      <c r="Y281" s="180"/>
      <c r="Z281" s="180"/>
      <c r="AA281" s="185"/>
      <c r="AT281" s="186" t="s">
        <v>1089</v>
      </c>
      <c r="AU281" s="186" t="s">
        <v>959</v>
      </c>
      <c r="AV281" s="12" t="s">
        <v>959</v>
      </c>
      <c r="AW281" s="12" t="s">
        <v>903</v>
      </c>
      <c r="AX281" s="12" t="s">
        <v>954</v>
      </c>
      <c r="AY281" s="186" t="s">
        <v>1081</v>
      </c>
    </row>
    <row r="282" spans="2:65" s="1" customFormat="1" ht="25.5" customHeight="1">
      <c r="B282" s="136"/>
      <c r="C282" s="164" t="s">
        <v>1434</v>
      </c>
      <c r="D282" s="164" t="s">
        <v>1082</v>
      </c>
      <c r="E282" s="165" t="s">
        <v>2190</v>
      </c>
      <c r="F282" s="270" t="s">
        <v>2191</v>
      </c>
      <c r="G282" s="270"/>
      <c r="H282" s="270"/>
      <c r="I282" s="270"/>
      <c r="J282" s="166" t="s">
        <v>1182</v>
      </c>
      <c r="K282" s="167">
        <v>2</v>
      </c>
      <c r="L282" s="265">
        <v>0</v>
      </c>
      <c r="M282" s="265"/>
      <c r="N282" s="258">
        <f>ROUND(L282*K282,3)</f>
        <v>0</v>
      </c>
      <c r="O282" s="258"/>
      <c r="P282" s="258"/>
      <c r="Q282" s="258"/>
      <c r="R282" s="138"/>
      <c r="T282" s="168" t="s">
        <v>875</v>
      </c>
      <c r="U282" s="47" t="s">
        <v>914</v>
      </c>
      <c r="V282" s="39"/>
      <c r="W282" s="169">
        <f>V282*K282</f>
        <v>0</v>
      </c>
      <c r="X282" s="169">
        <v>0</v>
      </c>
      <c r="Y282" s="169">
        <f>X282*K282</f>
        <v>0</v>
      </c>
      <c r="Z282" s="169">
        <v>5.7000000000000002E-2</v>
      </c>
      <c r="AA282" s="170">
        <f>Z282*K282</f>
        <v>0.114</v>
      </c>
      <c r="AR282" s="22" t="s">
        <v>1086</v>
      </c>
      <c r="AT282" s="22" t="s">
        <v>1082</v>
      </c>
      <c r="AU282" s="22" t="s">
        <v>959</v>
      </c>
      <c r="AY282" s="22" t="s">
        <v>1081</v>
      </c>
      <c r="BE282" s="116">
        <f>IF(U282="základná",N282,0)</f>
        <v>0</v>
      </c>
      <c r="BF282" s="116">
        <f>IF(U282="znížená",N282,0)</f>
        <v>0</v>
      </c>
      <c r="BG282" s="116">
        <f>IF(U282="zákl. prenesená",N282,0)</f>
        <v>0</v>
      </c>
      <c r="BH282" s="116">
        <f>IF(U282="zníž. prenesená",N282,0)</f>
        <v>0</v>
      </c>
      <c r="BI282" s="116">
        <f>IF(U282="nulová",N282,0)</f>
        <v>0</v>
      </c>
      <c r="BJ282" s="22" t="s">
        <v>959</v>
      </c>
      <c r="BK282" s="171">
        <f>ROUND(L282*K282,3)</f>
        <v>0</v>
      </c>
      <c r="BL282" s="22" t="s">
        <v>1086</v>
      </c>
      <c r="BM282" s="22" t="s">
        <v>2192</v>
      </c>
    </row>
    <row r="283" spans="2:65" s="12" customFormat="1" ht="16.5" customHeight="1">
      <c r="B283" s="179"/>
      <c r="C283" s="180"/>
      <c r="D283" s="180"/>
      <c r="E283" s="181" t="s">
        <v>875</v>
      </c>
      <c r="F283" s="275" t="s">
        <v>2193</v>
      </c>
      <c r="G283" s="276"/>
      <c r="H283" s="276"/>
      <c r="I283" s="276"/>
      <c r="J283" s="180"/>
      <c r="K283" s="182">
        <v>1</v>
      </c>
      <c r="L283" s="180"/>
      <c r="M283" s="180"/>
      <c r="N283" s="180"/>
      <c r="O283" s="180"/>
      <c r="P283" s="180"/>
      <c r="Q283" s="180"/>
      <c r="R283" s="183"/>
      <c r="T283" s="184"/>
      <c r="U283" s="180"/>
      <c r="V283" s="180"/>
      <c r="W283" s="180"/>
      <c r="X283" s="180"/>
      <c r="Y283" s="180"/>
      <c r="Z283" s="180"/>
      <c r="AA283" s="185"/>
      <c r="AT283" s="186" t="s">
        <v>1089</v>
      </c>
      <c r="AU283" s="186" t="s">
        <v>959</v>
      </c>
      <c r="AV283" s="12" t="s">
        <v>959</v>
      </c>
      <c r="AW283" s="12" t="s">
        <v>903</v>
      </c>
      <c r="AX283" s="12" t="s">
        <v>947</v>
      </c>
      <c r="AY283" s="186" t="s">
        <v>1081</v>
      </c>
    </row>
    <row r="284" spans="2:65" s="12" customFormat="1" ht="16.5" customHeight="1">
      <c r="B284" s="179"/>
      <c r="C284" s="180"/>
      <c r="D284" s="180"/>
      <c r="E284" s="181" t="s">
        <v>875</v>
      </c>
      <c r="F284" s="259" t="s">
        <v>2194</v>
      </c>
      <c r="G284" s="260"/>
      <c r="H284" s="260"/>
      <c r="I284" s="260"/>
      <c r="J284" s="180"/>
      <c r="K284" s="182">
        <v>1</v>
      </c>
      <c r="L284" s="180"/>
      <c r="M284" s="180"/>
      <c r="N284" s="180"/>
      <c r="O284" s="180"/>
      <c r="P284" s="180"/>
      <c r="Q284" s="180"/>
      <c r="R284" s="183"/>
      <c r="T284" s="184"/>
      <c r="U284" s="180"/>
      <c r="V284" s="180"/>
      <c r="W284" s="180"/>
      <c r="X284" s="180"/>
      <c r="Y284" s="180"/>
      <c r="Z284" s="180"/>
      <c r="AA284" s="185"/>
      <c r="AT284" s="186" t="s">
        <v>1089</v>
      </c>
      <c r="AU284" s="186" t="s">
        <v>959</v>
      </c>
      <c r="AV284" s="12" t="s">
        <v>959</v>
      </c>
      <c r="AW284" s="12" t="s">
        <v>903</v>
      </c>
      <c r="AX284" s="12" t="s">
        <v>947</v>
      </c>
      <c r="AY284" s="186" t="s">
        <v>1081</v>
      </c>
    </row>
    <row r="285" spans="2:65" s="13" customFormat="1" ht="16.5" customHeight="1">
      <c r="B285" s="187"/>
      <c r="C285" s="188"/>
      <c r="D285" s="188"/>
      <c r="E285" s="189" t="s">
        <v>875</v>
      </c>
      <c r="F285" s="271" t="s">
        <v>1096</v>
      </c>
      <c r="G285" s="272"/>
      <c r="H285" s="272"/>
      <c r="I285" s="272"/>
      <c r="J285" s="188"/>
      <c r="K285" s="190">
        <v>2</v>
      </c>
      <c r="L285" s="188"/>
      <c r="M285" s="188"/>
      <c r="N285" s="188"/>
      <c r="O285" s="188"/>
      <c r="P285" s="188"/>
      <c r="Q285" s="188"/>
      <c r="R285" s="191"/>
      <c r="T285" s="192"/>
      <c r="U285" s="188"/>
      <c r="V285" s="188"/>
      <c r="W285" s="188"/>
      <c r="X285" s="188"/>
      <c r="Y285" s="188"/>
      <c r="Z285" s="188"/>
      <c r="AA285" s="193"/>
      <c r="AT285" s="194" t="s">
        <v>1089</v>
      </c>
      <c r="AU285" s="194" t="s">
        <v>959</v>
      </c>
      <c r="AV285" s="13" t="s">
        <v>1086</v>
      </c>
      <c r="AW285" s="13" t="s">
        <v>903</v>
      </c>
      <c r="AX285" s="13" t="s">
        <v>954</v>
      </c>
      <c r="AY285" s="194" t="s">
        <v>1081</v>
      </c>
    </row>
    <row r="286" spans="2:65" s="1" customFormat="1" ht="38.25" customHeight="1">
      <c r="B286" s="136"/>
      <c r="C286" s="164" t="s">
        <v>1438</v>
      </c>
      <c r="D286" s="164" t="s">
        <v>1082</v>
      </c>
      <c r="E286" s="165" t="s">
        <v>2195</v>
      </c>
      <c r="F286" s="270" t="s">
        <v>2196</v>
      </c>
      <c r="G286" s="270"/>
      <c r="H286" s="270"/>
      <c r="I286" s="270"/>
      <c r="J286" s="166" t="s">
        <v>1283</v>
      </c>
      <c r="K286" s="167">
        <v>30</v>
      </c>
      <c r="L286" s="265">
        <v>0</v>
      </c>
      <c r="M286" s="265"/>
      <c r="N286" s="258">
        <f>ROUND(L286*K286,3)</f>
        <v>0</v>
      </c>
      <c r="O286" s="258"/>
      <c r="P286" s="258"/>
      <c r="Q286" s="258"/>
      <c r="R286" s="138"/>
      <c r="T286" s="168" t="s">
        <v>875</v>
      </c>
      <c r="U286" s="47" t="s">
        <v>914</v>
      </c>
      <c r="V286" s="39"/>
      <c r="W286" s="169">
        <f>V286*K286</f>
        <v>0</v>
      </c>
      <c r="X286" s="169">
        <v>5.2999999999999998E-4</v>
      </c>
      <c r="Y286" s="169">
        <f>X286*K286</f>
        <v>1.5900000000000001E-2</v>
      </c>
      <c r="Z286" s="169">
        <v>7.9000000000000001E-4</v>
      </c>
      <c r="AA286" s="170">
        <f>Z286*K286</f>
        <v>2.3699999999999999E-2</v>
      </c>
      <c r="AR286" s="22" t="s">
        <v>1086</v>
      </c>
      <c r="AT286" s="22" t="s">
        <v>1082</v>
      </c>
      <c r="AU286" s="22" t="s">
        <v>959</v>
      </c>
      <c r="AY286" s="22" t="s">
        <v>1081</v>
      </c>
      <c r="BE286" s="116">
        <f>IF(U286="základná",N286,0)</f>
        <v>0</v>
      </c>
      <c r="BF286" s="116">
        <f>IF(U286="znížená",N286,0)</f>
        <v>0</v>
      </c>
      <c r="BG286" s="116">
        <f>IF(U286="zákl. prenesená",N286,0)</f>
        <v>0</v>
      </c>
      <c r="BH286" s="116">
        <f>IF(U286="zníž. prenesená",N286,0)</f>
        <v>0</v>
      </c>
      <c r="BI286" s="116">
        <f>IF(U286="nulová",N286,0)</f>
        <v>0</v>
      </c>
      <c r="BJ286" s="22" t="s">
        <v>959</v>
      </c>
      <c r="BK286" s="171">
        <f>ROUND(L286*K286,3)</f>
        <v>0</v>
      </c>
      <c r="BL286" s="22" t="s">
        <v>1086</v>
      </c>
      <c r="BM286" s="22" t="s">
        <v>2197</v>
      </c>
    </row>
    <row r="287" spans="2:65" s="12" customFormat="1" ht="16.5" customHeight="1">
      <c r="B287" s="179"/>
      <c r="C287" s="180"/>
      <c r="D287" s="180"/>
      <c r="E287" s="181" t="s">
        <v>875</v>
      </c>
      <c r="F287" s="275" t="s">
        <v>2198</v>
      </c>
      <c r="G287" s="276"/>
      <c r="H287" s="276"/>
      <c r="I287" s="276"/>
      <c r="J287" s="180"/>
      <c r="K287" s="182">
        <v>30</v>
      </c>
      <c r="L287" s="180"/>
      <c r="M287" s="180"/>
      <c r="N287" s="180"/>
      <c r="O287" s="180"/>
      <c r="P287" s="180"/>
      <c r="Q287" s="180"/>
      <c r="R287" s="183"/>
      <c r="T287" s="184"/>
      <c r="U287" s="180"/>
      <c r="V287" s="180"/>
      <c r="W287" s="180"/>
      <c r="X287" s="180"/>
      <c r="Y287" s="180"/>
      <c r="Z287" s="180"/>
      <c r="AA287" s="185"/>
      <c r="AT287" s="186" t="s">
        <v>1089</v>
      </c>
      <c r="AU287" s="186" t="s">
        <v>959</v>
      </c>
      <c r="AV287" s="12" t="s">
        <v>959</v>
      </c>
      <c r="AW287" s="12" t="s">
        <v>903</v>
      </c>
      <c r="AX287" s="12" t="s">
        <v>954</v>
      </c>
      <c r="AY287" s="186" t="s">
        <v>1081</v>
      </c>
    </row>
    <row r="288" spans="2:65" s="1" customFormat="1" ht="51" customHeight="1">
      <c r="B288" s="136"/>
      <c r="C288" s="164" t="s">
        <v>1443</v>
      </c>
      <c r="D288" s="164" t="s">
        <v>1082</v>
      </c>
      <c r="E288" s="165" t="s">
        <v>2199</v>
      </c>
      <c r="F288" s="270" t="s">
        <v>2200</v>
      </c>
      <c r="G288" s="270"/>
      <c r="H288" s="270"/>
      <c r="I288" s="270"/>
      <c r="J288" s="166" t="s">
        <v>1135</v>
      </c>
      <c r="K288" s="167">
        <v>11.55</v>
      </c>
      <c r="L288" s="265">
        <v>0</v>
      </c>
      <c r="M288" s="265"/>
      <c r="N288" s="258">
        <f>ROUND(L288*K288,3)</f>
        <v>0</v>
      </c>
      <c r="O288" s="258"/>
      <c r="P288" s="258"/>
      <c r="Q288" s="258"/>
      <c r="R288" s="138"/>
      <c r="T288" s="168" t="s">
        <v>875</v>
      </c>
      <c r="U288" s="47" t="s">
        <v>914</v>
      </c>
      <c r="V288" s="39"/>
      <c r="W288" s="169">
        <f>V288*K288</f>
        <v>0</v>
      </c>
      <c r="X288" s="169">
        <v>0</v>
      </c>
      <c r="Y288" s="169">
        <f>X288*K288</f>
        <v>0</v>
      </c>
      <c r="Z288" s="169">
        <v>1.8409999999999999E-2</v>
      </c>
      <c r="AA288" s="170">
        <f>Z288*K288</f>
        <v>0.21263550000000001</v>
      </c>
      <c r="AR288" s="22" t="s">
        <v>1086</v>
      </c>
      <c r="AT288" s="22" t="s">
        <v>1082</v>
      </c>
      <c r="AU288" s="22" t="s">
        <v>959</v>
      </c>
      <c r="AY288" s="22" t="s">
        <v>1081</v>
      </c>
      <c r="BE288" s="116">
        <f>IF(U288="základná",N288,0)</f>
        <v>0</v>
      </c>
      <c r="BF288" s="116">
        <f>IF(U288="znížená",N288,0)</f>
        <v>0</v>
      </c>
      <c r="BG288" s="116">
        <f>IF(U288="zákl. prenesená",N288,0)</f>
        <v>0</v>
      </c>
      <c r="BH288" s="116">
        <f>IF(U288="zníž. prenesená",N288,0)</f>
        <v>0</v>
      </c>
      <c r="BI288" s="116">
        <f>IF(U288="nulová",N288,0)</f>
        <v>0</v>
      </c>
      <c r="BJ288" s="22" t="s">
        <v>959</v>
      </c>
      <c r="BK288" s="171">
        <f>ROUND(L288*K288,3)</f>
        <v>0</v>
      </c>
      <c r="BL288" s="22" t="s">
        <v>1086</v>
      </c>
      <c r="BM288" s="22" t="s">
        <v>2201</v>
      </c>
    </row>
    <row r="289" spans="2:65" s="12" customFormat="1" ht="16.5" customHeight="1">
      <c r="B289" s="179"/>
      <c r="C289" s="180"/>
      <c r="D289" s="180"/>
      <c r="E289" s="181" t="s">
        <v>875</v>
      </c>
      <c r="F289" s="275" t="s">
        <v>2202</v>
      </c>
      <c r="G289" s="276"/>
      <c r="H289" s="276"/>
      <c r="I289" s="276"/>
      <c r="J289" s="180"/>
      <c r="K289" s="182">
        <v>11.55</v>
      </c>
      <c r="L289" s="180"/>
      <c r="M289" s="180"/>
      <c r="N289" s="180"/>
      <c r="O289" s="180"/>
      <c r="P289" s="180"/>
      <c r="Q289" s="180"/>
      <c r="R289" s="183"/>
      <c r="T289" s="184"/>
      <c r="U289" s="180"/>
      <c r="V289" s="180"/>
      <c r="W289" s="180"/>
      <c r="X289" s="180"/>
      <c r="Y289" s="180"/>
      <c r="Z289" s="180"/>
      <c r="AA289" s="185"/>
      <c r="AT289" s="186" t="s">
        <v>1089</v>
      </c>
      <c r="AU289" s="186" t="s">
        <v>959</v>
      </c>
      <c r="AV289" s="12" t="s">
        <v>959</v>
      </c>
      <c r="AW289" s="12" t="s">
        <v>903</v>
      </c>
      <c r="AX289" s="12" t="s">
        <v>954</v>
      </c>
      <c r="AY289" s="186" t="s">
        <v>1081</v>
      </c>
    </row>
    <row r="290" spans="2:65" s="1" customFormat="1" ht="25.5" customHeight="1">
      <c r="B290" s="136"/>
      <c r="C290" s="164" t="s">
        <v>1447</v>
      </c>
      <c r="D290" s="164" t="s">
        <v>1082</v>
      </c>
      <c r="E290" s="165" t="s">
        <v>1299</v>
      </c>
      <c r="F290" s="270" t="s">
        <v>1300</v>
      </c>
      <c r="G290" s="270"/>
      <c r="H290" s="270"/>
      <c r="I290" s="270"/>
      <c r="J290" s="166" t="s">
        <v>1110</v>
      </c>
      <c r="K290" s="167">
        <v>0.626</v>
      </c>
      <c r="L290" s="265">
        <v>0</v>
      </c>
      <c r="M290" s="265"/>
      <c r="N290" s="258">
        <f>ROUND(L290*K290,3)</f>
        <v>0</v>
      </c>
      <c r="O290" s="258"/>
      <c r="P290" s="258"/>
      <c r="Q290" s="258"/>
      <c r="R290" s="138"/>
      <c r="T290" s="168" t="s">
        <v>875</v>
      </c>
      <c r="U290" s="47" t="s">
        <v>914</v>
      </c>
      <c r="V290" s="39"/>
      <c r="W290" s="169">
        <f>V290*K290</f>
        <v>0</v>
      </c>
      <c r="X290" s="169">
        <v>0</v>
      </c>
      <c r="Y290" s="169">
        <f>X290*K290</f>
        <v>0</v>
      </c>
      <c r="Z290" s="169">
        <v>0</v>
      </c>
      <c r="AA290" s="170">
        <f>Z290*K290</f>
        <v>0</v>
      </c>
      <c r="AR290" s="22" t="s">
        <v>1086</v>
      </c>
      <c r="AT290" s="22" t="s">
        <v>1082</v>
      </c>
      <c r="AU290" s="22" t="s">
        <v>959</v>
      </c>
      <c r="AY290" s="22" t="s">
        <v>1081</v>
      </c>
      <c r="BE290" s="116">
        <f>IF(U290="základná",N290,0)</f>
        <v>0</v>
      </c>
      <c r="BF290" s="116">
        <f>IF(U290="znížená",N290,0)</f>
        <v>0</v>
      </c>
      <c r="BG290" s="116">
        <f>IF(U290="zákl. prenesená",N290,0)</f>
        <v>0</v>
      </c>
      <c r="BH290" s="116">
        <f>IF(U290="zníž. prenesená",N290,0)</f>
        <v>0</v>
      </c>
      <c r="BI290" s="116">
        <f>IF(U290="nulová",N290,0)</f>
        <v>0</v>
      </c>
      <c r="BJ290" s="22" t="s">
        <v>959</v>
      </c>
      <c r="BK290" s="171">
        <f>ROUND(L290*K290,3)</f>
        <v>0</v>
      </c>
      <c r="BL290" s="22" t="s">
        <v>1086</v>
      </c>
      <c r="BM290" s="22" t="s">
        <v>2203</v>
      </c>
    </row>
    <row r="291" spans="2:65" s="1" customFormat="1" ht="25.5" customHeight="1">
      <c r="B291" s="136"/>
      <c r="C291" s="164" t="s">
        <v>1456</v>
      </c>
      <c r="D291" s="164" t="s">
        <v>1082</v>
      </c>
      <c r="E291" s="165" t="s">
        <v>1303</v>
      </c>
      <c r="F291" s="270" t="s">
        <v>1304</v>
      </c>
      <c r="G291" s="270"/>
      <c r="H291" s="270"/>
      <c r="I291" s="270"/>
      <c r="J291" s="166" t="s">
        <v>1110</v>
      </c>
      <c r="K291" s="167">
        <v>11.894</v>
      </c>
      <c r="L291" s="265">
        <v>0</v>
      </c>
      <c r="M291" s="265"/>
      <c r="N291" s="258">
        <f>ROUND(L291*K291,3)</f>
        <v>0</v>
      </c>
      <c r="O291" s="258"/>
      <c r="P291" s="258"/>
      <c r="Q291" s="258"/>
      <c r="R291" s="138"/>
      <c r="T291" s="168" t="s">
        <v>875</v>
      </c>
      <c r="U291" s="47" t="s">
        <v>914</v>
      </c>
      <c r="V291" s="39"/>
      <c r="W291" s="169">
        <f>V291*K291</f>
        <v>0</v>
      </c>
      <c r="X291" s="169">
        <v>0</v>
      </c>
      <c r="Y291" s="169">
        <f>X291*K291</f>
        <v>0</v>
      </c>
      <c r="Z291" s="169">
        <v>0</v>
      </c>
      <c r="AA291" s="170">
        <f>Z291*K291</f>
        <v>0</v>
      </c>
      <c r="AR291" s="22" t="s">
        <v>1086</v>
      </c>
      <c r="AT291" s="22" t="s">
        <v>1082</v>
      </c>
      <c r="AU291" s="22" t="s">
        <v>959</v>
      </c>
      <c r="AY291" s="22" t="s">
        <v>1081</v>
      </c>
      <c r="BE291" s="116">
        <f>IF(U291="základná",N291,0)</f>
        <v>0</v>
      </c>
      <c r="BF291" s="116">
        <f>IF(U291="znížená",N291,0)</f>
        <v>0</v>
      </c>
      <c r="BG291" s="116">
        <f>IF(U291="zákl. prenesená",N291,0)</f>
        <v>0</v>
      </c>
      <c r="BH291" s="116">
        <f>IF(U291="zníž. prenesená",N291,0)</f>
        <v>0</v>
      </c>
      <c r="BI291" s="116">
        <f>IF(U291="nulová",N291,0)</f>
        <v>0</v>
      </c>
      <c r="BJ291" s="22" t="s">
        <v>959</v>
      </c>
      <c r="BK291" s="171">
        <f>ROUND(L291*K291,3)</f>
        <v>0</v>
      </c>
      <c r="BL291" s="22" t="s">
        <v>1086</v>
      </c>
      <c r="BM291" s="22" t="s">
        <v>2204</v>
      </c>
    </row>
    <row r="292" spans="2:65" s="1" customFormat="1" ht="25.5" customHeight="1">
      <c r="B292" s="136"/>
      <c r="C292" s="164" t="s">
        <v>1461</v>
      </c>
      <c r="D292" s="164" t="s">
        <v>1082</v>
      </c>
      <c r="E292" s="165" t="s">
        <v>1307</v>
      </c>
      <c r="F292" s="270" t="s">
        <v>1308</v>
      </c>
      <c r="G292" s="270"/>
      <c r="H292" s="270"/>
      <c r="I292" s="270"/>
      <c r="J292" s="166" t="s">
        <v>1110</v>
      </c>
      <c r="K292" s="167">
        <v>0.626</v>
      </c>
      <c r="L292" s="265">
        <v>0</v>
      </c>
      <c r="M292" s="265"/>
      <c r="N292" s="258">
        <f>ROUND(L292*K292,3)</f>
        <v>0</v>
      </c>
      <c r="O292" s="258"/>
      <c r="P292" s="258"/>
      <c r="Q292" s="258"/>
      <c r="R292" s="138"/>
      <c r="T292" s="168" t="s">
        <v>875</v>
      </c>
      <c r="U292" s="47" t="s">
        <v>914</v>
      </c>
      <c r="V292" s="39"/>
      <c r="W292" s="169">
        <f>V292*K292</f>
        <v>0</v>
      </c>
      <c r="X292" s="169">
        <v>0</v>
      </c>
      <c r="Y292" s="169">
        <f>X292*K292</f>
        <v>0</v>
      </c>
      <c r="Z292" s="169">
        <v>0</v>
      </c>
      <c r="AA292" s="170">
        <f>Z292*K292</f>
        <v>0</v>
      </c>
      <c r="AR292" s="22" t="s">
        <v>1086</v>
      </c>
      <c r="AT292" s="22" t="s">
        <v>1082</v>
      </c>
      <c r="AU292" s="22" t="s">
        <v>959</v>
      </c>
      <c r="AY292" s="22" t="s">
        <v>1081</v>
      </c>
      <c r="BE292" s="116">
        <f>IF(U292="základná",N292,0)</f>
        <v>0</v>
      </c>
      <c r="BF292" s="116">
        <f>IF(U292="znížená",N292,0)</f>
        <v>0</v>
      </c>
      <c r="BG292" s="116">
        <f>IF(U292="zákl. prenesená",N292,0)</f>
        <v>0</v>
      </c>
      <c r="BH292" s="116">
        <f>IF(U292="zníž. prenesená",N292,0)</f>
        <v>0</v>
      </c>
      <c r="BI292" s="116">
        <f>IF(U292="nulová",N292,0)</f>
        <v>0</v>
      </c>
      <c r="BJ292" s="22" t="s">
        <v>959</v>
      </c>
      <c r="BK292" s="171">
        <f>ROUND(L292*K292,3)</f>
        <v>0</v>
      </c>
      <c r="BL292" s="22" t="s">
        <v>1086</v>
      </c>
      <c r="BM292" s="22" t="s">
        <v>2205</v>
      </c>
    </row>
    <row r="293" spans="2:65" s="10" customFormat="1" ht="29.85" customHeight="1">
      <c r="B293" s="153"/>
      <c r="C293" s="154"/>
      <c r="D293" s="163" t="s">
        <v>1051</v>
      </c>
      <c r="E293" s="163"/>
      <c r="F293" s="163"/>
      <c r="G293" s="163"/>
      <c r="H293" s="163"/>
      <c r="I293" s="163"/>
      <c r="J293" s="163"/>
      <c r="K293" s="163"/>
      <c r="L293" s="163"/>
      <c r="M293" s="163"/>
      <c r="N293" s="273">
        <f>BK293</f>
        <v>0</v>
      </c>
      <c r="O293" s="274"/>
      <c r="P293" s="274"/>
      <c r="Q293" s="274"/>
      <c r="R293" s="156"/>
      <c r="T293" s="157"/>
      <c r="U293" s="154"/>
      <c r="V293" s="154"/>
      <c r="W293" s="158">
        <f>W294</f>
        <v>0</v>
      </c>
      <c r="X293" s="154"/>
      <c r="Y293" s="158">
        <f>Y294</f>
        <v>0</v>
      </c>
      <c r="Z293" s="154"/>
      <c r="AA293" s="159">
        <f>AA294</f>
        <v>0</v>
      </c>
      <c r="AR293" s="160" t="s">
        <v>954</v>
      </c>
      <c r="AT293" s="161" t="s">
        <v>946</v>
      </c>
      <c r="AU293" s="161" t="s">
        <v>954</v>
      </c>
      <c r="AY293" s="160" t="s">
        <v>1081</v>
      </c>
      <c r="BK293" s="162">
        <f>BK294</f>
        <v>0</v>
      </c>
    </row>
    <row r="294" spans="2:65" s="1" customFormat="1" ht="38.25" customHeight="1">
      <c r="B294" s="136"/>
      <c r="C294" s="164" t="s">
        <v>1467</v>
      </c>
      <c r="D294" s="164" t="s">
        <v>1082</v>
      </c>
      <c r="E294" s="165" t="s">
        <v>1311</v>
      </c>
      <c r="F294" s="270" t="s">
        <v>1312</v>
      </c>
      <c r="G294" s="270"/>
      <c r="H294" s="270"/>
      <c r="I294" s="270"/>
      <c r="J294" s="166" t="s">
        <v>1110</v>
      </c>
      <c r="K294" s="167">
        <v>70.858000000000004</v>
      </c>
      <c r="L294" s="265">
        <v>0</v>
      </c>
      <c r="M294" s="265"/>
      <c r="N294" s="258">
        <f>ROUND(L294*K294,3)</f>
        <v>0</v>
      </c>
      <c r="O294" s="258"/>
      <c r="P294" s="258"/>
      <c r="Q294" s="258"/>
      <c r="R294" s="138"/>
      <c r="T294" s="168" t="s">
        <v>875</v>
      </c>
      <c r="U294" s="47" t="s">
        <v>914</v>
      </c>
      <c r="V294" s="39"/>
      <c r="W294" s="169">
        <f>V294*K294</f>
        <v>0</v>
      </c>
      <c r="X294" s="169">
        <v>0</v>
      </c>
      <c r="Y294" s="169">
        <f>X294*K294</f>
        <v>0</v>
      </c>
      <c r="Z294" s="169">
        <v>0</v>
      </c>
      <c r="AA294" s="170">
        <f>Z294*K294</f>
        <v>0</v>
      </c>
      <c r="AR294" s="22" t="s">
        <v>1086</v>
      </c>
      <c r="AT294" s="22" t="s">
        <v>1082</v>
      </c>
      <c r="AU294" s="22" t="s">
        <v>959</v>
      </c>
      <c r="AY294" s="22" t="s">
        <v>1081</v>
      </c>
      <c r="BE294" s="116">
        <f>IF(U294="základná",N294,0)</f>
        <v>0</v>
      </c>
      <c r="BF294" s="116">
        <f>IF(U294="znížená",N294,0)</f>
        <v>0</v>
      </c>
      <c r="BG294" s="116">
        <f>IF(U294="zákl. prenesená",N294,0)</f>
        <v>0</v>
      </c>
      <c r="BH294" s="116">
        <f>IF(U294="zníž. prenesená",N294,0)</f>
        <v>0</v>
      </c>
      <c r="BI294" s="116">
        <f>IF(U294="nulová",N294,0)</f>
        <v>0</v>
      </c>
      <c r="BJ294" s="22" t="s">
        <v>959</v>
      </c>
      <c r="BK294" s="171">
        <f>ROUND(L294*K294,3)</f>
        <v>0</v>
      </c>
      <c r="BL294" s="22" t="s">
        <v>1086</v>
      </c>
      <c r="BM294" s="22" t="s">
        <v>2206</v>
      </c>
    </row>
    <row r="295" spans="2:65" s="10" customFormat="1" ht="37.35" customHeight="1">
      <c r="B295" s="153"/>
      <c r="C295" s="154"/>
      <c r="D295" s="155" t="s">
        <v>1052</v>
      </c>
      <c r="E295" s="155"/>
      <c r="F295" s="155"/>
      <c r="G295" s="155"/>
      <c r="H295" s="155"/>
      <c r="I295" s="155"/>
      <c r="J295" s="155"/>
      <c r="K295" s="155"/>
      <c r="L295" s="155"/>
      <c r="M295" s="155"/>
      <c r="N295" s="277">
        <f>BK295</f>
        <v>0</v>
      </c>
      <c r="O295" s="278"/>
      <c r="P295" s="278"/>
      <c r="Q295" s="278"/>
      <c r="R295" s="156"/>
      <c r="T295" s="157"/>
      <c r="U295" s="154"/>
      <c r="V295" s="154"/>
      <c r="W295" s="158">
        <f>W296+W305+W317+W325+W328+W334+W339+W343+W349</f>
        <v>0</v>
      </c>
      <c r="X295" s="154"/>
      <c r="Y295" s="158">
        <f>Y296+Y305+Y317+Y325+Y328+Y334+Y339+Y343+Y349</f>
        <v>0.21610911000000002</v>
      </c>
      <c r="Z295" s="154"/>
      <c r="AA295" s="159">
        <f>AA296+AA305+AA317+AA325+AA328+AA334+AA339+AA343+AA349</f>
        <v>0</v>
      </c>
      <c r="AR295" s="160" t="s">
        <v>959</v>
      </c>
      <c r="AT295" s="161" t="s">
        <v>946</v>
      </c>
      <c r="AU295" s="161" t="s">
        <v>947</v>
      </c>
      <c r="AY295" s="160" t="s">
        <v>1081</v>
      </c>
      <c r="BK295" s="162">
        <f>BK296+BK305+BK317+BK325+BK328+BK334+BK339+BK343+BK349</f>
        <v>0</v>
      </c>
    </row>
    <row r="296" spans="2:65" s="10" customFormat="1" ht="19.899999999999999" customHeight="1">
      <c r="B296" s="153"/>
      <c r="C296" s="154"/>
      <c r="D296" s="163" t="s">
        <v>1053</v>
      </c>
      <c r="E296" s="163"/>
      <c r="F296" s="163"/>
      <c r="G296" s="163"/>
      <c r="H296" s="163"/>
      <c r="I296" s="163"/>
      <c r="J296" s="163"/>
      <c r="K296" s="163"/>
      <c r="L296" s="163"/>
      <c r="M296" s="163"/>
      <c r="N296" s="279">
        <f>BK296</f>
        <v>0</v>
      </c>
      <c r="O296" s="280"/>
      <c r="P296" s="280"/>
      <c r="Q296" s="280"/>
      <c r="R296" s="156"/>
      <c r="T296" s="157"/>
      <c r="U296" s="154"/>
      <c r="V296" s="154"/>
      <c r="W296" s="158">
        <f>SUM(W297:W304)</f>
        <v>0</v>
      </c>
      <c r="X296" s="154"/>
      <c r="Y296" s="158">
        <f>SUM(Y297:Y304)</f>
        <v>2.6971500000000002E-2</v>
      </c>
      <c r="Z296" s="154"/>
      <c r="AA296" s="159">
        <f>SUM(AA297:AA304)</f>
        <v>0</v>
      </c>
      <c r="AR296" s="160" t="s">
        <v>959</v>
      </c>
      <c r="AT296" s="161" t="s">
        <v>946</v>
      </c>
      <c r="AU296" s="161" t="s">
        <v>954</v>
      </c>
      <c r="AY296" s="160" t="s">
        <v>1081</v>
      </c>
      <c r="BK296" s="162">
        <f>SUM(BK297:BK304)</f>
        <v>0</v>
      </c>
    </row>
    <row r="297" spans="2:65" s="1" customFormat="1" ht="38.25" customHeight="1">
      <c r="B297" s="136"/>
      <c r="C297" s="164" t="s">
        <v>1474</v>
      </c>
      <c r="D297" s="164" t="s">
        <v>1082</v>
      </c>
      <c r="E297" s="165" t="s">
        <v>2207</v>
      </c>
      <c r="F297" s="270" t="s">
        <v>2208</v>
      </c>
      <c r="G297" s="270"/>
      <c r="H297" s="270"/>
      <c r="I297" s="270"/>
      <c r="J297" s="166" t="s">
        <v>1135</v>
      </c>
      <c r="K297" s="167">
        <v>7.75</v>
      </c>
      <c r="L297" s="265">
        <v>0</v>
      </c>
      <c r="M297" s="265"/>
      <c r="N297" s="258">
        <f>ROUND(L297*K297,3)</f>
        <v>0</v>
      </c>
      <c r="O297" s="258"/>
      <c r="P297" s="258"/>
      <c r="Q297" s="258"/>
      <c r="R297" s="138"/>
      <c r="T297" s="168" t="s">
        <v>875</v>
      </c>
      <c r="U297" s="47" t="s">
        <v>914</v>
      </c>
      <c r="V297" s="39"/>
      <c r="W297" s="169">
        <f>V297*K297</f>
        <v>0</v>
      </c>
      <c r="X297" s="169">
        <v>3.0000000000000001E-5</v>
      </c>
      <c r="Y297" s="169">
        <f>X297*K297</f>
        <v>2.3250000000000001E-4</v>
      </c>
      <c r="Z297" s="169">
        <v>0</v>
      </c>
      <c r="AA297" s="170">
        <f>Z297*K297</f>
        <v>0</v>
      </c>
      <c r="AR297" s="22" t="s">
        <v>1183</v>
      </c>
      <c r="AT297" s="22" t="s">
        <v>1082</v>
      </c>
      <c r="AU297" s="22" t="s">
        <v>959</v>
      </c>
      <c r="AY297" s="22" t="s">
        <v>1081</v>
      </c>
      <c r="BE297" s="116">
        <f>IF(U297="základná",N297,0)</f>
        <v>0</v>
      </c>
      <c r="BF297" s="116">
        <f>IF(U297="znížená",N297,0)</f>
        <v>0</v>
      </c>
      <c r="BG297" s="116">
        <f>IF(U297="zákl. prenesená",N297,0)</f>
        <v>0</v>
      </c>
      <c r="BH297" s="116">
        <f>IF(U297="zníž. prenesená",N297,0)</f>
        <v>0</v>
      </c>
      <c r="BI297" s="116">
        <f>IF(U297="nulová",N297,0)</f>
        <v>0</v>
      </c>
      <c r="BJ297" s="22" t="s">
        <v>959</v>
      </c>
      <c r="BK297" s="171">
        <f>ROUND(L297*K297,3)</f>
        <v>0</v>
      </c>
      <c r="BL297" s="22" t="s">
        <v>1183</v>
      </c>
      <c r="BM297" s="22" t="s">
        <v>2209</v>
      </c>
    </row>
    <row r="298" spans="2:65" s="12" customFormat="1" ht="16.5" customHeight="1">
      <c r="B298" s="179"/>
      <c r="C298" s="180"/>
      <c r="D298" s="180"/>
      <c r="E298" s="181" t="s">
        <v>875</v>
      </c>
      <c r="F298" s="275" t="s">
        <v>2210</v>
      </c>
      <c r="G298" s="276"/>
      <c r="H298" s="276"/>
      <c r="I298" s="276"/>
      <c r="J298" s="180"/>
      <c r="K298" s="182">
        <v>7.75</v>
      </c>
      <c r="L298" s="180"/>
      <c r="M298" s="180"/>
      <c r="N298" s="180"/>
      <c r="O298" s="180"/>
      <c r="P298" s="180"/>
      <c r="Q298" s="180"/>
      <c r="R298" s="183"/>
      <c r="T298" s="184"/>
      <c r="U298" s="180"/>
      <c r="V298" s="180"/>
      <c r="W298" s="180"/>
      <c r="X298" s="180"/>
      <c r="Y298" s="180"/>
      <c r="Z298" s="180"/>
      <c r="AA298" s="185"/>
      <c r="AT298" s="186" t="s">
        <v>1089</v>
      </c>
      <c r="AU298" s="186" t="s">
        <v>959</v>
      </c>
      <c r="AV298" s="12" t="s">
        <v>959</v>
      </c>
      <c r="AW298" s="12" t="s">
        <v>903</v>
      </c>
      <c r="AX298" s="12" t="s">
        <v>954</v>
      </c>
      <c r="AY298" s="186" t="s">
        <v>1081</v>
      </c>
    </row>
    <row r="299" spans="2:65" s="1" customFormat="1" ht="38.25" customHeight="1">
      <c r="B299" s="136"/>
      <c r="C299" s="195" t="s">
        <v>1478</v>
      </c>
      <c r="D299" s="195" t="s">
        <v>1187</v>
      </c>
      <c r="E299" s="196" t="s">
        <v>2211</v>
      </c>
      <c r="F299" s="262" t="s">
        <v>2212</v>
      </c>
      <c r="G299" s="262"/>
      <c r="H299" s="262"/>
      <c r="I299" s="262"/>
      <c r="J299" s="197" t="s">
        <v>1135</v>
      </c>
      <c r="K299" s="198">
        <v>8.9130000000000003</v>
      </c>
      <c r="L299" s="261">
        <v>0</v>
      </c>
      <c r="M299" s="261"/>
      <c r="N299" s="257">
        <f t="shared" ref="N299:N304" si="5">ROUND(L299*K299,3)</f>
        <v>0</v>
      </c>
      <c r="O299" s="258"/>
      <c r="P299" s="258"/>
      <c r="Q299" s="258"/>
      <c r="R299" s="138"/>
      <c r="T299" s="168" t="s">
        <v>875</v>
      </c>
      <c r="U299" s="47" t="s">
        <v>914</v>
      </c>
      <c r="V299" s="39"/>
      <c r="W299" s="169">
        <f t="shared" ref="W299:W304" si="6">V299*K299</f>
        <v>0</v>
      </c>
      <c r="X299" s="169">
        <v>2E-3</v>
      </c>
      <c r="Y299" s="169">
        <f t="shared" ref="Y299:Y304" si="7">X299*K299</f>
        <v>1.7826000000000002E-2</v>
      </c>
      <c r="Z299" s="169">
        <v>0</v>
      </c>
      <c r="AA299" s="170">
        <f t="shared" ref="AA299:AA304" si="8">Z299*K299</f>
        <v>0</v>
      </c>
      <c r="AR299" s="22" t="s">
        <v>1190</v>
      </c>
      <c r="AT299" s="22" t="s">
        <v>1187</v>
      </c>
      <c r="AU299" s="22" t="s">
        <v>959</v>
      </c>
      <c r="AY299" s="22" t="s">
        <v>1081</v>
      </c>
      <c r="BE299" s="116">
        <f t="shared" ref="BE299:BE304" si="9">IF(U299="základná",N299,0)</f>
        <v>0</v>
      </c>
      <c r="BF299" s="116">
        <f t="shared" ref="BF299:BF304" si="10">IF(U299="znížená",N299,0)</f>
        <v>0</v>
      </c>
      <c r="BG299" s="116">
        <f t="shared" ref="BG299:BG304" si="11">IF(U299="zákl. prenesená",N299,0)</f>
        <v>0</v>
      </c>
      <c r="BH299" s="116">
        <f t="shared" ref="BH299:BH304" si="12">IF(U299="zníž. prenesená",N299,0)</f>
        <v>0</v>
      </c>
      <c r="BI299" s="116">
        <f t="shared" ref="BI299:BI304" si="13">IF(U299="nulová",N299,0)</f>
        <v>0</v>
      </c>
      <c r="BJ299" s="22" t="s">
        <v>959</v>
      </c>
      <c r="BK299" s="171">
        <f t="shared" ref="BK299:BK304" si="14">ROUND(L299*K299,3)</f>
        <v>0</v>
      </c>
      <c r="BL299" s="22" t="s">
        <v>1183</v>
      </c>
      <c r="BM299" s="22" t="s">
        <v>2213</v>
      </c>
    </row>
    <row r="300" spans="2:65" s="1" customFormat="1" ht="51" customHeight="1">
      <c r="B300" s="136"/>
      <c r="C300" s="164" t="s">
        <v>1484</v>
      </c>
      <c r="D300" s="164" t="s">
        <v>1082</v>
      </c>
      <c r="E300" s="165" t="s">
        <v>2214</v>
      </c>
      <c r="F300" s="270" t="s">
        <v>2215</v>
      </c>
      <c r="G300" s="270"/>
      <c r="H300" s="270"/>
      <c r="I300" s="270"/>
      <c r="J300" s="166" t="s">
        <v>1135</v>
      </c>
      <c r="K300" s="167">
        <v>7.75</v>
      </c>
      <c r="L300" s="265">
        <v>0</v>
      </c>
      <c r="M300" s="265"/>
      <c r="N300" s="258">
        <f t="shared" si="5"/>
        <v>0</v>
      </c>
      <c r="O300" s="258"/>
      <c r="P300" s="258"/>
      <c r="Q300" s="258"/>
      <c r="R300" s="138"/>
      <c r="T300" s="168" t="s">
        <v>875</v>
      </c>
      <c r="U300" s="47" t="s">
        <v>914</v>
      </c>
      <c r="V300" s="39"/>
      <c r="W300" s="169">
        <f t="shared" si="6"/>
        <v>0</v>
      </c>
      <c r="X300" s="169">
        <v>0</v>
      </c>
      <c r="Y300" s="169">
        <f t="shared" si="7"/>
        <v>0</v>
      </c>
      <c r="Z300" s="169">
        <v>0</v>
      </c>
      <c r="AA300" s="170">
        <f t="shared" si="8"/>
        <v>0</v>
      </c>
      <c r="AR300" s="22" t="s">
        <v>1183</v>
      </c>
      <c r="AT300" s="22" t="s">
        <v>1082</v>
      </c>
      <c r="AU300" s="22" t="s">
        <v>959</v>
      </c>
      <c r="AY300" s="22" t="s">
        <v>1081</v>
      </c>
      <c r="BE300" s="116">
        <f t="shared" si="9"/>
        <v>0</v>
      </c>
      <c r="BF300" s="116">
        <f t="shared" si="10"/>
        <v>0</v>
      </c>
      <c r="BG300" s="116">
        <f t="shared" si="11"/>
        <v>0</v>
      </c>
      <c r="BH300" s="116">
        <f t="shared" si="12"/>
        <v>0</v>
      </c>
      <c r="BI300" s="116">
        <f t="shared" si="13"/>
        <v>0</v>
      </c>
      <c r="BJ300" s="22" t="s">
        <v>959</v>
      </c>
      <c r="BK300" s="171">
        <f t="shared" si="14"/>
        <v>0</v>
      </c>
      <c r="BL300" s="22" t="s">
        <v>1183</v>
      </c>
      <c r="BM300" s="22" t="s">
        <v>2216</v>
      </c>
    </row>
    <row r="301" spans="2:65" s="1" customFormat="1" ht="25.5" customHeight="1">
      <c r="B301" s="136"/>
      <c r="C301" s="195" t="s">
        <v>1491</v>
      </c>
      <c r="D301" s="195" t="s">
        <v>1187</v>
      </c>
      <c r="E301" s="196" t="s">
        <v>2217</v>
      </c>
      <c r="F301" s="262" t="s">
        <v>2218</v>
      </c>
      <c r="G301" s="262"/>
      <c r="H301" s="262"/>
      <c r="I301" s="262"/>
      <c r="J301" s="197" t="s">
        <v>1135</v>
      </c>
      <c r="K301" s="198">
        <v>8.9130000000000003</v>
      </c>
      <c r="L301" s="261">
        <v>0</v>
      </c>
      <c r="M301" s="261"/>
      <c r="N301" s="257">
        <f t="shared" si="5"/>
        <v>0</v>
      </c>
      <c r="O301" s="258"/>
      <c r="P301" s="258"/>
      <c r="Q301" s="258"/>
      <c r="R301" s="138"/>
      <c r="T301" s="168" t="s">
        <v>875</v>
      </c>
      <c r="U301" s="47" t="s">
        <v>914</v>
      </c>
      <c r="V301" s="39"/>
      <c r="W301" s="169">
        <f t="shared" si="6"/>
        <v>0</v>
      </c>
      <c r="X301" s="169">
        <v>5.0000000000000001E-4</v>
      </c>
      <c r="Y301" s="169">
        <f t="shared" si="7"/>
        <v>4.4565000000000004E-3</v>
      </c>
      <c r="Z301" s="169">
        <v>0</v>
      </c>
      <c r="AA301" s="170">
        <f t="shared" si="8"/>
        <v>0</v>
      </c>
      <c r="AR301" s="22" t="s">
        <v>1190</v>
      </c>
      <c r="AT301" s="22" t="s">
        <v>1187</v>
      </c>
      <c r="AU301" s="22" t="s">
        <v>959</v>
      </c>
      <c r="AY301" s="22" t="s">
        <v>1081</v>
      </c>
      <c r="BE301" s="116">
        <f t="shared" si="9"/>
        <v>0</v>
      </c>
      <c r="BF301" s="116">
        <f t="shared" si="10"/>
        <v>0</v>
      </c>
      <c r="BG301" s="116">
        <f t="shared" si="11"/>
        <v>0</v>
      </c>
      <c r="BH301" s="116">
        <f t="shared" si="12"/>
        <v>0</v>
      </c>
      <c r="BI301" s="116">
        <f t="shared" si="13"/>
        <v>0</v>
      </c>
      <c r="BJ301" s="22" t="s">
        <v>959</v>
      </c>
      <c r="BK301" s="171">
        <f t="shared" si="14"/>
        <v>0</v>
      </c>
      <c r="BL301" s="22" t="s">
        <v>1183</v>
      </c>
      <c r="BM301" s="22" t="s">
        <v>2219</v>
      </c>
    </row>
    <row r="302" spans="2:65" s="1" customFormat="1" ht="51" customHeight="1">
      <c r="B302" s="136"/>
      <c r="C302" s="164" t="s">
        <v>1495</v>
      </c>
      <c r="D302" s="164" t="s">
        <v>1082</v>
      </c>
      <c r="E302" s="165" t="s">
        <v>2220</v>
      </c>
      <c r="F302" s="270" t="s">
        <v>2221</v>
      </c>
      <c r="G302" s="270"/>
      <c r="H302" s="270"/>
      <c r="I302" s="270"/>
      <c r="J302" s="166" t="s">
        <v>1135</v>
      </c>
      <c r="K302" s="167">
        <v>7.75</v>
      </c>
      <c r="L302" s="265">
        <v>0</v>
      </c>
      <c r="M302" s="265"/>
      <c r="N302" s="258">
        <f t="shared" si="5"/>
        <v>0</v>
      </c>
      <c r="O302" s="258"/>
      <c r="P302" s="258"/>
      <c r="Q302" s="258"/>
      <c r="R302" s="138"/>
      <c r="T302" s="168" t="s">
        <v>875</v>
      </c>
      <c r="U302" s="47" t="s">
        <v>914</v>
      </c>
      <c r="V302" s="39"/>
      <c r="W302" s="169">
        <f t="shared" si="6"/>
        <v>0</v>
      </c>
      <c r="X302" s="169">
        <v>0</v>
      </c>
      <c r="Y302" s="169">
        <f t="shared" si="7"/>
        <v>0</v>
      </c>
      <c r="Z302" s="169">
        <v>0</v>
      </c>
      <c r="AA302" s="170">
        <f t="shared" si="8"/>
        <v>0</v>
      </c>
      <c r="AR302" s="22" t="s">
        <v>1183</v>
      </c>
      <c r="AT302" s="22" t="s">
        <v>1082</v>
      </c>
      <c r="AU302" s="22" t="s">
        <v>959</v>
      </c>
      <c r="AY302" s="22" t="s">
        <v>1081</v>
      </c>
      <c r="BE302" s="116">
        <f t="shared" si="9"/>
        <v>0</v>
      </c>
      <c r="BF302" s="116">
        <f t="shared" si="10"/>
        <v>0</v>
      </c>
      <c r="BG302" s="116">
        <f t="shared" si="11"/>
        <v>0</v>
      </c>
      <c r="BH302" s="116">
        <f t="shared" si="12"/>
        <v>0</v>
      </c>
      <c r="BI302" s="116">
        <f t="shared" si="13"/>
        <v>0</v>
      </c>
      <c r="BJ302" s="22" t="s">
        <v>959</v>
      </c>
      <c r="BK302" s="171">
        <f t="shared" si="14"/>
        <v>0</v>
      </c>
      <c r="BL302" s="22" t="s">
        <v>1183</v>
      </c>
      <c r="BM302" s="22" t="s">
        <v>2222</v>
      </c>
    </row>
    <row r="303" spans="2:65" s="1" customFormat="1" ht="25.5" customHeight="1">
      <c r="B303" s="136"/>
      <c r="C303" s="195" t="s">
        <v>1499</v>
      </c>
      <c r="D303" s="195" t="s">
        <v>1187</v>
      </c>
      <c r="E303" s="196" t="s">
        <v>2217</v>
      </c>
      <c r="F303" s="262" t="s">
        <v>2218</v>
      </c>
      <c r="G303" s="262"/>
      <c r="H303" s="262"/>
      <c r="I303" s="262"/>
      <c r="J303" s="197" t="s">
        <v>1135</v>
      </c>
      <c r="K303" s="198">
        <v>8.9130000000000003</v>
      </c>
      <c r="L303" s="261">
        <v>0</v>
      </c>
      <c r="M303" s="261"/>
      <c r="N303" s="257">
        <f t="shared" si="5"/>
        <v>0</v>
      </c>
      <c r="O303" s="258"/>
      <c r="P303" s="258"/>
      <c r="Q303" s="258"/>
      <c r="R303" s="138"/>
      <c r="T303" s="168" t="s">
        <v>875</v>
      </c>
      <c r="U303" s="47" t="s">
        <v>914</v>
      </c>
      <c r="V303" s="39"/>
      <c r="W303" s="169">
        <f t="shared" si="6"/>
        <v>0</v>
      </c>
      <c r="X303" s="169">
        <v>5.0000000000000001E-4</v>
      </c>
      <c r="Y303" s="169">
        <f t="shared" si="7"/>
        <v>4.4565000000000004E-3</v>
      </c>
      <c r="Z303" s="169">
        <v>0</v>
      </c>
      <c r="AA303" s="170">
        <f t="shared" si="8"/>
        <v>0</v>
      </c>
      <c r="AR303" s="22" t="s">
        <v>1190</v>
      </c>
      <c r="AT303" s="22" t="s">
        <v>1187</v>
      </c>
      <c r="AU303" s="22" t="s">
        <v>959</v>
      </c>
      <c r="AY303" s="22" t="s">
        <v>1081</v>
      </c>
      <c r="BE303" s="116">
        <f t="shared" si="9"/>
        <v>0</v>
      </c>
      <c r="BF303" s="116">
        <f t="shared" si="10"/>
        <v>0</v>
      </c>
      <c r="BG303" s="116">
        <f t="shared" si="11"/>
        <v>0</v>
      </c>
      <c r="BH303" s="116">
        <f t="shared" si="12"/>
        <v>0</v>
      </c>
      <c r="BI303" s="116">
        <f t="shared" si="13"/>
        <v>0</v>
      </c>
      <c r="BJ303" s="22" t="s">
        <v>959</v>
      </c>
      <c r="BK303" s="171">
        <f t="shared" si="14"/>
        <v>0</v>
      </c>
      <c r="BL303" s="22" t="s">
        <v>1183</v>
      </c>
      <c r="BM303" s="22" t="s">
        <v>2223</v>
      </c>
    </row>
    <row r="304" spans="2:65" s="1" customFormat="1" ht="25.5" customHeight="1">
      <c r="B304" s="136"/>
      <c r="C304" s="164" t="s">
        <v>1505</v>
      </c>
      <c r="D304" s="164" t="s">
        <v>1082</v>
      </c>
      <c r="E304" s="165" t="s">
        <v>1344</v>
      </c>
      <c r="F304" s="270" t="s">
        <v>1345</v>
      </c>
      <c r="G304" s="270"/>
      <c r="H304" s="270"/>
      <c r="I304" s="270"/>
      <c r="J304" s="166" t="s">
        <v>1346</v>
      </c>
      <c r="K304" s="167">
        <v>0</v>
      </c>
      <c r="L304" s="265">
        <v>0</v>
      </c>
      <c r="M304" s="265"/>
      <c r="N304" s="258">
        <f t="shared" si="5"/>
        <v>0</v>
      </c>
      <c r="O304" s="258"/>
      <c r="P304" s="258"/>
      <c r="Q304" s="258"/>
      <c r="R304" s="138"/>
      <c r="T304" s="168" t="s">
        <v>875</v>
      </c>
      <c r="U304" s="47" t="s">
        <v>914</v>
      </c>
      <c r="V304" s="39"/>
      <c r="W304" s="169">
        <f t="shared" si="6"/>
        <v>0</v>
      </c>
      <c r="X304" s="169">
        <v>0</v>
      </c>
      <c r="Y304" s="169">
        <f t="shared" si="7"/>
        <v>0</v>
      </c>
      <c r="Z304" s="169">
        <v>0</v>
      </c>
      <c r="AA304" s="170">
        <f t="shared" si="8"/>
        <v>0</v>
      </c>
      <c r="AR304" s="22" t="s">
        <v>1183</v>
      </c>
      <c r="AT304" s="22" t="s">
        <v>1082</v>
      </c>
      <c r="AU304" s="22" t="s">
        <v>959</v>
      </c>
      <c r="AY304" s="22" t="s">
        <v>1081</v>
      </c>
      <c r="BE304" s="116">
        <f t="shared" si="9"/>
        <v>0</v>
      </c>
      <c r="BF304" s="116">
        <f t="shared" si="10"/>
        <v>0</v>
      </c>
      <c r="BG304" s="116">
        <f t="shared" si="11"/>
        <v>0</v>
      </c>
      <c r="BH304" s="116">
        <f t="shared" si="12"/>
        <v>0</v>
      </c>
      <c r="BI304" s="116">
        <f t="shared" si="13"/>
        <v>0</v>
      </c>
      <c r="BJ304" s="22" t="s">
        <v>959</v>
      </c>
      <c r="BK304" s="171">
        <f t="shared" si="14"/>
        <v>0</v>
      </c>
      <c r="BL304" s="22" t="s">
        <v>1183</v>
      </c>
      <c r="BM304" s="22" t="s">
        <v>2224</v>
      </c>
    </row>
    <row r="305" spans="2:65" s="10" customFormat="1" ht="29.85" customHeight="1">
      <c r="B305" s="153"/>
      <c r="C305" s="154"/>
      <c r="D305" s="163" t="s">
        <v>1054</v>
      </c>
      <c r="E305" s="163"/>
      <c r="F305" s="163"/>
      <c r="G305" s="163"/>
      <c r="H305" s="163"/>
      <c r="I305" s="163"/>
      <c r="J305" s="163"/>
      <c r="K305" s="163"/>
      <c r="L305" s="163"/>
      <c r="M305" s="163"/>
      <c r="N305" s="273">
        <f>BK305</f>
        <v>0</v>
      </c>
      <c r="O305" s="274"/>
      <c r="P305" s="274"/>
      <c r="Q305" s="274"/>
      <c r="R305" s="156"/>
      <c r="T305" s="157"/>
      <c r="U305" s="154"/>
      <c r="V305" s="154"/>
      <c r="W305" s="158">
        <f>SUM(W306:W316)</f>
        <v>0</v>
      </c>
      <c r="X305" s="154"/>
      <c r="Y305" s="158">
        <f>SUM(Y306:Y316)</f>
        <v>2.3229369999999999E-2</v>
      </c>
      <c r="Z305" s="154"/>
      <c r="AA305" s="159">
        <f>SUM(AA306:AA316)</f>
        <v>0</v>
      </c>
      <c r="AR305" s="160" t="s">
        <v>959</v>
      </c>
      <c r="AT305" s="161" t="s">
        <v>946</v>
      </c>
      <c r="AU305" s="161" t="s">
        <v>954</v>
      </c>
      <c r="AY305" s="160" t="s">
        <v>1081</v>
      </c>
      <c r="BK305" s="162">
        <f>SUM(BK306:BK316)</f>
        <v>0</v>
      </c>
    </row>
    <row r="306" spans="2:65" s="1" customFormat="1" ht="25.5" customHeight="1">
      <c r="B306" s="136"/>
      <c r="C306" s="164" t="s">
        <v>1510</v>
      </c>
      <c r="D306" s="164" t="s">
        <v>1082</v>
      </c>
      <c r="E306" s="165" t="s">
        <v>2225</v>
      </c>
      <c r="F306" s="270" t="s">
        <v>2226</v>
      </c>
      <c r="G306" s="270"/>
      <c r="H306" s="270"/>
      <c r="I306" s="270"/>
      <c r="J306" s="166" t="s">
        <v>1135</v>
      </c>
      <c r="K306" s="167">
        <v>4.62</v>
      </c>
      <c r="L306" s="265">
        <v>0</v>
      </c>
      <c r="M306" s="265"/>
      <c r="N306" s="258">
        <f>ROUND(L306*K306,3)</f>
        <v>0</v>
      </c>
      <c r="O306" s="258"/>
      <c r="P306" s="258"/>
      <c r="Q306" s="258"/>
      <c r="R306" s="138"/>
      <c r="T306" s="168" t="s">
        <v>875</v>
      </c>
      <c r="U306" s="47" t="s">
        <v>914</v>
      </c>
      <c r="V306" s="39"/>
      <c r="W306" s="169">
        <f>V306*K306</f>
        <v>0</v>
      </c>
      <c r="X306" s="169">
        <v>0</v>
      </c>
      <c r="Y306" s="169">
        <f>X306*K306</f>
        <v>0</v>
      </c>
      <c r="Z306" s="169">
        <v>0</v>
      </c>
      <c r="AA306" s="170">
        <f>Z306*K306</f>
        <v>0</v>
      </c>
      <c r="AR306" s="22" t="s">
        <v>1183</v>
      </c>
      <c r="AT306" s="22" t="s">
        <v>1082</v>
      </c>
      <c r="AU306" s="22" t="s">
        <v>959</v>
      </c>
      <c r="AY306" s="22" t="s">
        <v>1081</v>
      </c>
      <c r="BE306" s="116">
        <f>IF(U306="základná",N306,0)</f>
        <v>0</v>
      </c>
      <c r="BF306" s="116">
        <f>IF(U306="znížená",N306,0)</f>
        <v>0</v>
      </c>
      <c r="BG306" s="116">
        <f>IF(U306="zákl. prenesená",N306,0)</f>
        <v>0</v>
      </c>
      <c r="BH306" s="116">
        <f>IF(U306="zníž. prenesená",N306,0)</f>
        <v>0</v>
      </c>
      <c r="BI306" s="116">
        <f>IF(U306="nulová",N306,0)</f>
        <v>0</v>
      </c>
      <c r="BJ306" s="22" t="s">
        <v>959</v>
      </c>
      <c r="BK306" s="171">
        <f>ROUND(L306*K306,3)</f>
        <v>0</v>
      </c>
      <c r="BL306" s="22" t="s">
        <v>1183</v>
      </c>
      <c r="BM306" s="22" t="s">
        <v>2227</v>
      </c>
    </row>
    <row r="307" spans="2:65" s="12" customFormat="1" ht="16.5" customHeight="1">
      <c r="B307" s="179"/>
      <c r="C307" s="180"/>
      <c r="D307" s="180"/>
      <c r="E307" s="181" t="s">
        <v>875</v>
      </c>
      <c r="F307" s="275" t="s">
        <v>2228</v>
      </c>
      <c r="G307" s="276"/>
      <c r="H307" s="276"/>
      <c r="I307" s="276"/>
      <c r="J307" s="180"/>
      <c r="K307" s="182">
        <v>4.62</v>
      </c>
      <c r="L307" s="180"/>
      <c r="M307" s="180"/>
      <c r="N307" s="180"/>
      <c r="O307" s="180"/>
      <c r="P307" s="180"/>
      <c r="Q307" s="180"/>
      <c r="R307" s="183"/>
      <c r="T307" s="184"/>
      <c r="U307" s="180"/>
      <c r="V307" s="180"/>
      <c r="W307" s="180"/>
      <c r="X307" s="180"/>
      <c r="Y307" s="180"/>
      <c r="Z307" s="180"/>
      <c r="AA307" s="185"/>
      <c r="AT307" s="186" t="s">
        <v>1089</v>
      </c>
      <c r="AU307" s="186" t="s">
        <v>959</v>
      </c>
      <c r="AV307" s="12" t="s">
        <v>959</v>
      </c>
      <c r="AW307" s="12" t="s">
        <v>903</v>
      </c>
      <c r="AX307" s="12" t="s">
        <v>954</v>
      </c>
      <c r="AY307" s="186" t="s">
        <v>1081</v>
      </c>
    </row>
    <row r="308" spans="2:65" s="1" customFormat="1" ht="25.5" customHeight="1">
      <c r="B308" s="136"/>
      <c r="C308" s="195" t="s">
        <v>1515</v>
      </c>
      <c r="D308" s="195" t="s">
        <v>1187</v>
      </c>
      <c r="E308" s="196" t="s">
        <v>2229</v>
      </c>
      <c r="F308" s="262" t="s">
        <v>2230</v>
      </c>
      <c r="G308" s="262"/>
      <c r="H308" s="262"/>
      <c r="I308" s="262"/>
      <c r="J308" s="197" t="s">
        <v>1135</v>
      </c>
      <c r="K308" s="198">
        <v>5.3129999999999997</v>
      </c>
      <c r="L308" s="261">
        <v>0</v>
      </c>
      <c r="M308" s="261"/>
      <c r="N308" s="257">
        <f>ROUND(L308*K308,3)</f>
        <v>0</v>
      </c>
      <c r="O308" s="258"/>
      <c r="P308" s="258"/>
      <c r="Q308" s="258"/>
      <c r="R308" s="138"/>
      <c r="T308" s="168" t="s">
        <v>875</v>
      </c>
      <c r="U308" s="47" t="s">
        <v>914</v>
      </c>
      <c r="V308" s="39"/>
      <c r="W308" s="169">
        <f>V308*K308</f>
        <v>0</v>
      </c>
      <c r="X308" s="169">
        <v>1.9000000000000001E-4</v>
      </c>
      <c r="Y308" s="169">
        <f>X308*K308</f>
        <v>1.0094699999999999E-3</v>
      </c>
      <c r="Z308" s="169">
        <v>0</v>
      </c>
      <c r="AA308" s="170">
        <f>Z308*K308</f>
        <v>0</v>
      </c>
      <c r="AR308" s="22" t="s">
        <v>1190</v>
      </c>
      <c r="AT308" s="22" t="s">
        <v>1187</v>
      </c>
      <c r="AU308" s="22" t="s">
        <v>959</v>
      </c>
      <c r="AY308" s="22" t="s">
        <v>1081</v>
      </c>
      <c r="BE308" s="116">
        <f>IF(U308="základná",N308,0)</f>
        <v>0</v>
      </c>
      <c r="BF308" s="116">
        <f>IF(U308="znížená",N308,0)</f>
        <v>0</v>
      </c>
      <c r="BG308" s="116">
        <f>IF(U308="zákl. prenesená",N308,0)</f>
        <v>0</v>
      </c>
      <c r="BH308" s="116">
        <f>IF(U308="zníž. prenesená",N308,0)</f>
        <v>0</v>
      </c>
      <c r="BI308" s="116">
        <f>IF(U308="nulová",N308,0)</f>
        <v>0</v>
      </c>
      <c r="BJ308" s="22" t="s">
        <v>959</v>
      </c>
      <c r="BK308" s="171">
        <f>ROUND(L308*K308,3)</f>
        <v>0</v>
      </c>
      <c r="BL308" s="22" t="s">
        <v>1183</v>
      </c>
      <c r="BM308" s="22" t="s">
        <v>2231</v>
      </c>
    </row>
    <row r="309" spans="2:65" s="1" customFormat="1" ht="24" customHeight="1">
      <c r="B309" s="38"/>
      <c r="C309" s="39"/>
      <c r="D309" s="39"/>
      <c r="E309" s="39"/>
      <c r="F309" s="268" t="s">
        <v>2232</v>
      </c>
      <c r="G309" s="269"/>
      <c r="H309" s="269"/>
      <c r="I309" s="269"/>
      <c r="J309" s="39"/>
      <c r="K309" s="39"/>
      <c r="L309" s="39"/>
      <c r="M309" s="39"/>
      <c r="N309" s="39"/>
      <c r="O309" s="39"/>
      <c r="P309" s="39"/>
      <c r="Q309" s="39"/>
      <c r="R309" s="40"/>
      <c r="T309" s="199"/>
      <c r="U309" s="39"/>
      <c r="V309" s="39"/>
      <c r="W309" s="39"/>
      <c r="X309" s="39"/>
      <c r="Y309" s="39"/>
      <c r="Z309" s="39"/>
      <c r="AA309" s="77"/>
      <c r="AT309" s="22" t="s">
        <v>1232</v>
      </c>
      <c r="AU309" s="22" t="s">
        <v>959</v>
      </c>
    </row>
    <row r="310" spans="2:65" s="1" customFormat="1" ht="38.25" customHeight="1">
      <c r="B310" s="136"/>
      <c r="C310" s="164" t="s">
        <v>1520</v>
      </c>
      <c r="D310" s="164" t="s">
        <v>1082</v>
      </c>
      <c r="E310" s="165" t="s">
        <v>2233</v>
      </c>
      <c r="F310" s="270" t="s">
        <v>2234</v>
      </c>
      <c r="G310" s="270"/>
      <c r="H310" s="270"/>
      <c r="I310" s="270"/>
      <c r="J310" s="166" t="s">
        <v>1135</v>
      </c>
      <c r="K310" s="167">
        <v>4.62</v>
      </c>
      <c r="L310" s="265">
        <v>0</v>
      </c>
      <c r="M310" s="265"/>
      <c r="N310" s="258">
        <f t="shared" ref="N310:N316" si="15">ROUND(L310*K310,3)</f>
        <v>0</v>
      </c>
      <c r="O310" s="258"/>
      <c r="P310" s="258"/>
      <c r="Q310" s="258"/>
      <c r="R310" s="138"/>
      <c r="T310" s="168" t="s">
        <v>875</v>
      </c>
      <c r="U310" s="47" t="s">
        <v>914</v>
      </c>
      <c r="V310" s="39"/>
      <c r="W310" s="169">
        <f t="shared" ref="W310:W316" si="16">V310*K310</f>
        <v>0</v>
      </c>
      <c r="X310" s="169">
        <v>0</v>
      </c>
      <c r="Y310" s="169">
        <f t="shared" ref="Y310:Y316" si="17">X310*K310</f>
        <v>0</v>
      </c>
      <c r="Z310" s="169">
        <v>0</v>
      </c>
      <c r="AA310" s="170">
        <f t="shared" ref="AA310:AA316" si="18">Z310*K310</f>
        <v>0</v>
      </c>
      <c r="AR310" s="22" t="s">
        <v>1183</v>
      </c>
      <c r="AT310" s="22" t="s">
        <v>1082</v>
      </c>
      <c r="AU310" s="22" t="s">
        <v>959</v>
      </c>
      <c r="AY310" s="22" t="s">
        <v>1081</v>
      </c>
      <c r="BE310" s="116">
        <f t="shared" ref="BE310:BE316" si="19">IF(U310="základná",N310,0)</f>
        <v>0</v>
      </c>
      <c r="BF310" s="116">
        <f t="shared" ref="BF310:BF316" si="20">IF(U310="znížená",N310,0)</f>
        <v>0</v>
      </c>
      <c r="BG310" s="116">
        <f t="shared" ref="BG310:BG316" si="21">IF(U310="zákl. prenesená",N310,0)</f>
        <v>0</v>
      </c>
      <c r="BH310" s="116">
        <f t="shared" ref="BH310:BH316" si="22">IF(U310="zníž. prenesená",N310,0)</f>
        <v>0</v>
      </c>
      <c r="BI310" s="116">
        <f t="shared" ref="BI310:BI316" si="23">IF(U310="nulová",N310,0)</f>
        <v>0</v>
      </c>
      <c r="BJ310" s="22" t="s">
        <v>959</v>
      </c>
      <c r="BK310" s="171">
        <f t="shared" ref="BK310:BK316" si="24">ROUND(L310*K310,3)</f>
        <v>0</v>
      </c>
      <c r="BL310" s="22" t="s">
        <v>1183</v>
      </c>
      <c r="BM310" s="22" t="s">
        <v>2235</v>
      </c>
    </row>
    <row r="311" spans="2:65" s="1" customFormat="1" ht="25.5" customHeight="1">
      <c r="B311" s="136"/>
      <c r="C311" s="195" t="s">
        <v>1525</v>
      </c>
      <c r="D311" s="195" t="s">
        <v>1187</v>
      </c>
      <c r="E311" s="196" t="s">
        <v>2236</v>
      </c>
      <c r="F311" s="262" t="s">
        <v>2237</v>
      </c>
      <c r="G311" s="262"/>
      <c r="H311" s="262"/>
      <c r="I311" s="262"/>
      <c r="J311" s="197" t="s">
        <v>1182</v>
      </c>
      <c r="K311" s="198">
        <v>20</v>
      </c>
      <c r="L311" s="261">
        <v>0</v>
      </c>
      <c r="M311" s="261"/>
      <c r="N311" s="257">
        <f t="shared" si="15"/>
        <v>0</v>
      </c>
      <c r="O311" s="258"/>
      <c r="P311" s="258"/>
      <c r="Q311" s="258"/>
      <c r="R311" s="138"/>
      <c r="T311" s="168" t="s">
        <v>875</v>
      </c>
      <c r="U311" s="47" t="s">
        <v>914</v>
      </c>
      <c r="V311" s="39"/>
      <c r="W311" s="169">
        <f t="shared" si="16"/>
        <v>0</v>
      </c>
      <c r="X311" s="169">
        <v>3.5E-4</v>
      </c>
      <c r="Y311" s="169">
        <f t="shared" si="17"/>
        <v>7.0000000000000001E-3</v>
      </c>
      <c r="Z311" s="169">
        <v>0</v>
      </c>
      <c r="AA311" s="170">
        <f t="shared" si="18"/>
        <v>0</v>
      </c>
      <c r="AR311" s="22" t="s">
        <v>1190</v>
      </c>
      <c r="AT311" s="22" t="s">
        <v>1187</v>
      </c>
      <c r="AU311" s="22" t="s">
        <v>959</v>
      </c>
      <c r="AY311" s="22" t="s">
        <v>1081</v>
      </c>
      <c r="BE311" s="116">
        <f t="shared" si="19"/>
        <v>0</v>
      </c>
      <c r="BF311" s="116">
        <f t="shared" si="20"/>
        <v>0</v>
      </c>
      <c r="BG311" s="116">
        <f t="shared" si="21"/>
        <v>0</v>
      </c>
      <c r="BH311" s="116">
        <f t="shared" si="22"/>
        <v>0</v>
      </c>
      <c r="BI311" s="116">
        <f t="shared" si="23"/>
        <v>0</v>
      </c>
      <c r="BJ311" s="22" t="s">
        <v>959</v>
      </c>
      <c r="BK311" s="171">
        <f t="shared" si="24"/>
        <v>0</v>
      </c>
      <c r="BL311" s="22" t="s">
        <v>1183</v>
      </c>
      <c r="BM311" s="22" t="s">
        <v>2238</v>
      </c>
    </row>
    <row r="312" spans="2:65" s="1" customFormat="1" ht="16.5" customHeight="1">
      <c r="B312" s="136"/>
      <c r="C312" s="195" t="s">
        <v>1</v>
      </c>
      <c r="D312" s="195" t="s">
        <v>1187</v>
      </c>
      <c r="E312" s="196" t="s">
        <v>2239</v>
      </c>
      <c r="F312" s="262" t="s">
        <v>2240</v>
      </c>
      <c r="G312" s="262"/>
      <c r="H312" s="262"/>
      <c r="I312" s="262"/>
      <c r="J312" s="197" t="s">
        <v>1182</v>
      </c>
      <c r="K312" s="198">
        <v>20</v>
      </c>
      <c r="L312" s="261">
        <v>0</v>
      </c>
      <c r="M312" s="261"/>
      <c r="N312" s="257">
        <f t="shared" si="15"/>
        <v>0</v>
      </c>
      <c r="O312" s="258"/>
      <c r="P312" s="258"/>
      <c r="Q312" s="258"/>
      <c r="R312" s="138"/>
      <c r="T312" s="168" t="s">
        <v>875</v>
      </c>
      <c r="U312" s="47" t="s">
        <v>914</v>
      </c>
      <c r="V312" s="39"/>
      <c r="W312" s="169">
        <f t="shared" si="16"/>
        <v>0</v>
      </c>
      <c r="X312" s="169">
        <v>1.4999999999999999E-4</v>
      </c>
      <c r="Y312" s="169">
        <f t="shared" si="17"/>
        <v>2.9999999999999996E-3</v>
      </c>
      <c r="Z312" s="169">
        <v>0</v>
      </c>
      <c r="AA312" s="170">
        <f t="shared" si="18"/>
        <v>0</v>
      </c>
      <c r="AR312" s="22" t="s">
        <v>1190</v>
      </c>
      <c r="AT312" s="22" t="s">
        <v>1187</v>
      </c>
      <c r="AU312" s="22" t="s">
        <v>959</v>
      </c>
      <c r="AY312" s="22" t="s">
        <v>1081</v>
      </c>
      <c r="BE312" s="116">
        <f t="shared" si="19"/>
        <v>0</v>
      </c>
      <c r="BF312" s="116">
        <f t="shared" si="20"/>
        <v>0</v>
      </c>
      <c r="BG312" s="116">
        <f t="shared" si="21"/>
        <v>0</v>
      </c>
      <c r="BH312" s="116">
        <f t="shared" si="22"/>
        <v>0</v>
      </c>
      <c r="BI312" s="116">
        <f t="shared" si="23"/>
        <v>0</v>
      </c>
      <c r="BJ312" s="22" t="s">
        <v>959</v>
      </c>
      <c r="BK312" s="171">
        <f t="shared" si="24"/>
        <v>0</v>
      </c>
      <c r="BL312" s="22" t="s">
        <v>1183</v>
      </c>
      <c r="BM312" s="22" t="s">
        <v>2241</v>
      </c>
    </row>
    <row r="313" spans="2:65" s="1" customFormat="1" ht="38.25" customHeight="1">
      <c r="B313" s="136"/>
      <c r="C313" s="195" t="s">
        <v>6</v>
      </c>
      <c r="D313" s="195" t="s">
        <v>1187</v>
      </c>
      <c r="E313" s="196" t="s">
        <v>2242</v>
      </c>
      <c r="F313" s="262" t="s">
        <v>2243</v>
      </c>
      <c r="G313" s="262"/>
      <c r="H313" s="262"/>
      <c r="I313" s="262"/>
      <c r="J313" s="197" t="s">
        <v>1135</v>
      </c>
      <c r="K313" s="198">
        <v>5.3129999999999997</v>
      </c>
      <c r="L313" s="261">
        <v>0</v>
      </c>
      <c r="M313" s="261"/>
      <c r="N313" s="257">
        <f t="shared" si="15"/>
        <v>0</v>
      </c>
      <c r="O313" s="258"/>
      <c r="P313" s="258"/>
      <c r="Q313" s="258"/>
      <c r="R313" s="138"/>
      <c r="T313" s="168" t="s">
        <v>875</v>
      </c>
      <c r="U313" s="47" t="s">
        <v>914</v>
      </c>
      <c r="V313" s="39"/>
      <c r="W313" s="169">
        <f t="shared" si="16"/>
        <v>0</v>
      </c>
      <c r="X313" s="169">
        <v>1.9E-3</v>
      </c>
      <c r="Y313" s="169">
        <f t="shared" si="17"/>
        <v>1.00947E-2</v>
      </c>
      <c r="Z313" s="169">
        <v>0</v>
      </c>
      <c r="AA313" s="170">
        <f t="shared" si="18"/>
        <v>0</v>
      </c>
      <c r="AR313" s="22" t="s">
        <v>1190</v>
      </c>
      <c r="AT313" s="22" t="s">
        <v>1187</v>
      </c>
      <c r="AU313" s="22" t="s">
        <v>959</v>
      </c>
      <c r="AY313" s="22" t="s">
        <v>1081</v>
      </c>
      <c r="BE313" s="116">
        <f t="shared" si="19"/>
        <v>0</v>
      </c>
      <c r="BF313" s="116">
        <f t="shared" si="20"/>
        <v>0</v>
      </c>
      <c r="BG313" s="116">
        <f t="shared" si="21"/>
        <v>0</v>
      </c>
      <c r="BH313" s="116">
        <f t="shared" si="22"/>
        <v>0</v>
      </c>
      <c r="BI313" s="116">
        <f t="shared" si="23"/>
        <v>0</v>
      </c>
      <c r="BJ313" s="22" t="s">
        <v>959</v>
      </c>
      <c r="BK313" s="171">
        <f t="shared" si="24"/>
        <v>0</v>
      </c>
      <c r="BL313" s="22" t="s">
        <v>1183</v>
      </c>
      <c r="BM313" s="22" t="s">
        <v>2244</v>
      </c>
    </row>
    <row r="314" spans="2:65" s="1" customFormat="1" ht="25.5" customHeight="1">
      <c r="B314" s="136"/>
      <c r="C314" s="164" t="s">
        <v>10</v>
      </c>
      <c r="D314" s="164" t="s">
        <v>1082</v>
      </c>
      <c r="E314" s="165" t="s">
        <v>2245</v>
      </c>
      <c r="F314" s="270" t="s">
        <v>2246</v>
      </c>
      <c r="G314" s="270"/>
      <c r="H314" s="270"/>
      <c r="I314" s="270"/>
      <c r="J314" s="166" t="s">
        <v>1135</v>
      </c>
      <c r="K314" s="167">
        <v>4.62</v>
      </c>
      <c r="L314" s="265">
        <v>0</v>
      </c>
      <c r="M314" s="265"/>
      <c r="N314" s="258">
        <f t="shared" si="15"/>
        <v>0</v>
      </c>
      <c r="O314" s="258"/>
      <c r="P314" s="258"/>
      <c r="Q314" s="258"/>
      <c r="R314" s="138"/>
      <c r="T314" s="168" t="s">
        <v>875</v>
      </c>
      <c r="U314" s="47" t="s">
        <v>914</v>
      </c>
      <c r="V314" s="39"/>
      <c r="W314" s="169">
        <f t="shared" si="16"/>
        <v>0</v>
      </c>
      <c r="X314" s="169">
        <v>0</v>
      </c>
      <c r="Y314" s="169">
        <f t="shared" si="17"/>
        <v>0</v>
      </c>
      <c r="Z314" s="169">
        <v>0</v>
      </c>
      <c r="AA314" s="170">
        <f t="shared" si="18"/>
        <v>0</v>
      </c>
      <c r="AR314" s="22" t="s">
        <v>1183</v>
      </c>
      <c r="AT314" s="22" t="s">
        <v>1082</v>
      </c>
      <c r="AU314" s="22" t="s">
        <v>959</v>
      </c>
      <c r="AY314" s="22" t="s">
        <v>1081</v>
      </c>
      <c r="BE314" s="116">
        <f t="shared" si="19"/>
        <v>0</v>
      </c>
      <c r="BF314" s="116">
        <f t="shared" si="20"/>
        <v>0</v>
      </c>
      <c r="BG314" s="116">
        <f t="shared" si="21"/>
        <v>0</v>
      </c>
      <c r="BH314" s="116">
        <f t="shared" si="22"/>
        <v>0</v>
      </c>
      <c r="BI314" s="116">
        <f t="shared" si="23"/>
        <v>0</v>
      </c>
      <c r="BJ314" s="22" t="s">
        <v>959</v>
      </c>
      <c r="BK314" s="171">
        <f t="shared" si="24"/>
        <v>0</v>
      </c>
      <c r="BL314" s="22" t="s">
        <v>1183</v>
      </c>
      <c r="BM314" s="22" t="s">
        <v>2247</v>
      </c>
    </row>
    <row r="315" spans="2:65" s="1" customFormat="1" ht="25.5" customHeight="1">
      <c r="B315" s="136"/>
      <c r="C315" s="195" t="s">
        <v>17</v>
      </c>
      <c r="D315" s="195" t="s">
        <v>1187</v>
      </c>
      <c r="E315" s="196" t="s">
        <v>2248</v>
      </c>
      <c r="F315" s="262" t="s">
        <v>2249</v>
      </c>
      <c r="G315" s="262"/>
      <c r="H315" s="262"/>
      <c r="I315" s="262"/>
      <c r="J315" s="197" t="s">
        <v>1135</v>
      </c>
      <c r="K315" s="198">
        <v>5.3129999999999997</v>
      </c>
      <c r="L315" s="261">
        <v>0</v>
      </c>
      <c r="M315" s="261"/>
      <c r="N315" s="257">
        <f t="shared" si="15"/>
        <v>0</v>
      </c>
      <c r="O315" s="258"/>
      <c r="P315" s="258"/>
      <c r="Q315" s="258"/>
      <c r="R315" s="138"/>
      <c r="T315" s="168" t="s">
        <v>875</v>
      </c>
      <c r="U315" s="47" t="s">
        <v>914</v>
      </c>
      <c r="V315" s="39"/>
      <c r="W315" s="169">
        <f t="shared" si="16"/>
        <v>0</v>
      </c>
      <c r="X315" s="169">
        <v>4.0000000000000002E-4</v>
      </c>
      <c r="Y315" s="169">
        <f t="shared" si="17"/>
        <v>2.1251999999999998E-3</v>
      </c>
      <c r="Z315" s="169">
        <v>0</v>
      </c>
      <c r="AA315" s="170">
        <f t="shared" si="18"/>
        <v>0</v>
      </c>
      <c r="AR315" s="22" t="s">
        <v>1190</v>
      </c>
      <c r="AT315" s="22" t="s">
        <v>1187</v>
      </c>
      <c r="AU315" s="22" t="s">
        <v>959</v>
      </c>
      <c r="AY315" s="22" t="s">
        <v>1081</v>
      </c>
      <c r="BE315" s="116">
        <f t="shared" si="19"/>
        <v>0</v>
      </c>
      <c r="BF315" s="116">
        <f t="shared" si="20"/>
        <v>0</v>
      </c>
      <c r="BG315" s="116">
        <f t="shared" si="21"/>
        <v>0</v>
      </c>
      <c r="BH315" s="116">
        <f t="shared" si="22"/>
        <v>0</v>
      </c>
      <c r="BI315" s="116">
        <f t="shared" si="23"/>
        <v>0</v>
      </c>
      <c r="BJ315" s="22" t="s">
        <v>959</v>
      </c>
      <c r="BK315" s="171">
        <f t="shared" si="24"/>
        <v>0</v>
      </c>
      <c r="BL315" s="22" t="s">
        <v>1183</v>
      </c>
      <c r="BM315" s="22" t="s">
        <v>2250</v>
      </c>
    </row>
    <row r="316" spans="2:65" s="1" customFormat="1" ht="25.5" customHeight="1">
      <c r="B316" s="136"/>
      <c r="C316" s="164" t="s">
        <v>21</v>
      </c>
      <c r="D316" s="164" t="s">
        <v>1082</v>
      </c>
      <c r="E316" s="165" t="s">
        <v>2251</v>
      </c>
      <c r="F316" s="270" t="s">
        <v>2252</v>
      </c>
      <c r="G316" s="270"/>
      <c r="H316" s="270"/>
      <c r="I316" s="270"/>
      <c r="J316" s="166" t="s">
        <v>1346</v>
      </c>
      <c r="K316" s="167">
        <v>0</v>
      </c>
      <c r="L316" s="265">
        <v>0</v>
      </c>
      <c r="M316" s="265"/>
      <c r="N316" s="258">
        <f t="shared" si="15"/>
        <v>0</v>
      </c>
      <c r="O316" s="258"/>
      <c r="P316" s="258"/>
      <c r="Q316" s="258"/>
      <c r="R316" s="138"/>
      <c r="T316" s="168" t="s">
        <v>875</v>
      </c>
      <c r="U316" s="47" t="s">
        <v>914</v>
      </c>
      <c r="V316" s="39"/>
      <c r="W316" s="169">
        <f t="shared" si="16"/>
        <v>0</v>
      </c>
      <c r="X316" s="169">
        <v>0</v>
      </c>
      <c r="Y316" s="169">
        <f t="shared" si="17"/>
        <v>0</v>
      </c>
      <c r="Z316" s="169">
        <v>0</v>
      </c>
      <c r="AA316" s="170">
        <f t="shared" si="18"/>
        <v>0</v>
      </c>
      <c r="AR316" s="22" t="s">
        <v>1183</v>
      </c>
      <c r="AT316" s="22" t="s">
        <v>1082</v>
      </c>
      <c r="AU316" s="22" t="s">
        <v>959</v>
      </c>
      <c r="AY316" s="22" t="s">
        <v>1081</v>
      </c>
      <c r="BE316" s="116">
        <f t="shared" si="19"/>
        <v>0</v>
      </c>
      <c r="BF316" s="116">
        <f t="shared" si="20"/>
        <v>0</v>
      </c>
      <c r="BG316" s="116">
        <f t="shared" si="21"/>
        <v>0</v>
      </c>
      <c r="BH316" s="116">
        <f t="shared" si="22"/>
        <v>0</v>
      </c>
      <c r="BI316" s="116">
        <f t="shared" si="23"/>
        <v>0</v>
      </c>
      <c r="BJ316" s="22" t="s">
        <v>959</v>
      </c>
      <c r="BK316" s="171">
        <f t="shared" si="24"/>
        <v>0</v>
      </c>
      <c r="BL316" s="22" t="s">
        <v>1183</v>
      </c>
      <c r="BM316" s="22" t="s">
        <v>2253</v>
      </c>
    </row>
    <row r="317" spans="2:65" s="10" customFormat="1" ht="29.85" customHeight="1">
      <c r="B317" s="153"/>
      <c r="C317" s="154"/>
      <c r="D317" s="163" t="s">
        <v>1055</v>
      </c>
      <c r="E317" s="163"/>
      <c r="F317" s="163"/>
      <c r="G317" s="163"/>
      <c r="H317" s="163"/>
      <c r="I317" s="163"/>
      <c r="J317" s="163"/>
      <c r="K317" s="163"/>
      <c r="L317" s="163"/>
      <c r="M317" s="163"/>
      <c r="N317" s="273">
        <f>BK317</f>
        <v>0</v>
      </c>
      <c r="O317" s="274"/>
      <c r="P317" s="274"/>
      <c r="Q317" s="274"/>
      <c r="R317" s="156"/>
      <c r="T317" s="157"/>
      <c r="U317" s="154"/>
      <c r="V317" s="154"/>
      <c r="W317" s="158">
        <f>SUM(W318:W324)</f>
        <v>0</v>
      </c>
      <c r="X317" s="154"/>
      <c r="Y317" s="158">
        <f>SUM(Y318:Y324)</f>
        <v>5.15428E-2</v>
      </c>
      <c r="Z317" s="154"/>
      <c r="AA317" s="159">
        <f>SUM(AA318:AA324)</f>
        <v>0</v>
      </c>
      <c r="AR317" s="160" t="s">
        <v>959</v>
      </c>
      <c r="AT317" s="161" t="s">
        <v>946</v>
      </c>
      <c r="AU317" s="161" t="s">
        <v>954</v>
      </c>
      <c r="AY317" s="160" t="s">
        <v>1081</v>
      </c>
      <c r="BK317" s="162">
        <f>SUM(BK318:BK324)</f>
        <v>0</v>
      </c>
    </row>
    <row r="318" spans="2:65" s="1" customFormat="1" ht="25.5" customHeight="1">
      <c r="B318" s="136"/>
      <c r="C318" s="164" t="s">
        <v>26</v>
      </c>
      <c r="D318" s="164" t="s">
        <v>1082</v>
      </c>
      <c r="E318" s="165" t="s">
        <v>2254</v>
      </c>
      <c r="F318" s="270" t="s">
        <v>2255</v>
      </c>
      <c r="G318" s="270"/>
      <c r="H318" s="270"/>
      <c r="I318" s="270"/>
      <c r="J318" s="166" t="s">
        <v>1135</v>
      </c>
      <c r="K318" s="167">
        <v>2.75</v>
      </c>
      <c r="L318" s="265">
        <v>0</v>
      </c>
      <c r="M318" s="265"/>
      <c r="N318" s="258">
        <f>ROUND(L318*K318,3)</f>
        <v>0</v>
      </c>
      <c r="O318" s="258"/>
      <c r="P318" s="258"/>
      <c r="Q318" s="258"/>
      <c r="R318" s="138"/>
      <c r="T318" s="168" t="s">
        <v>875</v>
      </c>
      <c r="U318" s="47" t="s">
        <v>914</v>
      </c>
      <c r="V318" s="39"/>
      <c r="W318" s="169">
        <f>V318*K318</f>
        <v>0</v>
      </c>
      <c r="X318" s="169">
        <v>5.0000000000000001E-3</v>
      </c>
      <c r="Y318" s="169">
        <f>X318*K318</f>
        <v>1.375E-2</v>
      </c>
      <c r="Z318" s="169">
        <v>0</v>
      </c>
      <c r="AA318" s="170">
        <f>Z318*K318</f>
        <v>0</v>
      </c>
      <c r="AR318" s="22" t="s">
        <v>1183</v>
      </c>
      <c r="AT318" s="22" t="s">
        <v>1082</v>
      </c>
      <c r="AU318" s="22" t="s">
        <v>959</v>
      </c>
      <c r="AY318" s="22" t="s">
        <v>1081</v>
      </c>
      <c r="BE318" s="116">
        <f>IF(U318="základná",N318,0)</f>
        <v>0</v>
      </c>
      <c r="BF318" s="116">
        <f>IF(U318="znížená",N318,0)</f>
        <v>0</v>
      </c>
      <c r="BG318" s="116">
        <f>IF(U318="zákl. prenesená",N318,0)</f>
        <v>0</v>
      </c>
      <c r="BH318" s="116">
        <f>IF(U318="zníž. prenesená",N318,0)</f>
        <v>0</v>
      </c>
      <c r="BI318" s="116">
        <f>IF(U318="nulová",N318,0)</f>
        <v>0</v>
      </c>
      <c r="BJ318" s="22" t="s">
        <v>959</v>
      </c>
      <c r="BK318" s="171">
        <f>ROUND(L318*K318,3)</f>
        <v>0</v>
      </c>
      <c r="BL318" s="22" t="s">
        <v>1183</v>
      </c>
      <c r="BM318" s="22" t="s">
        <v>2256</v>
      </c>
    </row>
    <row r="319" spans="2:65" s="12" customFormat="1" ht="16.5" customHeight="1">
      <c r="B319" s="179"/>
      <c r="C319" s="180"/>
      <c r="D319" s="180"/>
      <c r="E319" s="181" t="s">
        <v>875</v>
      </c>
      <c r="F319" s="275" t="s">
        <v>2257</v>
      </c>
      <c r="G319" s="276"/>
      <c r="H319" s="276"/>
      <c r="I319" s="276"/>
      <c r="J319" s="180"/>
      <c r="K319" s="182">
        <v>2.75</v>
      </c>
      <c r="L319" s="180"/>
      <c r="M319" s="180"/>
      <c r="N319" s="180"/>
      <c r="O319" s="180"/>
      <c r="P319" s="180"/>
      <c r="Q319" s="180"/>
      <c r="R319" s="183"/>
      <c r="T319" s="184"/>
      <c r="U319" s="180"/>
      <c r="V319" s="180"/>
      <c r="W319" s="180"/>
      <c r="X319" s="180"/>
      <c r="Y319" s="180"/>
      <c r="Z319" s="180"/>
      <c r="AA319" s="185"/>
      <c r="AT319" s="186" t="s">
        <v>1089</v>
      </c>
      <c r="AU319" s="186" t="s">
        <v>959</v>
      </c>
      <c r="AV319" s="12" t="s">
        <v>959</v>
      </c>
      <c r="AW319" s="12" t="s">
        <v>903</v>
      </c>
      <c r="AX319" s="12" t="s">
        <v>954</v>
      </c>
      <c r="AY319" s="186" t="s">
        <v>1081</v>
      </c>
    </row>
    <row r="320" spans="2:65" s="1" customFormat="1" ht="16.5" customHeight="1">
      <c r="B320" s="136"/>
      <c r="C320" s="195" t="s">
        <v>31</v>
      </c>
      <c r="D320" s="195" t="s">
        <v>1187</v>
      </c>
      <c r="E320" s="196" t="s">
        <v>2258</v>
      </c>
      <c r="F320" s="262" t="s">
        <v>2259</v>
      </c>
      <c r="G320" s="262"/>
      <c r="H320" s="262"/>
      <c r="I320" s="262"/>
      <c r="J320" s="197" t="s">
        <v>1135</v>
      </c>
      <c r="K320" s="198">
        <v>2.8050000000000002</v>
      </c>
      <c r="L320" s="261">
        <v>0</v>
      </c>
      <c r="M320" s="261"/>
      <c r="N320" s="257">
        <f>ROUND(L320*K320,3)</f>
        <v>0</v>
      </c>
      <c r="O320" s="258"/>
      <c r="P320" s="258"/>
      <c r="Q320" s="258"/>
      <c r="R320" s="138"/>
      <c r="T320" s="168" t="s">
        <v>875</v>
      </c>
      <c r="U320" s="47" t="s">
        <v>914</v>
      </c>
      <c r="V320" s="39"/>
      <c r="W320" s="169">
        <f>V320*K320</f>
        <v>0</v>
      </c>
      <c r="X320" s="169">
        <v>0.01</v>
      </c>
      <c r="Y320" s="169">
        <f>X320*K320</f>
        <v>2.8050000000000002E-2</v>
      </c>
      <c r="Z320" s="169">
        <v>0</v>
      </c>
      <c r="AA320" s="170">
        <f>Z320*K320</f>
        <v>0</v>
      </c>
      <c r="AR320" s="22" t="s">
        <v>1190</v>
      </c>
      <c r="AT320" s="22" t="s">
        <v>1187</v>
      </c>
      <c r="AU320" s="22" t="s">
        <v>959</v>
      </c>
      <c r="AY320" s="22" t="s">
        <v>1081</v>
      </c>
      <c r="BE320" s="116">
        <f>IF(U320="základná",N320,0)</f>
        <v>0</v>
      </c>
      <c r="BF320" s="116">
        <f>IF(U320="znížená",N320,0)</f>
        <v>0</v>
      </c>
      <c r="BG320" s="116">
        <f>IF(U320="zákl. prenesená",N320,0)</f>
        <v>0</v>
      </c>
      <c r="BH320" s="116">
        <f>IF(U320="zníž. prenesená",N320,0)</f>
        <v>0</v>
      </c>
      <c r="BI320" s="116">
        <f>IF(U320="nulová",N320,0)</f>
        <v>0</v>
      </c>
      <c r="BJ320" s="22" t="s">
        <v>959</v>
      </c>
      <c r="BK320" s="171">
        <f>ROUND(L320*K320,3)</f>
        <v>0</v>
      </c>
      <c r="BL320" s="22" t="s">
        <v>1183</v>
      </c>
      <c r="BM320" s="22" t="s">
        <v>2260</v>
      </c>
    </row>
    <row r="321" spans="2:65" s="1" customFormat="1" ht="38.25" customHeight="1">
      <c r="B321" s="136"/>
      <c r="C321" s="164" t="s">
        <v>36</v>
      </c>
      <c r="D321" s="164" t="s">
        <v>1082</v>
      </c>
      <c r="E321" s="165" t="s">
        <v>2261</v>
      </c>
      <c r="F321" s="270" t="s">
        <v>2262</v>
      </c>
      <c r="G321" s="270"/>
      <c r="H321" s="270"/>
      <c r="I321" s="270"/>
      <c r="J321" s="166" t="s">
        <v>1135</v>
      </c>
      <c r="K321" s="167">
        <v>4.62</v>
      </c>
      <c r="L321" s="265">
        <v>0</v>
      </c>
      <c r="M321" s="265"/>
      <c r="N321" s="258">
        <f>ROUND(L321*K321,3)</f>
        <v>0</v>
      </c>
      <c r="O321" s="258"/>
      <c r="P321" s="258"/>
      <c r="Q321" s="258"/>
      <c r="R321" s="138"/>
      <c r="T321" s="168" t="s">
        <v>875</v>
      </c>
      <c r="U321" s="47" t="s">
        <v>914</v>
      </c>
      <c r="V321" s="39"/>
      <c r="W321" s="169">
        <f>V321*K321</f>
        <v>0</v>
      </c>
      <c r="X321" s="169">
        <v>1.2E-4</v>
      </c>
      <c r="Y321" s="169">
        <f>X321*K321</f>
        <v>5.5440000000000003E-4</v>
      </c>
      <c r="Z321" s="169">
        <v>0</v>
      </c>
      <c r="AA321" s="170">
        <f>Z321*K321</f>
        <v>0</v>
      </c>
      <c r="AR321" s="22" t="s">
        <v>1183</v>
      </c>
      <c r="AT321" s="22" t="s">
        <v>1082</v>
      </c>
      <c r="AU321" s="22" t="s">
        <v>959</v>
      </c>
      <c r="AY321" s="22" t="s">
        <v>1081</v>
      </c>
      <c r="BE321" s="116">
        <f>IF(U321="základná",N321,0)</f>
        <v>0</v>
      </c>
      <c r="BF321" s="116">
        <f>IF(U321="znížená",N321,0)</f>
        <v>0</v>
      </c>
      <c r="BG321" s="116">
        <f>IF(U321="zákl. prenesená",N321,0)</f>
        <v>0</v>
      </c>
      <c r="BH321" s="116">
        <f>IF(U321="zníž. prenesená",N321,0)</f>
        <v>0</v>
      </c>
      <c r="BI321" s="116">
        <f>IF(U321="nulová",N321,0)</f>
        <v>0</v>
      </c>
      <c r="BJ321" s="22" t="s">
        <v>959</v>
      </c>
      <c r="BK321" s="171">
        <f>ROUND(L321*K321,3)</f>
        <v>0</v>
      </c>
      <c r="BL321" s="22" t="s">
        <v>1183</v>
      </c>
      <c r="BM321" s="22" t="s">
        <v>2263</v>
      </c>
    </row>
    <row r="322" spans="2:65" s="12" customFormat="1" ht="16.5" customHeight="1">
      <c r="B322" s="179"/>
      <c r="C322" s="180"/>
      <c r="D322" s="180"/>
      <c r="E322" s="181" t="s">
        <v>875</v>
      </c>
      <c r="F322" s="275" t="s">
        <v>2228</v>
      </c>
      <c r="G322" s="276"/>
      <c r="H322" s="276"/>
      <c r="I322" s="276"/>
      <c r="J322" s="180"/>
      <c r="K322" s="182">
        <v>4.62</v>
      </c>
      <c r="L322" s="180"/>
      <c r="M322" s="180"/>
      <c r="N322" s="180"/>
      <c r="O322" s="180"/>
      <c r="P322" s="180"/>
      <c r="Q322" s="180"/>
      <c r="R322" s="183"/>
      <c r="T322" s="184"/>
      <c r="U322" s="180"/>
      <c r="V322" s="180"/>
      <c r="W322" s="180"/>
      <c r="X322" s="180"/>
      <c r="Y322" s="180"/>
      <c r="Z322" s="180"/>
      <c r="AA322" s="185"/>
      <c r="AT322" s="186" t="s">
        <v>1089</v>
      </c>
      <c r="AU322" s="186" t="s">
        <v>959</v>
      </c>
      <c r="AV322" s="12" t="s">
        <v>959</v>
      </c>
      <c r="AW322" s="12" t="s">
        <v>903</v>
      </c>
      <c r="AX322" s="12" t="s">
        <v>954</v>
      </c>
      <c r="AY322" s="186" t="s">
        <v>1081</v>
      </c>
    </row>
    <row r="323" spans="2:65" s="1" customFormat="1" ht="25.5" customHeight="1">
      <c r="B323" s="136"/>
      <c r="C323" s="195" t="s">
        <v>40</v>
      </c>
      <c r="D323" s="195" t="s">
        <v>1187</v>
      </c>
      <c r="E323" s="196" t="s">
        <v>2264</v>
      </c>
      <c r="F323" s="262" t="s">
        <v>2265</v>
      </c>
      <c r="G323" s="262"/>
      <c r="H323" s="262"/>
      <c r="I323" s="262"/>
      <c r="J323" s="197" t="s">
        <v>1135</v>
      </c>
      <c r="K323" s="198">
        <v>4.7119999999999997</v>
      </c>
      <c r="L323" s="261">
        <v>0</v>
      </c>
      <c r="M323" s="261"/>
      <c r="N323" s="257">
        <f>ROUND(L323*K323,3)</f>
        <v>0</v>
      </c>
      <c r="O323" s="258"/>
      <c r="P323" s="258"/>
      <c r="Q323" s="258"/>
      <c r="R323" s="138"/>
      <c r="T323" s="168" t="s">
        <v>875</v>
      </c>
      <c r="U323" s="47" t="s">
        <v>914</v>
      </c>
      <c r="V323" s="39"/>
      <c r="W323" s="169">
        <f>V323*K323</f>
        <v>0</v>
      </c>
      <c r="X323" s="169">
        <v>1.9499999999999999E-3</v>
      </c>
      <c r="Y323" s="169">
        <f>X323*K323</f>
        <v>9.1883999999999993E-3</v>
      </c>
      <c r="Z323" s="169">
        <v>0</v>
      </c>
      <c r="AA323" s="170">
        <f>Z323*K323</f>
        <v>0</v>
      </c>
      <c r="AR323" s="22" t="s">
        <v>1190</v>
      </c>
      <c r="AT323" s="22" t="s">
        <v>1187</v>
      </c>
      <c r="AU323" s="22" t="s">
        <v>959</v>
      </c>
      <c r="AY323" s="22" t="s">
        <v>1081</v>
      </c>
      <c r="BE323" s="116">
        <f>IF(U323="základná",N323,0)</f>
        <v>0</v>
      </c>
      <c r="BF323" s="116">
        <f>IF(U323="znížená",N323,0)</f>
        <v>0</v>
      </c>
      <c r="BG323" s="116">
        <f>IF(U323="zákl. prenesená",N323,0)</f>
        <v>0</v>
      </c>
      <c r="BH323" s="116">
        <f>IF(U323="zníž. prenesená",N323,0)</f>
        <v>0</v>
      </c>
      <c r="BI323" s="116">
        <f>IF(U323="nulová",N323,0)</f>
        <v>0</v>
      </c>
      <c r="BJ323" s="22" t="s">
        <v>959</v>
      </c>
      <c r="BK323" s="171">
        <f>ROUND(L323*K323,3)</f>
        <v>0</v>
      </c>
      <c r="BL323" s="22" t="s">
        <v>1183</v>
      </c>
      <c r="BM323" s="22" t="s">
        <v>2266</v>
      </c>
    </row>
    <row r="324" spans="2:65" s="1" customFormat="1" ht="25.5" customHeight="1">
      <c r="B324" s="136"/>
      <c r="C324" s="164" t="s">
        <v>48</v>
      </c>
      <c r="D324" s="164" t="s">
        <v>1082</v>
      </c>
      <c r="E324" s="165" t="s">
        <v>2267</v>
      </c>
      <c r="F324" s="270" t="s">
        <v>2268</v>
      </c>
      <c r="G324" s="270"/>
      <c r="H324" s="270"/>
      <c r="I324" s="270"/>
      <c r="J324" s="166" t="s">
        <v>1346</v>
      </c>
      <c r="K324" s="167">
        <v>0</v>
      </c>
      <c r="L324" s="265">
        <v>0</v>
      </c>
      <c r="M324" s="265"/>
      <c r="N324" s="258">
        <f>ROUND(L324*K324,3)</f>
        <v>0</v>
      </c>
      <c r="O324" s="258"/>
      <c r="P324" s="258"/>
      <c r="Q324" s="258"/>
      <c r="R324" s="138"/>
      <c r="T324" s="168" t="s">
        <v>875</v>
      </c>
      <c r="U324" s="47" t="s">
        <v>914</v>
      </c>
      <c r="V324" s="39"/>
      <c r="W324" s="169">
        <f>V324*K324</f>
        <v>0</v>
      </c>
      <c r="X324" s="169">
        <v>0</v>
      </c>
      <c r="Y324" s="169">
        <f>X324*K324</f>
        <v>0</v>
      </c>
      <c r="Z324" s="169">
        <v>0</v>
      </c>
      <c r="AA324" s="170">
        <f>Z324*K324</f>
        <v>0</v>
      </c>
      <c r="AR324" s="22" t="s">
        <v>1183</v>
      </c>
      <c r="AT324" s="22" t="s">
        <v>1082</v>
      </c>
      <c r="AU324" s="22" t="s">
        <v>959</v>
      </c>
      <c r="AY324" s="22" t="s">
        <v>1081</v>
      </c>
      <c r="BE324" s="116">
        <f>IF(U324="základná",N324,0)</f>
        <v>0</v>
      </c>
      <c r="BF324" s="116">
        <f>IF(U324="znížená",N324,0)</f>
        <v>0</v>
      </c>
      <c r="BG324" s="116">
        <f>IF(U324="zákl. prenesená",N324,0)</f>
        <v>0</v>
      </c>
      <c r="BH324" s="116">
        <f>IF(U324="zníž. prenesená",N324,0)</f>
        <v>0</v>
      </c>
      <c r="BI324" s="116">
        <f>IF(U324="nulová",N324,0)</f>
        <v>0</v>
      </c>
      <c r="BJ324" s="22" t="s">
        <v>959</v>
      </c>
      <c r="BK324" s="171">
        <f>ROUND(L324*K324,3)</f>
        <v>0</v>
      </c>
      <c r="BL324" s="22" t="s">
        <v>1183</v>
      </c>
      <c r="BM324" s="22" t="s">
        <v>2269</v>
      </c>
    </row>
    <row r="325" spans="2:65" s="10" customFormat="1" ht="29.85" customHeight="1">
      <c r="B325" s="153"/>
      <c r="C325" s="154"/>
      <c r="D325" s="163" t="s">
        <v>1056</v>
      </c>
      <c r="E325" s="163"/>
      <c r="F325" s="163"/>
      <c r="G325" s="163"/>
      <c r="H325" s="163"/>
      <c r="I325" s="163"/>
      <c r="J325" s="163"/>
      <c r="K325" s="163"/>
      <c r="L325" s="163"/>
      <c r="M325" s="163"/>
      <c r="N325" s="273">
        <f>BK325</f>
        <v>0</v>
      </c>
      <c r="O325" s="274"/>
      <c r="P325" s="274"/>
      <c r="Q325" s="274"/>
      <c r="R325" s="156"/>
      <c r="T325" s="157"/>
      <c r="U325" s="154"/>
      <c r="V325" s="154"/>
      <c r="W325" s="158">
        <f>SUM(W326:W327)</f>
        <v>0</v>
      </c>
      <c r="X325" s="154"/>
      <c r="Y325" s="158">
        <f>SUM(Y326:Y327)</f>
        <v>2.3582139999999998E-2</v>
      </c>
      <c r="Z325" s="154"/>
      <c r="AA325" s="159">
        <f>SUM(AA326:AA327)</f>
        <v>0</v>
      </c>
      <c r="AR325" s="160" t="s">
        <v>959</v>
      </c>
      <c r="AT325" s="161" t="s">
        <v>946</v>
      </c>
      <c r="AU325" s="161" t="s">
        <v>954</v>
      </c>
      <c r="AY325" s="160" t="s">
        <v>1081</v>
      </c>
      <c r="BK325" s="162">
        <f>SUM(BK326:BK327)</f>
        <v>0</v>
      </c>
    </row>
    <row r="326" spans="2:65" s="1" customFormat="1" ht="25.5" customHeight="1">
      <c r="B326" s="136"/>
      <c r="C326" s="164" t="s">
        <v>52</v>
      </c>
      <c r="D326" s="164" t="s">
        <v>1082</v>
      </c>
      <c r="E326" s="165" t="s">
        <v>2270</v>
      </c>
      <c r="F326" s="270" t="s">
        <v>2271</v>
      </c>
      <c r="G326" s="270"/>
      <c r="H326" s="270"/>
      <c r="I326" s="270"/>
      <c r="J326" s="166" t="s">
        <v>1135</v>
      </c>
      <c r="K326" s="167">
        <v>1.103</v>
      </c>
      <c r="L326" s="265">
        <v>0</v>
      </c>
      <c r="M326" s="265"/>
      <c r="N326" s="258">
        <f>ROUND(L326*K326,3)</f>
        <v>0</v>
      </c>
      <c r="O326" s="258"/>
      <c r="P326" s="258"/>
      <c r="Q326" s="258"/>
      <c r="R326" s="138"/>
      <c r="T326" s="168" t="s">
        <v>875</v>
      </c>
      <c r="U326" s="47" t="s">
        <v>914</v>
      </c>
      <c r="V326" s="39"/>
      <c r="W326" s="169">
        <f>V326*K326</f>
        <v>0</v>
      </c>
      <c r="X326" s="169">
        <v>2.138E-2</v>
      </c>
      <c r="Y326" s="169">
        <f>X326*K326</f>
        <v>2.3582139999999998E-2</v>
      </c>
      <c r="Z326" s="169">
        <v>0</v>
      </c>
      <c r="AA326" s="170">
        <f>Z326*K326</f>
        <v>0</v>
      </c>
      <c r="AR326" s="22" t="s">
        <v>1183</v>
      </c>
      <c r="AT326" s="22" t="s">
        <v>1082</v>
      </c>
      <c r="AU326" s="22" t="s">
        <v>959</v>
      </c>
      <c r="AY326" s="22" t="s">
        <v>1081</v>
      </c>
      <c r="BE326" s="116">
        <f>IF(U326="základná",N326,0)</f>
        <v>0</v>
      </c>
      <c r="BF326" s="116">
        <f>IF(U326="znížená",N326,0)</f>
        <v>0</v>
      </c>
      <c r="BG326" s="116">
        <f>IF(U326="zákl. prenesená",N326,0)</f>
        <v>0</v>
      </c>
      <c r="BH326" s="116">
        <f>IF(U326="zníž. prenesená",N326,0)</f>
        <v>0</v>
      </c>
      <c r="BI326" s="116">
        <f>IF(U326="nulová",N326,0)</f>
        <v>0</v>
      </c>
      <c r="BJ326" s="22" t="s">
        <v>959</v>
      </c>
      <c r="BK326" s="171">
        <f>ROUND(L326*K326,3)</f>
        <v>0</v>
      </c>
      <c r="BL326" s="22" t="s">
        <v>1183</v>
      </c>
      <c r="BM326" s="22" t="s">
        <v>2272</v>
      </c>
    </row>
    <row r="327" spans="2:65" s="1" customFormat="1" ht="38.25" customHeight="1">
      <c r="B327" s="136"/>
      <c r="C327" s="164" t="s">
        <v>60</v>
      </c>
      <c r="D327" s="164" t="s">
        <v>1082</v>
      </c>
      <c r="E327" s="165" t="s">
        <v>1400</v>
      </c>
      <c r="F327" s="270" t="s">
        <v>1401</v>
      </c>
      <c r="G327" s="270"/>
      <c r="H327" s="270"/>
      <c r="I327" s="270"/>
      <c r="J327" s="166" t="s">
        <v>1346</v>
      </c>
      <c r="K327" s="167">
        <v>0</v>
      </c>
      <c r="L327" s="265">
        <v>0</v>
      </c>
      <c r="M327" s="265"/>
      <c r="N327" s="258">
        <f>ROUND(L327*K327,3)</f>
        <v>0</v>
      </c>
      <c r="O327" s="258"/>
      <c r="P327" s="258"/>
      <c r="Q327" s="258"/>
      <c r="R327" s="138"/>
      <c r="T327" s="168" t="s">
        <v>875</v>
      </c>
      <c r="U327" s="47" t="s">
        <v>914</v>
      </c>
      <c r="V327" s="39"/>
      <c r="W327" s="169">
        <f>V327*K327</f>
        <v>0</v>
      </c>
      <c r="X327" s="169">
        <v>0</v>
      </c>
      <c r="Y327" s="169">
        <f>X327*K327</f>
        <v>0</v>
      </c>
      <c r="Z327" s="169">
        <v>0</v>
      </c>
      <c r="AA327" s="170">
        <f>Z327*K327</f>
        <v>0</v>
      </c>
      <c r="AR327" s="22" t="s">
        <v>1183</v>
      </c>
      <c r="AT327" s="22" t="s">
        <v>1082</v>
      </c>
      <c r="AU327" s="22" t="s">
        <v>959</v>
      </c>
      <c r="AY327" s="22" t="s">
        <v>1081</v>
      </c>
      <c r="BE327" s="116">
        <f>IF(U327="základná",N327,0)</f>
        <v>0</v>
      </c>
      <c r="BF327" s="116">
        <f>IF(U327="znížená",N327,0)</f>
        <v>0</v>
      </c>
      <c r="BG327" s="116">
        <f>IF(U327="zákl. prenesená",N327,0)</f>
        <v>0</v>
      </c>
      <c r="BH327" s="116">
        <f>IF(U327="zníž. prenesená",N327,0)</f>
        <v>0</v>
      </c>
      <c r="BI327" s="116">
        <f>IF(U327="nulová",N327,0)</f>
        <v>0</v>
      </c>
      <c r="BJ327" s="22" t="s">
        <v>959</v>
      </c>
      <c r="BK327" s="171">
        <f>ROUND(L327*K327,3)</f>
        <v>0</v>
      </c>
      <c r="BL327" s="22" t="s">
        <v>1183</v>
      </c>
      <c r="BM327" s="22" t="s">
        <v>2273</v>
      </c>
    </row>
    <row r="328" spans="2:65" s="10" customFormat="1" ht="29.85" customHeight="1">
      <c r="B328" s="153"/>
      <c r="C328" s="154"/>
      <c r="D328" s="163" t="s">
        <v>1057</v>
      </c>
      <c r="E328" s="163"/>
      <c r="F328" s="163"/>
      <c r="G328" s="163"/>
      <c r="H328" s="163"/>
      <c r="I328" s="163"/>
      <c r="J328" s="163"/>
      <c r="K328" s="163"/>
      <c r="L328" s="163"/>
      <c r="M328" s="163"/>
      <c r="N328" s="273">
        <f>BK328</f>
        <v>0</v>
      </c>
      <c r="O328" s="274"/>
      <c r="P328" s="274"/>
      <c r="Q328" s="274"/>
      <c r="R328" s="156"/>
      <c r="T328" s="157"/>
      <c r="U328" s="154"/>
      <c r="V328" s="154"/>
      <c r="W328" s="158">
        <f>SUM(W329:W333)</f>
        <v>0</v>
      </c>
      <c r="X328" s="154"/>
      <c r="Y328" s="158">
        <f>SUM(Y329:Y333)</f>
        <v>2.6794999999999999E-2</v>
      </c>
      <c r="Z328" s="154"/>
      <c r="AA328" s="159">
        <f>SUM(AA329:AA333)</f>
        <v>0</v>
      </c>
      <c r="AR328" s="160" t="s">
        <v>959</v>
      </c>
      <c r="AT328" s="161" t="s">
        <v>946</v>
      </c>
      <c r="AU328" s="161" t="s">
        <v>954</v>
      </c>
      <c r="AY328" s="160" t="s">
        <v>1081</v>
      </c>
      <c r="BK328" s="162">
        <f>SUM(BK329:BK333)</f>
        <v>0</v>
      </c>
    </row>
    <row r="329" spans="2:65" s="1" customFormat="1" ht="38.25" customHeight="1">
      <c r="B329" s="136"/>
      <c r="C329" s="164" t="s">
        <v>64</v>
      </c>
      <c r="D329" s="164" t="s">
        <v>1082</v>
      </c>
      <c r="E329" s="165" t="s">
        <v>2274</v>
      </c>
      <c r="F329" s="270" t="s">
        <v>2275</v>
      </c>
      <c r="G329" s="270"/>
      <c r="H329" s="270"/>
      <c r="I329" s="270"/>
      <c r="J329" s="166" t="s">
        <v>1194</v>
      </c>
      <c r="K329" s="167">
        <v>6.1</v>
      </c>
      <c r="L329" s="265">
        <v>0</v>
      </c>
      <c r="M329" s="265"/>
      <c r="N329" s="258">
        <f>ROUND(L329*K329,3)</f>
        <v>0</v>
      </c>
      <c r="O329" s="258"/>
      <c r="P329" s="258"/>
      <c r="Q329" s="258"/>
      <c r="R329" s="138"/>
      <c r="T329" s="168" t="s">
        <v>875</v>
      </c>
      <c r="U329" s="47" t="s">
        <v>914</v>
      </c>
      <c r="V329" s="39"/>
      <c r="W329" s="169">
        <f>V329*K329</f>
        <v>0</v>
      </c>
      <c r="X329" s="169">
        <v>2.8400000000000001E-3</v>
      </c>
      <c r="Y329" s="169">
        <f>X329*K329</f>
        <v>1.7323999999999999E-2</v>
      </c>
      <c r="Z329" s="169">
        <v>0</v>
      </c>
      <c r="AA329" s="170">
        <f>Z329*K329</f>
        <v>0</v>
      </c>
      <c r="AR329" s="22" t="s">
        <v>1183</v>
      </c>
      <c r="AT329" s="22" t="s">
        <v>1082</v>
      </c>
      <c r="AU329" s="22" t="s">
        <v>959</v>
      </c>
      <c r="AY329" s="22" t="s">
        <v>1081</v>
      </c>
      <c r="BE329" s="116">
        <f>IF(U329="základná",N329,0)</f>
        <v>0</v>
      </c>
      <c r="BF329" s="116">
        <f>IF(U329="znížená",N329,0)</f>
        <v>0</v>
      </c>
      <c r="BG329" s="116">
        <f>IF(U329="zákl. prenesená",N329,0)</f>
        <v>0</v>
      </c>
      <c r="BH329" s="116">
        <f>IF(U329="zníž. prenesená",N329,0)</f>
        <v>0</v>
      </c>
      <c r="BI329" s="116">
        <f>IF(U329="nulová",N329,0)</f>
        <v>0</v>
      </c>
      <c r="BJ329" s="22" t="s">
        <v>959</v>
      </c>
      <c r="BK329" s="171">
        <f>ROUND(L329*K329,3)</f>
        <v>0</v>
      </c>
      <c r="BL329" s="22" t="s">
        <v>1183</v>
      </c>
      <c r="BM329" s="22" t="s">
        <v>2276</v>
      </c>
    </row>
    <row r="330" spans="2:65" s="12" customFormat="1" ht="16.5" customHeight="1">
      <c r="B330" s="179"/>
      <c r="C330" s="180"/>
      <c r="D330" s="180"/>
      <c r="E330" s="181" t="s">
        <v>875</v>
      </c>
      <c r="F330" s="275" t="s">
        <v>2277</v>
      </c>
      <c r="G330" s="276"/>
      <c r="H330" s="276"/>
      <c r="I330" s="276"/>
      <c r="J330" s="180"/>
      <c r="K330" s="182">
        <v>6.1</v>
      </c>
      <c r="L330" s="180"/>
      <c r="M330" s="180"/>
      <c r="N330" s="180"/>
      <c r="O330" s="180"/>
      <c r="P330" s="180"/>
      <c r="Q330" s="180"/>
      <c r="R330" s="183"/>
      <c r="T330" s="184"/>
      <c r="U330" s="180"/>
      <c r="V330" s="180"/>
      <c r="W330" s="180"/>
      <c r="X330" s="180"/>
      <c r="Y330" s="180"/>
      <c r="Z330" s="180"/>
      <c r="AA330" s="185"/>
      <c r="AT330" s="186" t="s">
        <v>1089</v>
      </c>
      <c r="AU330" s="186" t="s">
        <v>959</v>
      </c>
      <c r="AV330" s="12" t="s">
        <v>959</v>
      </c>
      <c r="AW330" s="12" t="s">
        <v>903</v>
      </c>
      <c r="AX330" s="12" t="s">
        <v>954</v>
      </c>
      <c r="AY330" s="186" t="s">
        <v>1081</v>
      </c>
    </row>
    <row r="331" spans="2:65" s="1" customFormat="1" ht="38.25" customHeight="1">
      <c r="B331" s="136"/>
      <c r="C331" s="164" t="s">
        <v>68</v>
      </c>
      <c r="D331" s="164" t="s">
        <v>1082</v>
      </c>
      <c r="E331" s="165" t="s">
        <v>2278</v>
      </c>
      <c r="F331" s="270" t="s">
        <v>2279</v>
      </c>
      <c r="G331" s="270"/>
      <c r="H331" s="270"/>
      <c r="I331" s="270"/>
      <c r="J331" s="166" t="s">
        <v>1194</v>
      </c>
      <c r="K331" s="167">
        <v>3.3</v>
      </c>
      <c r="L331" s="265">
        <v>0</v>
      </c>
      <c r="M331" s="265"/>
      <c r="N331" s="258">
        <f>ROUND(L331*K331,3)</f>
        <v>0</v>
      </c>
      <c r="O331" s="258"/>
      <c r="P331" s="258"/>
      <c r="Q331" s="258"/>
      <c r="R331" s="138"/>
      <c r="T331" s="168" t="s">
        <v>875</v>
      </c>
      <c r="U331" s="47" t="s">
        <v>914</v>
      </c>
      <c r="V331" s="39"/>
      <c r="W331" s="169">
        <f>V331*K331</f>
        <v>0</v>
      </c>
      <c r="X331" s="169">
        <v>2.8700000000000002E-3</v>
      </c>
      <c r="Y331" s="169">
        <f>X331*K331</f>
        <v>9.4710000000000003E-3</v>
      </c>
      <c r="Z331" s="169">
        <v>0</v>
      </c>
      <c r="AA331" s="170">
        <f>Z331*K331</f>
        <v>0</v>
      </c>
      <c r="AR331" s="22" t="s">
        <v>1183</v>
      </c>
      <c r="AT331" s="22" t="s">
        <v>1082</v>
      </c>
      <c r="AU331" s="22" t="s">
        <v>959</v>
      </c>
      <c r="AY331" s="22" t="s">
        <v>1081</v>
      </c>
      <c r="BE331" s="116">
        <f>IF(U331="základná",N331,0)</f>
        <v>0</v>
      </c>
      <c r="BF331" s="116">
        <f>IF(U331="znížená",N331,0)</f>
        <v>0</v>
      </c>
      <c r="BG331" s="116">
        <f>IF(U331="zákl. prenesená",N331,0)</f>
        <v>0</v>
      </c>
      <c r="BH331" s="116">
        <f>IF(U331="zníž. prenesená",N331,0)</f>
        <v>0</v>
      </c>
      <c r="BI331" s="116">
        <f>IF(U331="nulová",N331,0)</f>
        <v>0</v>
      </c>
      <c r="BJ331" s="22" t="s">
        <v>959</v>
      </c>
      <c r="BK331" s="171">
        <f>ROUND(L331*K331,3)</f>
        <v>0</v>
      </c>
      <c r="BL331" s="22" t="s">
        <v>1183</v>
      </c>
      <c r="BM331" s="22" t="s">
        <v>2280</v>
      </c>
    </row>
    <row r="332" spans="2:65" s="12" customFormat="1" ht="16.5" customHeight="1">
      <c r="B332" s="179"/>
      <c r="C332" s="180"/>
      <c r="D332" s="180"/>
      <c r="E332" s="181" t="s">
        <v>875</v>
      </c>
      <c r="F332" s="275" t="s">
        <v>2281</v>
      </c>
      <c r="G332" s="276"/>
      <c r="H332" s="276"/>
      <c r="I332" s="276"/>
      <c r="J332" s="180"/>
      <c r="K332" s="182">
        <v>3.3</v>
      </c>
      <c r="L332" s="180"/>
      <c r="M332" s="180"/>
      <c r="N332" s="180"/>
      <c r="O332" s="180"/>
      <c r="P332" s="180"/>
      <c r="Q332" s="180"/>
      <c r="R332" s="183"/>
      <c r="T332" s="184"/>
      <c r="U332" s="180"/>
      <c r="V332" s="180"/>
      <c r="W332" s="180"/>
      <c r="X332" s="180"/>
      <c r="Y332" s="180"/>
      <c r="Z332" s="180"/>
      <c r="AA332" s="185"/>
      <c r="AT332" s="186" t="s">
        <v>1089</v>
      </c>
      <c r="AU332" s="186" t="s">
        <v>959</v>
      </c>
      <c r="AV332" s="12" t="s">
        <v>959</v>
      </c>
      <c r="AW332" s="12" t="s">
        <v>903</v>
      </c>
      <c r="AX332" s="12" t="s">
        <v>954</v>
      </c>
      <c r="AY332" s="186" t="s">
        <v>1081</v>
      </c>
    </row>
    <row r="333" spans="2:65" s="1" customFormat="1" ht="25.5" customHeight="1">
      <c r="B333" s="136"/>
      <c r="C333" s="164" t="s">
        <v>73</v>
      </c>
      <c r="D333" s="164" t="s">
        <v>1082</v>
      </c>
      <c r="E333" s="165" t="s">
        <v>2282</v>
      </c>
      <c r="F333" s="270" t="s">
        <v>2283</v>
      </c>
      <c r="G333" s="270"/>
      <c r="H333" s="270"/>
      <c r="I333" s="270"/>
      <c r="J333" s="166" t="s">
        <v>1346</v>
      </c>
      <c r="K333" s="167">
        <v>0</v>
      </c>
      <c r="L333" s="265">
        <v>0</v>
      </c>
      <c r="M333" s="265"/>
      <c r="N333" s="258">
        <f>ROUND(L333*K333,3)</f>
        <v>0</v>
      </c>
      <c r="O333" s="258"/>
      <c r="P333" s="258"/>
      <c r="Q333" s="258"/>
      <c r="R333" s="138"/>
      <c r="T333" s="168" t="s">
        <v>875</v>
      </c>
      <c r="U333" s="47" t="s">
        <v>914</v>
      </c>
      <c r="V333" s="39"/>
      <c r="W333" s="169">
        <f>V333*K333</f>
        <v>0</v>
      </c>
      <c r="X333" s="169">
        <v>0</v>
      </c>
      <c r="Y333" s="169">
        <f>X333*K333</f>
        <v>0</v>
      </c>
      <c r="Z333" s="169">
        <v>0</v>
      </c>
      <c r="AA333" s="170">
        <f>Z333*K333</f>
        <v>0</v>
      </c>
      <c r="AR333" s="22" t="s">
        <v>1183</v>
      </c>
      <c r="AT333" s="22" t="s">
        <v>1082</v>
      </c>
      <c r="AU333" s="22" t="s">
        <v>959</v>
      </c>
      <c r="AY333" s="22" t="s">
        <v>1081</v>
      </c>
      <c r="BE333" s="116">
        <f>IF(U333="základná",N333,0)</f>
        <v>0</v>
      </c>
      <c r="BF333" s="116">
        <f>IF(U333="znížená",N333,0)</f>
        <v>0</v>
      </c>
      <c r="BG333" s="116">
        <f>IF(U333="zákl. prenesená",N333,0)</f>
        <v>0</v>
      </c>
      <c r="BH333" s="116">
        <f>IF(U333="zníž. prenesená",N333,0)</f>
        <v>0</v>
      </c>
      <c r="BI333" s="116">
        <f>IF(U333="nulová",N333,0)</f>
        <v>0</v>
      </c>
      <c r="BJ333" s="22" t="s">
        <v>959</v>
      </c>
      <c r="BK333" s="171">
        <f>ROUND(L333*K333,3)</f>
        <v>0</v>
      </c>
      <c r="BL333" s="22" t="s">
        <v>1183</v>
      </c>
      <c r="BM333" s="22" t="s">
        <v>2284</v>
      </c>
    </row>
    <row r="334" spans="2:65" s="10" customFormat="1" ht="29.85" customHeight="1">
      <c r="B334" s="153"/>
      <c r="C334" s="154"/>
      <c r="D334" s="163" t="s">
        <v>1059</v>
      </c>
      <c r="E334" s="163"/>
      <c r="F334" s="163"/>
      <c r="G334" s="163"/>
      <c r="H334" s="163"/>
      <c r="I334" s="163"/>
      <c r="J334" s="163"/>
      <c r="K334" s="163"/>
      <c r="L334" s="163"/>
      <c r="M334" s="163"/>
      <c r="N334" s="273">
        <f>BK334</f>
        <v>0</v>
      </c>
      <c r="O334" s="274"/>
      <c r="P334" s="274"/>
      <c r="Q334" s="274"/>
      <c r="R334" s="156"/>
      <c r="T334" s="157"/>
      <c r="U334" s="154"/>
      <c r="V334" s="154"/>
      <c r="W334" s="158">
        <f>SUM(W335:W338)</f>
        <v>0</v>
      </c>
      <c r="X334" s="154"/>
      <c r="Y334" s="158">
        <f>SUM(Y335:Y338)</f>
        <v>3.2312E-2</v>
      </c>
      <c r="Z334" s="154"/>
      <c r="AA334" s="159">
        <f>SUM(AA335:AA338)</f>
        <v>0</v>
      </c>
      <c r="AR334" s="160" t="s">
        <v>959</v>
      </c>
      <c r="AT334" s="161" t="s">
        <v>946</v>
      </c>
      <c r="AU334" s="161" t="s">
        <v>954</v>
      </c>
      <c r="AY334" s="160" t="s">
        <v>1081</v>
      </c>
      <c r="BK334" s="162">
        <f>SUM(BK335:BK338)</f>
        <v>0</v>
      </c>
    </row>
    <row r="335" spans="2:65" s="1" customFormat="1" ht="25.5" customHeight="1">
      <c r="B335" s="136"/>
      <c r="C335" s="164" t="s">
        <v>77</v>
      </c>
      <c r="D335" s="164" t="s">
        <v>1082</v>
      </c>
      <c r="E335" s="165" t="s">
        <v>2285</v>
      </c>
      <c r="F335" s="270" t="s">
        <v>2286</v>
      </c>
      <c r="G335" s="270"/>
      <c r="H335" s="270"/>
      <c r="I335" s="270"/>
      <c r="J335" s="166" t="s">
        <v>1194</v>
      </c>
      <c r="K335" s="167">
        <v>3.2</v>
      </c>
      <c r="L335" s="265">
        <v>0</v>
      </c>
      <c r="M335" s="265"/>
      <c r="N335" s="258">
        <f>ROUND(L335*K335,3)</f>
        <v>0</v>
      </c>
      <c r="O335" s="258"/>
      <c r="P335" s="258"/>
      <c r="Q335" s="258"/>
      <c r="R335" s="138"/>
      <c r="T335" s="168" t="s">
        <v>875</v>
      </c>
      <c r="U335" s="47" t="s">
        <v>914</v>
      </c>
      <c r="V335" s="39"/>
      <c r="W335" s="169">
        <f>V335*K335</f>
        <v>0</v>
      </c>
      <c r="X335" s="169">
        <v>4.0999999999999999E-4</v>
      </c>
      <c r="Y335" s="169">
        <f>X335*K335</f>
        <v>1.312E-3</v>
      </c>
      <c r="Z335" s="169">
        <v>0</v>
      </c>
      <c r="AA335" s="170">
        <f>Z335*K335</f>
        <v>0</v>
      </c>
      <c r="AR335" s="22" t="s">
        <v>1183</v>
      </c>
      <c r="AT335" s="22" t="s">
        <v>1082</v>
      </c>
      <c r="AU335" s="22" t="s">
        <v>959</v>
      </c>
      <c r="AY335" s="22" t="s">
        <v>1081</v>
      </c>
      <c r="BE335" s="116">
        <f>IF(U335="základná",N335,0)</f>
        <v>0</v>
      </c>
      <c r="BF335" s="116">
        <f>IF(U335="znížená",N335,0)</f>
        <v>0</v>
      </c>
      <c r="BG335" s="116">
        <f>IF(U335="zákl. prenesená",N335,0)</f>
        <v>0</v>
      </c>
      <c r="BH335" s="116">
        <f>IF(U335="zníž. prenesená",N335,0)</f>
        <v>0</v>
      </c>
      <c r="BI335" s="116">
        <f>IF(U335="nulová",N335,0)</f>
        <v>0</v>
      </c>
      <c r="BJ335" s="22" t="s">
        <v>959</v>
      </c>
      <c r="BK335" s="171">
        <f>ROUND(L335*K335,3)</f>
        <v>0</v>
      </c>
      <c r="BL335" s="22" t="s">
        <v>1183</v>
      </c>
      <c r="BM335" s="22" t="s">
        <v>2287</v>
      </c>
    </row>
    <row r="336" spans="2:65" s="12" customFormat="1" ht="16.5" customHeight="1">
      <c r="B336" s="179"/>
      <c r="C336" s="180"/>
      <c r="D336" s="180"/>
      <c r="E336" s="181" t="s">
        <v>875</v>
      </c>
      <c r="F336" s="275" t="s">
        <v>2288</v>
      </c>
      <c r="G336" s="276"/>
      <c r="H336" s="276"/>
      <c r="I336" s="276"/>
      <c r="J336" s="180"/>
      <c r="K336" s="182">
        <v>3.2</v>
      </c>
      <c r="L336" s="180"/>
      <c r="M336" s="180"/>
      <c r="N336" s="180"/>
      <c r="O336" s="180"/>
      <c r="P336" s="180"/>
      <c r="Q336" s="180"/>
      <c r="R336" s="183"/>
      <c r="T336" s="184"/>
      <c r="U336" s="180"/>
      <c r="V336" s="180"/>
      <c r="W336" s="180"/>
      <c r="X336" s="180"/>
      <c r="Y336" s="180"/>
      <c r="Z336" s="180"/>
      <c r="AA336" s="185"/>
      <c r="AT336" s="186" t="s">
        <v>1089</v>
      </c>
      <c r="AU336" s="186" t="s">
        <v>959</v>
      </c>
      <c r="AV336" s="12" t="s">
        <v>959</v>
      </c>
      <c r="AW336" s="12" t="s">
        <v>903</v>
      </c>
      <c r="AX336" s="12" t="s">
        <v>954</v>
      </c>
      <c r="AY336" s="186" t="s">
        <v>1081</v>
      </c>
    </row>
    <row r="337" spans="2:65" s="1" customFormat="1" ht="25.5" customHeight="1">
      <c r="B337" s="136"/>
      <c r="C337" s="195" t="s">
        <v>81</v>
      </c>
      <c r="D337" s="195" t="s">
        <v>1187</v>
      </c>
      <c r="E337" s="196" t="s">
        <v>2289</v>
      </c>
      <c r="F337" s="262" t="s">
        <v>2290</v>
      </c>
      <c r="G337" s="262"/>
      <c r="H337" s="262"/>
      <c r="I337" s="262"/>
      <c r="J337" s="197" t="s">
        <v>1182</v>
      </c>
      <c r="K337" s="198">
        <v>1</v>
      </c>
      <c r="L337" s="261">
        <v>0</v>
      </c>
      <c r="M337" s="261"/>
      <c r="N337" s="257">
        <f>ROUND(L337*K337,3)</f>
        <v>0</v>
      </c>
      <c r="O337" s="258"/>
      <c r="P337" s="258"/>
      <c r="Q337" s="258"/>
      <c r="R337" s="138"/>
      <c r="T337" s="168" t="s">
        <v>875</v>
      </c>
      <c r="U337" s="47" t="s">
        <v>914</v>
      </c>
      <c r="V337" s="39"/>
      <c r="W337" s="169">
        <f>V337*K337</f>
        <v>0</v>
      </c>
      <c r="X337" s="169">
        <v>3.1E-2</v>
      </c>
      <c r="Y337" s="169">
        <f>X337*K337</f>
        <v>3.1E-2</v>
      </c>
      <c r="Z337" s="169">
        <v>0</v>
      </c>
      <c r="AA337" s="170">
        <f>Z337*K337</f>
        <v>0</v>
      </c>
      <c r="AR337" s="22" t="s">
        <v>1190</v>
      </c>
      <c r="AT337" s="22" t="s">
        <v>1187</v>
      </c>
      <c r="AU337" s="22" t="s">
        <v>959</v>
      </c>
      <c r="AY337" s="22" t="s">
        <v>1081</v>
      </c>
      <c r="BE337" s="116">
        <f>IF(U337="základná",N337,0)</f>
        <v>0</v>
      </c>
      <c r="BF337" s="116">
        <f>IF(U337="znížená",N337,0)</f>
        <v>0</v>
      </c>
      <c r="BG337" s="116">
        <f>IF(U337="zákl. prenesená",N337,0)</f>
        <v>0</v>
      </c>
      <c r="BH337" s="116">
        <f>IF(U337="zníž. prenesená",N337,0)</f>
        <v>0</v>
      </c>
      <c r="BI337" s="116">
        <f>IF(U337="nulová",N337,0)</f>
        <v>0</v>
      </c>
      <c r="BJ337" s="22" t="s">
        <v>959</v>
      </c>
      <c r="BK337" s="171">
        <f>ROUND(L337*K337,3)</f>
        <v>0</v>
      </c>
      <c r="BL337" s="22" t="s">
        <v>1183</v>
      </c>
      <c r="BM337" s="22" t="s">
        <v>2291</v>
      </c>
    </row>
    <row r="338" spans="2:65" s="1" customFormat="1" ht="38.25" customHeight="1">
      <c r="B338" s="136"/>
      <c r="C338" s="164" t="s">
        <v>2292</v>
      </c>
      <c r="D338" s="164" t="s">
        <v>1082</v>
      </c>
      <c r="E338" s="165" t="s">
        <v>2293</v>
      </c>
      <c r="F338" s="270" t="s">
        <v>2294</v>
      </c>
      <c r="G338" s="270"/>
      <c r="H338" s="270"/>
      <c r="I338" s="270"/>
      <c r="J338" s="166" t="s">
        <v>1346</v>
      </c>
      <c r="K338" s="167">
        <v>0</v>
      </c>
      <c r="L338" s="265">
        <v>0</v>
      </c>
      <c r="M338" s="265"/>
      <c r="N338" s="258">
        <f>ROUND(L338*K338,3)</f>
        <v>0</v>
      </c>
      <c r="O338" s="258"/>
      <c r="P338" s="258"/>
      <c r="Q338" s="258"/>
      <c r="R338" s="138"/>
      <c r="T338" s="168" t="s">
        <v>875</v>
      </c>
      <c r="U338" s="47" t="s">
        <v>914</v>
      </c>
      <c r="V338" s="39"/>
      <c r="W338" s="169">
        <f>V338*K338</f>
        <v>0</v>
      </c>
      <c r="X338" s="169">
        <v>0</v>
      </c>
      <c r="Y338" s="169">
        <f>X338*K338</f>
        <v>0</v>
      </c>
      <c r="Z338" s="169">
        <v>0</v>
      </c>
      <c r="AA338" s="170">
        <f>Z338*K338</f>
        <v>0</v>
      </c>
      <c r="AR338" s="22" t="s">
        <v>1183</v>
      </c>
      <c r="AT338" s="22" t="s">
        <v>1082</v>
      </c>
      <c r="AU338" s="22" t="s">
        <v>959</v>
      </c>
      <c r="AY338" s="22" t="s">
        <v>1081</v>
      </c>
      <c r="BE338" s="116">
        <f>IF(U338="základná",N338,0)</f>
        <v>0</v>
      </c>
      <c r="BF338" s="116">
        <f>IF(U338="znížená",N338,0)</f>
        <v>0</v>
      </c>
      <c r="BG338" s="116">
        <f>IF(U338="zákl. prenesená",N338,0)</f>
        <v>0</v>
      </c>
      <c r="BH338" s="116">
        <f>IF(U338="zníž. prenesená",N338,0)</f>
        <v>0</v>
      </c>
      <c r="BI338" s="116">
        <f>IF(U338="nulová",N338,0)</f>
        <v>0</v>
      </c>
      <c r="BJ338" s="22" t="s">
        <v>959</v>
      </c>
      <c r="BK338" s="171">
        <f>ROUND(L338*K338,3)</f>
        <v>0</v>
      </c>
      <c r="BL338" s="22" t="s">
        <v>1183</v>
      </c>
      <c r="BM338" s="22" t="s">
        <v>2295</v>
      </c>
    </row>
    <row r="339" spans="2:65" s="10" customFormat="1" ht="29.85" customHeight="1">
      <c r="B339" s="153"/>
      <c r="C339" s="154"/>
      <c r="D339" s="163" t="s">
        <v>1060</v>
      </c>
      <c r="E339" s="163"/>
      <c r="F339" s="163"/>
      <c r="G339" s="163"/>
      <c r="H339" s="163"/>
      <c r="I339" s="163"/>
      <c r="J339" s="163"/>
      <c r="K339" s="163"/>
      <c r="L339" s="163"/>
      <c r="M339" s="163"/>
      <c r="N339" s="273">
        <f>BK339</f>
        <v>0</v>
      </c>
      <c r="O339" s="274"/>
      <c r="P339" s="274"/>
      <c r="Q339" s="274"/>
      <c r="R339" s="156"/>
      <c r="T339" s="157"/>
      <c r="U339" s="154"/>
      <c r="V339" s="154"/>
      <c r="W339" s="158">
        <f>SUM(W340:W342)</f>
        <v>0</v>
      </c>
      <c r="X339" s="154"/>
      <c r="Y339" s="158">
        <f>SUM(Y340:Y342)</f>
        <v>5.3899999999999998E-3</v>
      </c>
      <c r="Z339" s="154"/>
      <c r="AA339" s="159">
        <f>SUM(AA340:AA342)</f>
        <v>0</v>
      </c>
      <c r="AR339" s="160" t="s">
        <v>959</v>
      </c>
      <c r="AT339" s="161" t="s">
        <v>946</v>
      </c>
      <c r="AU339" s="161" t="s">
        <v>954</v>
      </c>
      <c r="AY339" s="160" t="s">
        <v>1081</v>
      </c>
      <c r="BK339" s="162">
        <f>SUM(BK340:BK342)</f>
        <v>0</v>
      </c>
    </row>
    <row r="340" spans="2:65" s="1" customFormat="1" ht="38.25" customHeight="1">
      <c r="B340" s="136"/>
      <c r="C340" s="164" t="s">
        <v>2296</v>
      </c>
      <c r="D340" s="164" t="s">
        <v>1082</v>
      </c>
      <c r="E340" s="165" t="s">
        <v>11</v>
      </c>
      <c r="F340" s="270" t="s">
        <v>12</v>
      </c>
      <c r="G340" s="270"/>
      <c r="H340" s="270"/>
      <c r="I340" s="270"/>
      <c r="J340" s="166" t="s">
        <v>1135</v>
      </c>
      <c r="K340" s="167">
        <v>5.5</v>
      </c>
      <c r="L340" s="265">
        <v>0</v>
      </c>
      <c r="M340" s="265"/>
      <c r="N340" s="258">
        <f>ROUND(L340*K340,3)</f>
        <v>0</v>
      </c>
      <c r="O340" s="258"/>
      <c r="P340" s="258"/>
      <c r="Q340" s="258"/>
      <c r="R340" s="138"/>
      <c r="T340" s="168" t="s">
        <v>875</v>
      </c>
      <c r="U340" s="47" t="s">
        <v>914</v>
      </c>
      <c r="V340" s="39"/>
      <c r="W340" s="169">
        <f>V340*K340</f>
        <v>0</v>
      </c>
      <c r="X340" s="169">
        <v>9.7999999999999997E-4</v>
      </c>
      <c r="Y340" s="169">
        <f>X340*K340</f>
        <v>5.3899999999999998E-3</v>
      </c>
      <c r="Z340" s="169">
        <v>0</v>
      </c>
      <c r="AA340" s="170">
        <f>Z340*K340</f>
        <v>0</v>
      </c>
      <c r="AR340" s="22" t="s">
        <v>1183</v>
      </c>
      <c r="AT340" s="22" t="s">
        <v>1082</v>
      </c>
      <c r="AU340" s="22" t="s">
        <v>959</v>
      </c>
      <c r="AY340" s="22" t="s">
        <v>1081</v>
      </c>
      <c r="BE340" s="116">
        <f>IF(U340="základná",N340,0)</f>
        <v>0</v>
      </c>
      <c r="BF340" s="116">
        <f>IF(U340="znížená",N340,0)</f>
        <v>0</v>
      </c>
      <c r="BG340" s="116">
        <f>IF(U340="zákl. prenesená",N340,0)</f>
        <v>0</v>
      </c>
      <c r="BH340" s="116">
        <f>IF(U340="zníž. prenesená",N340,0)</f>
        <v>0</v>
      </c>
      <c r="BI340" s="116">
        <f>IF(U340="nulová",N340,0)</f>
        <v>0</v>
      </c>
      <c r="BJ340" s="22" t="s">
        <v>959</v>
      </c>
      <c r="BK340" s="171">
        <f>ROUND(L340*K340,3)</f>
        <v>0</v>
      </c>
      <c r="BL340" s="22" t="s">
        <v>1183</v>
      </c>
      <c r="BM340" s="22" t="s">
        <v>2297</v>
      </c>
    </row>
    <row r="341" spans="2:65" s="12" customFormat="1" ht="16.5" customHeight="1">
      <c r="B341" s="179"/>
      <c r="C341" s="180"/>
      <c r="D341" s="180"/>
      <c r="E341" s="181" t="s">
        <v>875</v>
      </c>
      <c r="F341" s="275" t="s">
        <v>2131</v>
      </c>
      <c r="G341" s="276"/>
      <c r="H341" s="276"/>
      <c r="I341" s="276"/>
      <c r="J341" s="180"/>
      <c r="K341" s="182">
        <v>5.5</v>
      </c>
      <c r="L341" s="180"/>
      <c r="M341" s="180"/>
      <c r="N341" s="180"/>
      <c r="O341" s="180"/>
      <c r="P341" s="180"/>
      <c r="Q341" s="180"/>
      <c r="R341" s="183"/>
      <c r="T341" s="184"/>
      <c r="U341" s="180"/>
      <c r="V341" s="180"/>
      <c r="W341" s="180"/>
      <c r="X341" s="180"/>
      <c r="Y341" s="180"/>
      <c r="Z341" s="180"/>
      <c r="AA341" s="185"/>
      <c r="AT341" s="186" t="s">
        <v>1089</v>
      </c>
      <c r="AU341" s="186" t="s">
        <v>959</v>
      </c>
      <c r="AV341" s="12" t="s">
        <v>959</v>
      </c>
      <c r="AW341" s="12" t="s">
        <v>903</v>
      </c>
      <c r="AX341" s="12" t="s">
        <v>954</v>
      </c>
      <c r="AY341" s="186" t="s">
        <v>1081</v>
      </c>
    </row>
    <row r="342" spans="2:65" s="1" customFormat="1" ht="25.5" customHeight="1">
      <c r="B342" s="136"/>
      <c r="C342" s="164" t="s">
        <v>2298</v>
      </c>
      <c r="D342" s="164" t="s">
        <v>1082</v>
      </c>
      <c r="E342" s="165" t="s">
        <v>18</v>
      </c>
      <c r="F342" s="270" t="s">
        <v>19</v>
      </c>
      <c r="G342" s="270"/>
      <c r="H342" s="270"/>
      <c r="I342" s="270"/>
      <c r="J342" s="166" t="s">
        <v>1346</v>
      </c>
      <c r="K342" s="167">
        <v>0</v>
      </c>
      <c r="L342" s="265">
        <v>0</v>
      </c>
      <c r="M342" s="265"/>
      <c r="N342" s="258">
        <f>ROUND(L342*K342,3)</f>
        <v>0</v>
      </c>
      <c r="O342" s="258"/>
      <c r="P342" s="258"/>
      <c r="Q342" s="258"/>
      <c r="R342" s="138"/>
      <c r="T342" s="168" t="s">
        <v>875</v>
      </c>
      <c r="U342" s="47" t="s">
        <v>914</v>
      </c>
      <c r="V342" s="39"/>
      <c r="W342" s="169">
        <f>V342*K342</f>
        <v>0</v>
      </c>
      <c r="X342" s="169">
        <v>0</v>
      </c>
      <c r="Y342" s="169">
        <f>X342*K342</f>
        <v>0</v>
      </c>
      <c r="Z342" s="169">
        <v>0</v>
      </c>
      <c r="AA342" s="170">
        <f>Z342*K342</f>
        <v>0</v>
      </c>
      <c r="AR342" s="22" t="s">
        <v>1183</v>
      </c>
      <c r="AT342" s="22" t="s">
        <v>1082</v>
      </c>
      <c r="AU342" s="22" t="s">
        <v>959</v>
      </c>
      <c r="AY342" s="22" t="s">
        <v>1081</v>
      </c>
      <c r="BE342" s="116">
        <f>IF(U342="základná",N342,0)</f>
        <v>0</v>
      </c>
      <c r="BF342" s="116">
        <f>IF(U342="znížená",N342,0)</f>
        <v>0</v>
      </c>
      <c r="BG342" s="116">
        <f>IF(U342="zákl. prenesená",N342,0)</f>
        <v>0</v>
      </c>
      <c r="BH342" s="116">
        <f>IF(U342="zníž. prenesená",N342,0)</f>
        <v>0</v>
      </c>
      <c r="BI342" s="116">
        <f>IF(U342="nulová",N342,0)</f>
        <v>0</v>
      </c>
      <c r="BJ342" s="22" t="s">
        <v>959</v>
      </c>
      <c r="BK342" s="171">
        <f>ROUND(L342*K342,3)</f>
        <v>0</v>
      </c>
      <c r="BL342" s="22" t="s">
        <v>1183</v>
      </c>
      <c r="BM342" s="22" t="s">
        <v>2299</v>
      </c>
    </row>
    <row r="343" spans="2:65" s="10" customFormat="1" ht="29.85" customHeight="1">
      <c r="B343" s="153"/>
      <c r="C343" s="154"/>
      <c r="D343" s="163" t="s">
        <v>1061</v>
      </c>
      <c r="E343" s="163"/>
      <c r="F343" s="163"/>
      <c r="G343" s="163"/>
      <c r="H343" s="163"/>
      <c r="I343" s="163"/>
      <c r="J343" s="163"/>
      <c r="K343" s="163"/>
      <c r="L343" s="163"/>
      <c r="M343" s="163"/>
      <c r="N343" s="273">
        <f>BK343</f>
        <v>0</v>
      </c>
      <c r="O343" s="274"/>
      <c r="P343" s="274"/>
      <c r="Q343" s="274"/>
      <c r="R343" s="156"/>
      <c r="T343" s="157"/>
      <c r="U343" s="154"/>
      <c r="V343" s="154"/>
      <c r="W343" s="158">
        <f>SUM(W344:W348)</f>
        <v>0</v>
      </c>
      <c r="X343" s="154"/>
      <c r="Y343" s="158">
        <f>SUM(Y344:Y348)</f>
        <v>2.8813000000000003E-3</v>
      </c>
      <c r="Z343" s="154"/>
      <c r="AA343" s="159">
        <f>SUM(AA344:AA348)</f>
        <v>0</v>
      </c>
      <c r="AR343" s="160" t="s">
        <v>959</v>
      </c>
      <c r="AT343" s="161" t="s">
        <v>946</v>
      </c>
      <c r="AU343" s="161" t="s">
        <v>954</v>
      </c>
      <c r="AY343" s="160" t="s">
        <v>1081</v>
      </c>
      <c r="BK343" s="162">
        <f>SUM(BK344:BK348)</f>
        <v>0</v>
      </c>
    </row>
    <row r="344" spans="2:65" s="1" customFormat="1" ht="38.25" customHeight="1">
      <c r="B344" s="136"/>
      <c r="C344" s="164" t="s">
        <v>2300</v>
      </c>
      <c r="D344" s="164" t="s">
        <v>1082</v>
      </c>
      <c r="E344" s="165" t="s">
        <v>2301</v>
      </c>
      <c r="F344" s="270" t="s">
        <v>2302</v>
      </c>
      <c r="G344" s="270"/>
      <c r="H344" s="270"/>
      <c r="I344" s="270"/>
      <c r="J344" s="166" t="s">
        <v>1135</v>
      </c>
      <c r="K344" s="167">
        <v>4.6500000000000004</v>
      </c>
      <c r="L344" s="265">
        <v>0</v>
      </c>
      <c r="M344" s="265"/>
      <c r="N344" s="258">
        <f>ROUND(L344*K344,3)</f>
        <v>0</v>
      </c>
      <c r="O344" s="258"/>
      <c r="P344" s="258"/>
      <c r="Q344" s="258"/>
      <c r="R344" s="138"/>
      <c r="T344" s="168" t="s">
        <v>875</v>
      </c>
      <c r="U344" s="47" t="s">
        <v>914</v>
      </c>
      <c r="V344" s="39"/>
      <c r="W344" s="169">
        <f>V344*K344</f>
        <v>0</v>
      </c>
      <c r="X344" s="169">
        <v>4.4999999999999999E-4</v>
      </c>
      <c r="Y344" s="169">
        <f>X344*K344</f>
        <v>2.0925000000000002E-3</v>
      </c>
      <c r="Z344" s="169">
        <v>0</v>
      </c>
      <c r="AA344" s="170">
        <f>Z344*K344</f>
        <v>0</v>
      </c>
      <c r="AR344" s="22" t="s">
        <v>1183</v>
      </c>
      <c r="AT344" s="22" t="s">
        <v>1082</v>
      </c>
      <c r="AU344" s="22" t="s">
        <v>959</v>
      </c>
      <c r="AY344" s="22" t="s">
        <v>1081</v>
      </c>
      <c r="BE344" s="116">
        <f>IF(U344="základná",N344,0)</f>
        <v>0</v>
      </c>
      <c r="BF344" s="116">
        <f>IF(U344="znížená",N344,0)</f>
        <v>0</v>
      </c>
      <c r="BG344" s="116">
        <f>IF(U344="zákl. prenesená",N344,0)</f>
        <v>0</v>
      </c>
      <c r="BH344" s="116">
        <f>IF(U344="zníž. prenesená",N344,0)</f>
        <v>0</v>
      </c>
      <c r="BI344" s="116">
        <f>IF(U344="nulová",N344,0)</f>
        <v>0</v>
      </c>
      <c r="BJ344" s="22" t="s">
        <v>959</v>
      </c>
      <c r="BK344" s="171">
        <f>ROUND(L344*K344,3)</f>
        <v>0</v>
      </c>
      <c r="BL344" s="22" t="s">
        <v>1183</v>
      </c>
      <c r="BM344" s="22" t="s">
        <v>2303</v>
      </c>
    </row>
    <row r="345" spans="2:65" s="1" customFormat="1" ht="25.5" customHeight="1">
      <c r="B345" s="136"/>
      <c r="C345" s="164" t="s">
        <v>2304</v>
      </c>
      <c r="D345" s="164" t="s">
        <v>1082</v>
      </c>
      <c r="E345" s="165" t="s">
        <v>2305</v>
      </c>
      <c r="F345" s="270" t="s">
        <v>2306</v>
      </c>
      <c r="G345" s="270"/>
      <c r="H345" s="270"/>
      <c r="I345" s="270"/>
      <c r="J345" s="166" t="s">
        <v>1135</v>
      </c>
      <c r="K345" s="167">
        <v>4.6399999999999997</v>
      </c>
      <c r="L345" s="265">
        <v>0</v>
      </c>
      <c r="M345" s="265"/>
      <c r="N345" s="258">
        <f>ROUND(L345*K345,3)</f>
        <v>0</v>
      </c>
      <c r="O345" s="258"/>
      <c r="P345" s="258"/>
      <c r="Q345" s="258"/>
      <c r="R345" s="138"/>
      <c r="T345" s="168" t="s">
        <v>875</v>
      </c>
      <c r="U345" s="47" t="s">
        <v>914</v>
      </c>
      <c r="V345" s="39"/>
      <c r="W345" s="169">
        <f>V345*K345</f>
        <v>0</v>
      </c>
      <c r="X345" s="169">
        <v>1.7000000000000001E-4</v>
      </c>
      <c r="Y345" s="169">
        <f>X345*K345</f>
        <v>7.8879999999999998E-4</v>
      </c>
      <c r="Z345" s="169">
        <v>0</v>
      </c>
      <c r="AA345" s="170">
        <f>Z345*K345</f>
        <v>0</v>
      </c>
      <c r="AR345" s="22" t="s">
        <v>1183</v>
      </c>
      <c r="AT345" s="22" t="s">
        <v>1082</v>
      </c>
      <c r="AU345" s="22" t="s">
        <v>959</v>
      </c>
      <c r="AY345" s="22" t="s">
        <v>1081</v>
      </c>
      <c r="BE345" s="116">
        <f>IF(U345="základná",N345,0)</f>
        <v>0</v>
      </c>
      <c r="BF345" s="116">
        <f>IF(U345="znížená",N345,0)</f>
        <v>0</v>
      </c>
      <c r="BG345" s="116">
        <f>IF(U345="zákl. prenesená",N345,0)</f>
        <v>0</v>
      </c>
      <c r="BH345" s="116">
        <f>IF(U345="zníž. prenesená",N345,0)</f>
        <v>0</v>
      </c>
      <c r="BI345" s="116">
        <f>IF(U345="nulová",N345,0)</f>
        <v>0</v>
      </c>
      <c r="BJ345" s="22" t="s">
        <v>959</v>
      </c>
      <c r="BK345" s="171">
        <f>ROUND(L345*K345,3)</f>
        <v>0</v>
      </c>
      <c r="BL345" s="22" t="s">
        <v>1183</v>
      </c>
      <c r="BM345" s="22" t="s">
        <v>2307</v>
      </c>
    </row>
    <row r="346" spans="2:65" s="12" customFormat="1" ht="16.5" customHeight="1">
      <c r="B346" s="179"/>
      <c r="C346" s="180"/>
      <c r="D346" s="180"/>
      <c r="E346" s="181" t="s">
        <v>875</v>
      </c>
      <c r="F346" s="275" t="s">
        <v>2308</v>
      </c>
      <c r="G346" s="276"/>
      <c r="H346" s="276"/>
      <c r="I346" s="276"/>
      <c r="J346" s="180"/>
      <c r="K346" s="182">
        <v>3.2</v>
      </c>
      <c r="L346" s="180"/>
      <c r="M346" s="180"/>
      <c r="N346" s="180"/>
      <c r="O346" s="180"/>
      <c r="P346" s="180"/>
      <c r="Q346" s="180"/>
      <c r="R346" s="183"/>
      <c r="T346" s="184"/>
      <c r="U346" s="180"/>
      <c r="V346" s="180"/>
      <c r="W346" s="180"/>
      <c r="X346" s="180"/>
      <c r="Y346" s="180"/>
      <c r="Z346" s="180"/>
      <c r="AA346" s="185"/>
      <c r="AT346" s="186" t="s">
        <v>1089</v>
      </c>
      <c r="AU346" s="186" t="s">
        <v>959</v>
      </c>
      <c r="AV346" s="12" t="s">
        <v>959</v>
      </c>
      <c r="AW346" s="12" t="s">
        <v>903</v>
      </c>
      <c r="AX346" s="12" t="s">
        <v>947</v>
      </c>
      <c r="AY346" s="186" t="s">
        <v>1081</v>
      </c>
    </row>
    <row r="347" spans="2:65" s="12" customFormat="1" ht="16.5" customHeight="1">
      <c r="B347" s="179"/>
      <c r="C347" s="180"/>
      <c r="D347" s="180"/>
      <c r="E347" s="181" t="s">
        <v>875</v>
      </c>
      <c r="F347" s="259" t="s">
        <v>2309</v>
      </c>
      <c r="G347" s="260"/>
      <c r="H347" s="260"/>
      <c r="I347" s="260"/>
      <c r="J347" s="180"/>
      <c r="K347" s="182">
        <v>1.44</v>
      </c>
      <c r="L347" s="180"/>
      <c r="M347" s="180"/>
      <c r="N347" s="180"/>
      <c r="O347" s="180"/>
      <c r="P347" s="180"/>
      <c r="Q347" s="180"/>
      <c r="R347" s="183"/>
      <c r="T347" s="184"/>
      <c r="U347" s="180"/>
      <c r="V347" s="180"/>
      <c r="W347" s="180"/>
      <c r="X347" s="180"/>
      <c r="Y347" s="180"/>
      <c r="Z347" s="180"/>
      <c r="AA347" s="185"/>
      <c r="AT347" s="186" t="s">
        <v>1089</v>
      </c>
      <c r="AU347" s="186" t="s">
        <v>959</v>
      </c>
      <c r="AV347" s="12" t="s">
        <v>959</v>
      </c>
      <c r="AW347" s="12" t="s">
        <v>903</v>
      </c>
      <c r="AX347" s="12" t="s">
        <v>947</v>
      </c>
      <c r="AY347" s="186" t="s">
        <v>1081</v>
      </c>
    </row>
    <row r="348" spans="2:65" s="13" customFormat="1" ht="16.5" customHeight="1">
      <c r="B348" s="187"/>
      <c r="C348" s="188"/>
      <c r="D348" s="188"/>
      <c r="E348" s="189" t="s">
        <v>875</v>
      </c>
      <c r="F348" s="271" t="s">
        <v>1096</v>
      </c>
      <c r="G348" s="272"/>
      <c r="H348" s="272"/>
      <c r="I348" s="272"/>
      <c r="J348" s="188"/>
      <c r="K348" s="190">
        <v>4.6399999999999997</v>
      </c>
      <c r="L348" s="188"/>
      <c r="M348" s="188"/>
      <c r="N348" s="188"/>
      <c r="O348" s="188"/>
      <c r="P348" s="188"/>
      <c r="Q348" s="188"/>
      <c r="R348" s="191"/>
      <c r="T348" s="192"/>
      <c r="U348" s="188"/>
      <c r="V348" s="188"/>
      <c r="W348" s="188"/>
      <c r="X348" s="188"/>
      <c r="Y348" s="188"/>
      <c r="Z348" s="188"/>
      <c r="AA348" s="193"/>
      <c r="AT348" s="194" t="s">
        <v>1089</v>
      </c>
      <c r="AU348" s="194" t="s">
        <v>959</v>
      </c>
      <c r="AV348" s="13" t="s">
        <v>1086</v>
      </c>
      <c r="AW348" s="13" t="s">
        <v>903</v>
      </c>
      <c r="AX348" s="13" t="s">
        <v>954</v>
      </c>
      <c r="AY348" s="194" t="s">
        <v>1081</v>
      </c>
    </row>
    <row r="349" spans="2:65" s="10" customFormat="1" ht="29.85" customHeight="1">
      <c r="B349" s="153"/>
      <c r="C349" s="154"/>
      <c r="D349" s="163" t="s">
        <v>1062</v>
      </c>
      <c r="E349" s="163"/>
      <c r="F349" s="163"/>
      <c r="G349" s="163"/>
      <c r="H349" s="163"/>
      <c r="I349" s="163"/>
      <c r="J349" s="163"/>
      <c r="K349" s="163"/>
      <c r="L349" s="163"/>
      <c r="M349" s="163"/>
      <c r="N349" s="279">
        <f>BK349</f>
        <v>0</v>
      </c>
      <c r="O349" s="280"/>
      <c r="P349" s="280"/>
      <c r="Q349" s="280"/>
      <c r="R349" s="156"/>
      <c r="T349" s="157"/>
      <c r="U349" s="154"/>
      <c r="V349" s="154"/>
      <c r="W349" s="158">
        <f>SUM(W350:W355)</f>
        <v>0</v>
      </c>
      <c r="X349" s="154"/>
      <c r="Y349" s="158">
        <f>SUM(Y350:Y355)</f>
        <v>2.3405000000000002E-2</v>
      </c>
      <c r="Z349" s="154"/>
      <c r="AA349" s="159">
        <f>SUM(AA350:AA355)</f>
        <v>0</v>
      </c>
      <c r="AR349" s="160" t="s">
        <v>959</v>
      </c>
      <c r="AT349" s="161" t="s">
        <v>946</v>
      </c>
      <c r="AU349" s="161" t="s">
        <v>954</v>
      </c>
      <c r="AY349" s="160" t="s">
        <v>1081</v>
      </c>
      <c r="BK349" s="162">
        <f>SUM(BK350:BK355)</f>
        <v>0</v>
      </c>
    </row>
    <row r="350" spans="2:65" s="1" customFormat="1" ht="25.5" customHeight="1">
      <c r="B350" s="136"/>
      <c r="C350" s="164" t="s">
        <v>2310</v>
      </c>
      <c r="D350" s="164" t="s">
        <v>1082</v>
      </c>
      <c r="E350" s="165" t="s">
        <v>37</v>
      </c>
      <c r="F350" s="270" t="s">
        <v>38</v>
      </c>
      <c r="G350" s="270"/>
      <c r="H350" s="270"/>
      <c r="I350" s="270"/>
      <c r="J350" s="166" t="s">
        <v>1135</v>
      </c>
      <c r="K350" s="167">
        <v>33.700000000000003</v>
      </c>
      <c r="L350" s="265">
        <v>0</v>
      </c>
      <c r="M350" s="265"/>
      <c r="N350" s="258">
        <f>ROUND(L350*K350,3)</f>
        <v>0</v>
      </c>
      <c r="O350" s="258"/>
      <c r="P350" s="258"/>
      <c r="Q350" s="258"/>
      <c r="R350" s="138"/>
      <c r="T350" s="168" t="s">
        <v>875</v>
      </c>
      <c r="U350" s="47" t="s">
        <v>914</v>
      </c>
      <c r="V350" s="39"/>
      <c r="W350" s="169">
        <f>V350*K350</f>
        <v>0</v>
      </c>
      <c r="X350" s="169">
        <v>1.8000000000000001E-4</v>
      </c>
      <c r="Y350" s="169">
        <f>X350*K350</f>
        <v>6.0660000000000011E-3</v>
      </c>
      <c r="Z350" s="169">
        <v>0</v>
      </c>
      <c r="AA350" s="170">
        <f>Z350*K350</f>
        <v>0</v>
      </c>
      <c r="AR350" s="22" t="s">
        <v>1183</v>
      </c>
      <c r="AT350" s="22" t="s">
        <v>1082</v>
      </c>
      <c r="AU350" s="22" t="s">
        <v>959</v>
      </c>
      <c r="AY350" s="22" t="s">
        <v>1081</v>
      </c>
      <c r="BE350" s="116">
        <f>IF(U350="základná",N350,0)</f>
        <v>0</v>
      </c>
      <c r="BF350" s="116">
        <f>IF(U350="znížená",N350,0)</f>
        <v>0</v>
      </c>
      <c r="BG350" s="116">
        <f>IF(U350="zákl. prenesená",N350,0)</f>
        <v>0</v>
      </c>
      <c r="BH350" s="116">
        <f>IF(U350="zníž. prenesená",N350,0)</f>
        <v>0</v>
      </c>
      <c r="BI350" s="116">
        <f>IF(U350="nulová",N350,0)</f>
        <v>0</v>
      </c>
      <c r="BJ350" s="22" t="s">
        <v>959</v>
      </c>
      <c r="BK350" s="171">
        <f>ROUND(L350*K350,3)</f>
        <v>0</v>
      </c>
      <c r="BL350" s="22" t="s">
        <v>1183</v>
      </c>
      <c r="BM350" s="22" t="s">
        <v>2311</v>
      </c>
    </row>
    <row r="351" spans="2:65" s="1" customFormat="1" ht="25.5" customHeight="1">
      <c r="B351" s="136"/>
      <c r="C351" s="164" t="s">
        <v>2312</v>
      </c>
      <c r="D351" s="164" t="s">
        <v>1082</v>
      </c>
      <c r="E351" s="165" t="s">
        <v>53</v>
      </c>
      <c r="F351" s="270" t="s">
        <v>54</v>
      </c>
      <c r="G351" s="270"/>
      <c r="H351" s="270"/>
      <c r="I351" s="270"/>
      <c r="J351" s="166" t="s">
        <v>1135</v>
      </c>
      <c r="K351" s="167">
        <v>10</v>
      </c>
      <c r="L351" s="265">
        <v>0</v>
      </c>
      <c r="M351" s="265"/>
      <c r="N351" s="258">
        <f>ROUND(L351*K351,3)</f>
        <v>0</v>
      </c>
      <c r="O351" s="258"/>
      <c r="P351" s="258"/>
      <c r="Q351" s="258"/>
      <c r="R351" s="138"/>
      <c r="T351" s="168" t="s">
        <v>875</v>
      </c>
      <c r="U351" s="47" t="s">
        <v>914</v>
      </c>
      <c r="V351" s="39"/>
      <c r="W351" s="169">
        <f>V351*K351</f>
        <v>0</v>
      </c>
      <c r="X351" s="169">
        <v>1.4999999999999999E-4</v>
      </c>
      <c r="Y351" s="169">
        <f>X351*K351</f>
        <v>1.4999999999999998E-3</v>
      </c>
      <c r="Z351" s="169">
        <v>0</v>
      </c>
      <c r="AA351" s="170">
        <f>Z351*K351</f>
        <v>0</v>
      </c>
      <c r="AR351" s="22" t="s">
        <v>1183</v>
      </c>
      <c r="AT351" s="22" t="s">
        <v>1082</v>
      </c>
      <c r="AU351" s="22" t="s">
        <v>959</v>
      </c>
      <c r="AY351" s="22" t="s">
        <v>1081</v>
      </c>
      <c r="BE351" s="116">
        <f>IF(U351="základná",N351,0)</f>
        <v>0</v>
      </c>
      <c r="BF351" s="116">
        <f>IF(U351="znížená",N351,0)</f>
        <v>0</v>
      </c>
      <c r="BG351" s="116">
        <f>IF(U351="zákl. prenesená",N351,0)</f>
        <v>0</v>
      </c>
      <c r="BH351" s="116">
        <f>IF(U351="zníž. prenesená",N351,0)</f>
        <v>0</v>
      </c>
      <c r="BI351" s="116">
        <f>IF(U351="nulová",N351,0)</f>
        <v>0</v>
      </c>
      <c r="BJ351" s="22" t="s">
        <v>959</v>
      </c>
      <c r="BK351" s="171">
        <f>ROUND(L351*K351,3)</f>
        <v>0</v>
      </c>
      <c r="BL351" s="22" t="s">
        <v>1183</v>
      </c>
      <c r="BM351" s="22" t="s">
        <v>2313</v>
      </c>
    </row>
    <row r="352" spans="2:65" s="1" customFormat="1" ht="38.25" customHeight="1">
      <c r="B352" s="136"/>
      <c r="C352" s="164" t="s">
        <v>2314</v>
      </c>
      <c r="D352" s="164" t="s">
        <v>1082</v>
      </c>
      <c r="E352" s="165" t="s">
        <v>61</v>
      </c>
      <c r="F352" s="270" t="s">
        <v>62</v>
      </c>
      <c r="G352" s="270"/>
      <c r="H352" s="270"/>
      <c r="I352" s="270"/>
      <c r="J352" s="166" t="s">
        <v>1135</v>
      </c>
      <c r="K352" s="167">
        <v>33.700000000000003</v>
      </c>
      <c r="L352" s="265">
        <v>0</v>
      </c>
      <c r="M352" s="265"/>
      <c r="N352" s="258">
        <f>ROUND(L352*K352,3)</f>
        <v>0</v>
      </c>
      <c r="O352" s="258"/>
      <c r="P352" s="258"/>
      <c r="Q352" s="258"/>
      <c r="R352" s="138"/>
      <c r="T352" s="168" t="s">
        <v>875</v>
      </c>
      <c r="U352" s="47" t="s">
        <v>914</v>
      </c>
      <c r="V352" s="39"/>
      <c r="W352" s="169">
        <f>V352*K352</f>
        <v>0</v>
      </c>
      <c r="X352" s="169">
        <v>4.6999999999999999E-4</v>
      </c>
      <c r="Y352" s="169">
        <f>X352*K352</f>
        <v>1.5839000000000002E-2</v>
      </c>
      <c r="Z352" s="169">
        <v>0</v>
      </c>
      <c r="AA352" s="170">
        <f>Z352*K352</f>
        <v>0</v>
      </c>
      <c r="AR352" s="22" t="s">
        <v>1183</v>
      </c>
      <c r="AT352" s="22" t="s">
        <v>1082</v>
      </c>
      <c r="AU352" s="22" t="s">
        <v>959</v>
      </c>
      <c r="AY352" s="22" t="s">
        <v>1081</v>
      </c>
      <c r="BE352" s="116">
        <f>IF(U352="základná",N352,0)</f>
        <v>0</v>
      </c>
      <c r="BF352" s="116">
        <f>IF(U352="znížená",N352,0)</f>
        <v>0</v>
      </c>
      <c r="BG352" s="116">
        <f>IF(U352="zákl. prenesená",N352,0)</f>
        <v>0</v>
      </c>
      <c r="BH352" s="116">
        <f>IF(U352="zníž. prenesená",N352,0)</f>
        <v>0</v>
      </c>
      <c r="BI352" s="116">
        <f>IF(U352="nulová",N352,0)</f>
        <v>0</v>
      </c>
      <c r="BJ352" s="22" t="s">
        <v>959</v>
      </c>
      <c r="BK352" s="171">
        <f>ROUND(L352*K352,3)</f>
        <v>0</v>
      </c>
      <c r="BL352" s="22" t="s">
        <v>1183</v>
      </c>
      <c r="BM352" s="22" t="s">
        <v>2315</v>
      </c>
    </row>
    <row r="353" spans="2:65" s="12" customFormat="1" ht="16.5" customHeight="1">
      <c r="B353" s="179"/>
      <c r="C353" s="180"/>
      <c r="D353" s="180"/>
      <c r="E353" s="181" t="s">
        <v>875</v>
      </c>
      <c r="F353" s="275" t="s">
        <v>2316</v>
      </c>
      <c r="G353" s="276"/>
      <c r="H353" s="276"/>
      <c r="I353" s="276"/>
      <c r="J353" s="180"/>
      <c r="K353" s="182">
        <v>28.2</v>
      </c>
      <c r="L353" s="180"/>
      <c r="M353" s="180"/>
      <c r="N353" s="180"/>
      <c r="O353" s="180"/>
      <c r="P353" s="180"/>
      <c r="Q353" s="180"/>
      <c r="R353" s="183"/>
      <c r="T353" s="184"/>
      <c r="U353" s="180"/>
      <c r="V353" s="180"/>
      <c r="W353" s="180"/>
      <c r="X353" s="180"/>
      <c r="Y353" s="180"/>
      <c r="Z353" s="180"/>
      <c r="AA353" s="185"/>
      <c r="AT353" s="186" t="s">
        <v>1089</v>
      </c>
      <c r="AU353" s="186" t="s">
        <v>959</v>
      </c>
      <c r="AV353" s="12" t="s">
        <v>959</v>
      </c>
      <c r="AW353" s="12" t="s">
        <v>903</v>
      </c>
      <c r="AX353" s="12" t="s">
        <v>947</v>
      </c>
      <c r="AY353" s="186" t="s">
        <v>1081</v>
      </c>
    </row>
    <row r="354" spans="2:65" s="12" customFormat="1" ht="16.5" customHeight="1">
      <c r="B354" s="179"/>
      <c r="C354" s="180"/>
      <c r="D354" s="180"/>
      <c r="E354" s="181" t="s">
        <v>875</v>
      </c>
      <c r="F354" s="259" t="s">
        <v>2131</v>
      </c>
      <c r="G354" s="260"/>
      <c r="H354" s="260"/>
      <c r="I354" s="260"/>
      <c r="J354" s="180"/>
      <c r="K354" s="182">
        <v>5.5</v>
      </c>
      <c r="L354" s="180"/>
      <c r="M354" s="180"/>
      <c r="N354" s="180"/>
      <c r="O354" s="180"/>
      <c r="P354" s="180"/>
      <c r="Q354" s="180"/>
      <c r="R354" s="183"/>
      <c r="T354" s="184"/>
      <c r="U354" s="180"/>
      <c r="V354" s="180"/>
      <c r="W354" s="180"/>
      <c r="X354" s="180"/>
      <c r="Y354" s="180"/>
      <c r="Z354" s="180"/>
      <c r="AA354" s="185"/>
      <c r="AT354" s="186" t="s">
        <v>1089</v>
      </c>
      <c r="AU354" s="186" t="s">
        <v>959</v>
      </c>
      <c r="AV354" s="12" t="s">
        <v>959</v>
      </c>
      <c r="AW354" s="12" t="s">
        <v>903</v>
      </c>
      <c r="AX354" s="12" t="s">
        <v>947</v>
      </c>
      <c r="AY354" s="186" t="s">
        <v>1081</v>
      </c>
    </row>
    <row r="355" spans="2:65" s="13" customFormat="1" ht="16.5" customHeight="1">
      <c r="B355" s="187"/>
      <c r="C355" s="188"/>
      <c r="D355" s="188"/>
      <c r="E355" s="189" t="s">
        <v>875</v>
      </c>
      <c r="F355" s="271" t="s">
        <v>1096</v>
      </c>
      <c r="G355" s="272"/>
      <c r="H355" s="272"/>
      <c r="I355" s="272"/>
      <c r="J355" s="188"/>
      <c r="K355" s="190">
        <v>33.700000000000003</v>
      </c>
      <c r="L355" s="188"/>
      <c r="M355" s="188"/>
      <c r="N355" s="188"/>
      <c r="O355" s="188"/>
      <c r="P355" s="188"/>
      <c r="Q355" s="188"/>
      <c r="R355" s="191"/>
      <c r="T355" s="192"/>
      <c r="U355" s="188"/>
      <c r="V355" s="188"/>
      <c r="W355" s="188"/>
      <c r="X355" s="188"/>
      <c r="Y355" s="188"/>
      <c r="Z355" s="188"/>
      <c r="AA355" s="193"/>
      <c r="AT355" s="194" t="s">
        <v>1089</v>
      </c>
      <c r="AU355" s="194" t="s">
        <v>959</v>
      </c>
      <c r="AV355" s="13" t="s">
        <v>1086</v>
      </c>
      <c r="AW355" s="13" t="s">
        <v>903</v>
      </c>
      <c r="AX355" s="13" t="s">
        <v>954</v>
      </c>
      <c r="AY355" s="194" t="s">
        <v>1081</v>
      </c>
    </row>
    <row r="356" spans="2:65" s="10" customFormat="1" ht="37.35" customHeight="1">
      <c r="B356" s="153"/>
      <c r="C356" s="154"/>
      <c r="D356" s="155" t="s">
        <v>1063</v>
      </c>
      <c r="E356" s="155"/>
      <c r="F356" s="155"/>
      <c r="G356" s="155"/>
      <c r="H356" s="155"/>
      <c r="I356" s="155"/>
      <c r="J356" s="155"/>
      <c r="K356" s="155"/>
      <c r="L356" s="155"/>
      <c r="M356" s="155"/>
      <c r="N356" s="289">
        <f>BK356</f>
        <v>0</v>
      </c>
      <c r="O356" s="290"/>
      <c r="P356" s="290"/>
      <c r="Q356" s="290"/>
      <c r="R356" s="156"/>
      <c r="T356" s="157"/>
      <c r="U356" s="154"/>
      <c r="V356" s="154"/>
      <c r="W356" s="158">
        <f>W357</f>
        <v>0</v>
      </c>
      <c r="X356" s="154"/>
      <c r="Y356" s="158">
        <f>Y357</f>
        <v>1E-3</v>
      </c>
      <c r="Z356" s="154"/>
      <c r="AA356" s="159">
        <f>AA357</f>
        <v>0</v>
      </c>
      <c r="AR356" s="160" t="s">
        <v>1100</v>
      </c>
      <c r="AT356" s="161" t="s">
        <v>946</v>
      </c>
      <c r="AU356" s="161" t="s">
        <v>947</v>
      </c>
      <c r="AY356" s="160" t="s">
        <v>1081</v>
      </c>
      <c r="BK356" s="162">
        <f>BK357</f>
        <v>0</v>
      </c>
    </row>
    <row r="357" spans="2:65" s="10" customFormat="1" ht="19.899999999999999" customHeight="1">
      <c r="B357" s="153"/>
      <c r="C357" s="154"/>
      <c r="D357" s="163" t="s">
        <v>1064</v>
      </c>
      <c r="E357" s="163"/>
      <c r="F357" s="163"/>
      <c r="G357" s="163"/>
      <c r="H357" s="163"/>
      <c r="I357" s="163"/>
      <c r="J357" s="163"/>
      <c r="K357" s="163"/>
      <c r="L357" s="163"/>
      <c r="M357" s="163"/>
      <c r="N357" s="279">
        <f>BK357</f>
        <v>0</v>
      </c>
      <c r="O357" s="280"/>
      <c r="P357" s="280"/>
      <c r="Q357" s="280"/>
      <c r="R357" s="156"/>
      <c r="T357" s="157"/>
      <c r="U357" s="154"/>
      <c r="V357" s="154"/>
      <c r="W357" s="158">
        <f>SUM(W358:W362)</f>
        <v>0</v>
      </c>
      <c r="X357" s="154"/>
      <c r="Y357" s="158">
        <f>SUM(Y358:Y362)</f>
        <v>1E-3</v>
      </c>
      <c r="Z357" s="154"/>
      <c r="AA357" s="159">
        <f>SUM(AA358:AA362)</f>
        <v>0</v>
      </c>
      <c r="AR357" s="160" t="s">
        <v>1100</v>
      </c>
      <c r="AT357" s="161" t="s">
        <v>946</v>
      </c>
      <c r="AU357" s="161" t="s">
        <v>954</v>
      </c>
      <c r="AY357" s="160" t="s">
        <v>1081</v>
      </c>
      <c r="BK357" s="162">
        <f>SUM(BK358:BK362)</f>
        <v>0</v>
      </c>
    </row>
    <row r="358" spans="2:65" s="1" customFormat="1" ht="25.5" customHeight="1">
      <c r="B358" s="136"/>
      <c r="C358" s="164" t="s">
        <v>2317</v>
      </c>
      <c r="D358" s="164" t="s">
        <v>1082</v>
      </c>
      <c r="E358" s="165" t="s">
        <v>65</v>
      </c>
      <c r="F358" s="270" t="s">
        <v>2318</v>
      </c>
      <c r="G358" s="270"/>
      <c r="H358" s="270"/>
      <c r="I358" s="270"/>
      <c r="J358" s="166" t="s">
        <v>1182</v>
      </c>
      <c r="K358" s="167">
        <v>2</v>
      </c>
      <c r="L358" s="265">
        <v>0</v>
      </c>
      <c r="M358" s="265"/>
      <c r="N358" s="258">
        <f>ROUND(L358*K358,3)</f>
        <v>0</v>
      </c>
      <c r="O358" s="258"/>
      <c r="P358" s="258"/>
      <c r="Q358" s="258"/>
      <c r="R358" s="138"/>
      <c r="T358" s="168" t="s">
        <v>875</v>
      </c>
      <c r="U358" s="47" t="s">
        <v>914</v>
      </c>
      <c r="V358" s="39"/>
      <c r="W358" s="169">
        <f>V358*K358</f>
        <v>0</v>
      </c>
      <c r="X358" s="169">
        <v>0</v>
      </c>
      <c r="Y358" s="169">
        <f>X358*K358</f>
        <v>0</v>
      </c>
      <c r="Z358" s="169">
        <v>0</v>
      </c>
      <c r="AA358" s="170">
        <f>Z358*K358</f>
        <v>0</v>
      </c>
      <c r="AR358" s="22" t="s">
        <v>1434</v>
      </c>
      <c r="AT358" s="22" t="s">
        <v>1082</v>
      </c>
      <c r="AU358" s="22" t="s">
        <v>959</v>
      </c>
      <c r="AY358" s="22" t="s">
        <v>1081</v>
      </c>
      <c r="BE358" s="116">
        <f>IF(U358="základná",N358,0)</f>
        <v>0</v>
      </c>
      <c r="BF358" s="116">
        <f>IF(U358="znížená",N358,0)</f>
        <v>0</v>
      </c>
      <c r="BG358" s="116">
        <f>IF(U358="zákl. prenesená",N358,0)</f>
        <v>0</v>
      </c>
      <c r="BH358" s="116">
        <f>IF(U358="zníž. prenesená",N358,0)</f>
        <v>0</v>
      </c>
      <c r="BI358" s="116">
        <f>IF(U358="nulová",N358,0)</f>
        <v>0</v>
      </c>
      <c r="BJ358" s="22" t="s">
        <v>959</v>
      </c>
      <c r="BK358" s="171">
        <f>ROUND(L358*K358,3)</f>
        <v>0</v>
      </c>
      <c r="BL358" s="22" t="s">
        <v>1434</v>
      </c>
      <c r="BM358" s="22" t="s">
        <v>2319</v>
      </c>
    </row>
    <row r="359" spans="2:65" s="1" customFormat="1" ht="16.5" customHeight="1">
      <c r="B359" s="136"/>
      <c r="C359" s="195" t="s">
        <v>2320</v>
      </c>
      <c r="D359" s="195" t="s">
        <v>1187</v>
      </c>
      <c r="E359" s="196" t="s">
        <v>69</v>
      </c>
      <c r="F359" s="262" t="s">
        <v>70</v>
      </c>
      <c r="G359" s="262"/>
      <c r="H359" s="262"/>
      <c r="I359" s="262"/>
      <c r="J359" s="197" t="s">
        <v>1182</v>
      </c>
      <c r="K359" s="198">
        <v>2</v>
      </c>
      <c r="L359" s="261">
        <v>0</v>
      </c>
      <c r="M359" s="261"/>
      <c r="N359" s="257">
        <f>ROUND(L359*K359,3)</f>
        <v>0</v>
      </c>
      <c r="O359" s="258"/>
      <c r="P359" s="258"/>
      <c r="Q359" s="258"/>
      <c r="R359" s="138"/>
      <c r="T359" s="168" t="s">
        <v>875</v>
      </c>
      <c r="U359" s="47" t="s">
        <v>914</v>
      </c>
      <c r="V359" s="39"/>
      <c r="W359" s="169">
        <f>V359*K359</f>
        <v>0</v>
      </c>
      <c r="X359" s="169">
        <v>5.0000000000000001E-4</v>
      </c>
      <c r="Y359" s="169">
        <f>X359*K359</f>
        <v>1E-3</v>
      </c>
      <c r="Z359" s="169">
        <v>0</v>
      </c>
      <c r="AA359" s="170">
        <f>Z359*K359</f>
        <v>0</v>
      </c>
      <c r="AR359" s="22" t="s">
        <v>71</v>
      </c>
      <c r="AT359" s="22" t="s">
        <v>1187</v>
      </c>
      <c r="AU359" s="22" t="s">
        <v>959</v>
      </c>
      <c r="AY359" s="22" t="s">
        <v>1081</v>
      </c>
      <c r="BE359" s="116">
        <f>IF(U359="základná",N359,0)</f>
        <v>0</v>
      </c>
      <c r="BF359" s="116">
        <f>IF(U359="znížená",N359,0)</f>
        <v>0</v>
      </c>
      <c r="BG359" s="116">
        <f>IF(U359="zákl. prenesená",N359,0)</f>
        <v>0</v>
      </c>
      <c r="BH359" s="116">
        <f>IF(U359="zníž. prenesená",N359,0)</f>
        <v>0</v>
      </c>
      <c r="BI359" s="116">
        <f>IF(U359="nulová",N359,0)</f>
        <v>0</v>
      </c>
      <c r="BJ359" s="22" t="s">
        <v>959</v>
      </c>
      <c r="BK359" s="171">
        <f>ROUND(L359*K359,3)</f>
        <v>0</v>
      </c>
      <c r="BL359" s="22" t="s">
        <v>71</v>
      </c>
      <c r="BM359" s="22" t="s">
        <v>2321</v>
      </c>
    </row>
    <row r="360" spans="2:65" s="1" customFormat="1" ht="16.5" customHeight="1">
      <c r="B360" s="136"/>
      <c r="C360" s="164" t="s">
        <v>2322</v>
      </c>
      <c r="D360" s="164" t="s">
        <v>1082</v>
      </c>
      <c r="E360" s="165" t="s">
        <v>74</v>
      </c>
      <c r="F360" s="270" t="s">
        <v>75</v>
      </c>
      <c r="G360" s="270"/>
      <c r="H360" s="270"/>
      <c r="I360" s="270"/>
      <c r="J360" s="166" t="s">
        <v>1346</v>
      </c>
      <c r="K360" s="167">
        <v>0</v>
      </c>
      <c r="L360" s="265">
        <v>0</v>
      </c>
      <c r="M360" s="265"/>
      <c r="N360" s="258">
        <f>ROUND(L360*K360,3)</f>
        <v>0</v>
      </c>
      <c r="O360" s="258"/>
      <c r="P360" s="258"/>
      <c r="Q360" s="258"/>
      <c r="R360" s="138"/>
      <c r="T360" s="168" t="s">
        <v>875</v>
      </c>
      <c r="U360" s="47" t="s">
        <v>914</v>
      </c>
      <c r="V360" s="39"/>
      <c r="W360" s="169">
        <f>V360*K360</f>
        <v>0</v>
      </c>
      <c r="X360" s="169">
        <v>0</v>
      </c>
      <c r="Y360" s="169">
        <f>X360*K360</f>
        <v>0</v>
      </c>
      <c r="Z360" s="169">
        <v>0</v>
      </c>
      <c r="AA360" s="170">
        <f>Z360*K360</f>
        <v>0</v>
      </c>
      <c r="AR360" s="22" t="s">
        <v>1434</v>
      </c>
      <c r="AT360" s="22" t="s">
        <v>1082</v>
      </c>
      <c r="AU360" s="22" t="s">
        <v>959</v>
      </c>
      <c r="AY360" s="22" t="s">
        <v>1081</v>
      </c>
      <c r="BE360" s="116">
        <f>IF(U360="základná",N360,0)</f>
        <v>0</v>
      </c>
      <c r="BF360" s="116">
        <f>IF(U360="znížená",N360,0)</f>
        <v>0</v>
      </c>
      <c r="BG360" s="116">
        <f>IF(U360="zákl. prenesená",N360,0)</f>
        <v>0</v>
      </c>
      <c r="BH360" s="116">
        <f>IF(U360="zníž. prenesená",N360,0)</f>
        <v>0</v>
      </c>
      <c r="BI360" s="116">
        <f>IF(U360="nulová",N360,0)</f>
        <v>0</v>
      </c>
      <c r="BJ360" s="22" t="s">
        <v>959</v>
      </c>
      <c r="BK360" s="171">
        <f>ROUND(L360*K360,3)</f>
        <v>0</v>
      </c>
      <c r="BL360" s="22" t="s">
        <v>1434</v>
      </c>
      <c r="BM360" s="22" t="s">
        <v>2323</v>
      </c>
    </row>
    <row r="361" spans="2:65" s="1" customFormat="1" ht="16.5" customHeight="1">
      <c r="B361" s="136"/>
      <c r="C361" s="164" t="s">
        <v>2324</v>
      </c>
      <c r="D361" s="164" t="s">
        <v>1082</v>
      </c>
      <c r="E361" s="165" t="s">
        <v>78</v>
      </c>
      <c r="F361" s="270" t="s">
        <v>79</v>
      </c>
      <c r="G361" s="270"/>
      <c r="H361" s="270"/>
      <c r="I361" s="270"/>
      <c r="J361" s="166" t="s">
        <v>1346</v>
      </c>
      <c r="K361" s="167">
        <v>0</v>
      </c>
      <c r="L361" s="265">
        <v>0</v>
      </c>
      <c r="M361" s="265"/>
      <c r="N361" s="258">
        <f>ROUND(L361*K361,3)</f>
        <v>0</v>
      </c>
      <c r="O361" s="258"/>
      <c r="P361" s="258"/>
      <c r="Q361" s="258"/>
      <c r="R361" s="138"/>
      <c r="T361" s="168" t="s">
        <v>875</v>
      </c>
      <c r="U361" s="47" t="s">
        <v>914</v>
      </c>
      <c r="V361" s="39"/>
      <c r="W361" s="169">
        <f>V361*K361</f>
        <v>0</v>
      </c>
      <c r="X361" s="169">
        <v>0</v>
      </c>
      <c r="Y361" s="169">
        <f>X361*K361</f>
        <v>0</v>
      </c>
      <c r="Z361" s="169">
        <v>0</v>
      </c>
      <c r="AA361" s="170">
        <f>Z361*K361</f>
        <v>0</v>
      </c>
      <c r="AR361" s="22" t="s">
        <v>71</v>
      </c>
      <c r="AT361" s="22" t="s">
        <v>1082</v>
      </c>
      <c r="AU361" s="22" t="s">
        <v>959</v>
      </c>
      <c r="AY361" s="22" t="s">
        <v>1081</v>
      </c>
      <c r="BE361" s="116">
        <f>IF(U361="základná",N361,0)</f>
        <v>0</v>
      </c>
      <c r="BF361" s="116">
        <f>IF(U361="znížená",N361,0)</f>
        <v>0</v>
      </c>
      <c r="BG361" s="116">
        <f>IF(U361="zákl. prenesená",N361,0)</f>
        <v>0</v>
      </c>
      <c r="BH361" s="116">
        <f>IF(U361="zníž. prenesená",N361,0)</f>
        <v>0</v>
      </c>
      <c r="BI361" s="116">
        <f>IF(U361="nulová",N361,0)</f>
        <v>0</v>
      </c>
      <c r="BJ361" s="22" t="s">
        <v>959</v>
      </c>
      <c r="BK361" s="171">
        <f>ROUND(L361*K361,3)</f>
        <v>0</v>
      </c>
      <c r="BL361" s="22" t="s">
        <v>71</v>
      </c>
      <c r="BM361" s="22" t="s">
        <v>2325</v>
      </c>
    </row>
    <row r="362" spans="2:65" s="1" customFormat="1" ht="16.5" customHeight="1">
      <c r="B362" s="136"/>
      <c r="C362" s="164" t="s">
        <v>2326</v>
      </c>
      <c r="D362" s="164" t="s">
        <v>1082</v>
      </c>
      <c r="E362" s="165" t="s">
        <v>82</v>
      </c>
      <c r="F362" s="270" t="s">
        <v>83</v>
      </c>
      <c r="G362" s="270"/>
      <c r="H362" s="270"/>
      <c r="I362" s="270"/>
      <c r="J362" s="166" t="s">
        <v>1346</v>
      </c>
      <c r="K362" s="167">
        <v>0</v>
      </c>
      <c r="L362" s="265">
        <v>0</v>
      </c>
      <c r="M362" s="265"/>
      <c r="N362" s="258">
        <f>ROUND(L362*K362,3)</f>
        <v>0</v>
      </c>
      <c r="O362" s="258"/>
      <c r="P362" s="258"/>
      <c r="Q362" s="258"/>
      <c r="R362" s="138"/>
      <c r="T362" s="168" t="s">
        <v>875</v>
      </c>
      <c r="U362" s="47" t="s">
        <v>914</v>
      </c>
      <c r="V362" s="39"/>
      <c r="W362" s="169">
        <f>V362*K362</f>
        <v>0</v>
      </c>
      <c r="X362" s="169">
        <v>0</v>
      </c>
      <c r="Y362" s="169">
        <f>X362*K362</f>
        <v>0</v>
      </c>
      <c r="Z362" s="169">
        <v>0</v>
      </c>
      <c r="AA362" s="170">
        <f>Z362*K362</f>
        <v>0</v>
      </c>
      <c r="AR362" s="22" t="s">
        <v>1434</v>
      </c>
      <c r="AT362" s="22" t="s">
        <v>1082</v>
      </c>
      <c r="AU362" s="22" t="s">
        <v>959</v>
      </c>
      <c r="AY362" s="22" t="s">
        <v>1081</v>
      </c>
      <c r="BE362" s="116">
        <f>IF(U362="základná",N362,0)</f>
        <v>0</v>
      </c>
      <c r="BF362" s="116">
        <f>IF(U362="znížená",N362,0)</f>
        <v>0</v>
      </c>
      <c r="BG362" s="116">
        <f>IF(U362="zákl. prenesená",N362,0)</f>
        <v>0</v>
      </c>
      <c r="BH362" s="116">
        <f>IF(U362="zníž. prenesená",N362,0)</f>
        <v>0</v>
      </c>
      <c r="BI362" s="116">
        <f>IF(U362="nulová",N362,0)</f>
        <v>0</v>
      </c>
      <c r="BJ362" s="22" t="s">
        <v>959</v>
      </c>
      <c r="BK362" s="171">
        <f>ROUND(L362*K362,3)</f>
        <v>0</v>
      </c>
      <c r="BL362" s="22" t="s">
        <v>1434</v>
      </c>
      <c r="BM362" s="22" t="s">
        <v>2327</v>
      </c>
    </row>
    <row r="363" spans="2:65" s="1" customFormat="1" ht="49.9" customHeight="1">
      <c r="B363" s="38"/>
      <c r="C363" s="39"/>
      <c r="D363" s="155"/>
      <c r="E363" s="39"/>
      <c r="F363" s="39"/>
      <c r="G363" s="39"/>
      <c r="H363" s="39"/>
      <c r="I363" s="39"/>
      <c r="J363" s="39"/>
      <c r="K363" s="39"/>
      <c r="L363" s="39"/>
      <c r="M363" s="39"/>
      <c r="N363" s="277"/>
      <c r="O363" s="278"/>
      <c r="P363" s="278"/>
      <c r="Q363" s="278"/>
      <c r="R363" s="40"/>
      <c r="T363" s="200"/>
      <c r="U363" s="59"/>
      <c r="V363" s="59"/>
      <c r="W363" s="59"/>
      <c r="X363" s="59"/>
      <c r="Y363" s="59"/>
      <c r="Z363" s="59"/>
      <c r="AA363" s="61"/>
      <c r="AT363" s="22" t="s">
        <v>946</v>
      </c>
      <c r="AU363" s="22" t="s">
        <v>947</v>
      </c>
      <c r="AY363" s="22" t="s">
        <v>85</v>
      </c>
      <c r="BK363" s="171">
        <v>0</v>
      </c>
    </row>
    <row r="364" spans="2:65" s="1" customFormat="1" ht="6.95" customHeight="1">
      <c r="B364" s="62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4"/>
    </row>
  </sheetData>
  <mergeCells count="534">
    <mergeCell ref="N363:Q363"/>
    <mergeCell ref="N360:Q360"/>
    <mergeCell ref="N358:Q358"/>
    <mergeCell ref="N359:Q359"/>
    <mergeCell ref="N361:Q361"/>
    <mergeCell ref="F360:I360"/>
    <mergeCell ref="F361:I361"/>
    <mergeCell ref="F362:I362"/>
    <mergeCell ref="F353:I353"/>
    <mergeCell ref="N362:Q362"/>
    <mergeCell ref="N356:Q356"/>
    <mergeCell ref="N357:Q357"/>
    <mergeCell ref="L358:M358"/>
    <mergeCell ref="L359:M359"/>
    <mergeCell ref="L360:M360"/>
    <mergeCell ref="L361:M361"/>
    <mergeCell ref="L362:M362"/>
    <mergeCell ref="F352:I352"/>
    <mergeCell ref="F354:I354"/>
    <mergeCell ref="F355:I355"/>
    <mergeCell ref="F358:I358"/>
    <mergeCell ref="F359:I359"/>
    <mergeCell ref="F79:P79"/>
    <mergeCell ref="F80:P80"/>
    <mergeCell ref="M82:P82"/>
    <mergeCell ref="M84:Q84"/>
    <mergeCell ref="M37:P37"/>
    <mergeCell ref="L39:P39"/>
    <mergeCell ref="L352:M352"/>
    <mergeCell ref="L345:M345"/>
    <mergeCell ref="N352:Q352"/>
    <mergeCell ref="N350:Q350"/>
    <mergeCell ref="N351:Q351"/>
    <mergeCell ref="N349:Q349"/>
    <mergeCell ref="F8:P8"/>
    <mergeCell ref="O10:P10"/>
    <mergeCell ref="O12:P12"/>
    <mergeCell ref="O13:P13"/>
    <mergeCell ref="L350:M350"/>
    <mergeCell ref="L351:M351"/>
    <mergeCell ref="H36:J36"/>
    <mergeCell ref="M36:P36"/>
    <mergeCell ref="H37:J37"/>
    <mergeCell ref="L344:M344"/>
    <mergeCell ref="H34:J34"/>
    <mergeCell ref="M34:P34"/>
    <mergeCell ref="H35:J35"/>
    <mergeCell ref="M35:P35"/>
    <mergeCell ref="M33:P33"/>
    <mergeCell ref="M29:P29"/>
    <mergeCell ref="M31:P31"/>
    <mergeCell ref="H33:J33"/>
    <mergeCell ref="S2:AC2"/>
    <mergeCell ref="O21:P21"/>
    <mergeCell ref="M28:P28"/>
    <mergeCell ref="O22:P22"/>
    <mergeCell ref="E25:L25"/>
    <mergeCell ref="C2:Q2"/>
    <mergeCell ref="C4:Q4"/>
    <mergeCell ref="F6:P6"/>
    <mergeCell ref="F7:P7"/>
    <mergeCell ref="O15:P15"/>
    <mergeCell ref="C76:Q76"/>
    <mergeCell ref="F78:P78"/>
    <mergeCell ref="M85:Q85"/>
    <mergeCell ref="C87:G87"/>
    <mergeCell ref="N87:Q87"/>
    <mergeCell ref="H1:K1"/>
    <mergeCell ref="E16:L16"/>
    <mergeCell ref="O16:P16"/>
    <mergeCell ref="O18:P18"/>
    <mergeCell ref="O19:P19"/>
    <mergeCell ref="N109:Q109"/>
    <mergeCell ref="N89:Q89"/>
    <mergeCell ref="N96:Q96"/>
    <mergeCell ref="N94:Q94"/>
    <mergeCell ref="N90:Q90"/>
    <mergeCell ref="N91:Q91"/>
    <mergeCell ref="N92:Q92"/>
    <mergeCell ref="N93:Q93"/>
    <mergeCell ref="N95:Q95"/>
    <mergeCell ref="N103:Q103"/>
    <mergeCell ref="N104:Q104"/>
    <mergeCell ref="N105:Q105"/>
    <mergeCell ref="N106:Q106"/>
    <mergeCell ref="N107:Q107"/>
    <mergeCell ref="N108:Q108"/>
    <mergeCell ref="D114:H114"/>
    <mergeCell ref="D115:H115"/>
    <mergeCell ref="D116:H116"/>
    <mergeCell ref="N115:Q115"/>
    <mergeCell ref="N97:Q97"/>
    <mergeCell ref="N98:Q98"/>
    <mergeCell ref="N99:Q99"/>
    <mergeCell ref="N100:Q100"/>
    <mergeCell ref="N101:Q101"/>
    <mergeCell ref="N102:Q102"/>
    <mergeCell ref="F129:P129"/>
    <mergeCell ref="F130:P130"/>
    <mergeCell ref="N116:Q116"/>
    <mergeCell ref="N117:Q117"/>
    <mergeCell ref="N110:Q110"/>
    <mergeCell ref="N112:Q112"/>
    <mergeCell ref="N113:Q113"/>
    <mergeCell ref="N114:Q114"/>
    <mergeCell ref="D113:H113"/>
    <mergeCell ref="D117:H117"/>
    <mergeCell ref="M135:Q135"/>
    <mergeCell ref="F137:I137"/>
    <mergeCell ref="L137:M137"/>
    <mergeCell ref="N137:Q137"/>
    <mergeCell ref="N118:Q118"/>
    <mergeCell ref="L120:Q120"/>
    <mergeCell ref="M132:P132"/>
    <mergeCell ref="M134:Q134"/>
    <mergeCell ref="C126:Q126"/>
    <mergeCell ref="F128:P128"/>
    <mergeCell ref="F144:I144"/>
    <mergeCell ref="F145:I145"/>
    <mergeCell ref="F146:I146"/>
    <mergeCell ref="N138:Q138"/>
    <mergeCell ref="N139:Q139"/>
    <mergeCell ref="N140:Q140"/>
    <mergeCell ref="F141:I141"/>
    <mergeCell ref="L141:M141"/>
    <mergeCell ref="N141:Q141"/>
    <mergeCell ref="F142:I142"/>
    <mergeCell ref="L152:M152"/>
    <mergeCell ref="N152:Q152"/>
    <mergeCell ref="F152:I152"/>
    <mergeCell ref="F147:I147"/>
    <mergeCell ref="F150:I150"/>
    <mergeCell ref="F148:I148"/>
    <mergeCell ref="F149:I149"/>
    <mergeCell ref="F153:I153"/>
    <mergeCell ref="F154:I154"/>
    <mergeCell ref="L154:M154"/>
    <mergeCell ref="N154:Q154"/>
    <mergeCell ref="F143:I143"/>
    <mergeCell ref="L143:M143"/>
    <mergeCell ref="N143:Q143"/>
    <mergeCell ref="F151:I151"/>
    <mergeCell ref="L151:M151"/>
    <mergeCell ref="N151:Q151"/>
    <mergeCell ref="F162:I162"/>
    <mergeCell ref="L162:M162"/>
    <mergeCell ref="N162:Q162"/>
    <mergeCell ref="F155:I155"/>
    <mergeCell ref="L155:M155"/>
    <mergeCell ref="N155:Q155"/>
    <mergeCell ref="F156:I156"/>
    <mergeCell ref="F157:I157"/>
    <mergeCell ref="N159:Q159"/>
    <mergeCell ref="L160:M160"/>
    <mergeCell ref="N160:Q160"/>
    <mergeCell ref="F161:I161"/>
    <mergeCell ref="F160:I160"/>
    <mergeCell ref="F158:I158"/>
    <mergeCell ref="F159:I159"/>
    <mergeCell ref="L159:M159"/>
    <mergeCell ref="N163:Q163"/>
    <mergeCell ref="L164:M164"/>
    <mergeCell ref="N164:Q164"/>
    <mergeCell ref="F172:I172"/>
    <mergeCell ref="L166:M166"/>
    <mergeCell ref="N166:Q166"/>
    <mergeCell ref="L167:M167"/>
    <mergeCell ref="N167:Q167"/>
    <mergeCell ref="F163:I163"/>
    <mergeCell ref="F167:I167"/>
    <mergeCell ref="F164:I164"/>
    <mergeCell ref="F165:I165"/>
    <mergeCell ref="F166:I166"/>
    <mergeCell ref="L163:M163"/>
    <mergeCell ref="F175:I175"/>
    <mergeCell ref="F173:I173"/>
    <mergeCell ref="F174:I174"/>
    <mergeCell ref="F168:I168"/>
    <mergeCell ref="F169:I169"/>
    <mergeCell ref="F170:I170"/>
    <mergeCell ref="F171:I171"/>
    <mergeCell ref="N176:Q176"/>
    <mergeCell ref="F179:I179"/>
    <mergeCell ref="L179:M179"/>
    <mergeCell ref="N179:Q179"/>
    <mergeCell ref="L188:M188"/>
    <mergeCell ref="N188:Q188"/>
    <mergeCell ref="F180:I180"/>
    <mergeCell ref="F183:I183"/>
    <mergeCell ref="F181:I181"/>
    <mergeCell ref="F182:I182"/>
    <mergeCell ref="F177:I177"/>
    <mergeCell ref="F178:I178"/>
    <mergeCell ref="F184:I184"/>
    <mergeCell ref="L177:M177"/>
    <mergeCell ref="N177:Q177"/>
    <mergeCell ref="L181:M181"/>
    <mergeCell ref="N181:Q181"/>
    <mergeCell ref="N185:Q185"/>
    <mergeCell ref="F185:I185"/>
    <mergeCell ref="F188:I188"/>
    <mergeCell ref="F186:I186"/>
    <mergeCell ref="F187:I187"/>
    <mergeCell ref="L187:M187"/>
    <mergeCell ref="N187:Q187"/>
    <mergeCell ref="F189:I189"/>
    <mergeCell ref="F190:I190"/>
    <mergeCell ref="F192:I192"/>
    <mergeCell ref="F194:I194"/>
    <mergeCell ref="F193:I193"/>
    <mergeCell ref="L185:M185"/>
    <mergeCell ref="N204:Q204"/>
    <mergeCell ref="N191:Q191"/>
    <mergeCell ref="L192:M192"/>
    <mergeCell ref="N192:Q192"/>
    <mergeCell ref="L194:M194"/>
    <mergeCell ref="N194:Q194"/>
    <mergeCell ref="L196:M196"/>
    <mergeCell ref="N196:Q196"/>
    <mergeCell ref="F209:I209"/>
    <mergeCell ref="L211:M211"/>
    <mergeCell ref="N211:Q211"/>
    <mergeCell ref="F201:I201"/>
    <mergeCell ref="L202:M202"/>
    <mergeCell ref="N202:Q202"/>
    <mergeCell ref="F202:I202"/>
    <mergeCell ref="F205:I205"/>
    <mergeCell ref="F197:I197"/>
    <mergeCell ref="F200:I200"/>
    <mergeCell ref="F198:I198"/>
    <mergeCell ref="F199:I199"/>
    <mergeCell ref="F195:I195"/>
    <mergeCell ref="F196:I196"/>
    <mergeCell ref="L200:M200"/>
    <mergeCell ref="N200:Q200"/>
    <mergeCell ref="F206:I206"/>
    <mergeCell ref="L206:M206"/>
    <mergeCell ref="N206:Q206"/>
    <mergeCell ref="L205:M205"/>
    <mergeCell ref="N205:Q205"/>
    <mergeCell ref="F203:I203"/>
    <mergeCell ref="F204:I204"/>
    <mergeCell ref="L204:M204"/>
    <mergeCell ref="N210:Q210"/>
    <mergeCell ref="F215:I215"/>
    <mergeCell ref="F211:I211"/>
    <mergeCell ref="F207:I207"/>
    <mergeCell ref="L208:M208"/>
    <mergeCell ref="N208:Q208"/>
    <mergeCell ref="F208:I208"/>
    <mergeCell ref="F212:I212"/>
    <mergeCell ref="F213:I213"/>
    <mergeCell ref="L213:M213"/>
    <mergeCell ref="F218:I218"/>
    <mergeCell ref="F220:I220"/>
    <mergeCell ref="N213:Q213"/>
    <mergeCell ref="F214:I214"/>
    <mergeCell ref="N217:Q217"/>
    <mergeCell ref="L218:M218"/>
    <mergeCell ref="N218:Q218"/>
    <mergeCell ref="F216:I216"/>
    <mergeCell ref="F217:I217"/>
    <mergeCell ref="L217:M217"/>
    <mergeCell ref="F219:I219"/>
    <mergeCell ref="L220:M220"/>
    <mergeCell ref="N220:Q220"/>
    <mergeCell ref="L221:M221"/>
    <mergeCell ref="N221:Q221"/>
    <mergeCell ref="L229:M229"/>
    <mergeCell ref="F224:I224"/>
    <mergeCell ref="L224:M224"/>
    <mergeCell ref="F222:I222"/>
    <mergeCell ref="L233:M233"/>
    <mergeCell ref="N233:Q233"/>
    <mergeCell ref="F228:I228"/>
    <mergeCell ref="F232:I232"/>
    <mergeCell ref="F230:I230"/>
    <mergeCell ref="F231:I231"/>
    <mergeCell ref="F233:I233"/>
    <mergeCell ref="N229:Q229"/>
    <mergeCell ref="F229:I229"/>
    <mergeCell ref="F223:I223"/>
    <mergeCell ref="F221:I221"/>
    <mergeCell ref="F226:I226"/>
    <mergeCell ref="F227:I227"/>
    <mergeCell ref="N224:Q224"/>
    <mergeCell ref="F225:I225"/>
    <mergeCell ref="F242:I242"/>
    <mergeCell ref="L238:M238"/>
    <mergeCell ref="N238:Q238"/>
    <mergeCell ref="F234:I234"/>
    <mergeCell ref="L234:M234"/>
    <mergeCell ref="N234:Q234"/>
    <mergeCell ref="N235:Q235"/>
    <mergeCell ref="F246:I246"/>
    <mergeCell ref="L244:M244"/>
    <mergeCell ref="F239:I239"/>
    <mergeCell ref="L239:M239"/>
    <mergeCell ref="N239:Q239"/>
    <mergeCell ref="F244:I244"/>
    <mergeCell ref="N240:Q240"/>
    <mergeCell ref="F241:I241"/>
    <mergeCell ref="F243:I243"/>
    <mergeCell ref="L241:M241"/>
    <mergeCell ref="L243:M243"/>
    <mergeCell ref="N243:Q243"/>
    <mergeCell ref="F236:I236"/>
    <mergeCell ref="F238:I238"/>
    <mergeCell ref="L236:M236"/>
    <mergeCell ref="N236:Q236"/>
    <mergeCell ref="F237:I237"/>
    <mergeCell ref="L237:M237"/>
    <mergeCell ref="N237:Q237"/>
    <mergeCell ref="N241:Q241"/>
    <mergeCell ref="F249:I249"/>
    <mergeCell ref="L249:M249"/>
    <mergeCell ref="N244:Q244"/>
    <mergeCell ref="L245:M245"/>
    <mergeCell ref="N245:Q245"/>
    <mergeCell ref="F251:I251"/>
    <mergeCell ref="N249:Q249"/>
    <mergeCell ref="F250:I250"/>
    <mergeCell ref="F247:I247"/>
    <mergeCell ref="F245:I245"/>
    <mergeCell ref="N260:Q260"/>
    <mergeCell ref="N255:Q255"/>
    <mergeCell ref="F252:I252"/>
    <mergeCell ref="L253:M253"/>
    <mergeCell ref="N253:Q253"/>
    <mergeCell ref="L247:M247"/>
    <mergeCell ref="N247:Q247"/>
    <mergeCell ref="F248:I248"/>
    <mergeCell ref="L248:M248"/>
    <mergeCell ref="N248:Q248"/>
    <mergeCell ref="F260:I260"/>
    <mergeCell ref="F258:I258"/>
    <mergeCell ref="F259:I259"/>
    <mergeCell ref="F254:I254"/>
    <mergeCell ref="F255:I255"/>
    <mergeCell ref="L260:M260"/>
    <mergeCell ref="F265:I265"/>
    <mergeCell ref="L266:M266"/>
    <mergeCell ref="N266:Q266"/>
    <mergeCell ref="F253:I253"/>
    <mergeCell ref="F261:I261"/>
    <mergeCell ref="F262:I262"/>
    <mergeCell ref="L262:M262"/>
    <mergeCell ref="L255:M255"/>
    <mergeCell ref="F256:I256"/>
    <mergeCell ref="F257:I257"/>
    <mergeCell ref="F267:I267"/>
    <mergeCell ref="L268:M268"/>
    <mergeCell ref="N268:Q268"/>
    <mergeCell ref="F268:I268"/>
    <mergeCell ref="N262:Q262"/>
    <mergeCell ref="F263:I263"/>
    <mergeCell ref="F266:I266"/>
    <mergeCell ref="F264:I264"/>
    <mergeCell ref="L264:M264"/>
    <mergeCell ref="N264:Q264"/>
    <mergeCell ref="N270:Q270"/>
    <mergeCell ref="L271:M271"/>
    <mergeCell ref="N271:Q271"/>
    <mergeCell ref="N272:Q272"/>
    <mergeCell ref="F271:I271"/>
    <mergeCell ref="F269:I269"/>
    <mergeCell ref="F270:I270"/>
    <mergeCell ref="L270:M270"/>
    <mergeCell ref="F273:I273"/>
    <mergeCell ref="F276:I276"/>
    <mergeCell ref="L273:M273"/>
    <mergeCell ref="N273:Q273"/>
    <mergeCell ref="F274:I274"/>
    <mergeCell ref="F275:I275"/>
    <mergeCell ref="L275:M275"/>
    <mergeCell ref="N275:Q275"/>
    <mergeCell ref="L276:M276"/>
    <mergeCell ref="N276:Q276"/>
    <mergeCell ref="N278:Q278"/>
    <mergeCell ref="F279:I279"/>
    <mergeCell ref="L280:M280"/>
    <mergeCell ref="N280:Q280"/>
    <mergeCell ref="F277:I277"/>
    <mergeCell ref="F280:I280"/>
    <mergeCell ref="F278:I278"/>
    <mergeCell ref="L278:M278"/>
    <mergeCell ref="F281:I281"/>
    <mergeCell ref="F287:I287"/>
    <mergeCell ref="L288:M288"/>
    <mergeCell ref="N290:Q290"/>
    <mergeCell ref="N286:Q286"/>
    <mergeCell ref="N288:Q288"/>
    <mergeCell ref="F288:I288"/>
    <mergeCell ref="N291:Q291"/>
    <mergeCell ref="F282:I282"/>
    <mergeCell ref="L282:M282"/>
    <mergeCell ref="N282:Q282"/>
    <mergeCell ref="F283:I283"/>
    <mergeCell ref="F286:I286"/>
    <mergeCell ref="F284:I284"/>
    <mergeCell ref="F285:I285"/>
    <mergeCell ref="L286:M286"/>
    <mergeCell ref="F291:I291"/>
    <mergeCell ref="F289:I289"/>
    <mergeCell ref="F290:I290"/>
    <mergeCell ref="L290:M290"/>
    <mergeCell ref="F294:I294"/>
    <mergeCell ref="F297:I297"/>
    <mergeCell ref="L294:M294"/>
    <mergeCell ref="L297:M297"/>
    <mergeCell ref="L291:M291"/>
    <mergeCell ref="F303:I303"/>
    <mergeCell ref="N302:Q302"/>
    <mergeCell ref="N303:Q303"/>
    <mergeCell ref="N304:Q304"/>
    <mergeCell ref="F292:I292"/>
    <mergeCell ref="L292:M292"/>
    <mergeCell ref="N294:Q294"/>
    <mergeCell ref="N297:Q297"/>
    <mergeCell ref="N295:Q295"/>
    <mergeCell ref="N296:Q296"/>
    <mergeCell ref="N292:Q292"/>
    <mergeCell ref="N293:Q293"/>
    <mergeCell ref="F304:I304"/>
    <mergeCell ref="L299:M299"/>
    <mergeCell ref="L303:M303"/>
    <mergeCell ref="L300:M300"/>
    <mergeCell ref="L301:M301"/>
    <mergeCell ref="L302:M302"/>
    <mergeCell ref="L304:M304"/>
    <mergeCell ref="F302:I302"/>
    <mergeCell ref="F298:I298"/>
    <mergeCell ref="N299:Q299"/>
    <mergeCell ref="N300:Q300"/>
    <mergeCell ref="N301:Q301"/>
    <mergeCell ref="F299:I299"/>
    <mergeCell ref="F300:I300"/>
    <mergeCell ref="F301:I301"/>
    <mergeCell ref="F326:I326"/>
    <mergeCell ref="L306:M306"/>
    <mergeCell ref="L308:M308"/>
    <mergeCell ref="L310:M310"/>
    <mergeCell ref="L311:M311"/>
    <mergeCell ref="L312:M312"/>
    <mergeCell ref="L313:M313"/>
    <mergeCell ref="L314:M314"/>
    <mergeCell ref="L315:M315"/>
    <mergeCell ref="L316:M316"/>
    <mergeCell ref="F310:I310"/>
    <mergeCell ref="F311:I311"/>
    <mergeCell ref="F312:I312"/>
    <mergeCell ref="F313:I313"/>
    <mergeCell ref="F306:I306"/>
    <mergeCell ref="F307:I307"/>
    <mergeCell ref="F308:I308"/>
    <mergeCell ref="F309:I309"/>
    <mergeCell ref="F323:I323"/>
    <mergeCell ref="F315:I315"/>
    <mergeCell ref="F316:I316"/>
    <mergeCell ref="F318:I318"/>
    <mergeCell ref="F319:I319"/>
    <mergeCell ref="F314:I314"/>
    <mergeCell ref="F320:I320"/>
    <mergeCell ref="F321:I321"/>
    <mergeCell ref="F322:I322"/>
    <mergeCell ref="L326:M326"/>
    <mergeCell ref="L327:M327"/>
    <mergeCell ref="L329:M329"/>
    <mergeCell ref="L331:M331"/>
    <mergeCell ref="F324:I324"/>
    <mergeCell ref="L318:M318"/>
    <mergeCell ref="L320:M320"/>
    <mergeCell ref="L321:M321"/>
    <mergeCell ref="L323:M323"/>
    <mergeCell ref="L324:M324"/>
    <mergeCell ref="F351:I351"/>
    <mergeCell ref="F350:I350"/>
    <mergeCell ref="F345:I345"/>
    <mergeCell ref="N328:Q328"/>
    <mergeCell ref="N334:Q334"/>
    <mergeCell ref="F338:I338"/>
    <mergeCell ref="F340:I340"/>
    <mergeCell ref="F341:I341"/>
    <mergeCell ref="F342:I342"/>
    <mergeCell ref="L333:M333"/>
    <mergeCell ref="F347:I347"/>
    <mergeCell ref="F348:I348"/>
    <mergeCell ref="L335:M335"/>
    <mergeCell ref="L337:M337"/>
    <mergeCell ref="L338:M338"/>
    <mergeCell ref="F327:I327"/>
    <mergeCell ref="F329:I329"/>
    <mergeCell ref="F330:I330"/>
    <mergeCell ref="F331:I331"/>
    <mergeCell ref="N344:Q344"/>
    <mergeCell ref="N345:Q345"/>
    <mergeCell ref="F344:I344"/>
    <mergeCell ref="N343:Q343"/>
    <mergeCell ref="L340:M340"/>
    <mergeCell ref="F346:I346"/>
    <mergeCell ref="N305:Q305"/>
    <mergeCell ref="N306:Q306"/>
    <mergeCell ref="N311:Q311"/>
    <mergeCell ref="N308:Q308"/>
    <mergeCell ref="N310:Q310"/>
    <mergeCell ref="N342:Q342"/>
    <mergeCell ref="N323:Q323"/>
    <mergeCell ref="N324:Q324"/>
    <mergeCell ref="N327:Q327"/>
    <mergeCell ref="N329:Q329"/>
    <mergeCell ref="N339:Q339"/>
    <mergeCell ref="N331:Q331"/>
    <mergeCell ref="N312:Q312"/>
    <mergeCell ref="N316:Q316"/>
    <mergeCell ref="N318:Q318"/>
    <mergeCell ref="N320:Q320"/>
    <mergeCell ref="N326:Q326"/>
    <mergeCell ref="N325:Q325"/>
    <mergeCell ref="L342:M342"/>
    <mergeCell ref="F333:I333"/>
    <mergeCell ref="F335:I335"/>
    <mergeCell ref="F336:I336"/>
    <mergeCell ref="F337:I337"/>
    <mergeCell ref="F332:I332"/>
    <mergeCell ref="N340:Q340"/>
    <mergeCell ref="N313:Q313"/>
    <mergeCell ref="N314:Q314"/>
    <mergeCell ref="N315:Q315"/>
    <mergeCell ref="N333:Q333"/>
    <mergeCell ref="N335:Q335"/>
    <mergeCell ref="N337:Q337"/>
    <mergeCell ref="N338:Q338"/>
    <mergeCell ref="N321:Q321"/>
    <mergeCell ref="N317:Q317"/>
  </mergeCells>
  <phoneticPr fontId="0" type="noConversion"/>
  <hyperlinks>
    <hyperlink ref="F1:G1" location="C2" display="1) Krycí list rozpočtu"/>
    <hyperlink ref="H1:K1" location="C87" display="2) Rekapitulácia rozpočtu"/>
    <hyperlink ref="L1" location="C137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7"/>
  <sheetViews>
    <sheetView showGridLines="0" workbookViewId="0">
      <pane ySplit="1" topLeftCell="A86" activePane="bottomLeft" state="frozen"/>
      <selection pane="bottomLeft" activeCell="D98" sqref="D98:H9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66" ht="21.75" customHeight="1">
      <c r="A1" s="122"/>
      <c r="B1" s="15"/>
      <c r="C1" s="15"/>
      <c r="D1" s="16" t="s">
        <v>871</v>
      </c>
      <c r="E1" s="15"/>
      <c r="F1" s="17" t="s">
        <v>1030</v>
      </c>
      <c r="G1" s="17"/>
      <c r="H1" s="301" t="s">
        <v>1031</v>
      </c>
      <c r="I1" s="301"/>
      <c r="J1" s="301"/>
      <c r="K1" s="301"/>
      <c r="L1" s="17" t="s">
        <v>1032</v>
      </c>
      <c r="M1" s="15"/>
      <c r="N1" s="15"/>
      <c r="O1" s="16" t="s">
        <v>1033</v>
      </c>
      <c r="P1" s="15"/>
      <c r="Q1" s="15"/>
      <c r="R1" s="15"/>
      <c r="S1" s="17" t="s">
        <v>1034</v>
      </c>
      <c r="T1" s="17"/>
      <c r="U1" s="122"/>
      <c r="V1" s="122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44" t="s">
        <v>877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S2" s="246" t="s">
        <v>878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T2" s="22" t="s">
        <v>981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947</v>
      </c>
    </row>
    <row r="4" spans="1:66" ht="36.950000000000003" customHeight="1">
      <c r="B4" s="26"/>
      <c r="C4" s="231" t="s">
        <v>1035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7"/>
      <c r="T4" s="21" t="s">
        <v>882</v>
      </c>
      <c r="AT4" s="22" t="s">
        <v>876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1:66" ht="25.35" customHeight="1">
      <c r="B6" s="26"/>
      <c r="C6" s="29"/>
      <c r="D6" s="33" t="s">
        <v>887</v>
      </c>
      <c r="E6" s="29"/>
      <c r="F6" s="283" t="str">
        <f ca="1">'Rekapitulácia stavby'!K6</f>
        <v>Rekonštrukcia tepelného hospodárstva Ekonomickej univerzity v Bratislave, Dolnozemská cesta č.1, 852 35 Bratislava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9"/>
      <c r="R6" s="27"/>
    </row>
    <row r="7" spans="1:66" ht="25.35" customHeight="1">
      <c r="B7" s="26"/>
      <c r="C7" s="29"/>
      <c r="D7" s="33" t="s">
        <v>1036</v>
      </c>
      <c r="E7" s="29"/>
      <c r="F7" s="283" t="s">
        <v>359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9"/>
      <c r="R7" s="27"/>
    </row>
    <row r="8" spans="1:66" s="1" customFormat="1" ht="32.85" customHeight="1">
      <c r="B8" s="38"/>
      <c r="C8" s="39"/>
      <c r="D8" s="32" t="s">
        <v>1038</v>
      </c>
      <c r="E8" s="39"/>
      <c r="F8" s="238" t="s">
        <v>2328</v>
      </c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39"/>
      <c r="R8" s="40"/>
    </row>
    <row r="9" spans="1:66" s="1" customFormat="1" ht="14.45" customHeight="1">
      <c r="B9" s="38"/>
      <c r="C9" s="39"/>
      <c r="D9" s="33" t="s">
        <v>889</v>
      </c>
      <c r="E9" s="39"/>
      <c r="F9" s="31" t="s">
        <v>875</v>
      </c>
      <c r="G9" s="39"/>
      <c r="H9" s="39"/>
      <c r="I9" s="39"/>
      <c r="J9" s="39"/>
      <c r="K9" s="39"/>
      <c r="L9" s="39"/>
      <c r="M9" s="33" t="s">
        <v>890</v>
      </c>
      <c r="N9" s="39"/>
      <c r="O9" s="31" t="s">
        <v>875</v>
      </c>
      <c r="P9" s="39"/>
      <c r="Q9" s="39"/>
      <c r="R9" s="40"/>
    </row>
    <row r="10" spans="1:66" s="1" customFormat="1" ht="14.45" customHeight="1">
      <c r="B10" s="38"/>
      <c r="C10" s="39"/>
      <c r="D10" s="33" t="s">
        <v>891</v>
      </c>
      <c r="E10" s="39"/>
      <c r="F10" s="31" t="s">
        <v>892</v>
      </c>
      <c r="G10" s="39"/>
      <c r="H10" s="39"/>
      <c r="I10" s="39"/>
      <c r="J10" s="39"/>
      <c r="K10" s="39"/>
      <c r="L10" s="39"/>
      <c r="M10" s="33" t="s">
        <v>893</v>
      </c>
      <c r="N10" s="39"/>
      <c r="O10" s="302" t="str">
        <f ca="1">'Rekapitulácia stavby'!AN8</f>
        <v>7. 7. 2017</v>
      </c>
      <c r="P10" s="281"/>
      <c r="Q10" s="39"/>
      <c r="R10" s="40"/>
    </row>
    <row r="11" spans="1:66" s="1" customFormat="1" ht="10.9" customHeight="1"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1:66" s="1" customFormat="1" ht="14.45" customHeight="1">
      <c r="B12" s="38"/>
      <c r="C12" s="39"/>
      <c r="D12" s="33" t="s">
        <v>895</v>
      </c>
      <c r="E12" s="39"/>
      <c r="F12" s="39"/>
      <c r="G12" s="39"/>
      <c r="H12" s="39"/>
      <c r="I12" s="39"/>
      <c r="J12" s="39"/>
      <c r="K12" s="39"/>
      <c r="L12" s="39"/>
      <c r="M12" s="33" t="s">
        <v>896</v>
      </c>
      <c r="N12" s="39"/>
      <c r="O12" s="248" t="s">
        <v>875</v>
      </c>
      <c r="P12" s="248"/>
      <c r="Q12" s="39"/>
      <c r="R12" s="40"/>
    </row>
    <row r="13" spans="1:66" s="1" customFormat="1" ht="18" customHeight="1">
      <c r="B13" s="38"/>
      <c r="C13" s="39"/>
      <c r="D13" s="39"/>
      <c r="E13" s="31" t="s">
        <v>897</v>
      </c>
      <c r="F13" s="39"/>
      <c r="G13" s="39"/>
      <c r="H13" s="39"/>
      <c r="I13" s="39"/>
      <c r="J13" s="39"/>
      <c r="K13" s="39"/>
      <c r="L13" s="39"/>
      <c r="M13" s="33" t="s">
        <v>898</v>
      </c>
      <c r="N13" s="39"/>
      <c r="O13" s="248" t="s">
        <v>875</v>
      </c>
      <c r="P13" s="248"/>
      <c r="Q13" s="39"/>
      <c r="R13" s="40"/>
    </row>
    <row r="14" spans="1:66" s="1" customFormat="1" ht="6.95" customHeight="1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66" s="1" customFormat="1" ht="14.45" customHeight="1">
      <c r="B15" s="38"/>
      <c r="C15" s="39"/>
      <c r="D15" s="33" t="s">
        <v>899</v>
      </c>
      <c r="E15" s="39"/>
      <c r="F15" s="39"/>
      <c r="G15" s="39"/>
      <c r="H15" s="39"/>
      <c r="I15" s="39"/>
      <c r="J15" s="39"/>
      <c r="K15" s="39"/>
      <c r="L15" s="39"/>
      <c r="M15" s="33" t="s">
        <v>896</v>
      </c>
      <c r="N15" s="39"/>
      <c r="O15" s="303" t="str">
        <f ca="1">IF('Rekapitulácia stavby'!AN13="","",'Rekapitulácia stavby'!AN13)</f>
        <v>Vyplň údaj</v>
      </c>
      <c r="P15" s="248"/>
      <c r="Q15" s="39"/>
      <c r="R15" s="40"/>
    </row>
    <row r="16" spans="1:66" s="1" customFormat="1" ht="18" customHeight="1">
      <c r="B16" s="38"/>
      <c r="C16" s="39"/>
      <c r="D16" s="39"/>
      <c r="E16" s="303" t="str">
        <f ca="1">IF('Rekapitulácia stavby'!E14="","",'Rekapitulácia stavby'!E14)</f>
        <v>Vyplň údaj</v>
      </c>
      <c r="F16" s="304"/>
      <c r="G16" s="304"/>
      <c r="H16" s="304"/>
      <c r="I16" s="304"/>
      <c r="J16" s="304"/>
      <c r="K16" s="304"/>
      <c r="L16" s="304"/>
      <c r="M16" s="33" t="s">
        <v>898</v>
      </c>
      <c r="N16" s="39"/>
      <c r="O16" s="303" t="str">
        <f ca="1">IF('Rekapitulácia stavby'!AN14="","",'Rekapitulácia stavby'!AN14)</f>
        <v>Vyplň údaj</v>
      </c>
      <c r="P16" s="248"/>
      <c r="Q16" s="39"/>
      <c r="R16" s="40"/>
    </row>
    <row r="17" spans="2:18" s="1" customFormat="1" ht="6.95" customHeight="1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2:18" s="1" customFormat="1" ht="14.45" customHeight="1">
      <c r="B18" s="38"/>
      <c r="C18" s="39"/>
      <c r="D18" s="33" t="s">
        <v>901</v>
      </c>
      <c r="E18" s="39"/>
      <c r="F18" s="39"/>
      <c r="G18" s="39"/>
      <c r="H18" s="39"/>
      <c r="I18" s="39"/>
      <c r="J18" s="39"/>
      <c r="K18" s="39"/>
      <c r="L18" s="39"/>
      <c r="M18" s="33" t="s">
        <v>896</v>
      </c>
      <c r="N18" s="39"/>
      <c r="O18" s="248" t="s">
        <v>875</v>
      </c>
      <c r="P18" s="248"/>
      <c r="Q18" s="39"/>
      <c r="R18" s="40"/>
    </row>
    <row r="19" spans="2:18" s="1" customFormat="1" ht="18" customHeight="1">
      <c r="B19" s="38"/>
      <c r="C19" s="39"/>
      <c r="D19" s="39"/>
      <c r="E19" s="31" t="s">
        <v>902</v>
      </c>
      <c r="F19" s="39"/>
      <c r="G19" s="39"/>
      <c r="H19" s="39"/>
      <c r="I19" s="39"/>
      <c r="J19" s="39"/>
      <c r="K19" s="39"/>
      <c r="L19" s="39"/>
      <c r="M19" s="33" t="s">
        <v>898</v>
      </c>
      <c r="N19" s="39"/>
      <c r="O19" s="248" t="s">
        <v>875</v>
      </c>
      <c r="P19" s="248"/>
      <c r="Q19" s="39"/>
      <c r="R19" s="40"/>
    </row>
    <row r="20" spans="2:18" s="1" customFormat="1" ht="6.95" customHeight="1"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</row>
    <row r="21" spans="2:18" s="1" customFormat="1" ht="14.45" customHeight="1">
      <c r="B21" s="38"/>
      <c r="C21" s="39"/>
      <c r="D21" s="33" t="s">
        <v>905</v>
      </c>
      <c r="E21" s="39"/>
      <c r="F21" s="39"/>
      <c r="G21" s="39"/>
      <c r="H21" s="39"/>
      <c r="I21" s="39"/>
      <c r="J21" s="39"/>
      <c r="K21" s="39"/>
      <c r="L21" s="39"/>
      <c r="M21" s="33" t="s">
        <v>896</v>
      </c>
      <c r="N21" s="39"/>
      <c r="O21" s="248" t="s">
        <v>875</v>
      </c>
      <c r="P21" s="248"/>
      <c r="Q21" s="39"/>
      <c r="R21" s="40"/>
    </row>
    <row r="22" spans="2:18" s="1" customFormat="1" ht="18" customHeight="1">
      <c r="B22" s="38"/>
      <c r="C22" s="39"/>
      <c r="D22" s="39"/>
      <c r="E22" s="31" t="s">
        <v>87</v>
      </c>
      <c r="F22" s="39"/>
      <c r="G22" s="39"/>
      <c r="H22" s="39"/>
      <c r="I22" s="39"/>
      <c r="J22" s="39"/>
      <c r="K22" s="39"/>
      <c r="L22" s="39"/>
      <c r="M22" s="33" t="s">
        <v>898</v>
      </c>
      <c r="N22" s="39"/>
      <c r="O22" s="248" t="s">
        <v>875</v>
      </c>
      <c r="P22" s="248"/>
      <c r="Q22" s="39"/>
      <c r="R22" s="40"/>
    </row>
    <row r="23" spans="2:18" s="1" customFormat="1" ht="6.95" customHeight="1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4.45" customHeight="1">
      <c r="B24" s="38"/>
      <c r="C24" s="39"/>
      <c r="D24" s="33" t="s">
        <v>907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16.5" customHeight="1">
      <c r="B25" s="38"/>
      <c r="C25" s="39"/>
      <c r="D25" s="39"/>
      <c r="E25" s="253" t="s">
        <v>875</v>
      </c>
      <c r="F25" s="253"/>
      <c r="G25" s="253"/>
      <c r="H25" s="253"/>
      <c r="I25" s="253"/>
      <c r="J25" s="253"/>
      <c r="K25" s="253"/>
      <c r="L25" s="253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2:18" s="1" customFormat="1" ht="6.95" customHeight="1">
      <c r="B27" s="38"/>
      <c r="C27" s="3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9"/>
      <c r="R27" s="40"/>
    </row>
    <row r="28" spans="2:18" s="1" customFormat="1" ht="14.45" customHeight="1">
      <c r="B28" s="38"/>
      <c r="C28" s="39"/>
      <c r="D28" s="123" t="s">
        <v>1040</v>
      </c>
      <c r="E28" s="39"/>
      <c r="F28" s="39"/>
      <c r="G28" s="39"/>
      <c r="H28" s="39"/>
      <c r="I28" s="39"/>
      <c r="J28" s="39"/>
      <c r="K28" s="39"/>
      <c r="L28" s="39"/>
      <c r="M28" s="254">
        <f>N89</f>
        <v>0</v>
      </c>
      <c r="N28" s="254"/>
      <c r="O28" s="254"/>
      <c r="P28" s="254"/>
      <c r="Q28" s="39"/>
      <c r="R28" s="40"/>
    </row>
    <row r="29" spans="2:18" s="1" customFormat="1" ht="14.45" customHeight="1">
      <c r="B29" s="38"/>
      <c r="C29" s="39"/>
      <c r="D29" s="37" t="s">
        <v>1026</v>
      </c>
      <c r="E29" s="39"/>
      <c r="F29" s="39"/>
      <c r="G29" s="39"/>
      <c r="H29" s="39"/>
      <c r="I29" s="39"/>
      <c r="J29" s="39"/>
      <c r="K29" s="39"/>
      <c r="L29" s="39"/>
      <c r="M29" s="254">
        <f>N97</f>
        <v>0</v>
      </c>
      <c r="N29" s="254"/>
      <c r="O29" s="254"/>
      <c r="P29" s="254"/>
      <c r="Q29" s="39"/>
      <c r="R29" s="40"/>
    </row>
    <row r="30" spans="2:18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2:18" s="1" customFormat="1" ht="25.35" customHeight="1">
      <c r="B31" s="38"/>
      <c r="C31" s="39"/>
      <c r="D31" s="124" t="s">
        <v>910</v>
      </c>
      <c r="E31" s="39"/>
      <c r="F31" s="39"/>
      <c r="G31" s="39"/>
      <c r="H31" s="39"/>
      <c r="I31" s="39"/>
      <c r="J31" s="39"/>
      <c r="K31" s="39"/>
      <c r="L31" s="39"/>
      <c r="M31" s="300">
        <f>ROUND(M28+M29,2)</f>
        <v>0</v>
      </c>
      <c r="N31" s="282"/>
      <c r="O31" s="282"/>
      <c r="P31" s="282"/>
      <c r="Q31" s="39"/>
      <c r="R31" s="40"/>
    </row>
    <row r="32" spans="2:18" s="1" customFormat="1" ht="6.95" customHeight="1">
      <c r="B32" s="38"/>
      <c r="C32" s="3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39"/>
      <c r="R32" s="40"/>
    </row>
    <row r="33" spans="2:18" s="1" customFormat="1" ht="14.45" customHeight="1">
      <c r="B33" s="38"/>
      <c r="C33" s="39"/>
      <c r="D33" s="45" t="s">
        <v>911</v>
      </c>
      <c r="E33" s="45" t="s">
        <v>912</v>
      </c>
      <c r="F33" s="46">
        <v>0.2</v>
      </c>
      <c r="G33" s="125" t="s">
        <v>913</v>
      </c>
      <c r="H33" s="298">
        <f>(SUM(BE97:BE104)+SUM(BE123:BE145))</f>
        <v>0</v>
      </c>
      <c r="I33" s="282"/>
      <c r="J33" s="282"/>
      <c r="K33" s="39"/>
      <c r="L33" s="39"/>
      <c r="M33" s="298">
        <f>ROUND((SUM(BE97:BE104)+SUM(BE123:BE145)), 2)*F33</f>
        <v>0</v>
      </c>
      <c r="N33" s="282"/>
      <c r="O33" s="282"/>
      <c r="P33" s="282"/>
      <c r="Q33" s="39"/>
      <c r="R33" s="40"/>
    </row>
    <row r="34" spans="2:18" s="1" customFormat="1" ht="14.45" customHeight="1">
      <c r="B34" s="38"/>
      <c r="C34" s="39"/>
      <c r="D34" s="39"/>
      <c r="E34" s="45" t="s">
        <v>914</v>
      </c>
      <c r="F34" s="46">
        <v>0.2</v>
      </c>
      <c r="G34" s="125" t="s">
        <v>913</v>
      </c>
      <c r="H34" s="298">
        <f>(SUM(BF97:BF104)+SUM(BF123:BF145))</f>
        <v>0</v>
      </c>
      <c r="I34" s="282"/>
      <c r="J34" s="282"/>
      <c r="K34" s="39"/>
      <c r="L34" s="39"/>
      <c r="M34" s="298">
        <f>ROUND((SUM(BF97:BF104)+SUM(BF123:BF145)), 2)*F34</f>
        <v>0</v>
      </c>
      <c r="N34" s="282"/>
      <c r="O34" s="282"/>
      <c r="P34" s="282"/>
      <c r="Q34" s="39"/>
      <c r="R34" s="40"/>
    </row>
    <row r="35" spans="2:18" s="1" customFormat="1" ht="14.45" hidden="1" customHeight="1">
      <c r="B35" s="38"/>
      <c r="C35" s="39"/>
      <c r="D35" s="39"/>
      <c r="E35" s="45" t="s">
        <v>915</v>
      </c>
      <c r="F35" s="46">
        <v>0.2</v>
      </c>
      <c r="G35" s="125" t="s">
        <v>913</v>
      </c>
      <c r="H35" s="298">
        <f>(SUM(BG97:BG104)+SUM(BG123:BG145))</f>
        <v>0</v>
      </c>
      <c r="I35" s="282"/>
      <c r="J35" s="282"/>
      <c r="K35" s="39"/>
      <c r="L35" s="39"/>
      <c r="M35" s="298">
        <v>0</v>
      </c>
      <c r="N35" s="282"/>
      <c r="O35" s="282"/>
      <c r="P35" s="282"/>
      <c r="Q35" s="39"/>
      <c r="R35" s="40"/>
    </row>
    <row r="36" spans="2:18" s="1" customFormat="1" ht="14.45" hidden="1" customHeight="1">
      <c r="B36" s="38"/>
      <c r="C36" s="39"/>
      <c r="D36" s="39"/>
      <c r="E36" s="45" t="s">
        <v>916</v>
      </c>
      <c r="F36" s="46">
        <v>0.2</v>
      </c>
      <c r="G36" s="125" t="s">
        <v>913</v>
      </c>
      <c r="H36" s="298">
        <f>(SUM(BH97:BH104)+SUM(BH123:BH145))</f>
        <v>0</v>
      </c>
      <c r="I36" s="282"/>
      <c r="J36" s="282"/>
      <c r="K36" s="39"/>
      <c r="L36" s="39"/>
      <c r="M36" s="298">
        <v>0</v>
      </c>
      <c r="N36" s="282"/>
      <c r="O36" s="282"/>
      <c r="P36" s="282"/>
      <c r="Q36" s="39"/>
      <c r="R36" s="40"/>
    </row>
    <row r="37" spans="2:18" s="1" customFormat="1" ht="14.45" hidden="1" customHeight="1">
      <c r="B37" s="38"/>
      <c r="C37" s="39"/>
      <c r="D37" s="39"/>
      <c r="E37" s="45" t="s">
        <v>917</v>
      </c>
      <c r="F37" s="46">
        <v>0</v>
      </c>
      <c r="G37" s="125" t="s">
        <v>913</v>
      </c>
      <c r="H37" s="298">
        <f>(SUM(BI97:BI104)+SUM(BI123:BI145))</f>
        <v>0</v>
      </c>
      <c r="I37" s="282"/>
      <c r="J37" s="282"/>
      <c r="K37" s="39"/>
      <c r="L37" s="39"/>
      <c r="M37" s="298">
        <v>0</v>
      </c>
      <c r="N37" s="282"/>
      <c r="O37" s="282"/>
      <c r="P37" s="282"/>
      <c r="Q37" s="39"/>
      <c r="R37" s="40"/>
    </row>
    <row r="38" spans="2:18" s="1" customFormat="1" ht="6.9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25.35" customHeight="1">
      <c r="B39" s="38"/>
      <c r="C39" s="49"/>
      <c r="D39" s="50" t="s">
        <v>918</v>
      </c>
      <c r="E39" s="51"/>
      <c r="F39" s="51"/>
      <c r="G39" s="126" t="s">
        <v>919</v>
      </c>
      <c r="H39" s="52" t="s">
        <v>920</v>
      </c>
      <c r="I39" s="51"/>
      <c r="J39" s="51"/>
      <c r="K39" s="51"/>
      <c r="L39" s="228">
        <f>SUM(M31:M37)</f>
        <v>0</v>
      </c>
      <c r="M39" s="228"/>
      <c r="N39" s="228"/>
      <c r="O39" s="228"/>
      <c r="P39" s="299"/>
      <c r="Q39" s="4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s="1" customFormat="1" ht="14.4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2:18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5">
      <c r="B50" s="38"/>
      <c r="C50" s="39"/>
      <c r="D50" s="53" t="s">
        <v>921</v>
      </c>
      <c r="E50" s="54"/>
      <c r="F50" s="54"/>
      <c r="G50" s="54"/>
      <c r="H50" s="55"/>
      <c r="I50" s="39"/>
      <c r="J50" s="53" t="s">
        <v>922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 ht="15">
      <c r="B59" s="38"/>
      <c r="C59" s="39"/>
      <c r="D59" s="58" t="s">
        <v>923</v>
      </c>
      <c r="E59" s="59"/>
      <c r="F59" s="59"/>
      <c r="G59" s="60" t="s">
        <v>924</v>
      </c>
      <c r="H59" s="61"/>
      <c r="I59" s="39"/>
      <c r="J59" s="58" t="s">
        <v>923</v>
      </c>
      <c r="K59" s="59"/>
      <c r="L59" s="59"/>
      <c r="M59" s="59"/>
      <c r="N59" s="60" t="s">
        <v>924</v>
      </c>
      <c r="O59" s="59"/>
      <c r="P59" s="61"/>
      <c r="Q59" s="39"/>
      <c r="R59" s="40"/>
    </row>
    <row r="60" spans="2:18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5">
      <c r="B61" s="38"/>
      <c r="C61" s="39"/>
      <c r="D61" s="53" t="s">
        <v>925</v>
      </c>
      <c r="E61" s="54"/>
      <c r="F61" s="54"/>
      <c r="G61" s="54"/>
      <c r="H61" s="55"/>
      <c r="I61" s="39"/>
      <c r="J61" s="53" t="s">
        <v>926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 ht="15">
      <c r="B70" s="38"/>
      <c r="C70" s="39"/>
      <c r="D70" s="58" t="s">
        <v>923</v>
      </c>
      <c r="E70" s="59"/>
      <c r="F70" s="59"/>
      <c r="G70" s="60" t="s">
        <v>924</v>
      </c>
      <c r="H70" s="61"/>
      <c r="I70" s="39"/>
      <c r="J70" s="58" t="s">
        <v>923</v>
      </c>
      <c r="K70" s="59"/>
      <c r="L70" s="59"/>
      <c r="M70" s="59"/>
      <c r="N70" s="60" t="s">
        <v>924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31" t="s">
        <v>1041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887</v>
      </c>
      <c r="D78" s="39"/>
      <c r="E78" s="39"/>
      <c r="F78" s="283" t="str">
        <f>F6</f>
        <v>Rekonštrukcia tepelného hospodárstva Ekonomickej univerzity v Bratislave, Dolnozemská cesta č.1, 852 35 Bratislava</v>
      </c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39"/>
      <c r="R78" s="40"/>
    </row>
    <row r="79" spans="2:18" ht="30" customHeight="1">
      <c r="B79" s="26"/>
      <c r="C79" s="33" t="s">
        <v>1036</v>
      </c>
      <c r="D79" s="29"/>
      <c r="E79" s="29"/>
      <c r="F79" s="283" t="s">
        <v>359</v>
      </c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9"/>
      <c r="R79" s="27"/>
    </row>
    <row r="80" spans="2:18" s="1" customFormat="1" ht="36.950000000000003" customHeight="1">
      <c r="B80" s="38"/>
      <c r="C80" s="72" t="s">
        <v>1038</v>
      </c>
      <c r="D80" s="39"/>
      <c r="E80" s="39"/>
      <c r="F80" s="233" t="str">
        <f>F8</f>
        <v xml:space="preserve">E.1.3.2 - E1.3.2 Zdravotnotechnická inštalácia </v>
      </c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39"/>
      <c r="R80" s="40"/>
    </row>
    <row r="81" spans="2:47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</row>
    <row r="82" spans="2:47" s="1" customFormat="1" ht="18" customHeight="1">
      <c r="B82" s="38"/>
      <c r="C82" s="33" t="s">
        <v>891</v>
      </c>
      <c r="D82" s="39"/>
      <c r="E82" s="39"/>
      <c r="F82" s="31" t="str">
        <f>F10</f>
        <v>Bratislava</v>
      </c>
      <c r="G82" s="39"/>
      <c r="H82" s="39"/>
      <c r="I82" s="39"/>
      <c r="J82" s="39"/>
      <c r="K82" s="33" t="s">
        <v>893</v>
      </c>
      <c r="L82" s="39"/>
      <c r="M82" s="281" t="str">
        <f>IF(O10="","",O10)</f>
        <v>7. 7. 2017</v>
      </c>
      <c r="N82" s="281"/>
      <c r="O82" s="281"/>
      <c r="P82" s="281"/>
      <c r="Q82" s="39"/>
      <c r="R82" s="40"/>
    </row>
    <row r="83" spans="2:47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</row>
    <row r="84" spans="2:47" s="1" customFormat="1" ht="15">
      <c r="B84" s="38"/>
      <c r="C84" s="33" t="s">
        <v>895</v>
      </c>
      <c r="D84" s="39"/>
      <c r="E84" s="39"/>
      <c r="F84" s="31" t="str">
        <f>E13</f>
        <v>Ekonomická univerzita v Bratislave</v>
      </c>
      <c r="G84" s="39"/>
      <c r="H84" s="39"/>
      <c r="I84" s="39"/>
      <c r="J84" s="39"/>
      <c r="K84" s="33" t="s">
        <v>901</v>
      </c>
      <c r="L84" s="39"/>
      <c r="M84" s="248" t="str">
        <f>E19</f>
        <v>Energoprojekt Bratislava, a.s.</v>
      </c>
      <c r="N84" s="248"/>
      <c r="O84" s="248"/>
      <c r="P84" s="248"/>
      <c r="Q84" s="248"/>
      <c r="R84" s="40"/>
    </row>
    <row r="85" spans="2:47" s="1" customFormat="1" ht="14.45" customHeight="1">
      <c r="B85" s="38"/>
      <c r="C85" s="33" t="s">
        <v>899</v>
      </c>
      <c r="D85" s="39"/>
      <c r="E85" s="39"/>
      <c r="F85" s="31" t="str">
        <f>IF(E16="","",E16)</f>
        <v>Vyplň údaj</v>
      </c>
      <c r="G85" s="39"/>
      <c r="H85" s="39"/>
      <c r="I85" s="39"/>
      <c r="J85" s="39"/>
      <c r="K85" s="33" t="s">
        <v>905</v>
      </c>
      <c r="L85" s="39"/>
      <c r="M85" s="248" t="str">
        <f>E22</f>
        <v>Mgr. Michal Kovacik</v>
      </c>
      <c r="N85" s="248"/>
      <c r="O85" s="248"/>
      <c r="P85" s="248"/>
      <c r="Q85" s="248"/>
      <c r="R85" s="40"/>
    </row>
    <row r="86" spans="2:47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</row>
    <row r="87" spans="2:47" s="1" customFormat="1" ht="29.25" customHeight="1">
      <c r="B87" s="38"/>
      <c r="C87" s="295" t="s">
        <v>1042</v>
      </c>
      <c r="D87" s="296"/>
      <c r="E87" s="296"/>
      <c r="F87" s="296"/>
      <c r="G87" s="296"/>
      <c r="H87" s="49"/>
      <c r="I87" s="49"/>
      <c r="J87" s="49"/>
      <c r="K87" s="49"/>
      <c r="L87" s="49"/>
      <c r="M87" s="49"/>
      <c r="N87" s="295" t="s">
        <v>1043</v>
      </c>
      <c r="O87" s="296"/>
      <c r="P87" s="296"/>
      <c r="Q87" s="296"/>
      <c r="R87" s="40"/>
    </row>
    <row r="88" spans="2:47" s="1" customFormat="1" ht="10.3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</row>
    <row r="89" spans="2:47" s="1" customFormat="1" ht="29.25" customHeight="1">
      <c r="B89" s="38"/>
      <c r="C89" s="127" t="s">
        <v>1044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236">
        <f>N123</f>
        <v>0</v>
      </c>
      <c r="O89" s="297"/>
      <c r="P89" s="297"/>
      <c r="Q89" s="297"/>
      <c r="R89" s="40"/>
      <c r="AU89" s="22" t="s">
        <v>1045</v>
      </c>
    </row>
    <row r="90" spans="2:47" s="7" customFormat="1" ht="24.95" customHeight="1">
      <c r="B90" s="128"/>
      <c r="C90" s="129"/>
      <c r="D90" s="130" t="s">
        <v>1046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91">
        <f>N124</f>
        <v>0</v>
      </c>
      <c r="O90" s="292"/>
      <c r="P90" s="292"/>
      <c r="Q90" s="292"/>
      <c r="R90" s="131"/>
    </row>
    <row r="91" spans="2:47" s="8" customFormat="1" ht="19.899999999999999" customHeight="1">
      <c r="B91" s="132"/>
      <c r="C91" s="101"/>
      <c r="D91" s="112" t="s">
        <v>88</v>
      </c>
      <c r="E91" s="101"/>
      <c r="F91" s="101"/>
      <c r="G91" s="101"/>
      <c r="H91" s="101"/>
      <c r="I91" s="101"/>
      <c r="J91" s="101"/>
      <c r="K91" s="101"/>
      <c r="L91" s="101"/>
      <c r="M91" s="101"/>
      <c r="N91" s="207">
        <f>N125</f>
        <v>0</v>
      </c>
      <c r="O91" s="208"/>
      <c r="P91" s="208"/>
      <c r="Q91" s="208"/>
      <c r="R91" s="133"/>
    </row>
    <row r="92" spans="2:47" s="8" customFormat="1" ht="19.899999999999999" customHeight="1">
      <c r="B92" s="132"/>
      <c r="C92" s="101"/>
      <c r="D92" s="112" t="s">
        <v>89</v>
      </c>
      <c r="E92" s="101"/>
      <c r="F92" s="101"/>
      <c r="G92" s="101"/>
      <c r="H92" s="101"/>
      <c r="I92" s="101"/>
      <c r="J92" s="101"/>
      <c r="K92" s="101"/>
      <c r="L92" s="101"/>
      <c r="M92" s="101"/>
      <c r="N92" s="207">
        <f>N128</f>
        <v>0</v>
      </c>
      <c r="O92" s="208"/>
      <c r="P92" s="208"/>
      <c r="Q92" s="208"/>
      <c r="R92" s="133"/>
    </row>
    <row r="93" spans="2:47" s="8" customFormat="1" ht="19.899999999999999" customHeight="1">
      <c r="B93" s="132"/>
      <c r="C93" s="101"/>
      <c r="D93" s="112" t="s">
        <v>1051</v>
      </c>
      <c r="E93" s="101"/>
      <c r="F93" s="101"/>
      <c r="G93" s="101"/>
      <c r="H93" s="101"/>
      <c r="I93" s="101"/>
      <c r="J93" s="101"/>
      <c r="K93" s="101"/>
      <c r="L93" s="101"/>
      <c r="M93" s="101"/>
      <c r="N93" s="207">
        <f>N133</f>
        <v>0</v>
      </c>
      <c r="O93" s="208"/>
      <c r="P93" s="208"/>
      <c r="Q93" s="208"/>
      <c r="R93" s="133"/>
    </row>
    <row r="94" spans="2:47" s="7" customFormat="1" ht="24.95" customHeight="1">
      <c r="B94" s="128"/>
      <c r="C94" s="129"/>
      <c r="D94" s="130" t="s">
        <v>1052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91">
        <f>N135</f>
        <v>0</v>
      </c>
      <c r="O94" s="292"/>
      <c r="P94" s="292"/>
      <c r="Q94" s="292"/>
      <c r="R94" s="131"/>
    </row>
    <row r="95" spans="2:47" s="8" customFormat="1" ht="19.899999999999999" customHeight="1">
      <c r="B95" s="132"/>
      <c r="C95" s="101"/>
      <c r="D95" s="112" t="s">
        <v>90</v>
      </c>
      <c r="E95" s="101"/>
      <c r="F95" s="101"/>
      <c r="G95" s="101"/>
      <c r="H95" s="101"/>
      <c r="I95" s="101"/>
      <c r="J95" s="101"/>
      <c r="K95" s="101"/>
      <c r="L95" s="101"/>
      <c r="M95" s="101"/>
      <c r="N95" s="207">
        <f>N136</f>
        <v>0</v>
      </c>
      <c r="O95" s="208"/>
      <c r="P95" s="208"/>
      <c r="Q95" s="208"/>
      <c r="R95" s="133"/>
    </row>
    <row r="96" spans="2:47" s="1" customFormat="1" ht="21.75" customHeight="1"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40"/>
    </row>
    <row r="97" spans="2:65" s="1" customFormat="1" ht="29.25" customHeight="1">
      <c r="B97" s="38"/>
      <c r="C97" s="201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93"/>
      <c r="O97" s="294"/>
      <c r="P97" s="294"/>
      <c r="Q97" s="294"/>
      <c r="R97" s="40"/>
      <c r="T97" s="134"/>
      <c r="U97" s="135" t="s">
        <v>911</v>
      </c>
    </row>
    <row r="98" spans="2:65" s="1" customFormat="1" ht="18" customHeight="1">
      <c r="B98" s="136"/>
      <c r="C98" s="203"/>
      <c r="D98" s="213"/>
      <c r="E98" s="213"/>
      <c r="F98" s="213"/>
      <c r="G98" s="213"/>
      <c r="H98" s="213"/>
      <c r="I98" s="203"/>
      <c r="J98" s="203"/>
      <c r="K98" s="203"/>
      <c r="L98" s="203"/>
      <c r="M98" s="203"/>
      <c r="N98" s="216"/>
      <c r="O98" s="216"/>
      <c r="P98" s="216"/>
      <c r="Q98" s="216"/>
      <c r="R98" s="138"/>
      <c r="S98" s="139"/>
      <c r="T98" s="140"/>
      <c r="U98" s="141" t="s">
        <v>914</v>
      </c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42" t="s">
        <v>1065</v>
      </c>
      <c r="AZ98" s="139"/>
      <c r="BA98" s="139"/>
      <c r="BB98" s="139"/>
      <c r="BC98" s="139"/>
      <c r="BD98" s="139"/>
      <c r="BE98" s="143">
        <f t="shared" ref="BE98:BE103" si="0">IF(U98="základná",N98,0)</f>
        <v>0</v>
      </c>
      <c r="BF98" s="143">
        <f t="shared" ref="BF98:BF103" si="1">IF(U98="znížená",N98,0)</f>
        <v>0</v>
      </c>
      <c r="BG98" s="143">
        <f t="shared" ref="BG98:BG103" si="2">IF(U98="zákl. prenesená",N98,0)</f>
        <v>0</v>
      </c>
      <c r="BH98" s="143">
        <f t="shared" ref="BH98:BH103" si="3">IF(U98="zníž. prenesená",N98,0)</f>
        <v>0</v>
      </c>
      <c r="BI98" s="143">
        <f t="shared" ref="BI98:BI103" si="4">IF(U98="nulová",N98,0)</f>
        <v>0</v>
      </c>
      <c r="BJ98" s="142" t="s">
        <v>959</v>
      </c>
      <c r="BK98" s="139"/>
      <c r="BL98" s="139"/>
      <c r="BM98" s="139"/>
    </row>
    <row r="99" spans="2:65" s="1" customFormat="1" ht="18" customHeight="1">
      <c r="B99" s="136"/>
      <c r="C99" s="203"/>
      <c r="D99" s="213"/>
      <c r="E99" s="213"/>
      <c r="F99" s="213"/>
      <c r="G99" s="213"/>
      <c r="H99" s="213"/>
      <c r="I99" s="203"/>
      <c r="J99" s="203"/>
      <c r="K99" s="203"/>
      <c r="L99" s="203"/>
      <c r="M99" s="203"/>
      <c r="N99" s="216"/>
      <c r="O99" s="216"/>
      <c r="P99" s="216"/>
      <c r="Q99" s="216"/>
      <c r="R99" s="138"/>
      <c r="S99" s="139"/>
      <c r="T99" s="140"/>
      <c r="U99" s="141" t="s">
        <v>914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2" t="s">
        <v>1065</v>
      </c>
      <c r="AZ99" s="139"/>
      <c r="BA99" s="139"/>
      <c r="BB99" s="139"/>
      <c r="BC99" s="139"/>
      <c r="BD99" s="139"/>
      <c r="BE99" s="143">
        <f t="shared" si="0"/>
        <v>0</v>
      </c>
      <c r="BF99" s="143">
        <f t="shared" si="1"/>
        <v>0</v>
      </c>
      <c r="BG99" s="143">
        <f t="shared" si="2"/>
        <v>0</v>
      </c>
      <c r="BH99" s="143">
        <f t="shared" si="3"/>
        <v>0</v>
      </c>
      <c r="BI99" s="143">
        <f t="shared" si="4"/>
        <v>0</v>
      </c>
      <c r="BJ99" s="142" t="s">
        <v>959</v>
      </c>
      <c r="BK99" s="139"/>
      <c r="BL99" s="139"/>
      <c r="BM99" s="139"/>
    </row>
    <row r="100" spans="2:65" s="1" customFormat="1" ht="18" customHeight="1">
      <c r="B100" s="136"/>
      <c r="C100" s="203"/>
      <c r="D100" s="213"/>
      <c r="E100" s="213"/>
      <c r="F100" s="213"/>
      <c r="G100" s="213"/>
      <c r="H100" s="213"/>
      <c r="I100" s="203"/>
      <c r="J100" s="203"/>
      <c r="K100" s="203"/>
      <c r="L100" s="203"/>
      <c r="M100" s="203"/>
      <c r="N100" s="216"/>
      <c r="O100" s="216"/>
      <c r="P100" s="216"/>
      <c r="Q100" s="216"/>
      <c r="R100" s="138"/>
      <c r="S100" s="139"/>
      <c r="T100" s="140"/>
      <c r="U100" s="141" t="s">
        <v>914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2" t="s">
        <v>1065</v>
      </c>
      <c r="AZ100" s="139"/>
      <c r="BA100" s="139"/>
      <c r="BB100" s="139"/>
      <c r="BC100" s="139"/>
      <c r="BD100" s="139"/>
      <c r="BE100" s="143">
        <f t="shared" si="0"/>
        <v>0</v>
      </c>
      <c r="BF100" s="143">
        <f t="shared" si="1"/>
        <v>0</v>
      </c>
      <c r="BG100" s="143">
        <f t="shared" si="2"/>
        <v>0</v>
      </c>
      <c r="BH100" s="143">
        <f t="shared" si="3"/>
        <v>0</v>
      </c>
      <c r="BI100" s="143">
        <f t="shared" si="4"/>
        <v>0</v>
      </c>
      <c r="BJ100" s="142" t="s">
        <v>959</v>
      </c>
      <c r="BK100" s="139"/>
      <c r="BL100" s="139"/>
      <c r="BM100" s="139"/>
    </row>
    <row r="101" spans="2:65" s="1" customFormat="1" ht="18" customHeight="1">
      <c r="B101" s="136"/>
      <c r="C101" s="203"/>
      <c r="D101" s="213"/>
      <c r="E101" s="213"/>
      <c r="F101" s="213"/>
      <c r="G101" s="213"/>
      <c r="H101" s="213"/>
      <c r="I101" s="203"/>
      <c r="J101" s="203"/>
      <c r="K101" s="203"/>
      <c r="L101" s="203"/>
      <c r="M101" s="203"/>
      <c r="N101" s="216"/>
      <c r="O101" s="216"/>
      <c r="P101" s="216"/>
      <c r="Q101" s="216"/>
      <c r="R101" s="138"/>
      <c r="S101" s="139"/>
      <c r="T101" s="140"/>
      <c r="U101" s="141" t="s">
        <v>914</v>
      </c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42" t="s">
        <v>1065</v>
      </c>
      <c r="AZ101" s="139"/>
      <c r="BA101" s="139"/>
      <c r="BB101" s="139"/>
      <c r="BC101" s="139"/>
      <c r="BD101" s="139"/>
      <c r="BE101" s="143">
        <f t="shared" si="0"/>
        <v>0</v>
      </c>
      <c r="BF101" s="143">
        <f t="shared" si="1"/>
        <v>0</v>
      </c>
      <c r="BG101" s="143">
        <f t="shared" si="2"/>
        <v>0</v>
      </c>
      <c r="BH101" s="143">
        <f t="shared" si="3"/>
        <v>0</v>
      </c>
      <c r="BI101" s="143">
        <f t="shared" si="4"/>
        <v>0</v>
      </c>
      <c r="BJ101" s="142" t="s">
        <v>959</v>
      </c>
      <c r="BK101" s="139"/>
      <c r="BL101" s="139"/>
      <c r="BM101" s="139"/>
    </row>
    <row r="102" spans="2:65" s="1" customFormat="1" ht="18" customHeight="1">
      <c r="B102" s="136"/>
      <c r="C102" s="203"/>
      <c r="D102" s="213"/>
      <c r="E102" s="213"/>
      <c r="F102" s="213"/>
      <c r="G102" s="213"/>
      <c r="H102" s="213"/>
      <c r="I102" s="203"/>
      <c r="J102" s="203"/>
      <c r="K102" s="203"/>
      <c r="L102" s="203"/>
      <c r="M102" s="203"/>
      <c r="N102" s="216"/>
      <c r="O102" s="216"/>
      <c r="P102" s="216"/>
      <c r="Q102" s="216"/>
      <c r="R102" s="138"/>
      <c r="S102" s="139"/>
      <c r="T102" s="140"/>
      <c r="U102" s="141" t="s">
        <v>914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42" t="s">
        <v>1065</v>
      </c>
      <c r="AZ102" s="139"/>
      <c r="BA102" s="139"/>
      <c r="BB102" s="139"/>
      <c r="BC102" s="139"/>
      <c r="BD102" s="139"/>
      <c r="BE102" s="143">
        <f t="shared" si="0"/>
        <v>0</v>
      </c>
      <c r="BF102" s="143">
        <f t="shared" si="1"/>
        <v>0</v>
      </c>
      <c r="BG102" s="143">
        <f t="shared" si="2"/>
        <v>0</v>
      </c>
      <c r="BH102" s="143">
        <f t="shared" si="3"/>
        <v>0</v>
      </c>
      <c r="BI102" s="143">
        <f t="shared" si="4"/>
        <v>0</v>
      </c>
      <c r="BJ102" s="142" t="s">
        <v>959</v>
      </c>
      <c r="BK102" s="139"/>
      <c r="BL102" s="139"/>
      <c r="BM102" s="139"/>
    </row>
    <row r="103" spans="2:65" s="1" customFormat="1" ht="18" customHeight="1">
      <c r="B103" s="136"/>
      <c r="C103" s="203"/>
      <c r="D103" s="204"/>
      <c r="E103" s="203"/>
      <c r="F103" s="203"/>
      <c r="G103" s="203"/>
      <c r="H103" s="203"/>
      <c r="I103" s="203"/>
      <c r="J103" s="203"/>
      <c r="K103" s="203"/>
      <c r="L103" s="203"/>
      <c r="M103" s="203"/>
      <c r="N103" s="216"/>
      <c r="O103" s="216"/>
      <c r="P103" s="216"/>
      <c r="Q103" s="216"/>
      <c r="R103" s="138"/>
      <c r="S103" s="139"/>
      <c r="T103" s="144"/>
      <c r="U103" s="145" t="s">
        <v>914</v>
      </c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42" t="s">
        <v>1066</v>
      </c>
      <c r="AZ103" s="139"/>
      <c r="BA103" s="139"/>
      <c r="BB103" s="139"/>
      <c r="BC103" s="139"/>
      <c r="BD103" s="139"/>
      <c r="BE103" s="143">
        <f t="shared" si="0"/>
        <v>0</v>
      </c>
      <c r="BF103" s="143">
        <f t="shared" si="1"/>
        <v>0</v>
      </c>
      <c r="BG103" s="143">
        <f t="shared" si="2"/>
        <v>0</v>
      </c>
      <c r="BH103" s="143">
        <f t="shared" si="3"/>
        <v>0</v>
      </c>
      <c r="BI103" s="143">
        <f t="shared" si="4"/>
        <v>0</v>
      </c>
      <c r="BJ103" s="142" t="s">
        <v>959</v>
      </c>
      <c r="BK103" s="139"/>
      <c r="BL103" s="139"/>
      <c r="BM103" s="139"/>
    </row>
    <row r="104" spans="2:65" s="1" customFormat="1"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40"/>
    </row>
    <row r="105" spans="2:65" s="1" customFormat="1" ht="29.25" customHeight="1">
      <c r="B105" s="38"/>
      <c r="C105" s="121" t="s">
        <v>490</v>
      </c>
      <c r="D105" s="49"/>
      <c r="E105" s="49"/>
      <c r="F105" s="49"/>
      <c r="G105" s="49"/>
      <c r="H105" s="49"/>
      <c r="I105" s="49"/>
      <c r="J105" s="49"/>
      <c r="K105" s="49"/>
      <c r="L105" s="215">
        <f>ROUND(SUM(N89+N97),2)</f>
        <v>0</v>
      </c>
      <c r="M105" s="215"/>
      <c r="N105" s="215"/>
      <c r="O105" s="215"/>
      <c r="P105" s="215"/>
      <c r="Q105" s="215"/>
      <c r="R105" s="40"/>
    </row>
    <row r="106" spans="2:65" s="1" customFormat="1" ht="6.95" customHeight="1"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4"/>
    </row>
    <row r="110" spans="2:65" s="1" customFormat="1" ht="6.95" customHeight="1"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7"/>
    </row>
    <row r="111" spans="2:65" s="1" customFormat="1" ht="36.950000000000003" customHeight="1">
      <c r="B111" s="38"/>
      <c r="C111" s="231" t="s">
        <v>1067</v>
      </c>
      <c r="D111" s="282"/>
      <c r="E111" s="282"/>
      <c r="F111" s="282"/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282"/>
      <c r="R111" s="40"/>
    </row>
    <row r="112" spans="2:65" s="1" customFormat="1" ht="6.95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spans="2:65" s="1" customFormat="1" ht="30" customHeight="1">
      <c r="B113" s="38"/>
      <c r="C113" s="33" t="s">
        <v>887</v>
      </c>
      <c r="D113" s="39"/>
      <c r="E113" s="39"/>
      <c r="F113" s="283" t="str">
        <f>F6</f>
        <v>Rekonštrukcia tepelného hospodárstva Ekonomickej univerzity v Bratislave, Dolnozemská cesta č.1, 852 35 Bratislava</v>
      </c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39"/>
      <c r="R113" s="40"/>
    </row>
    <row r="114" spans="2:65" ht="30" customHeight="1">
      <c r="B114" s="26"/>
      <c r="C114" s="33" t="s">
        <v>1036</v>
      </c>
      <c r="D114" s="29"/>
      <c r="E114" s="29"/>
      <c r="F114" s="283" t="s">
        <v>359</v>
      </c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9"/>
      <c r="R114" s="27"/>
    </row>
    <row r="115" spans="2:65" s="1" customFormat="1" ht="36.950000000000003" customHeight="1">
      <c r="B115" s="38"/>
      <c r="C115" s="72" t="s">
        <v>1038</v>
      </c>
      <c r="D115" s="39"/>
      <c r="E115" s="39"/>
      <c r="F115" s="233" t="str">
        <f>F8</f>
        <v xml:space="preserve">E.1.3.2 - E1.3.2 Zdravotnotechnická inštalácia </v>
      </c>
      <c r="G115" s="282"/>
      <c r="H115" s="282"/>
      <c r="I115" s="282"/>
      <c r="J115" s="282"/>
      <c r="K115" s="282"/>
      <c r="L115" s="282"/>
      <c r="M115" s="282"/>
      <c r="N115" s="282"/>
      <c r="O115" s="282"/>
      <c r="P115" s="282"/>
      <c r="Q115" s="39"/>
      <c r="R115" s="40"/>
    </row>
    <row r="116" spans="2:65" s="1" customFormat="1" ht="6.95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spans="2:65" s="1" customFormat="1" ht="18" customHeight="1">
      <c r="B117" s="38"/>
      <c r="C117" s="33" t="s">
        <v>891</v>
      </c>
      <c r="D117" s="39"/>
      <c r="E117" s="39"/>
      <c r="F117" s="31" t="str">
        <f>F10</f>
        <v>Bratislava</v>
      </c>
      <c r="G117" s="39"/>
      <c r="H117" s="39"/>
      <c r="I117" s="39"/>
      <c r="J117" s="39"/>
      <c r="K117" s="33" t="s">
        <v>893</v>
      </c>
      <c r="L117" s="39"/>
      <c r="M117" s="281" t="str">
        <f>IF(O10="","",O10)</f>
        <v>7. 7. 2017</v>
      </c>
      <c r="N117" s="281"/>
      <c r="O117" s="281"/>
      <c r="P117" s="281"/>
      <c r="Q117" s="39"/>
      <c r="R117" s="40"/>
    </row>
    <row r="118" spans="2:65" s="1" customFormat="1" ht="6.95" customHeight="1"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40"/>
    </row>
    <row r="119" spans="2:65" s="1" customFormat="1" ht="15">
      <c r="B119" s="38"/>
      <c r="C119" s="33" t="s">
        <v>895</v>
      </c>
      <c r="D119" s="39"/>
      <c r="E119" s="39"/>
      <c r="F119" s="31" t="str">
        <f>E13</f>
        <v>Ekonomická univerzita v Bratislave</v>
      </c>
      <c r="G119" s="39"/>
      <c r="H119" s="39"/>
      <c r="I119" s="39"/>
      <c r="J119" s="39"/>
      <c r="K119" s="33" t="s">
        <v>901</v>
      </c>
      <c r="L119" s="39"/>
      <c r="M119" s="248" t="str">
        <f>E19</f>
        <v>Energoprojekt Bratislava, a.s.</v>
      </c>
      <c r="N119" s="248"/>
      <c r="O119" s="248"/>
      <c r="P119" s="248"/>
      <c r="Q119" s="248"/>
      <c r="R119" s="40"/>
    </row>
    <row r="120" spans="2:65" s="1" customFormat="1" ht="14.45" customHeight="1">
      <c r="B120" s="38"/>
      <c r="C120" s="33" t="s">
        <v>899</v>
      </c>
      <c r="D120" s="39"/>
      <c r="E120" s="39"/>
      <c r="F120" s="31" t="str">
        <f>IF(E16="","",E16)</f>
        <v>Vyplň údaj</v>
      </c>
      <c r="G120" s="39"/>
      <c r="H120" s="39"/>
      <c r="I120" s="39"/>
      <c r="J120" s="39"/>
      <c r="K120" s="33" t="s">
        <v>905</v>
      </c>
      <c r="L120" s="39"/>
      <c r="M120" s="248" t="str">
        <f>E22</f>
        <v>Mgr. Michal Kovacik</v>
      </c>
      <c r="N120" s="248"/>
      <c r="O120" s="248"/>
      <c r="P120" s="248"/>
      <c r="Q120" s="248"/>
      <c r="R120" s="40"/>
    </row>
    <row r="121" spans="2:65" s="1" customFormat="1" ht="10.35" customHeight="1"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40"/>
    </row>
    <row r="122" spans="2:65" s="9" customFormat="1" ht="29.25" customHeight="1">
      <c r="B122" s="146"/>
      <c r="C122" s="147" t="s">
        <v>1068</v>
      </c>
      <c r="D122" s="148" t="s">
        <v>1069</v>
      </c>
      <c r="E122" s="148" t="s">
        <v>929</v>
      </c>
      <c r="F122" s="285" t="s">
        <v>1070</v>
      </c>
      <c r="G122" s="285"/>
      <c r="H122" s="285"/>
      <c r="I122" s="285"/>
      <c r="J122" s="148" t="s">
        <v>1071</v>
      </c>
      <c r="K122" s="148" t="s">
        <v>1072</v>
      </c>
      <c r="L122" s="285" t="s">
        <v>1073</v>
      </c>
      <c r="M122" s="285"/>
      <c r="N122" s="285" t="s">
        <v>1043</v>
      </c>
      <c r="O122" s="285"/>
      <c r="P122" s="285"/>
      <c r="Q122" s="286"/>
      <c r="R122" s="149"/>
      <c r="T122" s="78" t="s">
        <v>1074</v>
      </c>
      <c r="U122" s="79" t="s">
        <v>911</v>
      </c>
      <c r="V122" s="79" t="s">
        <v>1075</v>
      </c>
      <c r="W122" s="79" t="s">
        <v>1076</v>
      </c>
      <c r="X122" s="79" t="s">
        <v>1077</v>
      </c>
      <c r="Y122" s="79" t="s">
        <v>1078</v>
      </c>
      <c r="Z122" s="79" t="s">
        <v>1079</v>
      </c>
      <c r="AA122" s="80" t="s">
        <v>1080</v>
      </c>
    </row>
    <row r="123" spans="2:65" s="1" customFormat="1" ht="29.25" customHeight="1">
      <c r="B123" s="38"/>
      <c r="C123" s="82" t="s">
        <v>1040</v>
      </c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287">
        <f>BK123</f>
        <v>0</v>
      </c>
      <c r="O123" s="288"/>
      <c r="P123" s="288"/>
      <c r="Q123" s="288"/>
      <c r="R123" s="40"/>
      <c r="T123" s="81"/>
      <c r="U123" s="54"/>
      <c r="V123" s="54"/>
      <c r="W123" s="150">
        <f>W124+W135+W146</f>
        <v>0</v>
      </c>
      <c r="X123" s="54"/>
      <c r="Y123" s="150">
        <f>Y124+Y135+Y146</f>
        <v>0</v>
      </c>
      <c r="Z123" s="54"/>
      <c r="AA123" s="151">
        <f>AA124+AA135+AA146</f>
        <v>0</v>
      </c>
      <c r="AT123" s="22" t="s">
        <v>946</v>
      </c>
      <c r="AU123" s="22" t="s">
        <v>1045</v>
      </c>
      <c r="BK123" s="152">
        <f>BK124+BK135+BK146</f>
        <v>0</v>
      </c>
    </row>
    <row r="124" spans="2:65" s="10" customFormat="1" ht="37.35" customHeight="1">
      <c r="B124" s="153"/>
      <c r="C124" s="154"/>
      <c r="D124" s="155" t="s">
        <v>1046</v>
      </c>
      <c r="E124" s="155"/>
      <c r="F124" s="155"/>
      <c r="G124" s="155"/>
      <c r="H124" s="155"/>
      <c r="I124" s="155"/>
      <c r="J124" s="155"/>
      <c r="K124" s="155"/>
      <c r="L124" s="155"/>
      <c r="M124" s="155"/>
      <c r="N124" s="289">
        <f>BK124</f>
        <v>0</v>
      </c>
      <c r="O124" s="290"/>
      <c r="P124" s="290"/>
      <c r="Q124" s="290"/>
      <c r="R124" s="156"/>
      <c r="T124" s="157"/>
      <c r="U124" s="154"/>
      <c r="V124" s="154"/>
      <c r="W124" s="158">
        <f>W125+W128+W133</f>
        <v>0</v>
      </c>
      <c r="X124" s="154"/>
      <c r="Y124" s="158">
        <f>Y125+Y128+Y133</f>
        <v>0</v>
      </c>
      <c r="Z124" s="154"/>
      <c r="AA124" s="159">
        <f>AA125+AA128+AA133</f>
        <v>0</v>
      </c>
      <c r="AR124" s="160" t="s">
        <v>954</v>
      </c>
      <c r="AT124" s="161" t="s">
        <v>946</v>
      </c>
      <c r="AU124" s="161" t="s">
        <v>947</v>
      </c>
      <c r="AY124" s="160" t="s">
        <v>1081</v>
      </c>
      <c r="BK124" s="162">
        <f>BK125+BK128+BK133</f>
        <v>0</v>
      </c>
    </row>
    <row r="125" spans="2:65" s="10" customFormat="1" ht="19.899999999999999" customHeight="1">
      <c r="B125" s="153"/>
      <c r="C125" s="154"/>
      <c r="D125" s="163" t="s">
        <v>88</v>
      </c>
      <c r="E125" s="163"/>
      <c r="F125" s="163"/>
      <c r="G125" s="163"/>
      <c r="H125" s="163"/>
      <c r="I125" s="163"/>
      <c r="J125" s="163"/>
      <c r="K125" s="163"/>
      <c r="L125" s="163"/>
      <c r="M125" s="163"/>
      <c r="N125" s="279">
        <f>BK125</f>
        <v>0</v>
      </c>
      <c r="O125" s="280"/>
      <c r="P125" s="280"/>
      <c r="Q125" s="280"/>
      <c r="R125" s="156"/>
      <c r="T125" s="157"/>
      <c r="U125" s="154"/>
      <c r="V125" s="154"/>
      <c r="W125" s="158">
        <f>SUM(W126:W127)</f>
        <v>0</v>
      </c>
      <c r="X125" s="154"/>
      <c r="Y125" s="158">
        <f>SUM(Y126:Y127)</f>
        <v>0</v>
      </c>
      <c r="Z125" s="154"/>
      <c r="AA125" s="159">
        <f>SUM(AA126:AA127)</f>
        <v>0</v>
      </c>
      <c r="AR125" s="160" t="s">
        <v>954</v>
      </c>
      <c r="AT125" s="161" t="s">
        <v>946</v>
      </c>
      <c r="AU125" s="161" t="s">
        <v>954</v>
      </c>
      <c r="AY125" s="160" t="s">
        <v>1081</v>
      </c>
      <c r="BK125" s="162">
        <f>SUM(BK126:BK127)</f>
        <v>0</v>
      </c>
    </row>
    <row r="126" spans="2:65" s="1" customFormat="1" ht="38.25" customHeight="1">
      <c r="B126" s="136"/>
      <c r="C126" s="164" t="s">
        <v>954</v>
      </c>
      <c r="D126" s="164" t="s">
        <v>1082</v>
      </c>
      <c r="E126" s="165" t="s">
        <v>91</v>
      </c>
      <c r="F126" s="270" t="s">
        <v>92</v>
      </c>
      <c r="G126" s="270"/>
      <c r="H126" s="270"/>
      <c r="I126" s="270"/>
      <c r="J126" s="166" t="s">
        <v>1085</v>
      </c>
      <c r="K126" s="167">
        <v>0.04</v>
      </c>
      <c r="L126" s="265">
        <v>0</v>
      </c>
      <c r="M126" s="265"/>
      <c r="N126" s="258">
        <f>ROUND(L126*K126,3)</f>
        <v>0</v>
      </c>
      <c r="O126" s="258"/>
      <c r="P126" s="258"/>
      <c r="Q126" s="258"/>
      <c r="R126" s="138"/>
      <c r="T126" s="168" t="s">
        <v>875</v>
      </c>
      <c r="U126" s="47" t="s">
        <v>914</v>
      </c>
      <c r="V126" s="39"/>
      <c r="W126" s="169">
        <f>V126*K126</f>
        <v>0</v>
      </c>
      <c r="X126" s="169">
        <v>0</v>
      </c>
      <c r="Y126" s="169">
        <f>X126*K126</f>
        <v>0</v>
      </c>
      <c r="Z126" s="169">
        <v>0</v>
      </c>
      <c r="AA126" s="170">
        <f>Z126*K126</f>
        <v>0</v>
      </c>
      <c r="AR126" s="22" t="s">
        <v>1086</v>
      </c>
      <c r="AT126" s="22" t="s">
        <v>1082</v>
      </c>
      <c r="AU126" s="22" t="s">
        <v>959</v>
      </c>
      <c r="AY126" s="22" t="s">
        <v>1081</v>
      </c>
      <c r="BE126" s="116">
        <f>IF(U126="základná",N126,0)</f>
        <v>0</v>
      </c>
      <c r="BF126" s="116">
        <f>IF(U126="znížená",N126,0)</f>
        <v>0</v>
      </c>
      <c r="BG126" s="116">
        <f>IF(U126="zákl. prenesená",N126,0)</f>
        <v>0</v>
      </c>
      <c r="BH126" s="116">
        <f>IF(U126="zníž. prenesená",N126,0)</f>
        <v>0</v>
      </c>
      <c r="BI126" s="116">
        <f>IF(U126="nulová",N126,0)</f>
        <v>0</v>
      </c>
      <c r="BJ126" s="22" t="s">
        <v>959</v>
      </c>
      <c r="BK126" s="171">
        <f>ROUND(L126*K126,3)</f>
        <v>0</v>
      </c>
      <c r="BL126" s="22" t="s">
        <v>1086</v>
      </c>
      <c r="BM126" s="22" t="s">
        <v>2329</v>
      </c>
    </row>
    <row r="127" spans="2:65" s="1" customFormat="1" ht="25.5" customHeight="1">
      <c r="B127" s="136"/>
      <c r="C127" s="164" t="s">
        <v>959</v>
      </c>
      <c r="D127" s="164" t="s">
        <v>1082</v>
      </c>
      <c r="E127" s="165" t="s">
        <v>94</v>
      </c>
      <c r="F127" s="270" t="s">
        <v>95</v>
      </c>
      <c r="G127" s="270"/>
      <c r="H127" s="270"/>
      <c r="I127" s="270"/>
      <c r="J127" s="166" t="s">
        <v>1085</v>
      </c>
      <c r="K127" s="167">
        <v>0.46</v>
      </c>
      <c r="L127" s="265">
        <v>0</v>
      </c>
      <c r="M127" s="265"/>
      <c r="N127" s="258">
        <f>ROUND(L127*K127,3)</f>
        <v>0</v>
      </c>
      <c r="O127" s="258"/>
      <c r="P127" s="258"/>
      <c r="Q127" s="258"/>
      <c r="R127" s="138"/>
      <c r="T127" s="168" t="s">
        <v>875</v>
      </c>
      <c r="U127" s="47" t="s">
        <v>914</v>
      </c>
      <c r="V127" s="39"/>
      <c r="W127" s="169">
        <f>V127*K127</f>
        <v>0</v>
      </c>
      <c r="X127" s="169">
        <v>0</v>
      </c>
      <c r="Y127" s="169">
        <f>X127*K127</f>
        <v>0</v>
      </c>
      <c r="Z127" s="169">
        <v>0</v>
      </c>
      <c r="AA127" s="170">
        <f>Z127*K127</f>
        <v>0</v>
      </c>
      <c r="AR127" s="22" t="s">
        <v>1086</v>
      </c>
      <c r="AT127" s="22" t="s">
        <v>1082</v>
      </c>
      <c r="AU127" s="22" t="s">
        <v>959</v>
      </c>
      <c r="AY127" s="22" t="s">
        <v>1081</v>
      </c>
      <c r="BE127" s="116">
        <f>IF(U127="základná",N127,0)</f>
        <v>0</v>
      </c>
      <c r="BF127" s="116">
        <f>IF(U127="znížená",N127,0)</f>
        <v>0</v>
      </c>
      <c r="BG127" s="116">
        <f>IF(U127="zákl. prenesená",N127,0)</f>
        <v>0</v>
      </c>
      <c r="BH127" s="116">
        <f>IF(U127="zníž. prenesená",N127,0)</f>
        <v>0</v>
      </c>
      <c r="BI127" s="116">
        <f>IF(U127="nulová",N127,0)</f>
        <v>0</v>
      </c>
      <c r="BJ127" s="22" t="s">
        <v>959</v>
      </c>
      <c r="BK127" s="171">
        <f>ROUND(L127*K127,3)</f>
        <v>0</v>
      </c>
      <c r="BL127" s="22" t="s">
        <v>1086</v>
      </c>
      <c r="BM127" s="22" t="s">
        <v>2330</v>
      </c>
    </row>
    <row r="128" spans="2:65" s="10" customFormat="1" ht="29.85" customHeight="1">
      <c r="B128" s="153"/>
      <c r="C128" s="154"/>
      <c r="D128" s="163" t="s">
        <v>89</v>
      </c>
      <c r="E128" s="163"/>
      <c r="F128" s="163"/>
      <c r="G128" s="163"/>
      <c r="H128" s="163"/>
      <c r="I128" s="163"/>
      <c r="J128" s="163"/>
      <c r="K128" s="163"/>
      <c r="L128" s="163"/>
      <c r="M128" s="163"/>
      <c r="N128" s="273">
        <f>BK128</f>
        <v>0</v>
      </c>
      <c r="O128" s="274"/>
      <c r="P128" s="274"/>
      <c r="Q128" s="274"/>
      <c r="R128" s="156"/>
      <c r="T128" s="157"/>
      <c r="U128" s="154"/>
      <c r="V128" s="154"/>
      <c r="W128" s="158">
        <f>SUM(W129:W132)</f>
        <v>0</v>
      </c>
      <c r="X128" s="154"/>
      <c r="Y128" s="158">
        <f>SUM(Y129:Y132)</f>
        <v>0</v>
      </c>
      <c r="Z128" s="154"/>
      <c r="AA128" s="159">
        <f>SUM(AA129:AA132)</f>
        <v>0</v>
      </c>
      <c r="AR128" s="160" t="s">
        <v>954</v>
      </c>
      <c r="AT128" s="161" t="s">
        <v>946</v>
      </c>
      <c r="AU128" s="161" t="s">
        <v>954</v>
      </c>
      <c r="AY128" s="160" t="s">
        <v>1081</v>
      </c>
      <c r="BK128" s="162">
        <f>SUM(BK129:BK132)</f>
        <v>0</v>
      </c>
    </row>
    <row r="129" spans="2:65" s="1" customFormat="1" ht="38.25" customHeight="1">
      <c r="B129" s="136"/>
      <c r="C129" s="164" t="s">
        <v>1100</v>
      </c>
      <c r="D129" s="164" t="s">
        <v>1082</v>
      </c>
      <c r="E129" s="165" t="s">
        <v>97</v>
      </c>
      <c r="F129" s="270" t="s">
        <v>98</v>
      </c>
      <c r="G129" s="270"/>
      <c r="H129" s="270"/>
      <c r="I129" s="270"/>
      <c r="J129" s="166" t="s">
        <v>1194</v>
      </c>
      <c r="K129" s="167">
        <v>2.5</v>
      </c>
      <c r="L129" s="265">
        <v>0</v>
      </c>
      <c r="M129" s="265"/>
      <c r="N129" s="258">
        <f>ROUND(L129*K129,3)</f>
        <v>0</v>
      </c>
      <c r="O129" s="258"/>
      <c r="P129" s="258"/>
      <c r="Q129" s="258"/>
      <c r="R129" s="138"/>
      <c r="T129" s="168" t="s">
        <v>875</v>
      </c>
      <c r="U129" s="47" t="s">
        <v>914</v>
      </c>
      <c r="V129" s="39"/>
      <c r="W129" s="169">
        <f>V129*K129</f>
        <v>0</v>
      </c>
      <c r="X129" s="169">
        <v>0</v>
      </c>
      <c r="Y129" s="169">
        <f>X129*K129</f>
        <v>0</v>
      </c>
      <c r="Z129" s="169">
        <v>0</v>
      </c>
      <c r="AA129" s="170">
        <f>Z129*K129</f>
        <v>0</v>
      </c>
      <c r="AR129" s="22" t="s">
        <v>1086</v>
      </c>
      <c r="AT129" s="22" t="s">
        <v>1082</v>
      </c>
      <c r="AU129" s="22" t="s">
        <v>959</v>
      </c>
      <c r="AY129" s="22" t="s">
        <v>1081</v>
      </c>
      <c r="BE129" s="116">
        <f>IF(U129="základná",N129,0)</f>
        <v>0</v>
      </c>
      <c r="BF129" s="116">
        <f>IF(U129="znížená",N129,0)</f>
        <v>0</v>
      </c>
      <c r="BG129" s="116">
        <f>IF(U129="zákl. prenesená",N129,0)</f>
        <v>0</v>
      </c>
      <c r="BH129" s="116">
        <f>IF(U129="zníž. prenesená",N129,0)</f>
        <v>0</v>
      </c>
      <c r="BI129" s="116">
        <f>IF(U129="nulová",N129,0)</f>
        <v>0</v>
      </c>
      <c r="BJ129" s="22" t="s">
        <v>959</v>
      </c>
      <c r="BK129" s="171">
        <f>ROUND(L129*K129,3)</f>
        <v>0</v>
      </c>
      <c r="BL129" s="22" t="s">
        <v>1086</v>
      </c>
      <c r="BM129" s="22" t="s">
        <v>2331</v>
      </c>
    </row>
    <row r="130" spans="2:65" s="1" customFormat="1" ht="25.5" customHeight="1">
      <c r="B130" s="136"/>
      <c r="C130" s="195" t="s">
        <v>1086</v>
      </c>
      <c r="D130" s="195" t="s">
        <v>1187</v>
      </c>
      <c r="E130" s="196" t="s">
        <v>103</v>
      </c>
      <c r="F130" s="262" t="s">
        <v>104</v>
      </c>
      <c r="G130" s="262"/>
      <c r="H130" s="262"/>
      <c r="I130" s="262"/>
      <c r="J130" s="197" t="s">
        <v>1182</v>
      </c>
      <c r="K130" s="198">
        <v>1</v>
      </c>
      <c r="L130" s="261">
        <v>0</v>
      </c>
      <c r="M130" s="261"/>
      <c r="N130" s="257">
        <f>ROUND(L130*K130,3)</f>
        <v>0</v>
      </c>
      <c r="O130" s="258"/>
      <c r="P130" s="258"/>
      <c r="Q130" s="258"/>
      <c r="R130" s="138"/>
      <c r="T130" s="168" t="s">
        <v>875</v>
      </c>
      <c r="U130" s="47" t="s">
        <v>914</v>
      </c>
      <c r="V130" s="39"/>
      <c r="W130" s="169">
        <f>V130*K130</f>
        <v>0</v>
      </c>
      <c r="X130" s="169">
        <v>0</v>
      </c>
      <c r="Y130" s="169">
        <f>X130*K130</f>
        <v>0</v>
      </c>
      <c r="Z130" s="169">
        <v>0</v>
      </c>
      <c r="AA130" s="170">
        <f>Z130*K130</f>
        <v>0</v>
      </c>
      <c r="AR130" s="22" t="s">
        <v>1126</v>
      </c>
      <c r="AT130" s="22" t="s">
        <v>1187</v>
      </c>
      <c r="AU130" s="22" t="s">
        <v>959</v>
      </c>
      <c r="AY130" s="22" t="s">
        <v>1081</v>
      </c>
      <c r="BE130" s="116">
        <f>IF(U130="základná",N130,0)</f>
        <v>0</v>
      </c>
      <c r="BF130" s="116">
        <f>IF(U130="znížená",N130,0)</f>
        <v>0</v>
      </c>
      <c r="BG130" s="116">
        <f>IF(U130="zákl. prenesená",N130,0)</f>
        <v>0</v>
      </c>
      <c r="BH130" s="116">
        <f>IF(U130="zníž. prenesená",N130,0)</f>
        <v>0</v>
      </c>
      <c r="BI130" s="116">
        <f>IF(U130="nulová",N130,0)</f>
        <v>0</v>
      </c>
      <c r="BJ130" s="22" t="s">
        <v>959</v>
      </c>
      <c r="BK130" s="171">
        <f>ROUND(L130*K130,3)</f>
        <v>0</v>
      </c>
      <c r="BL130" s="22" t="s">
        <v>1086</v>
      </c>
      <c r="BM130" s="22" t="s">
        <v>2332</v>
      </c>
    </row>
    <row r="131" spans="2:65" s="1" customFormat="1" ht="25.5" customHeight="1">
      <c r="B131" s="136"/>
      <c r="C131" s="195" t="s">
        <v>1107</v>
      </c>
      <c r="D131" s="195" t="s">
        <v>1187</v>
      </c>
      <c r="E131" s="196" t="s">
        <v>106</v>
      </c>
      <c r="F131" s="262" t="s">
        <v>107</v>
      </c>
      <c r="G131" s="262"/>
      <c r="H131" s="262"/>
      <c r="I131" s="262"/>
      <c r="J131" s="197" t="s">
        <v>1182</v>
      </c>
      <c r="K131" s="198">
        <v>1</v>
      </c>
      <c r="L131" s="261">
        <v>0</v>
      </c>
      <c r="M131" s="261"/>
      <c r="N131" s="257">
        <f>ROUND(L131*K131,3)</f>
        <v>0</v>
      </c>
      <c r="O131" s="258"/>
      <c r="P131" s="258"/>
      <c r="Q131" s="258"/>
      <c r="R131" s="138"/>
      <c r="T131" s="168" t="s">
        <v>875</v>
      </c>
      <c r="U131" s="47" t="s">
        <v>914</v>
      </c>
      <c r="V131" s="39"/>
      <c r="W131" s="169">
        <f>V131*K131</f>
        <v>0</v>
      </c>
      <c r="X131" s="169">
        <v>0</v>
      </c>
      <c r="Y131" s="169">
        <f>X131*K131</f>
        <v>0</v>
      </c>
      <c r="Z131" s="169">
        <v>0</v>
      </c>
      <c r="AA131" s="170">
        <f>Z131*K131</f>
        <v>0</v>
      </c>
      <c r="AR131" s="22" t="s">
        <v>1126</v>
      </c>
      <c r="AT131" s="22" t="s">
        <v>1187</v>
      </c>
      <c r="AU131" s="22" t="s">
        <v>959</v>
      </c>
      <c r="AY131" s="22" t="s">
        <v>1081</v>
      </c>
      <c r="BE131" s="116">
        <f>IF(U131="základná",N131,0)</f>
        <v>0</v>
      </c>
      <c r="BF131" s="116">
        <f>IF(U131="znížená",N131,0)</f>
        <v>0</v>
      </c>
      <c r="BG131" s="116">
        <f>IF(U131="zákl. prenesená",N131,0)</f>
        <v>0</v>
      </c>
      <c r="BH131" s="116">
        <f>IF(U131="zníž. prenesená",N131,0)</f>
        <v>0</v>
      </c>
      <c r="BI131" s="116">
        <f>IF(U131="nulová",N131,0)</f>
        <v>0</v>
      </c>
      <c r="BJ131" s="22" t="s">
        <v>959</v>
      </c>
      <c r="BK131" s="171">
        <f>ROUND(L131*K131,3)</f>
        <v>0</v>
      </c>
      <c r="BL131" s="22" t="s">
        <v>1086</v>
      </c>
      <c r="BM131" s="22" t="s">
        <v>2333</v>
      </c>
    </row>
    <row r="132" spans="2:65" s="1" customFormat="1" ht="16.5" customHeight="1">
      <c r="B132" s="136"/>
      <c r="C132" s="164" t="s">
        <v>1113</v>
      </c>
      <c r="D132" s="164" t="s">
        <v>1082</v>
      </c>
      <c r="E132" s="165" t="s">
        <v>112</v>
      </c>
      <c r="F132" s="270" t="s">
        <v>113</v>
      </c>
      <c r="G132" s="270"/>
      <c r="H132" s="270"/>
      <c r="I132" s="270"/>
      <c r="J132" s="166" t="s">
        <v>1194</v>
      </c>
      <c r="K132" s="167">
        <v>2.5</v>
      </c>
      <c r="L132" s="265">
        <v>0</v>
      </c>
      <c r="M132" s="265"/>
      <c r="N132" s="258">
        <f>ROUND(L132*K132,3)</f>
        <v>0</v>
      </c>
      <c r="O132" s="258"/>
      <c r="P132" s="258"/>
      <c r="Q132" s="258"/>
      <c r="R132" s="138"/>
      <c r="T132" s="168" t="s">
        <v>875</v>
      </c>
      <c r="U132" s="47" t="s">
        <v>914</v>
      </c>
      <c r="V132" s="39"/>
      <c r="W132" s="169">
        <f>V132*K132</f>
        <v>0</v>
      </c>
      <c r="X132" s="169">
        <v>0</v>
      </c>
      <c r="Y132" s="169">
        <f>X132*K132</f>
        <v>0</v>
      </c>
      <c r="Z132" s="169">
        <v>0</v>
      </c>
      <c r="AA132" s="170">
        <f>Z132*K132</f>
        <v>0</v>
      </c>
      <c r="AR132" s="22" t="s">
        <v>1086</v>
      </c>
      <c r="AT132" s="22" t="s">
        <v>1082</v>
      </c>
      <c r="AU132" s="22" t="s">
        <v>959</v>
      </c>
      <c r="AY132" s="22" t="s">
        <v>1081</v>
      </c>
      <c r="BE132" s="116">
        <f>IF(U132="základná",N132,0)</f>
        <v>0</v>
      </c>
      <c r="BF132" s="116">
        <f>IF(U132="znížená",N132,0)</f>
        <v>0</v>
      </c>
      <c r="BG132" s="116">
        <f>IF(U132="zákl. prenesená",N132,0)</f>
        <v>0</v>
      </c>
      <c r="BH132" s="116">
        <f>IF(U132="zníž. prenesená",N132,0)</f>
        <v>0</v>
      </c>
      <c r="BI132" s="116">
        <f>IF(U132="nulová",N132,0)</f>
        <v>0</v>
      </c>
      <c r="BJ132" s="22" t="s">
        <v>959</v>
      </c>
      <c r="BK132" s="171">
        <f>ROUND(L132*K132,3)</f>
        <v>0</v>
      </c>
      <c r="BL132" s="22" t="s">
        <v>1086</v>
      </c>
      <c r="BM132" s="22" t="s">
        <v>2334</v>
      </c>
    </row>
    <row r="133" spans="2:65" s="10" customFormat="1" ht="29.85" customHeight="1">
      <c r="B133" s="153"/>
      <c r="C133" s="154"/>
      <c r="D133" s="163" t="s">
        <v>1051</v>
      </c>
      <c r="E133" s="163"/>
      <c r="F133" s="163"/>
      <c r="G133" s="163"/>
      <c r="H133" s="163"/>
      <c r="I133" s="163"/>
      <c r="J133" s="163"/>
      <c r="K133" s="163"/>
      <c r="L133" s="163"/>
      <c r="M133" s="163"/>
      <c r="N133" s="273">
        <f>BK133</f>
        <v>0</v>
      </c>
      <c r="O133" s="274"/>
      <c r="P133" s="274"/>
      <c r="Q133" s="274"/>
      <c r="R133" s="156"/>
      <c r="T133" s="157"/>
      <c r="U133" s="154"/>
      <c r="V133" s="154"/>
      <c r="W133" s="158">
        <f>W134</f>
        <v>0</v>
      </c>
      <c r="X133" s="154"/>
      <c r="Y133" s="158">
        <f>Y134</f>
        <v>0</v>
      </c>
      <c r="Z133" s="154"/>
      <c r="AA133" s="159">
        <f>AA134</f>
        <v>0</v>
      </c>
      <c r="AR133" s="160" t="s">
        <v>954</v>
      </c>
      <c r="AT133" s="161" t="s">
        <v>946</v>
      </c>
      <c r="AU133" s="161" t="s">
        <v>954</v>
      </c>
      <c r="AY133" s="160" t="s">
        <v>1081</v>
      </c>
      <c r="BK133" s="162">
        <f>BK134</f>
        <v>0</v>
      </c>
    </row>
    <row r="134" spans="2:65" s="1" customFormat="1" ht="38.25" customHeight="1">
      <c r="B134" s="136"/>
      <c r="C134" s="164" t="s">
        <v>1119</v>
      </c>
      <c r="D134" s="164" t="s">
        <v>1082</v>
      </c>
      <c r="E134" s="165" t="s">
        <v>115</v>
      </c>
      <c r="F134" s="270" t="s">
        <v>116</v>
      </c>
      <c r="G134" s="270"/>
      <c r="H134" s="270"/>
      <c r="I134" s="270"/>
      <c r="J134" s="166" t="s">
        <v>1110</v>
      </c>
      <c r="K134" s="167">
        <v>0</v>
      </c>
      <c r="L134" s="265">
        <v>0</v>
      </c>
      <c r="M134" s="265"/>
      <c r="N134" s="258">
        <f>ROUND(L134*K134,3)</f>
        <v>0</v>
      </c>
      <c r="O134" s="258"/>
      <c r="P134" s="258"/>
      <c r="Q134" s="258"/>
      <c r="R134" s="138"/>
      <c r="T134" s="168" t="s">
        <v>875</v>
      </c>
      <c r="U134" s="47" t="s">
        <v>914</v>
      </c>
      <c r="V134" s="39"/>
      <c r="W134" s="169">
        <f>V134*K134</f>
        <v>0</v>
      </c>
      <c r="X134" s="169">
        <v>0</v>
      </c>
      <c r="Y134" s="169">
        <f>X134*K134</f>
        <v>0</v>
      </c>
      <c r="Z134" s="169">
        <v>0</v>
      </c>
      <c r="AA134" s="170">
        <f>Z134*K134</f>
        <v>0</v>
      </c>
      <c r="AR134" s="22" t="s">
        <v>1086</v>
      </c>
      <c r="AT134" s="22" t="s">
        <v>1082</v>
      </c>
      <c r="AU134" s="22" t="s">
        <v>959</v>
      </c>
      <c r="AY134" s="22" t="s">
        <v>1081</v>
      </c>
      <c r="BE134" s="116">
        <f>IF(U134="základná",N134,0)</f>
        <v>0</v>
      </c>
      <c r="BF134" s="116">
        <f>IF(U134="znížená",N134,0)</f>
        <v>0</v>
      </c>
      <c r="BG134" s="116">
        <f>IF(U134="zákl. prenesená",N134,0)</f>
        <v>0</v>
      </c>
      <c r="BH134" s="116">
        <f>IF(U134="zníž. prenesená",N134,0)</f>
        <v>0</v>
      </c>
      <c r="BI134" s="116">
        <f>IF(U134="nulová",N134,0)</f>
        <v>0</v>
      </c>
      <c r="BJ134" s="22" t="s">
        <v>959</v>
      </c>
      <c r="BK134" s="171">
        <f>ROUND(L134*K134,3)</f>
        <v>0</v>
      </c>
      <c r="BL134" s="22" t="s">
        <v>1086</v>
      </c>
      <c r="BM134" s="22" t="s">
        <v>2335</v>
      </c>
    </row>
    <row r="135" spans="2:65" s="10" customFormat="1" ht="37.35" customHeight="1">
      <c r="B135" s="153"/>
      <c r="C135" s="154"/>
      <c r="D135" s="155" t="s">
        <v>1052</v>
      </c>
      <c r="E135" s="155"/>
      <c r="F135" s="155"/>
      <c r="G135" s="155"/>
      <c r="H135" s="155"/>
      <c r="I135" s="155"/>
      <c r="J135" s="155"/>
      <c r="K135" s="155"/>
      <c r="L135" s="155"/>
      <c r="M135" s="155"/>
      <c r="N135" s="277">
        <f>BK135</f>
        <v>0</v>
      </c>
      <c r="O135" s="278"/>
      <c r="P135" s="278"/>
      <c r="Q135" s="278"/>
      <c r="R135" s="156"/>
      <c r="T135" s="157"/>
      <c r="U135" s="154"/>
      <c r="V135" s="154"/>
      <c r="W135" s="158">
        <f>W136</f>
        <v>0</v>
      </c>
      <c r="X135" s="154"/>
      <c r="Y135" s="158">
        <f>Y136</f>
        <v>0</v>
      </c>
      <c r="Z135" s="154"/>
      <c r="AA135" s="159">
        <f>AA136</f>
        <v>0</v>
      </c>
      <c r="AR135" s="160" t="s">
        <v>959</v>
      </c>
      <c r="AT135" s="161" t="s">
        <v>946</v>
      </c>
      <c r="AU135" s="161" t="s">
        <v>947</v>
      </c>
      <c r="AY135" s="160" t="s">
        <v>1081</v>
      </c>
      <c r="BK135" s="162">
        <f>BK136</f>
        <v>0</v>
      </c>
    </row>
    <row r="136" spans="2:65" s="10" customFormat="1" ht="19.899999999999999" customHeight="1">
      <c r="B136" s="153"/>
      <c r="C136" s="154"/>
      <c r="D136" s="163" t="s">
        <v>90</v>
      </c>
      <c r="E136" s="163"/>
      <c r="F136" s="163"/>
      <c r="G136" s="163"/>
      <c r="H136" s="163"/>
      <c r="I136" s="163"/>
      <c r="J136" s="163"/>
      <c r="K136" s="163"/>
      <c r="L136" s="163"/>
      <c r="M136" s="163"/>
      <c r="N136" s="279">
        <f>BK136</f>
        <v>0</v>
      </c>
      <c r="O136" s="280"/>
      <c r="P136" s="280"/>
      <c r="Q136" s="280"/>
      <c r="R136" s="156"/>
      <c r="T136" s="157"/>
      <c r="U136" s="154"/>
      <c r="V136" s="154"/>
      <c r="W136" s="158">
        <f>SUM(W137:W145)</f>
        <v>0</v>
      </c>
      <c r="X136" s="154"/>
      <c r="Y136" s="158">
        <f>SUM(Y137:Y145)</f>
        <v>0</v>
      </c>
      <c r="Z136" s="154"/>
      <c r="AA136" s="159">
        <f>SUM(AA137:AA145)</f>
        <v>0</v>
      </c>
      <c r="AR136" s="160" t="s">
        <v>959</v>
      </c>
      <c r="AT136" s="161" t="s">
        <v>946</v>
      </c>
      <c r="AU136" s="161" t="s">
        <v>954</v>
      </c>
      <c r="AY136" s="160" t="s">
        <v>1081</v>
      </c>
      <c r="BK136" s="162">
        <f>SUM(BK137:BK145)</f>
        <v>0</v>
      </c>
    </row>
    <row r="137" spans="2:65" s="1" customFormat="1" ht="25.5" customHeight="1">
      <c r="B137" s="136"/>
      <c r="C137" s="164" t="s">
        <v>1126</v>
      </c>
      <c r="D137" s="164" t="s">
        <v>1082</v>
      </c>
      <c r="E137" s="165" t="s">
        <v>2336</v>
      </c>
      <c r="F137" s="270" t="s">
        <v>2337</v>
      </c>
      <c r="G137" s="270"/>
      <c r="H137" s="270"/>
      <c r="I137" s="270"/>
      <c r="J137" s="166" t="s">
        <v>1194</v>
      </c>
      <c r="K137" s="167">
        <v>0.5</v>
      </c>
      <c r="L137" s="265">
        <v>0</v>
      </c>
      <c r="M137" s="265"/>
      <c r="N137" s="258">
        <f t="shared" ref="N137:N145" si="5">ROUND(L137*K137,3)</f>
        <v>0</v>
      </c>
      <c r="O137" s="258"/>
      <c r="P137" s="258"/>
      <c r="Q137" s="258"/>
      <c r="R137" s="138"/>
      <c r="T137" s="168" t="s">
        <v>875</v>
      </c>
      <c r="U137" s="47" t="s">
        <v>914</v>
      </c>
      <c r="V137" s="39"/>
      <c r="W137" s="169">
        <f t="shared" ref="W137:W145" si="6">V137*K137</f>
        <v>0</v>
      </c>
      <c r="X137" s="169">
        <v>0</v>
      </c>
      <c r="Y137" s="169">
        <f t="shared" ref="Y137:Y145" si="7">X137*K137</f>
        <v>0</v>
      </c>
      <c r="Z137" s="169">
        <v>0</v>
      </c>
      <c r="AA137" s="170">
        <f t="shared" ref="AA137:AA145" si="8">Z137*K137</f>
        <v>0</v>
      </c>
      <c r="AR137" s="22" t="s">
        <v>1183</v>
      </c>
      <c r="AT137" s="22" t="s">
        <v>1082</v>
      </c>
      <c r="AU137" s="22" t="s">
        <v>959</v>
      </c>
      <c r="AY137" s="22" t="s">
        <v>1081</v>
      </c>
      <c r="BE137" s="116">
        <f t="shared" ref="BE137:BE145" si="9">IF(U137="základná",N137,0)</f>
        <v>0</v>
      </c>
      <c r="BF137" s="116">
        <f t="shared" ref="BF137:BF145" si="10">IF(U137="znížená",N137,0)</f>
        <v>0</v>
      </c>
      <c r="BG137" s="116">
        <f t="shared" ref="BG137:BG145" si="11">IF(U137="zákl. prenesená",N137,0)</f>
        <v>0</v>
      </c>
      <c r="BH137" s="116">
        <f t="shared" ref="BH137:BH145" si="12">IF(U137="zníž. prenesená",N137,0)</f>
        <v>0</v>
      </c>
      <c r="BI137" s="116">
        <f t="shared" ref="BI137:BI145" si="13">IF(U137="nulová",N137,0)</f>
        <v>0</v>
      </c>
      <c r="BJ137" s="22" t="s">
        <v>959</v>
      </c>
      <c r="BK137" s="171">
        <f t="shared" ref="BK137:BK145" si="14">ROUND(L137*K137,3)</f>
        <v>0</v>
      </c>
      <c r="BL137" s="22" t="s">
        <v>1183</v>
      </c>
      <c r="BM137" s="22" t="s">
        <v>2338</v>
      </c>
    </row>
    <row r="138" spans="2:65" s="1" customFormat="1" ht="25.5" customHeight="1">
      <c r="B138" s="136"/>
      <c r="C138" s="164" t="s">
        <v>1132</v>
      </c>
      <c r="D138" s="164" t="s">
        <v>1082</v>
      </c>
      <c r="E138" s="165" t="s">
        <v>118</v>
      </c>
      <c r="F138" s="270" t="s">
        <v>119</v>
      </c>
      <c r="G138" s="270"/>
      <c r="H138" s="270"/>
      <c r="I138" s="270"/>
      <c r="J138" s="166" t="s">
        <v>1194</v>
      </c>
      <c r="K138" s="167">
        <v>0.5</v>
      </c>
      <c r="L138" s="265">
        <v>0</v>
      </c>
      <c r="M138" s="265"/>
      <c r="N138" s="258">
        <f t="shared" si="5"/>
        <v>0</v>
      </c>
      <c r="O138" s="258"/>
      <c r="P138" s="258"/>
      <c r="Q138" s="258"/>
      <c r="R138" s="138"/>
      <c r="T138" s="168" t="s">
        <v>875</v>
      </c>
      <c r="U138" s="47" t="s">
        <v>914</v>
      </c>
      <c r="V138" s="39"/>
      <c r="W138" s="169">
        <f t="shared" si="6"/>
        <v>0</v>
      </c>
      <c r="X138" s="169">
        <v>0</v>
      </c>
      <c r="Y138" s="169">
        <f t="shared" si="7"/>
        <v>0</v>
      </c>
      <c r="Z138" s="169">
        <v>0</v>
      </c>
      <c r="AA138" s="170">
        <f t="shared" si="8"/>
        <v>0</v>
      </c>
      <c r="AR138" s="22" t="s">
        <v>1183</v>
      </c>
      <c r="AT138" s="22" t="s">
        <v>1082</v>
      </c>
      <c r="AU138" s="22" t="s">
        <v>959</v>
      </c>
      <c r="AY138" s="22" t="s">
        <v>1081</v>
      </c>
      <c r="BE138" s="116">
        <f t="shared" si="9"/>
        <v>0</v>
      </c>
      <c r="BF138" s="116">
        <f t="shared" si="10"/>
        <v>0</v>
      </c>
      <c r="BG138" s="116">
        <f t="shared" si="11"/>
        <v>0</v>
      </c>
      <c r="BH138" s="116">
        <f t="shared" si="12"/>
        <v>0</v>
      </c>
      <c r="BI138" s="116">
        <f t="shared" si="13"/>
        <v>0</v>
      </c>
      <c r="BJ138" s="22" t="s">
        <v>959</v>
      </c>
      <c r="BK138" s="171">
        <f t="shared" si="14"/>
        <v>0</v>
      </c>
      <c r="BL138" s="22" t="s">
        <v>1183</v>
      </c>
      <c r="BM138" s="22" t="s">
        <v>2339</v>
      </c>
    </row>
    <row r="139" spans="2:65" s="1" customFormat="1" ht="16.5" customHeight="1">
      <c r="B139" s="136"/>
      <c r="C139" s="164" t="s">
        <v>1139</v>
      </c>
      <c r="D139" s="164" t="s">
        <v>1082</v>
      </c>
      <c r="E139" s="165" t="s">
        <v>2340</v>
      </c>
      <c r="F139" s="270" t="s">
        <v>2341</v>
      </c>
      <c r="G139" s="270"/>
      <c r="H139" s="270"/>
      <c r="I139" s="270"/>
      <c r="J139" s="166" t="s">
        <v>1194</v>
      </c>
      <c r="K139" s="167">
        <v>2</v>
      </c>
      <c r="L139" s="265">
        <v>0</v>
      </c>
      <c r="M139" s="265"/>
      <c r="N139" s="258">
        <f t="shared" si="5"/>
        <v>0</v>
      </c>
      <c r="O139" s="258"/>
      <c r="P139" s="258"/>
      <c r="Q139" s="258"/>
      <c r="R139" s="138"/>
      <c r="T139" s="168" t="s">
        <v>875</v>
      </c>
      <c r="U139" s="47" t="s">
        <v>914</v>
      </c>
      <c r="V139" s="39"/>
      <c r="W139" s="169">
        <f t="shared" si="6"/>
        <v>0</v>
      </c>
      <c r="X139" s="169">
        <v>0</v>
      </c>
      <c r="Y139" s="169">
        <f t="shared" si="7"/>
        <v>0</v>
      </c>
      <c r="Z139" s="169">
        <v>0</v>
      </c>
      <c r="AA139" s="170">
        <f t="shared" si="8"/>
        <v>0</v>
      </c>
      <c r="AR139" s="22" t="s">
        <v>1183</v>
      </c>
      <c r="AT139" s="22" t="s">
        <v>1082</v>
      </c>
      <c r="AU139" s="22" t="s">
        <v>959</v>
      </c>
      <c r="AY139" s="22" t="s">
        <v>1081</v>
      </c>
      <c r="BE139" s="116">
        <f t="shared" si="9"/>
        <v>0</v>
      </c>
      <c r="BF139" s="116">
        <f t="shared" si="10"/>
        <v>0</v>
      </c>
      <c r="BG139" s="116">
        <f t="shared" si="11"/>
        <v>0</v>
      </c>
      <c r="BH139" s="116">
        <f t="shared" si="12"/>
        <v>0</v>
      </c>
      <c r="BI139" s="116">
        <f t="shared" si="13"/>
        <v>0</v>
      </c>
      <c r="BJ139" s="22" t="s">
        <v>959</v>
      </c>
      <c r="BK139" s="171">
        <f t="shared" si="14"/>
        <v>0</v>
      </c>
      <c r="BL139" s="22" t="s">
        <v>1183</v>
      </c>
      <c r="BM139" s="22" t="s">
        <v>2342</v>
      </c>
    </row>
    <row r="140" spans="2:65" s="1" customFormat="1" ht="25.5" customHeight="1">
      <c r="B140" s="136"/>
      <c r="C140" s="195" t="s">
        <v>1143</v>
      </c>
      <c r="D140" s="195" t="s">
        <v>1187</v>
      </c>
      <c r="E140" s="196" t="s">
        <v>2343</v>
      </c>
      <c r="F140" s="262" t="s">
        <v>2344</v>
      </c>
      <c r="G140" s="262"/>
      <c r="H140" s="262"/>
      <c r="I140" s="262"/>
      <c r="J140" s="197" t="s">
        <v>1182</v>
      </c>
      <c r="K140" s="198">
        <v>1</v>
      </c>
      <c r="L140" s="261">
        <v>0</v>
      </c>
      <c r="M140" s="261"/>
      <c r="N140" s="257">
        <f t="shared" si="5"/>
        <v>0</v>
      </c>
      <c r="O140" s="258"/>
      <c r="P140" s="258"/>
      <c r="Q140" s="258"/>
      <c r="R140" s="138"/>
      <c r="T140" s="168" t="s">
        <v>875</v>
      </c>
      <c r="U140" s="47" t="s">
        <v>914</v>
      </c>
      <c r="V140" s="39"/>
      <c r="W140" s="169">
        <f t="shared" si="6"/>
        <v>0</v>
      </c>
      <c r="X140" s="169">
        <v>0</v>
      </c>
      <c r="Y140" s="169">
        <f t="shared" si="7"/>
        <v>0</v>
      </c>
      <c r="Z140" s="169">
        <v>0</v>
      </c>
      <c r="AA140" s="170">
        <f t="shared" si="8"/>
        <v>0</v>
      </c>
      <c r="AR140" s="22" t="s">
        <v>1190</v>
      </c>
      <c r="AT140" s="22" t="s">
        <v>1187</v>
      </c>
      <c r="AU140" s="22" t="s">
        <v>959</v>
      </c>
      <c r="AY140" s="22" t="s">
        <v>1081</v>
      </c>
      <c r="BE140" s="116">
        <f t="shared" si="9"/>
        <v>0</v>
      </c>
      <c r="BF140" s="116">
        <f t="shared" si="10"/>
        <v>0</v>
      </c>
      <c r="BG140" s="116">
        <f t="shared" si="11"/>
        <v>0</v>
      </c>
      <c r="BH140" s="116">
        <f t="shared" si="12"/>
        <v>0</v>
      </c>
      <c r="BI140" s="116">
        <f t="shared" si="13"/>
        <v>0</v>
      </c>
      <c r="BJ140" s="22" t="s">
        <v>959</v>
      </c>
      <c r="BK140" s="171">
        <f t="shared" si="14"/>
        <v>0</v>
      </c>
      <c r="BL140" s="22" t="s">
        <v>1183</v>
      </c>
      <c r="BM140" s="22" t="s">
        <v>2345</v>
      </c>
    </row>
    <row r="141" spans="2:65" s="1" customFormat="1" ht="16.5" customHeight="1">
      <c r="B141" s="136"/>
      <c r="C141" s="164" t="s">
        <v>1149</v>
      </c>
      <c r="D141" s="164" t="s">
        <v>1082</v>
      </c>
      <c r="E141" s="165" t="s">
        <v>121</v>
      </c>
      <c r="F141" s="270" t="s">
        <v>122</v>
      </c>
      <c r="G141" s="270"/>
      <c r="H141" s="270"/>
      <c r="I141" s="270"/>
      <c r="J141" s="166" t="s">
        <v>1182</v>
      </c>
      <c r="K141" s="167">
        <v>1</v>
      </c>
      <c r="L141" s="265">
        <v>0</v>
      </c>
      <c r="M141" s="265"/>
      <c r="N141" s="258">
        <f t="shared" si="5"/>
        <v>0</v>
      </c>
      <c r="O141" s="258"/>
      <c r="P141" s="258"/>
      <c r="Q141" s="258"/>
      <c r="R141" s="138"/>
      <c r="T141" s="168" t="s">
        <v>875</v>
      </c>
      <c r="U141" s="47" t="s">
        <v>914</v>
      </c>
      <c r="V141" s="39"/>
      <c r="W141" s="169">
        <f t="shared" si="6"/>
        <v>0</v>
      </c>
      <c r="X141" s="169">
        <v>0</v>
      </c>
      <c r="Y141" s="169">
        <f t="shared" si="7"/>
        <v>0</v>
      </c>
      <c r="Z141" s="169">
        <v>0</v>
      </c>
      <c r="AA141" s="170">
        <f t="shared" si="8"/>
        <v>0</v>
      </c>
      <c r="AR141" s="22" t="s">
        <v>1183</v>
      </c>
      <c r="AT141" s="22" t="s">
        <v>1082</v>
      </c>
      <c r="AU141" s="22" t="s">
        <v>959</v>
      </c>
      <c r="AY141" s="22" t="s">
        <v>1081</v>
      </c>
      <c r="BE141" s="116">
        <f t="shared" si="9"/>
        <v>0</v>
      </c>
      <c r="BF141" s="116">
        <f t="shared" si="10"/>
        <v>0</v>
      </c>
      <c r="BG141" s="116">
        <f t="shared" si="11"/>
        <v>0</v>
      </c>
      <c r="BH141" s="116">
        <f t="shared" si="12"/>
        <v>0</v>
      </c>
      <c r="BI141" s="116">
        <f t="shared" si="13"/>
        <v>0</v>
      </c>
      <c r="BJ141" s="22" t="s">
        <v>959</v>
      </c>
      <c r="BK141" s="171">
        <f t="shared" si="14"/>
        <v>0</v>
      </c>
      <c r="BL141" s="22" t="s">
        <v>1183</v>
      </c>
      <c r="BM141" s="22" t="s">
        <v>2346</v>
      </c>
    </row>
    <row r="142" spans="2:65" s="1" customFormat="1" ht="25.5" customHeight="1">
      <c r="B142" s="136"/>
      <c r="C142" s="164" t="s">
        <v>1167</v>
      </c>
      <c r="D142" s="164" t="s">
        <v>1082</v>
      </c>
      <c r="E142" s="165" t="s">
        <v>131</v>
      </c>
      <c r="F142" s="270" t="s">
        <v>132</v>
      </c>
      <c r="G142" s="270"/>
      <c r="H142" s="270"/>
      <c r="I142" s="270"/>
      <c r="J142" s="166" t="s">
        <v>1194</v>
      </c>
      <c r="K142" s="167">
        <v>2.5</v>
      </c>
      <c r="L142" s="265">
        <v>0</v>
      </c>
      <c r="M142" s="265"/>
      <c r="N142" s="258">
        <f t="shared" si="5"/>
        <v>0</v>
      </c>
      <c r="O142" s="258"/>
      <c r="P142" s="258"/>
      <c r="Q142" s="258"/>
      <c r="R142" s="138"/>
      <c r="T142" s="168" t="s">
        <v>875</v>
      </c>
      <c r="U142" s="47" t="s">
        <v>914</v>
      </c>
      <c r="V142" s="39"/>
      <c r="W142" s="169">
        <f t="shared" si="6"/>
        <v>0</v>
      </c>
      <c r="X142" s="169">
        <v>0</v>
      </c>
      <c r="Y142" s="169">
        <f t="shared" si="7"/>
        <v>0</v>
      </c>
      <c r="Z142" s="169">
        <v>0</v>
      </c>
      <c r="AA142" s="170">
        <f t="shared" si="8"/>
        <v>0</v>
      </c>
      <c r="AR142" s="22" t="s">
        <v>1183</v>
      </c>
      <c r="AT142" s="22" t="s">
        <v>1082</v>
      </c>
      <c r="AU142" s="22" t="s">
        <v>959</v>
      </c>
      <c r="AY142" s="22" t="s">
        <v>1081</v>
      </c>
      <c r="BE142" s="116">
        <f t="shared" si="9"/>
        <v>0</v>
      </c>
      <c r="BF142" s="116">
        <f t="shared" si="10"/>
        <v>0</v>
      </c>
      <c r="BG142" s="116">
        <f t="shared" si="11"/>
        <v>0</v>
      </c>
      <c r="BH142" s="116">
        <f t="shared" si="12"/>
        <v>0</v>
      </c>
      <c r="BI142" s="116">
        <f t="shared" si="13"/>
        <v>0</v>
      </c>
      <c r="BJ142" s="22" t="s">
        <v>959</v>
      </c>
      <c r="BK142" s="171">
        <f t="shared" si="14"/>
        <v>0</v>
      </c>
      <c r="BL142" s="22" t="s">
        <v>1183</v>
      </c>
      <c r="BM142" s="22" t="s">
        <v>2347</v>
      </c>
    </row>
    <row r="143" spans="2:65" s="1" customFormat="1" ht="25.5" customHeight="1">
      <c r="B143" s="136"/>
      <c r="C143" s="164" t="s">
        <v>1179</v>
      </c>
      <c r="D143" s="164" t="s">
        <v>1082</v>
      </c>
      <c r="E143" s="165" t="s">
        <v>124</v>
      </c>
      <c r="F143" s="270" t="s">
        <v>125</v>
      </c>
      <c r="G143" s="270"/>
      <c r="H143" s="270"/>
      <c r="I143" s="270"/>
      <c r="J143" s="166" t="s">
        <v>1182</v>
      </c>
      <c r="K143" s="167">
        <v>1</v>
      </c>
      <c r="L143" s="265">
        <v>0</v>
      </c>
      <c r="M143" s="265"/>
      <c r="N143" s="258">
        <f t="shared" si="5"/>
        <v>0</v>
      </c>
      <c r="O143" s="258"/>
      <c r="P143" s="258"/>
      <c r="Q143" s="258"/>
      <c r="R143" s="138"/>
      <c r="T143" s="168" t="s">
        <v>875</v>
      </c>
      <c r="U143" s="47" t="s">
        <v>914</v>
      </c>
      <c r="V143" s="39"/>
      <c r="W143" s="169">
        <f t="shared" si="6"/>
        <v>0</v>
      </c>
      <c r="X143" s="169">
        <v>0</v>
      </c>
      <c r="Y143" s="169">
        <f t="shared" si="7"/>
        <v>0</v>
      </c>
      <c r="Z143" s="169">
        <v>0</v>
      </c>
      <c r="AA143" s="170">
        <f t="shared" si="8"/>
        <v>0</v>
      </c>
      <c r="AR143" s="22" t="s">
        <v>1183</v>
      </c>
      <c r="AT143" s="22" t="s">
        <v>1082</v>
      </c>
      <c r="AU143" s="22" t="s">
        <v>959</v>
      </c>
      <c r="AY143" s="22" t="s">
        <v>1081</v>
      </c>
      <c r="BE143" s="116">
        <f t="shared" si="9"/>
        <v>0</v>
      </c>
      <c r="BF143" s="116">
        <f t="shared" si="10"/>
        <v>0</v>
      </c>
      <c r="BG143" s="116">
        <f t="shared" si="11"/>
        <v>0</v>
      </c>
      <c r="BH143" s="116">
        <f t="shared" si="12"/>
        <v>0</v>
      </c>
      <c r="BI143" s="116">
        <f t="shared" si="13"/>
        <v>0</v>
      </c>
      <c r="BJ143" s="22" t="s">
        <v>959</v>
      </c>
      <c r="BK143" s="171">
        <f t="shared" si="14"/>
        <v>0</v>
      </c>
      <c r="BL143" s="22" t="s">
        <v>1183</v>
      </c>
      <c r="BM143" s="22" t="s">
        <v>2348</v>
      </c>
    </row>
    <row r="144" spans="2:65" s="1" customFormat="1" ht="25.5" customHeight="1">
      <c r="B144" s="136"/>
      <c r="C144" s="164" t="s">
        <v>1186</v>
      </c>
      <c r="D144" s="164" t="s">
        <v>1082</v>
      </c>
      <c r="E144" s="165" t="s">
        <v>127</v>
      </c>
      <c r="F144" s="270" t="s">
        <v>128</v>
      </c>
      <c r="G144" s="270"/>
      <c r="H144" s="270"/>
      <c r="I144" s="270"/>
      <c r="J144" s="166" t="s">
        <v>129</v>
      </c>
      <c r="K144" s="167">
        <v>1</v>
      </c>
      <c r="L144" s="265">
        <v>0</v>
      </c>
      <c r="M144" s="265"/>
      <c r="N144" s="258">
        <f t="shared" si="5"/>
        <v>0</v>
      </c>
      <c r="O144" s="258"/>
      <c r="P144" s="258"/>
      <c r="Q144" s="258"/>
      <c r="R144" s="138"/>
      <c r="T144" s="168" t="s">
        <v>875</v>
      </c>
      <c r="U144" s="47" t="s">
        <v>914</v>
      </c>
      <c r="V144" s="39"/>
      <c r="W144" s="169">
        <f t="shared" si="6"/>
        <v>0</v>
      </c>
      <c r="X144" s="169">
        <v>0</v>
      </c>
      <c r="Y144" s="169">
        <f t="shared" si="7"/>
        <v>0</v>
      </c>
      <c r="Z144" s="169">
        <v>0</v>
      </c>
      <c r="AA144" s="170">
        <f t="shared" si="8"/>
        <v>0</v>
      </c>
      <c r="AR144" s="22" t="s">
        <v>1183</v>
      </c>
      <c r="AT144" s="22" t="s">
        <v>1082</v>
      </c>
      <c r="AU144" s="22" t="s">
        <v>959</v>
      </c>
      <c r="AY144" s="22" t="s">
        <v>1081</v>
      </c>
      <c r="BE144" s="116">
        <f t="shared" si="9"/>
        <v>0</v>
      </c>
      <c r="BF144" s="116">
        <f t="shared" si="10"/>
        <v>0</v>
      </c>
      <c r="BG144" s="116">
        <f t="shared" si="11"/>
        <v>0</v>
      </c>
      <c r="BH144" s="116">
        <f t="shared" si="12"/>
        <v>0</v>
      </c>
      <c r="BI144" s="116">
        <f t="shared" si="13"/>
        <v>0</v>
      </c>
      <c r="BJ144" s="22" t="s">
        <v>959</v>
      </c>
      <c r="BK144" s="171">
        <f t="shared" si="14"/>
        <v>0</v>
      </c>
      <c r="BL144" s="22" t="s">
        <v>1183</v>
      </c>
      <c r="BM144" s="22" t="s">
        <v>2349</v>
      </c>
    </row>
    <row r="145" spans="2:65" s="1" customFormat="1" ht="25.5" customHeight="1">
      <c r="B145" s="136"/>
      <c r="C145" s="164" t="s">
        <v>1183</v>
      </c>
      <c r="D145" s="164" t="s">
        <v>1082</v>
      </c>
      <c r="E145" s="165" t="s">
        <v>2350</v>
      </c>
      <c r="F145" s="270" t="s">
        <v>2351</v>
      </c>
      <c r="G145" s="270"/>
      <c r="H145" s="270"/>
      <c r="I145" s="270"/>
      <c r="J145" s="166" t="s">
        <v>1346</v>
      </c>
      <c r="K145" s="167">
        <v>0</v>
      </c>
      <c r="L145" s="265">
        <v>0</v>
      </c>
      <c r="M145" s="265"/>
      <c r="N145" s="258">
        <f t="shared" si="5"/>
        <v>0</v>
      </c>
      <c r="O145" s="258"/>
      <c r="P145" s="258"/>
      <c r="Q145" s="258"/>
      <c r="R145" s="138"/>
      <c r="T145" s="168" t="s">
        <v>875</v>
      </c>
      <c r="U145" s="47" t="s">
        <v>914</v>
      </c>
      <c r="V145" s="39"/>
      <c r="W145" s="169">
        <f t="shared" si="6"/>
        <v>0</v>
      </c>
      <c r="X145" s="169">
        <v>0</v>
      </c>
      <c r="Y145" s="169">
        <f t="shared" si="7"/>
        <v>0</v>
      </c>
      <c r="Z145" s="169">
        <v>0</v>
      </c>
      <c r="AA145" s="170">
        <f t="shared" si="8"/>
        <v>0</v>
      </c>
      <c r="AR145" s="22" t="s">
        <v>1183</v>
      </c>
      <c r="AT145" s="22" t="s">
        <v>1082</v>
      </c>
      <c r="AU145" s="22" t="s">
        <v>959</v>
      </c>
      <c r="AY145" s="22" t="s">
        <v>1081</v>
      </c>
      <c r="BE145" s="116">
        <f t="shared" si="9"/>
        <v>0</v>
      </c>
      <c r="BF145" s="116">
        <f t="shared" si="10"/>
        <v>0</v>
      </c>
      <c r="BG145" s="116">
        <f t="shared" si="11"/>
        <v>0</v>
      </c>
      <c r="BH145" s="116">
        <f t="shared" si="12"/>
        <v>0</v>
      </c>
      <c r="BI145" s="116">
        <f t="shared" si="13"/>
        <v>0</v>
      </c>
      <c r="BJ145" s="22" t="s">
        <v>959</v>
      </c>
      <c r="BK145" s="171">
        <f t="shared" si="14"/>
        <v>0</v>
      </c>
      <c r="BL145" s="22" t="s">
        <v>1183</v>
      </c>
      <c r="BM145" s="22" t="s">
        <v>2352</v>
      </c>
    </row>
    <row r="146" spans="2:65" s="1" customFormat="1" ht="49.9" customHeight="1">
      <c r="B146" s="38"/>
      <c r="C146" s="39"/>
      <c r="D146" s="155"/>
      <c r="E146" s="39"/>
      <c r="F146" s="39"/>
      <c r="G146" s="39"/>
      <c r="H146" s="39"/>
      <c r="I146" s="39"/>
      <c r="J146" s="39"/>
      <c r="K146" s="39"/>
      <c r="L146" s="39"/>
      <c r="M146" s="39"/>
      <c r="N146" s="277"/>
      <c r="O146" s="278"/>
      <c r="P146" s="278"/>
      <c r="Q146" s="278"/>
      <c r="R146" s="40"/>
      <c r="T146" s="200"/>
      <c r="U146" s="59"/>
      <c r="V146" s="59"/>
      <c r="W146" s="59"/>
      <c r="X146" s="59"/>
      <c r="Y146" s="59"/>
      <c r="Z146" s="59"/>
      <c r="AA146" s="61"/>
      <c r="AT146" s="22" t="s">
        <v>946</v>
      </c>
      <c r="AU146" s="22" t="s">
        <v>947</v>
      </c>
      <c r="AY146" s="22" t="s">
        <v>85</v>
      </c>
      <c r="BK146" s="171">
        <v>0</v>
      </c>
    </row>
    <row r="147" spans="2:65" s="1" customFormat="1" ht="6.95" customHeight="1">
      <c r="B147" s="62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4"/>
    </row>
  </sheetData>
  <mergeCells count="127">
    <mergeCell ref="C76:Q76"/>
    <mergeCell ref="F78:P78"/>
    <mergeCell ref="F79:P79"/>
    <mergeCell ref="M29:P29"/>
    <mergeCell ref="M31:P31"/>
    <mergeCell ref="H33:J33"/>
    <mergeCell ref="M33:P33"/>
    <mergeCell ref="H37:J37"/>
    <mergeCell ref="F8:P8"/>
    <mergeCell ref="O10:P10"/>
    <mergeCell ref="O12:P12"/>
    <mergeCell ref="O13:P13"/>
    <mergeCell ref="L39:P39"/>
    <mergeCell ref="H34:J34"/>
    <mergeCell ref="M34:P34"/>
    <mergeCell ref="H35:J35"/>
    <mergeCell ref="M35:P35"/>
    <mergeCell ref="H36:J36"/>
    <mergeCell ref="M36:P36"/>
    <mergeCell ref="S2:AC2"/>
    <mergeCell ref="O21:P21"/>
    <mergeCell ref="M28:P28"/>
    <mergeCell ref="O22:P22"/>
    <mergeCell ref="E25:L25"/>
    <mergeCell ref="C2:Q2"/>
    <mergeCell ref="C4:Q4"/>
    <mergeCell ref="F6:P6"/>
    <mergeCell ref="F7:P7"/>
    <mergeCell ref="O15:P15"/>
    <mergeCell ref="M82:P82"/>
    <mergeCell ref="M84:Q84"/>
    <mergeCell ref="M85:Q85"/>
    <mergeCell ref="N92:Q92"/>
    <mergeCell ref="N93:Q93"/>
    <mergeCell ref="H1:K1"/>
    <mergeCell ref="E16:L16"/>
    <mergeCell ref="O16:P16"/>
    <mergeCell ref="O18:P18"/>
    <mergeCell ref="O19:P19"/>
    <mergeCell ref="M37:P37"/>
    <mergeCell ref="C87:G87"/>
    <mergeCell ref="N87:Q87"/>
    <mergeCell ref="N89:Q89"/>
    <mergeCell ref="N97:Q97"/>
    <mergeCell ref="N94:Q94"/>
    <mergeCell ref="N90:Q90"/>
    <mergeCell ref="N91:Q91"/>
    <mergeCell ref="N95:Q95"/>
    <mergeCell ref="F80:P80"/>
    <mergeCell ref="D98:H98"/>
    <mergeCell ref="D102:H102"/>
    <mergeCell ref="D99:H99"/>
    <mergeCell ref="D100:H100"/>
    <mergeCell ref="D101:H101"/>
    <mergeCell ref="N98:Q98"/>
    <mergeCell ref="N99:Q99"/>
    <mergeCell ref="N100:Q100"/>
    <mergeCell ref="N102:Q102"/>
    <mergeCell ref="N101:Q101"/>
    <mergeCell ref="C111:Q111"/>
    <mergeCell ref="F113:P113"/>
    <mergeCell ref="F114:P114"/>
    <mergeCell ref="F115:P115"/>
    <mergeCell ref="N103:Q103"/>
    <mergeCell ref="L105:Q105"/>
    <mergeCell ref="F129:I129"/>
    <mergeCell ref="F131:I131"/>
    <mergeCell ref="L129:M129"/>
    <mergeCell ref="N129:Q129"/>
    <mergeCell ref="F130:I130"/>
    <mergeCell ref="L130:M130"/>
    <mergeCell ref="N130:Q130"/>
    <mergeCell ref="L131:M131"/>
    <mergeCell ref="N131:Q131"/>
    <mergeCell ref="M117:P117"/>
    <mergeCell ref="M119:Q119"/>
    <mergeCell ref="M120:Q120"/>
    <mergeCell ref="F122:I122"/>
    <mergeCell ref="L122:M122"/>
    <mergeCell ref="N122:Q122"/>
    <mergeCell ref="F127:I127"/>
    <mergeCell ref="L127:M127"/>
    <mergeCell ref="N127:Q127"/>
    <mergeCell ref="N128:Q128"/>
    <mergeCell ref="N123:Q123"/>
    <mergeCell ref="N124:Q124"/>
    <mergeCell ref="N125:Q125"/>
    <mergeCell ref="F126:I126"/>
    <mergeCell ref="L126:M126"/>
    <mergeCell ref="N126:Q126"/>
    <mergeCell ref="N133:Q133"/>
    <mergeCell ref="L138:M138"/>
    <mergeCell ref="L139:M139"/>
    <mergeCell ref="L140:M140"/>
    <mergeCell ref="F132:I132"/>
    <mergeCell ref="L132:M132"/>
    <mergeCell ref="N132:Q132"/>
    <mergeCell ref="F138:I138"/>
    <mergeCell ref="F139:I139"/>
    <mergeCell ref="F140:I140"/>
    <mergeCell ref="L141:M141"/>
    <mergeCell ref="N135:Q135"/>
    <mergeCell ref="N136:Q136"/>
    <mergeCell ref="L144:M144"/>
    <mergeCell ref="N141:Q141"/>
    <mergeCell ref="L142:M142"/>
    <mergeCell ref="N142:Q142"/>
    <mergeCell ref="N138:Q138"/>
    <mergeCell ref="N139:Q139"/>
    <mergeCell ref="N140:Q140"/>
    <mergeCell ref="L134:M134"/>
    <mergeCell ref="N134:Q134"/>
    <mergeCell ref="L137:M137"/>
    <mergeCell ref="N137:Q137"/>
    <mergeCell ref="L145:M145"/>
    <mergeCell ref="N146:Q146"/>
    <mergeCell ref="N143:Q143"/>
    <mergeCell ref="N144:Q144"/>
    <mergeCell ref="N145:Q145"/>
    <mergeCell ref="L143:M143"/>
    <mergeCell ref="F144:I144"/>
    <mergeCell ref="F145:I145"/>
    <mergeCell ref="F142:I142"/>
    <mergeCell ref="F143:I143"/>
    <mergeCell ref="F134:I134"/>
    <mergeCell ref="F137:I137"/>
    <mergeCell ref="F141:I141"/>
  </mergeCells>
  <phoneticPr fontId="0" type="noConversion"/>
  <hyperlinks>
    <hyperlink ref="F1:G1" location="C2" display="1) Krycí list rozpočtu"/>
    <hyperlink ref="H1:K1" location="C87" display="2) Rekapitulácia rozpočtu"/>
    <hyperlink ref="L1" location="C122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09"/>
  <sheetViews>
    <sheetView showGridLines="0" workbookViewId="0">
      <pane ySplit="1" topLeftCell="A85" activePane="bottomLeft" state="frozen"/>
      <selection pane="bottomLeft" activeCell="D105" sqref="D105:H10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66" ht="21.75" customHeight="1">
      <c r="A1" s="122"/>
      <c r="B1" s="15"/>
      <c r="C1" s="15"/>
      <c r="D1" s="16" t="s">
        <v>871</v>
      </c>
      <c r="E1" s="15"/>
      <c r="F1" s="17" t="s">
        <v>1030</v>
      </c>
      <c r="G1" s="17"/>
      <c r="H1" s="301" t="s">
        <v>1031</v>
      </c>
      <c r="I1" s="301"/>
      <c r="J1" s="301"/>
      <c r="K1" s="301"/>
      <c r="L1" s="17" t="s">
        <v>1032</v>
      </c>
      <c r="M1" s="15"/>
      <c r="N1" s="15"/>
      <c r="O1" s="16" t="s">
        <v>1033</v>
      </c>
      <c r="P1" s="15"/>
      <c r="Q1" s="15"/>
      <c r="R1" s="15"/>
      <c r="S1" s="17" t="s">
        <v>1034</v>
      </c>
      <c r="T1" s="17"/>
      <c r="U1" s="122"/>
      <c r="V1" s="122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44" t="s">
        <v>877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S2" s="246" t="s">
        <v>878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T2" s="22" t="s">
        <v>984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947</v>
      </c>
    </row>
    <row r="4" spans="1:66" ht="36.950000000000003" customHeight="1">
      <c r="B4" s="26"/>
      <c r="C4" s="231" t="s">
        <v>1035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7"/>
      <c r="T4" s="21" t="s">
        <v>882</v>
      </c>
      <c r="AT4" s="22" t="s">
        <v>876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1:66" ht="25.35" customHeight="1">
      <c r="B6" s="26"/>
      <c r="C6" s="29"/>
      <c r="D6" s="33" t="s">
        <v>887</v>
      </c>
      <c r="E6" s="29"/>
      <c r="F6" s="283" t="str">
        <f ca="1">'Rekapitulácia stavby'!K6</f>
        <v>Rekonštrukcia tepelného hospodárstva Ekonomickej univerzity v Bratislave, Dolnozemská cesta č.1, 852 35 Bratislava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9"/>
      <c r="R6" s="27"/>
    </row>
    <row r="7" spans="1:66" s="1" customFormat="1" ht="32.85" customHeight="1">
      <c r="B7" s="38"/>
      <c r="C7" s="39"/>
      <c r="D7" s="32" t="s">
        <v>1036</v>
      </c>
      <c r="E7" s="39"/>
      <c r="F7" s="238" t="s">
        <v>2353</v>
      </c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39"/>
      <c r="R7" s="40"/>
    </row>
    <row r="8" spans="1:66" s="1" customFormat="1" ht="14.45" customHeight="1">
      <c r="B8" s="38"/>
      <c r="C8" s="39"/>
      <c r="D8" s="33" t="s">
        <v>889</v>
      </c>
      <c r="E8" s="39"/>
      <c r="F8" s="31" t="s">
        <v>875</v>
      </c>
      <c r="G8" s="39"/>
      <c r="H8" s="39"/>
      <c r="I8" s="39"/>
      <c r="J8" s="39"/>
      <c r="K8" s="39"/>
      <c r="L8" s="39"/>
      <c r="M8" s="33" t="s">
        <v>890</v>
      </c>
      <c r="N8" s="39"/>
      <c r="O8" s="31" t="s">
        <v>875</v>
      </c>
      <c r="P8" s="39"/>
      <c r="Q8" s="39"/>
      <c r="R8" s="40"/>
    </row>
    <row r="9" spans="1:66" s="1" customFormat="1" ht="14.45" customHeight="1">
      <c r="B9" s="38"/>
      <c r="C9" s="39"/>
      <c r="D9" s="33" t="s">
        <v>891</v>
      </c>
      <c r="E9" s="39"/>
      <c r="F9" s="31" t="s">
        <v>892</v>
      </c>
      <c r="G9" s="39"/>
      <c r="H9" s="39"/>
      <c r="I9" s="39"/>
      <c r="J9" s="39"/>
      <c r="K9" s="39"/>
      <c r="L9" s="39"/>
      <c r="M9" s="33" t="s">
        <v>893</v>
      </c>
      <c r="N9" s="39"/>
      <c r="O9" s="302" t="str">
        <f ca="1">'Rekapitulácia stavby'!AN8</f>
        <v>7. 7. 2017</v>
      </c>
      <c r="P9" s="281"/>
      <c r="Q9" s="39"/>
      <c r="R9" s="40"/>
    </row>
    <row r="10" spans="1:66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66" s="1" customFormat="1" ht="14.45" customHeight="1">
      <c r="B11" s="38"/>
      <c r="C11" s="39"/>
      <c r="D11" s="33" t="s">
        <v>895</v>
      </c>
      <c r="E11" s="39"/>
      <c r="F11" s="39"/>
      <c r="G11" s="39"/>
      <c r="H11" s="39"/>
      <c r="I11" s="39"/>
      <c r="J11" s="39"/>
      <c r="K11" s="39"/>
      <c r="L11" s="39"/>
      <c r="M11" s="33" t="s">
        <v>896</v>
      </c>
      <c r="N11" s="39"/>
      <c r="O11" s="248" t="s">
        <v>875</v>
      </c>
      <c r="P11" s="248"/>
      <c r="Q11" s="39"/>
      <c r="R11" s="40"/>
    </row>
    <row r="12" spans="1:66" s="1" customFormat="1" ht="18" customHeight="1">
      <c r="B12" s="38"/>
      <c r="C12" s="39"/>
      <c r="D12" s="39"/>
      <c r="E12" s="31" t="s">
        <v>897</v>
      </c>
      <c r="F12" s="39"/>
      <c r="G12" s="39"/>
      <c r="H12" s="39"/>
      <c r="I12" s="39"/>
      <c r="J12" s="39"/>
      <c r="K12" s="39"/>
      <c r="L12" s="39"/>
      <c r="M12" s="33" t="s">
        <v>898</v>
      </c>
      <c r="N12" s="39"/>
      <c r="O12" s="248" t="s">
        <v>875</v>
      </c>
      <c r="P12" s="248"/>
      <c r="Q12" s="39"/>
      <c r="R12" s="40"/>
    </row>
    <row r="13" spans="1:66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66" s="1" customFormat="1" ht="14.45" customHeight="1">
      <c r="B14" s="38"/>
      <c r="C14" s="39"/>
      <c r="D14" s="33" t="s">
        <v>899</v>
      </c>
      <c r="E14" s="39"/>
      <c r="F14" s="39"/>
      <c r="G14" s="39"/>
      <c r="H14" s="39"/>
      <c r="I14" s="39"/>
      <c r="J14" s="39"/>
      <c r="K14" s="39"/>
      <c r="L14" s="39"/>
      <c r="M14" s="33" t="s">
        <v>896</v>
      </c>
      <c r="N14" s="39"/>
      <c r="O14" s="303" t="str">
        <f ca="1">IF('Rekapitulácia stavby'!AN13="","",'Rekapitulácia stavby'!AN13)</f>
        <v>Vyplň údaj</v>
      </c>
      <c r="P14" s="248"/>
      <c r="Q14" s="39"/>
      <c r="R14" s="40"/>
    </row>
    <row r="15" spans="1:66" s="1" customFormat="1" ht="18" customHeight="1">
      <c r="B15" s="38"/>
      <c r="C15" s="39"/>
      <c r="D15" s="39"/>
      <c r="E15" s="303" t="str">
        <f ca="1">IF('Rekapitulácia stavby'!E14="","",'Rekapitulácia stavby'!E14)</f>
        <v>Vyplň údaj</v>
      </c>
      <c r="F15" s="304"/>
      <c r="G15" s="304"/>
      <c r="H15" s="304"/>
      <c r="I15" s="304"/>
      <c r="J15" s="304"/>
      <c r="K15" s="304"/>
      <c r="L15" s="304"/>
      <c r="M15" s="33" t="s">
        <v>898</v>
      </c>
      <c r="N15" s="39"/>
      <c r="O15" s="303" t="str">
        <f ca="1">IF('Rekapitulácia stavby'!AN14="","",'Rekapitulácia stavby'!AN14)</f>
        <v>Vyplň údaj</v>
      </c>
      <c r="P15" s="248"/>
      <c r="Q15" s="39"/>
      <c r="R15" s="40"/>
    </row>
    <row r="16" spans="1:66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901</v>
      </c>
      <c r="E17" s="39"/>
      <c r="F17" s="39"/>
      <c r="G17" s="39"/>
      <c r="H17" s="39"/>
      <c r="I17" s="39"/>
      <c r="J17" s="39"/>
      <c r="K17" s="39"/>
      <c r="L17" s="39"/>
      <c r="M17" s="33" t="s">
        <v>896</v>
      </c>
      <c r="N17" s="39"/>
      <c r="O17" s="248" t="s">
        <v>875</v>
      </c>
      <c r="P17" s="248"/>
      <c r="Q17" s="39"/>
      <c r="R17" s="40"/>
    </row>
    <row r="18" spans="2:18" s="1" customFormat="1" ht="18" customHeight="1">
      <c r="B18" s="38"/>
      <c r="C18" s="39"/>
      <c r="D18" s="39"/>
      <c r="E18" s="31" t="s">
        <v>902</v>
      </c>
      <c r="F18" s="39"/>
      <c r="G18" s="39"/>
      <c r="H18" s="39"/>
      <c r="I18" s="39"/>
      <c r="J18" s="39"/>
      <c r="K18" s="39"/>
      <c r="L18" s="39"/>
      <c r="M18" s="33" t="s">
        <v>898</v>
      </c>
      <c r="N18" s="39"/>
      <c r="O18" s="248" t="s">
        <v>875</v>
      </c>
      <c r="P18" s="248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905</v>
      </c>
      <c r="E20" s="39"/>
      <c r="F20" s="39"/>
      <c r="G20" s="39"/>
      <c r="H20" s="39"/>
      <c r="I20" s="39"/>
      <c r="J20" s="39"/>
      <c r="K20" s="39"/>
      <c r="L20" s="39"/>
      <c r="M20" s="33" t="s">
        <v>896</v>
      </c>
      <c r="N20" s="39"/>
      <c r="O20" s="248" t="s">
        <v>875</v>
      </c>
      <c r="P20" s="248"/>
      <c r="Q20" s="39"/>
      <c r="R20" s="40"/>
    </row>
    <row r="21" spans="2:18" s="1" customFormat="1" ht="18" customHeight="1">
      <c r="B21" s="38"/>
      <c r="C21" s="39"/>
      <c r="D21" s="39"/>
      <c r="E21" s="31" t="s">
        <v>2354</v>
      </c>
      <c r="F21" s="39"/>
      <c r="G21" s="39"/>
      <c r="H21" s="39"/>
      <c r="I21" s="39"/>
      <c r="J21" s="39"/>
      <c r="K21" s="39"/>
      <c r="L21" s="39"/>
      <c r="M21" s="33" t="s">
        <v>898</v>
      </c>
      <c r="N21" s="39"/>
      <c r="O21" s="248" t="s">
        <v>875</v>
      </c>
      <c r="P21" s="248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907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6.5" customHeight="1">
      <c r="B24" s="38"/>
      <c r="C24" s="39"/>
      <c r="D24" s="39"/>
      <c r="E24" s="253" t="s">
        <v>875</v>
      </c>
      <c r="F24" s="253"/>
      <c r="G24" s="253"/>
      <c r="H24" s="253"/>
      <c r="I24" s="253"/>
      <c r="J24" s="253"/>
      <c r="K24" s="253"/>
      <c r="L24" s="253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23" t="s">
        <v>1040</v>
      </c>
      <c r="E27" s="39"/>
      <c r="F27" s="39"/>
      <c r="G27" s="39"/>
      <c r="H27" s="39"/>
      <c r="I27" s="39"/>
      <c r="J27" s="39"/>
      <c r="K27" s="39"/>
      <c r="L27" s="39"/>
      <c r="M27" s="254">
        <f>N88</f>
        <v>0</v>
      </c>
      <c r="N27" s="254"/>
      <c r="O27" s="254"/>
      <c r="P27" s="254"/>
      <c r="Q27" s="39"/>
      <c r="R27" s="40"/>
    </row>
    <row r="28" spans="2:18" s="1" customFormat="1" ht="14.45" customHeight="1">
      <c r="B28" s="38"/>
      <c r="C28" s="39"/>
      <c r="D28" s="37" t="s">
        <v>1026</v>
      </c>
      <c r="E28" s="39"/>
      <c r="F28" s="39"/>
      <c r="G28" s="39"/>
      <c r="H28" s="39"/>
      <c r="I28" s="39"/>
      <c r="J28" s="39"/>
      <c r="K28" s="39"/>
      <c r="L28" s="39"/>
      <c r="M28" s="254">
        <f>N101</f>
        <v>0</v>
      </c>
      <c r="N28" s="254"/>
      <c r="O28" s="254"/>
      <c r="P28" s="254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24" t="s">
        <v>910</v>
      </c>
      <c r="E30" s="39"/>
      <c r="F30" s="39"/>
      <c r="G30" s="39"/>
      <c r="H30" s="39"/>
      <c r="I30" s="39"/>
      <c r="J30" s="39"/>
      <c r="K30" s="39"/>
      <c r="L30" s="39"/>
      <c r="M30" s="300">
        <f>ROUND(M27+M28,2)</f>
        <v>0</v>
      </c>
      <c r="N30" s="282"/>
      <c r="O30" s="282"/>
      <c r="P30" s="282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>
      <c r="B32" s="38"/>
      <c r="C32" s="39"/>
      <c r="D32" s="45" t="s">
        <v>911</v>
      </c>
      <c r="E32" s="45" t="s">
        <v>912</v>
      </c>
      <c r="F32" s="46">
        <v>0.2</v>
      </c>
      <c r="G32" s="125" t="s">
        <v>913</v>
      </c>
      <c r="H32" s="298">
        <f>(SUM(BE101:BE108)+SUM(BE126:BE207))</f>
        <v>0</v>
      </c>
      <c r="I32" s="282"/>
      <c r="J32" s="282"/>
      <c r="K32" s="39"/>
      <c r="L32" s="39"/>
      <c r="M32" s="298">
        <f>ROUND((SUM(BE101:BE108)+SUM(BE126:BE207)), 2)*F32</f>
        <v>0</v>
      </c>
      <c r="N32" s="282"/>
      <c r="O32" s="282"/>
      <c r="P32" s="282"/>
      <c r="Q32" s="39"/>
      <c r="R32" s="40"/>
    </row>
    <row r="33" spans="2:18" s="1" customFormat="1" ht="14.45" customHeight="1">
      <c r="B33" s="38"/>
      <c r="C33" s="39"/>
      <c r="D33" s="39"/>
      <c r="E33" s="45" t="s">
        <v>914</v>
      </c>
      <c r="F33" s="46">
        <v>0.2</v>
      </c>
      <c r="G33" s="125" t="s">
        <v>913</v>
      </c>
      <c r="H33" s="298">
        <f>(SUM(BF101:BF108)+SUM(BF126:BF207))</f>
        <v>0</v>
      </c>
      <c r="I33" s="282"/>
      <c r="J33" s="282"/>
      <c r="K33" s="39"/>
      <c r="L33" s="39"/>
      <c r="M33" s="298">
        <f>ROUND((SUM(BF101:BF108)+SUM(BF126:BF207)), 2)*F33</f>
        <v>0</v>
      </c>
      <c r="N33" s="282"/>
      <c r="O33" s="282"/>
      <c r="P33" s="282"/>
      <c r="Q33" s="39"/>
      <c r="R33" s="40"/>
    </row>
    <row r="34" spans="2:18" s="1" customFormat="1" ht="14.45" hidden="1" customHeight="1">
      <c r="B34" s="38"/>
      <c r="C34" s="39"/>
      <c r="D34" s="39"/>
      <c r="E34" s="45" t="s">
        <v>915</v>
      </c>
      <c r="F34" s="46">
        <v>0.2</v>
      </c>
      <c r="G34" s="125" t="s">
        <v>913</v>
      </c>
      <c r="H34" s="298">
        <f>(SUM(BG101:BG108)+SUM(BG126:BG207))</f>
        <v>0</v>
      </c>
      <c r="I34" s="282"/>
      <c r="J34" s="282"/>
      <c r="K34" s="39"/>
      <c r="L34" s="39"/>
      <c r="M34" s="298">
        <v>0</v>
      </c>
      <c r="N34" s="282"/>
      <c r="O34" s="282"/>
      <c r="P34" s="282"/>
      <c r="Q34" s="39"/>
      <c r="R34" s="40"/>
    </row>
    <row r="35" spans="2:18" s="1" customFormat="1" ht="14.45" hidden="1" customHeight="1">
      <c r="B35" s="38"/>
      <c r="C35" s="39"/>
      <c r="D35" s="39"/>
      <c r="E35" s="45" t="s">
        <v>916</v>
      </c>
      <c r="F35" s="46">
        <v>0.2</v>
      </c>
      <c r="G35" s="125" t="s">
        <v>913</v>
      </c>
      <c r="H35" s="298">
        <f>(SUM(BH101:BH108)+SUM(BH126:BH207))</f>
        <v>0</v>
      </c>
      <c r="I35" s="282"/>
      <c r="J35" s="282"/>
      <c r="K35" s="39"/>
      <c r="L35" s="39"/>
      <c r="M35" s="298">
        <v>0</v>
      </c>
      <c r="N35" s="282"/>
      <c r="O35" s="282"/>
      <c r="P35" s="282"/>
      <c r="Q35" s="39"/>
      <c r="R35" s="40"/>
    </row>
    <row r="36" spans="2:18" s="1" customFormat="1" ht="14.45" hidden="1" customHeight="1">
      <c r="B36" s="38"/>
      <c r="C36" s="39"/>
      <c r="D36" s="39"/>
      <c r="E36" s="45" t="s">
        <v>917</v>
      </c>
      <c r="F36" s="46">
        <v>0</v>
      </c>
      <c r="G36" s="125" t="s">
        <v>913</v>
      </c>
      <c r="H36" s="298">
        <f>(SUM(BI101:BI108)+SUM(BI126:BI207))</f>
        <v>0</v>
      </c>
      <c r="I36" s="282"/>
      <c r="J36" s="282"/>
      <c r="K36" s="39"/>
      <c r="L36" s="39"/>
      <c r="M36" s="298">
        <v>0</v>
      </c>
      <c r="N36" s="282"/>
      <c r="O36" s="282"/>
      <c r="P36" s="282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49"/>
      <c r="D38" s="50" t="s">
        <v>918</v>
      </c>
      <c r="E38" s="51"/>
      <c r="F38" s="51"/>
      <c r="G38" s="126" t="s">
        <v>919</v>
      </c>
      <c r="H38" s="52" t="s">
        <v>920</v>
      </c>
      <c r="I38" s="51"/>
      <c r="J38" s="51"/>
      <c r="K38" s="51"/>
      <c r="L38" s="228">
        <f>SUM(M30:M36)</f>
        <v>0</v>
      </c>
      <c r="M38" s="228"/>
      <c r="N38" s="228"/>
      <c r="O38" s="228"/>
      <c r="P38" s="299"/>
      <c r="Q38" s="49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5">
      <c r="B50" s="38"/>
      <c r="C50" s="39"/>
      <c r="D50" s="53" t="s">
        <v>921</v>
      </c>
      <c r="E50" s="54"/>
      <c r="F50" s="54"/>
      <c r="G50" s="54"/>
      <c r="H50" s="55"/>
      <c r="I50" s="39"/>
      <c r="J50" s="53" t="s">
        <v>922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 ht="15">
      <c r="B59" s="38"/>
      <c r="C59" s="39"/>
      <c r="D59" s="58" t="s">
        <v>923</v>
      </c>
      <c r="E59" s="59"/>
      <c r="F59" s="59"/>
      <c r="G59" s="60" t="s">
        <v>924</v>
      </c>
      <c r="H59" s="61"/>
      <c r="I59" s="39"/>
      <c r="J59" s="58" t="s">
        <v>923</v>
      </c>
      <c r="K59" s="59"/>
      <c r="L59" s="59"/>
      <c r="M59" s="59"/>
      <c r="N59" s="60" t="s">
        <v>924</v>
      </c>
      <c r="O59" s="59"/>
      <c r="P59" s="61"/>
      <c r="Q59" s="39"/>
      <c r="R59" s="40"/>
    </row>
    <row r="60" spans="2:18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5">
      <c r="B61" s="38"/>
      <c r="C61" s="39"/>
      <c r="D61" s="53" t="s">
        <v>925</v>
      </c>
      <c r="E61" s="54"/>
      <c r="F61" s="54"/>
      <c r="G61" s="54"/>
      <c r="H61" s="55"/>
      <c r="I61" s="39"/>
      <c r="J61" s="53" t="s">
        <v>926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 ht="15">
      <c r="B70" s="38"/>
      <c r="C70" s="39"/>
      <c r="D70" s="58" t="s">
        <v>923</v>
      </c>
      <c r="E70" s="59"/>
      <c r="F70" s="59"/>
      <c r="G70" s="60" t="s">
        <v>924</v>
      </c>
      <c r="H70" s="61"/>
      <c r="I70" s="39"/>
      <c r="J70" s="58" t="s">
        <v>923</v>
      </c>
      <c r="K70" s="59"/>
      <c r="L70" s="59"/>
      <c r="M70" s="59"/>
      <c r="N70" s="60" t="s">
        <v>924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31" t="s">
        <v>1041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887</v>
      </c>
      <c r="D78" s="39"/>
      <c r="E78" s="39"/>
      <c r="F78" s="283" t="str">
        <f>F6</f>
        <v>Rekonštrukcia tepelného hospodárstva Ekonomickej univerzity v Bratislave, Dolnozemská cesta č.1, 852 35 Bratislava</v>
      </c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39"/>
      <c r="R78" s="40"/>
    </row>
    <row r="79" spans="2:18" s="1" customFormat="1" ht="36.950000000000003" customHeight="1">
      <c r="B79" s="38"/>
      <c r="C79" s="72" t="s">
        <v>1036</v>
      </c>
      <c r="D79" s="39"/>
      <c r="E79" s="39"/>
      <c r="F79" s="233" t="str">
        <f>F7</f>
        <v xml:space="preserve">E2.1 - E2.1 Vonkajší rozvod plynu </v>
      </c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39"/>
      <c r="R79" s="40"/>
    </row>
    <row r="80" spans="2:18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47" s="1" customFormat="1" ht="18" customHeight="1">
      <c r="B81" s="38"/>
      <c r="C81" s="33" t="s">
        <v>891</v>
      </c>
      <c r="D81" s="39"/>
      <c r="E81" s="39"/>
      <c r="F81" s="31" t="str">
        <f>F9</f>
        <v>Bratislava</v>
      </c>
      <c r="G81" s="39"/>
      <c r="H81" s="39"/>
      <c r="I81" s="39"/>
      <c r="J81" s="39"/>
      <c r="K81" s="33" t="s">
        <v>893</v>
      </c>
      <c r="L81" s="39"/>
      <c r="M81" s="281" t="str">
        <f>IF(O9="","",O9)</f>
        <v>7. 7. 2017</v>
      </c>
      <c r="N81" s="281"/>
      <c r="O81" s="281"/>
      <c r="P81" s="281"/>
      <c r="Q81" s="39"/>
      <c r="R81" s="40"/>
    </row>
    <row r="82" spans="2:47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47" s="1" customFormat="1" ht="15">
      <c r="B83" s="38"/>
      <c r="C83" s="33" t="s">
        <v>895</v>
      </c>
      <c r="D83" s="39"/>
      <c r="E83" s="39"/>
      <c r="F83" s="31" t="str">
        <f>E12</f>
        <v>Ekonomická univerzita v Bratislave</v>
      </c>
      <c r="G83" s="39"/>
      <c r="H83" s="39"/>
      <c r="I83" s="39"/>
      <c r="J83" s="39"/>
      <c r="K83" s="33" t="s">
        <v>901</v>
      </c>
      <c r="L83" s="39"/>
      <c r="M83" s="248" t="str">
        <f>E18</f>
        <v>Energoprojekt Bratislava, a.s.</v>
      </c>
      <c r="N83" s="248"/>
      <c r="O83" s="248"/>
      <c r="P83" s="248"/>
      <c r="Q83" s="248"/>
      <c r="R83" s="40"/>
    </row>
    <row r="84" spans="2:47" s="1" customFormat="1" ht="14.45" customHeight="1">
      <c r="B84" s="38"/>
      <c r="C84" s="33" t="s">
        <v>899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905</v>
      </c>
      <c r="L84" s="39"/>
      <c r="M84" s="248" t="str">
        <f>E21</f>
        <v>Mgr. Michal Kovciík</v>
      </c>
      <c r="N84" s="248"/>
      <c r="O84" s="248"/>
      <c r="P84" s="248"/>
      <c r="Q84" s="248"/>
      <c r="R84" s="40"/>
    </row>
    <row r="85" spans="2:47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47" s="1" customFormat="1" ht="29.25" customHeight="1">
      <c r="B86" s="38"/>
      <c r="C86" s="295" t="s">
        <v>1042</v>
      </c>
      <c r="D86" s="296"/>
      <c r="E86" s="296"/>
      <c r="F86" s="296"/>
      <c r="G86" s="296"/>
      <c r="H86" s="49"/>
      <c r="I86" s="49"/>
      <c r="J86" s="49"/>
      <c r="K86" s="49"/>
      <c r="L86" s="49"/>
      <c r="M86" s="49"/>
      <c r="N86" s="295" t="s">
        <v>1043</v>
      </c>
      <c r="O86" s="296"/>
      <c r="P86" s="296"/>
      <c r="Q86" s="296"/>
      <c r="R86" s="40"/>
    </row>
    <row r="87" spans="2:47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27" t="s">
        <v>1044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36">
        <f>N126</f>
        <v>0</v>
      </c>
      <c r="O88" s="297"/>
      <c r="P88" s="297"/>
      <c r="Q88" s="297"/>
      <c r="R88" s="40"/>
      <c r="AU88" s="22" t="s">
        <v>1045</v>
      </c>
    </row>
    <row r="89" spans="2:47" s="7" customFormat="1" ht="24.95" customHeight="1">
      <c r="B89" s="128"/>
      <c r="C89" s="129"/>
      <c r="D89" s="130" t="s">
        <v>1046</v>
      </c>
      <c r="E89" s="129"/>
      <c r="F89" s="129"/>
      <c r="G89" s="129"/>
      <c r="H89" s="129"/>
      <c r="I89" s="129"/>
      <c r="J89" s="129"/>
      <c r="K89" s="129"/>
      <c r="L89" s="129"/>
      <c r="M89" s="129"/>
      <c r="N89" s="291">
        <f>N127</f>
        <v>0</v>
      </c>
      <c r="O89" s="292"/>
      <c r="P89" s="292"/>
      <c r="Q89" s="292"/>
      <c r="R89" s="131"/>
    </row>
    <row r="90" spans="2:47" s="8" customFormat="1" ht="19.899999999999999" customHeight="1">
      <c r="B90" s="132"/>
      <c r="C90" s="101"/>
      <c r="D90" s="112" t="s">
        <v>1047</v>
      </c>
      <c r="E90" s="101"/>
      <c r="F90" s="101"/>
      <c r="G90" s="101"/>
      <c r="H90" s="101"/>
      <c r="I90" s="101"/>
      <c r="J90" s="101"/>
      <c r="K90" s="101"/>
      <c r="L90" s="101"/>
      <c r="M90" s="101"/>
      <c r="N90" s="207">
        <f>N128</f>
        <v>0</v>
      </c>
      <c r="O90" s="208"/>
      <c r="P90" s="208"/>
      <c r="Q90" s="208"/>
      <c r="R90" s="133"/>
    </row>
    <row r="91" spans="2:47" s="8" customFormat="1" ht="19.899999999999999" customHeight="1">
      <c r="B91" s="132"/>
      <c r="C91" s="101"/>
      <c r="D91" s="112" t="s">
        <v>88</v>
      </c>
      <c r="E91" s="101"/>
      <c r="F91" s="101"/>
      <c r="G91" s="101"/>
      <c r="H91" s="101"/>
      <c r="I91" s="101"/>
      <c r="J91" s="101"/>
      <c r="K91" s="101"/>
      <c r="L91" s="101"/>
      <c r="M91" s="101"/>
      <c r="N91" s="207">
        <f>N144</f>
        <v>0</v>
      </c>
      <c r="O91" s="208"/>
      <c r="P91" s="208"/>
      <c r="Q91" s="208"/>
      <c r="R91" s="133"/>
    </row>
    <row r="92" spans="2:47" s="8" customFormat="1" ht="19.899999999999999" customHeight="1">
      <c r="B92" s="132"/>
      <c r="C92" s="101"/>
      <c r="D92" s="112" t="s">
        <v>362</v>
      </c>
      <c r="E92" s="101"/>
      <c r="F92" s="101"/>
      <c r="G92" s="101"/>
      <c r="H92" s="101"/>
      <c r="I92" s="101"/>
      <c r="J92" s="101"/>
      <c r="K92" s="101"/>
      <c r="L92" s="101"/>
      <c r="M92" s="101"/>
      <c r="N92" s="207">
        <f>N149</f>
        <v>0</v>
      </c>
      <c r="O92" s="208"/>
      <c r="P92" s="208"/>
      <c r="Q92" s="208"/>
      <c r="R92" s="133"/>
    </row>
    <row r="93" spans="2:47" s="8" customFormat="1" ht="19.899999999999999" customHeight="1">
      <c r="B93" s="132"/>
      <c r="C93" s="101"/>
      <c r="D93" s="112" t="s">
        <v>89</v>
      </c>
      <c r="E93" s="101"/>
      <c r="F93" s="101"/>
      <c r="G93" s="101"/>
      <c r="H93" s="101"/>
      <c r="I93" s="101"/>
      <c r="J93" s="101"/>
      <c r="K93" s="101"/>
      <c r="L93" s="101"/>
      <c r="M93" s="101"/>
      <c r="N93" s="207">
        <f>N155</f>
        <v>0</v>
      </c>
      <c r="O93" s="208"/>
      <c r="P93" s="208"/>
      <c r="Q93" s="208"/>
      <c r="R93" s="133"/>
    </row>
    <row r="94" spans="2:47" s="8" customFormat="1" ht="19.899999999999999" customHeight="1">
      <c r="B94" s="132"/>
      <c r="C94" s="101"/>
      <c r="D94" s="112" t="s">
        <v>1050</v>
      </c>
      <c r="E94" s="101"/>
      <c r="F94" s="101"/>
      <c r="G94" s="101"/>
      <c r="H94" s="101"/>
      <c r="I94" s="101"/>
      <c r="J94" s="101"/>
      <c r="K94" s="101"/>
      <c r="L94" s="101"/>
      <c r="M94" s="101"/>
      <c r="N94" s="207">
        <f>N157</f>
        <v>0</v>
      </c>
      <c r="O94" s="208"/>
      <c r="P94" s="208"/>
      <c r="Q94" s="208"/>
      <c r="R94" s="133"/>
    </row>
    <row r="95" spans="2:47" s="7" customFormat="1" ht="24.95" customHeight="1">
      <c r="B95" s="128"/>
      <c r="C95" s="129"/>
      <c r="D95" s="130" t="s">
        <v>1052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91">
        <f>N159</f>
        <v>0</v>
      </c>
      <c r="O95" s="292"/>
      <c r="P95" s="292"/>
      <c r="Q95" s="292"/>
      <c r="R95" s="131"/>
    </row>
    <row r="96" spans="2:47" s="8" customFormat="1" ht="19.899999999999999" customHeight="1">
      <c r="B96" s="132"/>
      <c r="C96" s="101"/>
      <c r="D96" s="112" t="s">
        <v>2355</v>
      </c>
      <c r="E96" s="101"/>
      <c r="F96" s="101"/>
      <c r="G96" s="101"/>
      <c r="H96" s="101"/>
      <c r="I96" s="101"/>
      <c r="J96" s="101"/>
      <c r="K96" s="101"/>
      <c r="L96" s="101"/>
      <c r="M96" s="101"/>
      <c r="N96" s="207">
        <f>N160</f>
        <v>0</v>
      </c>
      <c r="O96" s="208"/>
      <c r="P96" s="208"/>
      <c r="Q96" s="208"/>
      <c r="R96" s="133"/>
    </row>
    <row r="97" spans="2:65" s="7" customFormat="1" ht="24.95" customHeight="1">
      <c r="B97" s="128"/>
      <c r="C97" s="129"/>
      <c r="D97" s="130" t="s">
        <v>1063</v>
      </c>
      <c r="E97" s="129"/>
      <c r="F97" s="129"/>
      <c r="G97" s="129"/>
      <c r="H97" s="129"/>
      <c r="I97" s="129"/>
      <c r="J97" s="129"/>
      <c r="K97" s="129"/>
      <c r="L97" s="129"/>
      <c r="M97" s="129"/>
      <c r="N97" s="291">
        <f>N172</f>
        <v>0</v>
      </c>
      <c r="O97" s="292"/>
      <c r="P97" s="292"/>
      <c r="Q97" s="292"/>
      <c r="R97" s="131"/>
    </row>
    <row r="98" spans="2:65" s="8" customFormat="1" ht="19.899999999999999" customHeight="1">
      <c r="B98" s="132"/>
      <c r="C98" s="101"/>
      <c r="D98" s="112" t="s">
        <v>2356</v>
      </c>
      <c r="E98" s="101"/>
      <c r="F98" s="101"/>
      <c r="G98" s="101"/>
      <c r="H98" s="101"/>
      <c r="I98" s="101"/>
      <c r="J98" s="101"/>
      <c r="K98" s="101"/>
      <c r="L98" s="101"/>
      <c r="M98" s="101"/>
      <c r="N98" s="207">
        <f>N173</f>
        <v>0</v>
      </c>
      <c r="O98" s="208"/>
      <c r="P98" s="208"/>
      <c r="Q98" s="208"/>
      <c r="R98" s="133"/>
    </row>
    <row r="99" spans="2:65" s="8" customFormat="1" ht="19.899999999999999" customHeight="1">
      <c r="B99" s="132"/>
      <c r="C99" s="101"/>
      <c r="D99" s="112" t="s">
        <v>1064</v>
      </c>
      <c r="E99" s="101"/>
      <c r="F99" s="101"/>
      <c r="G99" s="101"/>
      <c r="H99" s="101"/>
      <c r="I99" s="101"/>
      <c r="J99" s="101"/>
      <c r="K99" s="101"/>
      <c r="L99" s="101"/>
      <c r="M99" s="101"/>
      <c r="N99" s="207">
        <f>N184</f>
        <v>0</v>
      </c>
      <c r="O99" s="208"/>
      <c r="P99" s="208"/>
      <c r="Q99" s="208"/>
      <c r="R99" s="133"/>
    </row>
    <row r="100" spans="2:65" s="1" customFormat="1" ht="21.75" customHeight="1"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40"/>
    </row>
    <row r="101" spans="2:65" s="1" customFormat="1" ht="29.25" customHeight="1">
      <c r="B101" s="38"/>
      <c r="C101" s="201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93"/>
      <c r="O101" s="294"/>
      <c r="P101" s="294"/>
      <c r="Q101" s="294"/>
      <c r="R101" s="40"/>
      <c r="T101" s="134"/>
      <c r="U101" s="135" t="s">
        <v>911</v>
      </c>
    </row>
    <row r="102" spans="2:65" s="1" customFormat="1" ht="18" customHeight="1">
      <c r="B102" s="136"/>
      <c r="C102" s="203"/>
      <c r="D102" s="213"/>
      <c r="E102" s="213"/>
      <c r="F102" s="213"/>
      <c r="G102" s="213"/>
      <c r="H102" s="213"/>
      <c r="I102" s="203"/>
      <c r="J102" s="203"/>
      <c r="K102" s="203"/>
      <c r="L102" s="203"/>
      <c r="M102" s="203"/>
      <c r="N102" s="216"/>
      <c r="O102" s="216"/>
      <c r="P102" s="216"/>
      <c r="Q102" s="216"/>
      <c r="R102" s="138"/>
      <c r="S102" s="139"/>
      <c r="T102" s="140"/>
      <c r="U102" s="141" t="s">
        <v>914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42" t="s">
        <v>1065</v>
      </c>
      <c r="AZ102" s="139"/>
      <c r="BA102" s="139"/>
      <c r="BB102" s="139"/>
      <c r="BC102" s="139"/>
      <c r="BD102" s="139"/>
      <c r="BE102" s="143">
        <f t="shared" ref="BE102:BE107" si="0">IF(U102="základná",N102,0)</f>
        <v>0</v>
      </c>
      <c r="BF102" s="143">
        <f t="shared" ref="BF102:BF107" si="1">IF(U102="znížená",N102,0)</f>
        <v>0</v>
      </c>
      <c r="BG102" s="143">
        <f t="shared" ref="BG102:BG107" si="2">IF(U102="zákl. prenesená",N102,0)</f>
        <v>0</v>
      </c>
      <c r="BH102" s="143">
        <f t="shared" ref="BH102:BH107" si="3">IF(U102="zníž. prenesená",N102,0)</f>
        <v>0</v>
      </c>
      <c r="BI102" s="143">
        <f t="shared" ref="BI102:BI107" si="4">IF(U102="nulová",N102,0)</f>
        <v>0</v>
      </c>
      <c r="BJ102" s="142" t="s">
        <v>959</v>
      </c>
      <c r="BK102" s="139"/>
      <c r="BL102" s="139"/>
      <c r="BM102" s="139"/>
    </row>
    <row r="103" spans="2:65" s="1" customFormat="1" ht="18" customHeight="1">
      <c r="B103" s="136"/>
      <c r="C103" s="203"/>
      <c r="D103" s="213"/>
      <c r="E103" s="213"/>
      <c r="F103" s="213"/>
      <c r="G103" s="213"/>
      <c r="H103" s="213"/>
      <c r="I103" s="203"/>
      <c r="J103" s="203"/>
      <c r="K103" s="203"/>
      <c r="L103" s="203"/>
      <c r="M103" s="203"/>
      <c r="N103" s="216"/>
      <c r="O103" s="216"/>
      <c r="P103" s="216"/>
      <c r="Q103" s="216"/>
      <c r="R103" s="138"/>
      <c r="S103" s="139"/>
      <c r="T103" s="140"/>
      <c r="U103" s="141" t="s">
        <v>914</v>
      </c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42" t="s">
        <v>1065</v>
      </c>
      <c r="AZ103" s="139"/>
      <c r="BA103" s="139"/>
      <c r="BB103" s="139"/>
      <c r="BC103" s="139"/>
      <c r="BD103" s="139"/>
      <c r="BE103" s="143">
        <f t="shared" si="0"/>
        <v>0</v>
      </c>
      <c r="BF103" s="143">
        <f t="shared" si="1"/>
        <v>0</v>
      </c>
      <c r="BG103" s="143">
        <f t="shared" si="2"/>
        <v>0</v>
      </c>
      <c r="BH103" s="143">
        <f t="shared" si="3"/>
        <v>0</v>
      </c>
      <c r="BI103" s="143">
        <f t="shared" si="4"/>
        <v>0</v>
      </c>
      <c r="BJ103" s="142" t="s">
        <v>959</v>
      </c>
      <c r="BK103" s="139"/>
      <c r="BL103" s="139"/>
      <c r="BM103" s="139"/>
    </row>
    <row r="104" spans="2:65" s="1" customFormat="1" ht="18" customHeight="1">
      <c r="B104" s="136"/>
      <c r="C104" s="203"/>
      <c r="D104" s="213"/>
      <c r="E104" s="213"/>
      <c r="F104" s="213"/>
      <c r="G104" s="213"/>
      <c r="H104" s="213"/>
      <c r="I104" s="203"/>
      <c r="J104" s="203"/>
      <c r="K104" s="203"/>
      <c r="L104" s="203"/>
      <c r="M104" s="203"/>
      <c r="N104" s="216"/>
      <c r="O104" s="216"/>
      <c r="P104" s="216"/>
      <c r="Q104" s="216"/>
      <c r="R104" s="138"/>
      <c r="S104" s="139"/>
      <c r="T104" s="140"/>
      <c r="U104" s="141" t="s">
        <v>914</v>
      </c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42" t="s">
        <v>1065</v>
      </c>
      <c r="AZ104" s="139"/>
      <c r="BA104" s="139"/>
      <c r="BB104" s="139"/>
      <c r="BC104" s="139"/>
      <c r="BD104" s="139"/>
      <c r="BE104" s="143">
        <f t="shared" si="0"/>
        <v>0</v>
      </c>
      <c r="BF104" s="143">
        <f t="shared" si="1"/>
        <v>0</v>
      </c>
      <c r="BG104" s="143">
        <f t="shared" si="2"/>
        <v>0</v>
      </c>
      <c r="BH104" s="143">
        <f t="shared" si="3"/>
        <v>0</v>
      </c>
      <c r="BI104" s="143">
        <f t="shared" si="4"/>
        <v>0</v>
      </c>
      <c r="BJ104" s="142" t="s">
        <v>959</v>
      </c>
      <c r="BK104" s="139"/>
      <c r="BL104" s="139"/>
      <c r="BM104" s="139"/>
    </row>
    <row r="105" spans="2:65" s="1" customFormat="1" ht="18" customHeight="1">
      <c r="B105" s="136"/>
      <c r="C105" s="203"/>
      <c r="D105" s="213"/>
      <c r="E105" s="213"/>
      <c r="F105" s="213"/>
      <c r="G105" s="213"/>
      <c r="H105" s="213"/>
      <c r="I105" s="203"/>
      <c r="J105" s="203"/>
      <c r="K105" s="203"/>
      <c r="L105" s="203"/>
      <c r="M105" s="203"/>
      <c r="N105" s="216"/>
      <c r="O105" s="216"/>
      <c r="P105" s="216"/>
      <c r="Q105" s="216"/>
      <c r="R105" s="138"/>
      <c r="S105" s="139"/>
      <c r="T105" s="140"/>
      <c r="U105" s="141" t="s">
        <v>914</v>
      </c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42" t="s">
        <v>1065</v>
      </c>
      <c r="AZ105" s="139"/>
      <c r="BA105" s="139"/>
      <c r="BB105" s="139"/>
      <c r="BC105" s="139"/>
      <c r="BD105" s="139"/>
      <c r="BE105" s="143">
        <f t="shared" si="0"/>
        <v>0</v>
      </c>
      <c r="BF105" s="143">
        <f t="shared" si="1"/>
        <v>0</v>
      </c>
      <c r="BG105" s="143">
        <f t="shared" si="2"/>
        <v>0</v>
      </c>
      <c r="BH105" s="143">
        <f t="shared" si="3"/>
        <v>0</v>
      </c>
      <c r="BI105" s="143">
        <f t="shared" si="4"/>
        <v>0</v>
      </c>
      <c r="BJ105" s="142" t="s">
        <v>959</v>
      </c>
      <c r="BK105" s="139"/>
      <c r="BL105" s="139"/>
      <c r="BM105" s="139"/>
    </row>
    <row r="106" spans="2:65" s="1" customFormat="1" ht="18" customHeight="1">
      <c r="B106" s="136"/>
      <c r="C106" s="203"/>
      <c r="D106" s="213"/>
      <c r="E106" s="213"/>
      <c r="F106" s="213"/>
      <c r="G106" s="213"/>
      <c r="H106" s="213"/>
      <c r="I106" s="203"/>
      <c r="J106" s="203"/>
      <c r="K106" s="203"/>
      <c r="L106" s="203"/>
      <c r="M106" s="203"/>
      <c r="N106" s="216"/>
      <c r="O106" s="216"/>
      <c r="P106" s="216"/>
      <c r="Q106" s="216"/>
      <c r="R106" s="138"/>
      <c r="S106" s="139"/>
      <c r="T106" s="140"/>
      <c r="U106" s="141" t="s">
        <v>914</v>
      </c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42" t="s">
        <v>1065</v>
      </c>
      <c r="AZ106" s="139"/>
      <c r="BA106" s="139"/>
      <c r="BB106" s="139"/>
      <c r="BC106" s="139"/>
      <c r="BD106" s="139"/>
      <c r="BE106" s="143">
        <f t="shared" si="0"/>
        <v>0</v>
      </c>
      <c r="BF106" s="143">
        <f t="shared" si="1"/>
        <v>0</v>
      </c>
      <c r="BG106" s="143">
        <f t="shared" si="2"/>
        <v>0</v>
      </c>
      <c r="BH106" s="143">
        <f t="shared" si="3"/>
        <v>0</v>
      </c>
      <c r="BI106" s="143">
        <f t="shared" si="4"/>
        <v>0</v>
      </c>
      <c r="BJ106" s="142" t="s">
        <v>959</v>
      </c>
      <c r="BK106" s="139"/>
      <c r="BL106" s="139"/>
      <c r="BM106" s="139"/>
    </row>
    <row r="107" spans="2:65" s="1" customFormat="1" ht="18" customHeight="1">
      <c r="B107" s="136"/>
      <c r="C107" s="203"/>
      <c r="D107" s="204"/>
      <c r="E107" s="203"/>
      <c r="F107" s="203"/>
      <c r="G107" s="203"/>
      <c r="H107" s="203"/>
      <c r="I107" s="203"/>
      <c r="J107" s="203"/>
      <c r="K107" s="203"/>
      <c r="L107" s="203"/>
      <c r="M107" s="203"/>
      <c r="N107" s="216"/>
      <c r="O107" s="216"/>
      <c r="P107" s="216"/>
      <c r="Q107" s="216"/>
      <c r="R107" s="138"/>
      <c r="S107" s="139"/>
      <c r="T107" s="144"/>
      <c r="U107" s="145" t="s">
        <v>914</v>
      </c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42" t="s">
        <v>1066</v>
      </c>
      <c r="AZ107" s="139"/>
      <c r="BA107" s="139"/>
      <c r="BB107" s="139"/>
      <c r="BC107" s="139"/>
      <c r="BD107" s="139"/>
      <c r="BE107" s="143">
        <f t="shared" si="0"/>
        <v>0</v>
      </c>
      <c r="BF107" s="143">
        <f t="shared" si="1"/>
        <v>0</v>
      </c>
      <c r="BG107" s="143">
        <f t="shared" si="2"/>
        <v>0</v>
      </c>
      <c r="BH107" s="143">
        <f t="shared" si="3"/>
        <v>0</v>
      </c>
      <c r="BI107" s="143">
        <f t="shared" si="4"/>
        <v>0</v>
      </c>
      <c r="BJ107" s="142" t="s">
        <v>959</v>
      </c>
      <c r="BK107" s="139"/>
      <c r="BL107" s="139"/>
      <c r="BM107" s="139"/>
    </row>
    <row r="108" spans="2:65" s="1" customFormat="1"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40"/>
    </row>
    <row r="109" spans="2:65" s="1" customFormat="1" ht="29.25" customHeight="1">
      <c r="B109" s="38"/>
      <c r="C109" s="121" t="s">
        <v>490</v>
      </c>
      <c r="D109" s="49"/>
      <c r="E109" s="49"/>
      <c r="F109" s="49"/>
      <c r="G109" s="49"/>
      <c r="H109" s="49"/>
      <c r="I109" s="49"/>
      <c r="J109" s="49"/>
      <c r="K109" s="49"/>
      <c r="L109" s="215">
        <f>ROUND(SUM(N88+N101),2)</f>
        <v>0</v>
      </c>
      <c r="M109" s="215"/>
      <c r="N109" s="215"/>
      <c r="O109" s="215"/>
      <c r="P109" s="215"/>
      <c r="Q109" s="215"/>
      <c r="R109" s="40"/>
    </row>
    <row r="110" spans="2:65" s="1" customFormat="1" ht="6.95" customHeight="1">
      <c r="B110" s="62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4"/>
    </row>
    <row r="114" spans="2:63" s="1" customFormat="1" ht="6.95" customHeight="1">
      <c r="B114" s="65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7"/>
    </row>
    <row r="115" spans="2:63" s="1" customFormat="1" ht="36.950000000000003" customHeight="1">
      <c r="B115" s="38"/>
      <c r="C115" s="231" t="s">
        <v>1067</v>
      </c>
      <c r="D115" s="282"/>
      <c r="E115" s="282"/>
      <c r="F115" s="282"/>
      <c r="G115" s="282"/>
      <c r="H115" s="282"/>
      <c r="I115" s="282"/>
      <c r="J115" s="282"/>
      <c r="K115" s="282"/>
      <c r="L115" s="282"/>
      <c r="M115" s="282"/>
      <c r="N115" s="282"/>
      <c r="O115" s="282"/>
      <c r="P115" s="282"/>
      <c r="Q115" s="282"/>
      <c r="R115" s="40"/>
    </row>
    <row r="116" spans="2:63" s="1" customFormat="1" ht="6.95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spans="2:63" s="1" customFormat="1" ht="30" customHeight="1">
      <c r="B117" s="38"/>
      <c r="C117" s="33" t="s">
        <v>887</v>
      </c>
      <c r="D117" s="39"/>
      <c r="E117" s="39"/>
      <c r="F117" s="283" t="str">
        <f>F6</f>
        <v>Rekonštrukcia tepelného hospodárstva Ekonomickej univerzity v Bratislave, Dolnozemská cesta č.1, 852 35 Bratislava</v>
      </c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39"/>
      <c r="R117" s="40"/>
    </row>
    <row r="118" spans="2:63" s="1" customFormat="1" ht="36.950000000000003" customHeight="1">
      <c r="B118" s="38"/>
      <c r="C118" s="72" t="s">
        <v>1036</v>
      </c>
      <c r="D118" s="39"/>
      <c r="E118" s="39"/>
      <c r="F118" s="233" t="str">
        <f>F7</f>
        <v xml:space="preserve">E2.1 - E2.1 Vonkajší rozvod plynu </v>
      </c>
      <c r="G118" s="282"/>
      <c r="H118" s="282"/>
      <c r="I118" s="282"/>
      <c r="J118" s="282"/>
      <c r="K118" s="282"/>
      <c r="L118" s="282"/>
      <c r="M118" s="282"/>
      <c r="N118" s="282"/>
      <c r="O118" s="282"/>
      <c r="P118" s="282"/>
      <c r="Q118" s="39"/>
      <c r="R118" s="40"/>
    </row>
    <row r="119" spans="2:63" s="1" customFormat="1" ht="6.95" customHeight="1"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40"/>
    </row>
    <row r="120" spans="2:63" s="1" customFormat="1" ht="18" customHeight="1">
      <c r="B120" s="38"/>
      <c r="C120" s="33" t="s">
        <v>891</v>
      </c>
      <c r="D120" s="39"/>
      <c r="E120" s="39"/>
      <c r="F120" s="31" t="str">
        <f>F9</f>
        <v>Bratislava</v>
      </c>
      <c r="G120" s="39"/>
      <c r="H120" s="39"/>
      <c r="I120" s="39"/>
      <c r="J120" s="39"/>
      <c r="K120" s="33" t="s">
        <v>893</v>
      </c>
      <c r="L120" s="39"/>
      <c r="M120" s="281" t="str">
        <f>IF(O9="","",O9)</f>
        <v>7. 7. 2017</v>
      </c>
      <c r="N120" s="281"/>
      <c r="O120" s="281"/>
      <c r="P120" s="281"/>
      <c r="Q120" s="39"/>
      <c r="R120" s="40"/>
    </row>
    <row r="121" spans="2:63" s="1" customFormat="1" ht="6.95" customHeight="1"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40"/>
    </row>
    <row r="122" spans="2:63" s="1" customFormat="1" ht="15">
      <c r="B122" s="38"/>
      <c r="C122" s="33" t="s">
        <v>895</v>
      </c>
      <c r="D122" s="39"/>
      <c r="E122" s="39"/>
      <c r="F122" s="31" t="str">
        <f>E12</f>
        <v>Ekonomická univerzita v Bratislave</v>
      </c>
      <c r="G122" s="39"/>
      <c r="H122" s="39"/>
      <c r="I122" s="39"/>
      <c r="J122" s="39"/>
      <c r="K122" s="33" t="s">
        <v>901</v>
      </c>
      <c r="L122" s="39"/>
      <c r="M122" s="248" t="str">
        <f>E18</f>
        <v>Energoprojekt Bratislava, a.s.</v>
      </c>
      <c r="N122" s="248"/>
      <c r="O122" s="248"/>
      <c r="P122" s="248"/>
      <c r="Q122" s="248"/>
      <c r="R122" s="40"/>
    </row>
    <row r="123" spans="2:63" s="1" customFormat="1" ht="14.45" customHeight="1">
      <c r="B123" s="38"/>
      <c r="C123" s="33" t="s">
        <v>899</v>
      </c>
      <c r="D123" s="39"/>
      <c r="E123" s="39"/>
      <c r="F123" s="31" t="str">
        <f>IF(E15="","",E15)</f>
        <v>Vyplň údaj</v>
      </c>
      <c r="G123" s="39"/>
      <c r="H123" s="39"/>
      <c r="I123" s="39"/>
      <c r="J123" s="39"/>
      <c r="K123" s="33" t="s">
        <v>905</v>
      </c>
      <c r="L123" s="39"/>
      <c r="M123" s="248" t="str">
        <f>E21</f>
        <v>Mgr. Michal Kovciík</v>
      </c>
      <c r="N123" s="248"/>
      <c r="O123" s="248"/>
      <c r="P123" s="248"/>
      <c r="Q123" s="248"/>
      <c r="R123" s="40"/>
    </row>
    <row r="124" spans="2:63" s="1" customFormat="1" ht="10.35" customHeight="1"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40"/>
    </row>
    <row r="125" spans="2:63" s="9" customFormat="1" ht="29.25" customHeight="1">
      <c r="B125" s="146"/>
      <c r="C125" s="147" t="s">
        <v>1068</v>
      </c>
      <c r="D125" s="148" t="s">
        <v>1069</v>
      </c>
      <c r="E125" s="148" t="s">
        <v>929</v>
      </c>
      <c r="F125" s="285" t="s">
        <v>1070</v>
      </c>
      <c r="G125" s="285"/>
      <c r="H125" s="285"/>
      <c r="I125" s="285"/>
      <c r="J125" s="148" t="s">
        <v>1071</v>
      </c>
      <c r="K125" s="148" t="s">
        <v>1072</v>
      </c>
      <c r="L125" s="285" t="s">
        <v>1073</v>
      </c>
      <c r="M125" s="285"/>
      <c r="N125" s="285" t="s">
        <v>1043</v>
      </c>
      <c r="O125" s="285"/>
      <c r="P125" s="285"/>
      <c r="Q125" s="286"/>
      <c r="R125" s="149"/>
      <c r="T125" s="78" t="s">
        <v>1074</v>
      </c>
      <c r="U125" s="79" t="s">
        <v>911</v>
      </c>
      <c r="V125" s="79" t="s">
        <v>1075</v>
      </c>
      <c r="W125" s="79" t="s">
        <v>1076</v>
      </c>
      <c r="X125" s="79" t="s">
        <v>1077</v>
      </c>
      <c r="Y125" s="79" t="s">
        <v>1078</v>
      </c>
      <c r="Z125" s="79" t="s">
        <v>1079</v>
      </c>
      <c r="AA125" s="80" t="s">
        <v>1080</v>
      </c>
    </row>
    <row r="126" spans="2:63" s="1" customFormat="1" ht="29.25" customHeight="1">
      <c r="B126" s="38"/>
      <c r="C126" s="82" t="s">
        <v>1040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287">
        <f>BK126</f>
        <v>0</v>
      </c>
      <c r="O126" s="288"/>
      <c r="P126" s="288"/>
      <c r="Q126" s="288"/>
      <c r="R126" s="40"/>
      <c r="T126" s="81"/>
      <c r="U126" s="54"/>
      <c r="V126" s="54"/>
      <c r="W126" s="150">
        <f>W127+W159+W172+W208</f>
        <v>0</v>
      </c>
      <c r="X126" s="54"/>
      <c r="Y126" s="150">
        <f>Y127+Y159+Y172+Y208</f>
        <v>0</v>
      </c>
      <c r="Z126" s="54"/>
      <c r="AA126" s="151">
        <f>AA127+AA159+AA172+AA208</f>
        <v>0</v>
      </c>
      <c r="AT126" s="22" t="s">
        <v>946</v>
      </c>
      <c r="AU126" s="22" t="s">
        <v>1045</v>
      </c>
      <c r="BK126" s="152">
        <f>BK127+BK159+BK172+BK208</f>
        <v>0</v>
      </c>
    </row>
    <row r="127" spans="2:63" s="10" customFormat="1" ht="37.35" customHeight="1">
      <c r="B127" s="153"/>
      <c r="C127" s="154"/>
      <c r="D127" s="155" t="s">
        <v>1046</v>
      </c>
      <c r="E127" s="155"/>
      <c r="F127" s="155"/>
      <c r="G127" s="155"/>
      <c r="H127" s="155"/>
      <c r="I127" s="155"/>
      <c r="J127" s="155"/>
      <c r="K127" s="155"/>
      <c r="L127" s="155"/>
      <c r="M127" s="155"/>
      <c r="N127" s="289">
        <f>BK127</f>
        <v>0</v>
      </c>
      <c r="O127" s="290"/>
      <c r="P127" s="290"/>
      <c r="Q127" s="290"/>
      <c r="R127" s="156"/>
      <c r="T127" s="157"/>
      <c r="U127" s="154"/>
      <c r="V127" s="154"/>
      <c r="W127" s="158">
        <f>W128+W144+W149+W155+W157</f>
        <v>0</v>
      </c>
      <c r="X127" s="154"/>
      <c r="Y127" s="158">
        <f>Y128+Y144+Y149+Y155+Y157</f>
        <v>0</v>
      </c>
      <c r="Z127" s="154"/>
      <c r="AA127" s="159">
        <f>AA128+AA144+AA149+AA155+AA157</f>
        <v>0</v>
      </c>
      <c r="AR127" s="160" t="s">
        <v>954</v>
      </c>
      <c r="AT127" s="161" t="s">
        <v>946</v>
      </c>
      <c r="AU127" s="161" t="s">
        <v>947</v>
      </c>
      <c r="AY127" s="160" t="s">
        <v>1081</v>
      </c>
      <c r="BK127" s="162">
        <f>BK128+BK144+BK149+BK155+BK157</f>
        <v>0</v>
      </c>
    </row>
    <row r="128" spans="2:63" s="10" customFormat="1" ht="19.899999999999999" customHeight="1">
      <c r="B128" s="153"/>
      <c r="C128" s="154"/>
      <c r="D128" s="163" t="s">
        <v>1047</v>
      </c>
      <c r="E128" s="163"/>
      <c r="F128" s="163"/>
      <c r="G128" s="163"/>
      <c r="H128" s="163"/>
      <c r="I128" s="163"/>
      <c r="J128" s="163"/>
      <c r="K128" s="163"/>
      <c r="L128" s="163"/>
      <c r="M128" s="163"/>
      <c r="N128" s="279">
        <f>BK128</f>
        <v>0</v>
      </c>
      <c r="O128" s="280"/>
      <c r="P128" s="280"/>
      <c r="Q128" s="280"/>
      <c r="R128" s="156"/>
      <c r="T128" s="157"/>
      <c r="U128" s="154"/>
      <c r="V128" s="154"/>
      <c r="W128" s="158">
        <f>SUM(W129:W143)</f>
        <v>0</v>
      </c>
      <c r="X128" s="154"/>
      <c r="Y128" s="158">
        <f>SUM(Y129:Y143)</f>
        <v>0</v>
      </c>
      <c r="Z128" s="154"/>
      <c r="AA128" s="159">
        <f>SUM(AA129:AA143)</f>
        <v>0</v>
      </c>
      <c r="AR128" s="160" t="s">
        <v>954</v>
      </c>
      <c r="AT128" s="161" t="s">
        <v>946</v>
      </c>
      <c r="AU128" s="161" t="s">
        <v>954</v>
      </c>
      <c r="AY128" s="160" t="s">
        <v>1081</v>
      </c>
      <c r="BK128" s="162">
        <f>SUM(BK129:BK143)</f>
        <v>0</v>
      </c>
    </row>
    <row r="129" spans="2:65" s="1" customFormat="1" ht="38.25" customHeight="1">
      <c r="B129" s="136"/>
      <c r="C129" s="164" t="s">
        <v>954</v>
      </c>
      <c r="D129" s="164" t="s">
        <v>1082</v>
      </c>
      <c r="E129" s="165" t="s">
        <v>2357</v>
      </c>
      <c r="F129" s="270" t="s">
        <v>2358</v>
      </c>
      <c r="G129" s="270"/>
      <c r="H129" s="270"/>
      <c r="I129" s="270"/>
      <c r="J129" s="166" t="s">
        <v>1135</v>
      </c>
      <c r="K129" s="167">
        <v>25.2</v>
      </c>
      <c r="L129" s="265">
        <v>0</v>
      </c>
      <c r="M129" s="265"/>
      <c r="N129" s="258">
        <f t="shared" ref="N129:N143" si="5">ROUND(L129*K129,3)</f>
        <v>0</v>
      </c>
      <c r="O129" s="258"/>
      <c r="P129" s="258"/>
      <c r="Q129" s="258"/>
      <c r="R129" s="138"/>
      <c r="T129" s="168" t="s">
        <v>875</v>
      </c>
      <c r="U129" s="47" t="s">
        <v>914</v>
      </c>
      <c r="V129" s="39"/>
      <c r="W129" s="169">
        <f t="shared" ref="W129:W143" si="6">V129*K129</f>
        <v>0</v>
      </c>
      <c r="X129" s="169">
        <v>0</v>
      </c>
      <c r="Y129" s="169">
        <f t="shared" ref="Y129:Y143" si="7">X129*K129</f>
        <v>0</v>
      </c>
      <c r="Z129" s="169">
        <v>0</v>
      </c>
      <c r="AA129" s="170">
        <f t="shared" ref="AA129:AA143" si="8">Z129*K129</f>
        <v>0</v>
      </c>
      <c r="AR129" s="22" t="s">
        <v>1086</v>
      </c>
      <c r="AT129" s="22" t="s">
        <v>1082</v>
      </c>
      <c r="AU129" s="22" t="s">
        <v>959</v>
      </c>
      <c r="AY129" s="22" t="s">
        <v>1081</v>
      </c>
      <c r="BE129" s="116">
        <f t="shared" ref="BE129:BE143" si="9">IF(U129="základná",N129,0)</f>
        <v>0</v>
      </c>
      <c r="BF129" s="116">
        <f t="shared" ref="BF129:BF143" si="10">IF(U129="znížená",N129,0)</f>
        <v>0</v>
      </c>
      <c r="BG129" s="116">
        <f t="shared" ref="BG129:BG143" si="11">IF(U129="zákl. prenesená",N129,0)</f>
        <v>0</v>
      </c>
      <c r="BH129" s="116">
        <f t="shared" ref="BH129:BH143" si="12">IF(U129="zníž. prenesená",N129,0)</f>
        <v>0</v>
      </c>
      <c r="BI129" s="116">
        <f t="shared" ref="BI129:BI143" si="13">IF(U129="nulová",N129,0)</f>
        <v>0</v>
      </c>
      <c r="BJ129" s="22" t="s">
        <v>959</v>
      </c>
      <c r="BK129" s="171">
        <f t="shared" ref="BK129:BK143" si="14">ROUND(L129*K129,3)</f>
        <v>0</v>
      </c>
      <c r="BL129" s="22" t="s">
        <v>1086</v>
      </c>
      <c r="BM129" s="22" t="s">
        <v>2359</v>
      </c>
    </row>
    <row r="130" spans="2:65" s="1" customFormat="1" ht="38.25" customHeight="1">
      <c r="B130" s="136"/>
      <c r="C130" s="164" t="s">
        <v>959</v>
      </c>
      <c r="D130" s="164" t="s">
        <v>1082</v>
      </c>
      <c r="E130" s="165" t="s">
        <v>2360</v>
      </c>
      <c r="F130" s="270" t="s">
        <v>2361</v>
      </c>
      <c r="G130" s="270"/>
      <c r="H130" s="270"/>
      <c r="I130" s="270"/>
      <c r="J130" s="166" t="s">
        <v>1135</v>
      </c>
      <c r="K130" s="167">
        <v>25.2</v>
      </c>
      <c r="L130" s="265">
        <v>0</v>
      </c>
      <c r="M130" s="265"/>
      <c r="N130" s="258">
        <f t="shared" si="5"/>
        <v>0</v>
      </c>
      <c r="O130" s="258"/>
      <c r="P130" s="258"/>
      <c r="Q130" s="258"/>
      <c r="R130" s="138"/>
      <c r="T130" s="168" t="s">
        <v>875</v>
      </c>
      <c r="U130" s="47" t="s">
        <v>914</v>
      </c>
      <c r="V130" s="39"/>
      <c r="W130" s="169">
        <f t="shared" si="6"/>
        <v>0</v>
      </c>
      <c r="X130" s="169">
        <v>0</v>
      </c>
      <c r="Y130" s="169">
        <f t="shared" si="7"/>
        <v>0</v>
      </c>
      <c r="Z130" s="169">
        <v>0</v>
      </c>
      <c r="AA130" s="170">
        <f t="shared" si="8"/>
        <v>0</v>
      </c>
      <c r="AR130" s="22" t="s">
        <v>1086</v>
      </c>
      <c r="AT130" s="22" t="s">
        <v>1082</v>
      </c>
      <c r="AU130" s="22" t="s">
        <v>959</v>
      </c>
      <c r="AY130" s="22" t="s">
        <v>1081</v>
      </c>
      <c r="BE130" s="116">
        <f t="shared" si="9"/>
        <v>0</v>
      </c>
      <c r="BF130" s="116">
        <f t="shared" si="10"/>
        <v>0</v>
      </c>
      <c r="BG130" s="116">
        <f t="shared" si="11"/>
        <v>0</v>
      </c>
      <c r="BH130" s="116">
        <f t="shared" si="12"/>
        <v>0</v>
      </c>
      <c r="BI130" s="116">
        <f t="shared" si="13"/>
        <v>0</v>
      </c>
      <c r="BJ130" s="22" t="s">
        <v>959</v>
      </c>
      <c r="BK130" s="171">
        <f t="shared" si="14"/>
        <v>0</v>
      </c>
      <c r="BL130" s="22" t="s">
        <v>1086</v>
      </c>
      <c r="BM130" s="22" t="s">
        <v>2362</v>
      </c>
    </row>
    <row r="131" spans="2:65" s="1" customFormat="1" ht="38.25" customHeight="1">
      <c r="B131" s="136"/>
      <c r="C131" s="164" t="s">
        <v>1100</v>
      </c>
      <c r="D131" s="164" t="s">
        <v>1082</v>
      </c>
      <c r="E131" s="165" t="s">
        <v>2363</v>
      </c>
      <c r="F131" s="270" t="s">
        <v>2364</v>
      </c>
      <c r="G131" s="270"/>
      <c r="H131" s="270"/>
      <c r="I131" s="270"/>
      <c r="J131" s="166" t="s">
        <v>1135</v>
      </c>
      <c r="K131" s="167">
        <v>28</v>
      </c>
      <c r="L131" s="265">
        <v>0</v>
      </c>
      <c r="M131" s="265"/>
      <c r="N131" s="258">
        <f t="shared" si="5"/>
        <v>0</v>
      </c>
      <c r="O131" s="258"/>
      <c r="P131" s="258"/>
      <c r="Q131" s="258"/>
      <c r="R131" s="138"/>
      <c r="T131" s="168" t="s">
        <v>875</v>
      </c>
      <c r="U131" s="47" t="s">
        <v>914</v>
      </c>
      <c r="V131" s="39"/>
      <c r="W131" s="169">
        <f t="shared" si="6"/>
        <v>0</v>
      </c>
      <c r="X131" s="169">
        <v>0</v>
      </c>
      <c r="Y131" s="169">
        <f t="shared" si="7"/>
        <v>0</v>
      </c>
      <c r="Z131" s="169">
        <v>0</v>
      </c>
      <c r="AA131" s="170">
        <f t="shared" si="8"/>
        <v>0</v>
      </c>
      <c r="AR131" s="22" t="s">
        <v>1086</v>
      </c>
      <c r="AT131" s="22" t="s">
        <v>1082</v>
      </c>
      <c r="AU131" s="22" t="s">
        <v>959</v>
      </c>
      <c r="AY131" s="22" t="s">
        <v>1081</v>
      </c>
      <c r="BE131" s="116">
        <f t="shared" si="9"/>
        <v>0</v>
      </c>
      <c r="BF131" s="116">
        <f t="shared" si="10"/>
        <v>0</v>
      </c>
      <c r="BG131" s="116">
        <f t="shared" si="11"/>
        <v>0</v>
      </c>
      <c r="BH131" s="116">
        <f t="shared" si="12"/>
        <v>0</v>
      </c>
      <c r="BI131" s="116">
        <f t="shared" si="13"/>
        <v>0</v>
      </c>
      <c r="BJ131" s="22" t="s">
        <v>959</v>
      </c>
      <c r="BK131" s="171">
        <f t="shared" si="14"/>
        <v>0</v>
      </c>
      <c r="BL131" s="22" t="s">
        <v>1086</v>
      </c>
      <c r="BM131" s="22" t="s">
        <v>2365</v>
      </c>
    </row>
    <row r="132" spans="2:65" s="1" customFormat="1" ht="25.5" customHeight="1">
      <c r="B132" s="136"/>
      <c r="C132" s="164" t="s">
        <v>1086</v>
      </c>
      <c r="D132" s="164" t="s">
        <v>1082</v>
      </c>
      <c r="E132" s="165" t="s">
        <v>2366</v>
      </c>
      <c r="F132" s="270" t="s">
        <v>2367</v>
      </c>
      <c r="G132" s="270"/>
      <c r="H132" s="270"/>
      <c r="I132" s="270"/>
      <c r="J132" s="166" t="s">
        <v>1085</v>
      </c>
      <c r="K132" s="167">
        <v>144.21700000000001</v>
      </c>
      <c r="L132" s="265">
        <v>0</v>
      </c>
      <c r="M132" s="265"/>
      <c r="N132" s="258">
        <f t="shared" si="5"/>
        <v>0</v>
      </c>
      <c r="O132" s="258"/>
      <c r="P132" s="258"/>
      <c r="Q132" s="258"/>
      <c r="R132" s="138"/>
      <c r="T132" s="168" t="s">
        <v>875</v>
      </c>
      <c r="U132" s="47" t="s">
        <v>914</v>
      </c>
      <c r="V132" s="39"/>
      <c r="W132" s="169">
        <f t="shared" si="6"/>
        <v>0</v>
      </c>
      <c r="X132" s="169">
        <v>0</v>
      </c>
      <c r="Y132" s="169">
        <f t="shared" si="7"/>
        <v>0</v>
      </c>
      <c r="Z132" s="169">
        <v>0</v>
      </c>
      <c r="AA132" s="170">
        <f t="shared" si="8"/>
        <v>0</v>
      </c>
      <c r="AR132" s="22" t="s">
        <v>1086</v>
      </c>
      <c r="AT132" s="22" t="s">
        <v>1082</v>
      </c>
      <c r="AU132" s="22" t="s">
        <v>959</v>
      </c>
      <c r="AY132" s="22" t="s">
        <v>1081</v>
      </c>
      <c r="BE132" s="116">
        <f t="shared" si="9"/>
        <v>0</v>
      </c>
      <c r="BF132" s="116">
        <f t="shared" si="10"/>
        <v>0</v>
      </c>
      <c r="BG132" s="116">
        <f t="shared" si="11"/>
        <v>0</v>
      </c>
      <c r="BH132" s="116">
        <f t="shared" si="12"/>
        <v>0</v>
      </c>
      <c r="BI132" s="116">
        <f t="shared" si="13"/>
        <v>0</v>
      </c>
      <c r="BJ132" s="22" t="s">
        <v>959</v>
      </c>
      <c r="BK132" s="171">
        <f t="shared" si="14"/>
        <v>0</v>
      </c>
      <c r="BL132" s="22" t="s">
        <v>1086</v>
      </c>
      <c r="BM132" s="22" t="s">
        <v>2368</v>
      </c>
    </row>
    <row r="133" spans="2:65" s="1" customFormat="1" ht="25.5" customHeight="1">
      <c r="B133" s="136"/>
      <c r="C133" s="164" t="s">
        <v>1107</v>
      </c>
      <c r="D133" s="164" t="s">
        <v>1082</v>
      </c>
      <c r="E133" s="165" t="s">
        <v>2369</v>
      </c>
      <c r="F133" s="270" t="s">
        <v>2370</v>
      </c>
      <c r="G133" s="270"/>
      <c r="H133" s="270"/>
      <c r="I133" s="270"/>
      <c r="J133" s="166" t="s">
        <v>1085</v>
      </c>
      <c r="K133" s="167">
        <v>144.21700000000001</v>
      </c>
      <c r="L133" s="265">
        <v>0</v>
      </c>
      <c r="M133" s="265"/>
      <c r="N133" s="258">
        <f t="shared" si="5"/>
        <v>0</v>
      </c>
      <c r="O133" s="258"/>
      <c r="P133" s="258"/>
      <c r="Q133" s="258"/>
      <c r="R133" s="138"/>
      <c r="T133" s="168" t="s">
        <v>875</v>
      </c>
      <c r="U133" s="47" t="s">
        <v>914</v>
      </c>
      <c r="V133" s="39"/>
      <c r="W133" s="169">
        <f t="shared" si="6"/>
        <v>0</v>
      </c>
      <c r="X133" s="169">
        <v>0</v>
      </c>
      <c r="Y133" s="169">
        <f t="shared" si="7"/>
        <v>0</v>
      </c>
      <c r="Z133" s="169">
        <v>0</v>
      </c>
      <c r="AA133" s="170">
        <f t="shared" si="8"/>
        <v>0</v>
      </c>
      <c r="AR133" s="22" t="s">
        <v>1086</v>
      </c>
      <c r="AT133" s="22" t="s">
        <v>1082</v>
      </c>
      <c r="AU133" s="22" t="s">
        <v>959</v>
      </c>
      <c r="AY133" s="22" t="s">
        <v>1081</v>
      </c>
      <c r="BE133" s="116">
        <f t="shared" si="9"/>
        <v>0</v>
      </c>
      <c r="BF133" s="116">
        <f t="shared" si="10"/>
        <v>0</v>
      </c>
      <c r="BG133" s="116">
        <f t="shared" si="11"/>
        <v>0</v>
      </c>
      <c r="BH133" s="116">
        <f t="shared" si="12"/>
        <v>0</v>
      </c>
      <c r="BI133" s="116">
        <f t="shared" si="13"/>
        <v>0</v>
      </c>
      <c r="BJ133" s="22" t="s">
        <v>959</v>
      </c>
      <c r="BK133" s="171">
        <f t="shared" si="14"/>
        <v>0</v>
      </c>
      <c r="BL133" s="22" t="s">
        <v>1086</v>
      </c>
      <c r="BM133" s="22" t="s">
        <v>2371</v>
      </c>
    </row>
    <row r="134" spans="2:65" s="1" customFormat="1" ht="25.5" customHeight="1">
      <c r="B134" s="136"/>
      <c r="C134" s="164" t="s">
        <v>1113</v>
      </c>
      <c r="D134" s="164" t="s">
        <v>1082</v>
      </c>
      <c r="E134" s="165" t="s">
        <v>2372</v>
      </c>
      <c r="F134" s="270" t="s">
        <v>2373</v>
      </c>
      <c r="G134" s="270"/>
      <c r="H134" s="270"/>
      <c r="I134" s="270"/>
      <c r="J134" s="166" t="s">
        <v>1085</v>
      </c>
      <c r="K134" s="167">
        <v>1297.951</v>
      </c>
      <c r="L134" s="265">
        <v>0</v>
      </c>
      <c r="M134" s="265"/>
      <c r="N134" s="258">
        <f t="shared" si="5"/>
        <v>0</v>
      </c>
      <c r="O134" s="258"/>
      <c r="P134" s="258"/>
      <c r="Q134" s="258"/>
      <c r="R134" s="138"/>
      <c r="T134" s="168" t="s">
        <v>875</v>
      </c>
      <c r="U134" s="47" t="s">
        <v>914</v>
      </c>
      <c r="V134" s="39"/>
      <c r="W134" s="169">
        <f t="shared" si="6"/>
        <v>0</v>
      </c>
      <c r="X134" s="169">
        <v>0</v>
      </c>
      <c r="Y134" s="169">
        <f t="shared" si="7"/>
        <v>0</v>
      </c>
      <c r="Z134" s="169">
        <v>0</v>
      </c>
      <c r="AA134" s="170">
        <f t="shared" si="8"/>
        <v>0</v>
      </c>
      <c r="AR134" s="22" t="s">
        <v>1086</v>
      </c>
      <c r="AT134" s="22" t="s">
        <v>1082</v>
      </c>
      <c r="AU134" s="22" t="s">
        <v>959</v>
      </c>
      <c r="AY134" s="22" t="s">
        <v>1081</v>
      </c>
      <c r="BE134" s="116">
        <f t="shared" si="9"/>
        <v>0</v>
      </c>
      <c r="BF134" s="116">
        <f t="shared" si="10"/>
        <v>0</v>
      </c>
      <c r="BG134" s="116">
        <f t="shared" si="11"/>
        <v>0</v>
      </c>
      <c r="BH134" s="116">
        <f t="shared" si="12"/>
        <v>0</v>
      </c>
      <c r="BI134" s="116">
        <f t="shared" si="13"/>
        <v>0</v>
      </c>
      <c r="BJ134" s="22" t="s">
        <v>959</v>
      </c>
      <c r="BK134" s="171">
        <f t="shared" si="14"/>
        <v>0</v>
      </c>
      <c r="BL134" s="22" t="s">
        <v>1086</v>
      </c>
      <c r="BM134" s="22" t="s">
        <v>2374</v>
      </c>
    </row>
    <row r="135" spans="2:65" s="1" customFormat="1" ht="51" customHeight="1">
      <c r="B135" s="136"/>
      <c r="C135" s="164" t="s">
        <v>1119</v>
      </c>
      <c r="D135" s="164" t="s">
        <v>1082</v>
      </c>
      <c r="E135" s="165" t="s">
        <v>2375</v>
      </c>
      <c r="F135" s="270" t="s">
        <v>2376</v>
      </c>
      <c r="G135" s="270"/>
      <c r="H135" s="270"/>
      <c r="I135" s="270"/>
      <c r="J135" s="166" t="s">
        <v>1085</v>
      </c>
      <c r="K135" s="167">
        <v>1297.951</v>
      </c>
      <c r="L135" s="265">
        <v>0</v>
      </c>
      <c r="M135" s="265"/>
      <c r="N135" s="258">
        <f t="shared" si="5"/>
        <v>0</v>
      </c>
      <c r="O135" s="258"/>
      <c r="P135" s="258"/>
      <c r="Q135" s="258"/>
      <c r="R135" s="138"/>
      <c r="T135" s="168" t="s">
        <v>875</v>
      </c>
      <c r="U135" s="47" t="s">
        <v>914</v>
      </c>
      <c r="V135" s="39"/>
      <c r="W135" s="169">
        <f t="shared" si="6"/>
        <v>0</v>
      </c>
      <c r="X135" s="169">
        <v>0</v>
      </c>
      <c r="Y135" s="169">
        <f t="shared" si="7"/>
        <v>0</v>
      </c>
      <c r="Z135" s="169">
        <v>0</v>
      </c>
      <c r="AA135" s="170">
        <f t="shared" si="8"/>
        <v>0</v>
      </c>
      <c r="AR135" s="22" t="s">
        <v>1086</v>
      </c>
      <c r="AT135" s="22" t="s">
        <v>1082</v>
      </c>
      <c r="AU135" s="22" t="s">
        <v>959</v>
      </c>
      <c r="AY135" s="22" t="s">
        <v>1081</v>
      </c>
      <c r="BE135" s="116">
        <f t="shared" si="9"/>
        <v>0</v>
      </c>
      <c r="BF135" s="116">
        <f t="shared" si="10"/>
        <v>0</v>
      </c>
      <c r="BG135" s="116">
        <f t="shared" si="11"/>
        <v>0</v>
      </c>
      <c r="BH135" s="116">
        <f t="shared" si="12"/>
        <v>0</v>
      </c>
      <c r="BI135" s="116">
        <f t="shared" si="13"/>
        <v>0</v>
      </c>
      <c r="BJ135" s="22" t="s">
        <v>959</v>
      </c>
      <c r="BK135" s="171">
        <f t="shared" si="14"/>
        <v>0</v>
      </c>
      <c r="BL135" s="22" t="s">
        <v>1086</v>
      </c>
      <c r="BM135" s="22" t="s">
        <v>2377</v>
      </c>
    </row>
    <row r="136" spans="2:65" s="1" customFormat="1" ht="25.5" customHeight="1">
      <c r="B136" s="136"/>
      <c r="C136" s="164" t="s">
        <v>1126</v>
      </c>
      <c r="D136" s="164" t="s">
        <v>1082</v>
      </c>
      <c r="E136" s="165" t="s">
        <v>2378</v>
      </c>
      <c r="F136" s="270" t="s">
        <v>2379</v>
      </c>
      <c r="G136" s="270"/>
      <c r="H136" s="270"/>
      <c r="I136" s="270"/>
      <c r="J136" s="166" t="s">
        <v>1085</v>
      </c>
      <c r="K136" s="167">
        <v>144.21700000000001</v>
      </c>
      <c r="L136" s="265">
        <v>0</v>
      </c>
      <c r="M136" s="265"/>
      <c r="N136" s="258">
        <f t="shared" si="5"/>
        <v>0</v>
      </c>
      <c r="O136" s="258"/>
      <c r="P136" s="258"/>
      <c r="Q136" s="258"/>
      <c r="R136" s="138"/>
      <c r="T136" s="168" t="s">
        <v>875</v>
      </c>
      <c r="U136" s="47" t="s">
        <v>914</v>
      </c>
      <c r="V136" s="39"/>
      <c r="W136" s="169">
        <f t="shared" si="6"/>
        <v>0</v>
      </c>
      <c r="X136" s="169">
        <v>0</v>
      </c>
      <c r="Y136" s="169">
        <f t="shared" si="7"/>
        <v>0</v>
      </c>
      <c r="Z136" s="169">
        <v>0</v>
      </c>
      <c r="AA136" s="170">
        <f t="shared" si="8"/>
        <v>0</v>
      </c>
      <c r="AR136" s="22" t="s">
        <v>1086</v>
      </c>
      <c r="AT136" s="22" t="s">
        <v>1082</v>
      </c>
      <c r="AU136" s="22" t="s">
        <v>959</v>
      </c>
      <c r="AY136" s="22" t="s">
        <v>1081</v>
      </c>
      <c r="BE136" s="116">
        <f t="shared" si="9"/>
        <v>0</v>
      </c>
      <c r="BF136" s="116">
        <f t="shared" si="10"/>
        <v>0</v>
      </c>
      <c r="BG136" s="116">
        <f t="shared" si="11"/>
        <v>0</v>
      </c>
      <c r="BH136" s="116">
        <f t="shared" si="12"/>
        <v>0</v>
      </c>
      <c r="BI136" s="116">
        <f t="shared" si="13"/>
        <v>0</v>
      </c>
      <c r="BJ136" s="22" t="s">
        <v>959</v>
      </c>
      <c r="BK136" s="171">
        <f t="shared" si="14"/>
        <v>0</v>
      </c>
      <c r="BL136" s="22" t="s">
        <v>1086</v>
      </c>
      <c r="BM136" s="22" t="s">
        <v>2380</v>
      </c>
    </row>
    <row r="137" spans="2:65" s="1" customFormat="1" ht="25.5" customHeight="1">
      <c r="B137" s="136"/>
      <c r="C137" s="164" t="s">
        <v>1132</v>
      </c>
      <c r="D137" s="164" t="s">
        <v>1082</v>
      </c>
      <c r="E137" s="165" t="s">
        <v>2381</v>
      </c>
      <c r="F137" s="270" t="s">
        <v>2382</v>
      </c>
      <c r="G137" s="270"/>
      <c r="H137" s="270"/>
      <c r="I137" s="270"/>
      <c r="J137" s="166" t="s">
        <v>1085</v>
      </c>
      <c r="K137" s="167">
        <v>651.19899999999996</v>
      </c>
      <c r="L137" s="265">
        <v>0</v>
      </c>
      <c r="M137" s="265"/>
      <c r="N137" s="258">
        <f t="shared" si="5"/>
        <v>0</v>
      </c>
      <c r="O137" s="258"/>
      <c r="P137" s="258"/>
      <c r="Q137" s="258"/>
      <c r="R137" s="138"/>
      <c r="T137" s="168" t="s">
        <v>875</v>
      </c>
      <c r="U137" s="47" t="s">
        <v>914</v>
      </c>
      <c r="V137" s="39"/>
      <c r="W137" s="169">
        <f t="shared" si="6"/>
        <v>0</v>
      </c>
      <c r="X137" s="169">
        <v>0</v>
      </c>
      <c r="Y137" s="169">
        <f t="shared" si="7"/>
        <v>0</v>
      </c>
      <c r="Z137" s="169">
        <v>0</v>
      </c>
      <c r="AA137" s="170">
        <f t="shared" si="8"/>
        <v>0</v>
      </c>
      <c r="AR137" s="22" t="s">
        <v>1086</v>
      </c>
      <c r="AT137" s="22" t="s">
        <v>1082</v>
      </c>
      <c r="AU137" s="22" t="s">
        <v>959</v>
      </c>
      <c r="AY137" s="22" t="s">
        <v>1081</v>
      </c>
      <c r="BE137" s="116">
        <f t="shared" si="9"/>
        <v>0</v>
      </c>
      <c r="BF137" s="116">
        <f t="shared" si="10"/>
        <v>0</v>
      </c>
      <c r="BG137" s="116">
        <f t="shared" si="11"/>
        <v>0</v>
      </c>
      <c r="BH137" s="116">
        <f t="shared" si="12"/>
        <v>0</v>
      </c>
      <c r="BI137" s="116">
        <f t="shared" si="13"/>
        <v>0</v>
      </c>
      <c r="BJ137" s="22" t="s">
        <v>959</v>
      </c>
      <c r="BK137" s="171">
        <f t="shared" si="14"/>
        <v>0</v>
      </c>
      <c r="BL137" s="22" t="s">
        <v>1086</v>
      </c>
      <c r="BM137" s="22" t="s">
        <v>2383</v>
      </c>
    </row>
    <row r="138" spans="2:65" s="1" customFormat="1" ht="16.5" customHeight="1">
      <c r="B138" s="136"/>
      <c r="C138" s="164" t="s">
        <v>1139</v>
      </c>
      <c r="D138" s="164" t="s">
        <v>1082</v>
      </c>
      <c r="E138" s="165" t="s">
        <v>1104</v>
      </c>
      <c r="F138" s="270" t="s">
        <v>1105</v>
      </c>
      <c r="G138" s="270"/>
      <c r="H138" s="270"/>
      <c r="I138" s="270"/>
      <c r="J138" s="166" t="s">
        <v>1085</v>
      </c>
      <c r="K138" s="167">
        <v>651.19899999999996</v>
      </c>
      <c r="L138" s="265">
        <v>0</v>
      </c>
      <c r="M138" s="265"/>
      <c r="N138" s="258">
        <f t="shared" si="5"/>
        <v>0</v>
      </c>
      <c r="O138" s="258"/>
      <c r="P138" s="258"/>
      <c r="Q138" s="258"/>
      <c r="R138" s="138"/>
      <c r="T138" s="168" t="s">
        <v>875</v>
      </c>
      <c r="U138" s="47" t="s">
        <v>914</v>
      </c>
      <c r="V138" s="39"/>
      <c r="W138" s="169">
        <f t="shared" si="6"/>
        <v>0</v>
      </c>
      <c r="X138" s="169">
        <v>0</v>
      </c>
      <c r="Y138" s="169">
        <f t="shared" si="7"/>
        <v>0</v>
      </c>
      <c r="Z138" s="169">
        <v>0</v>
      </c>
      <c r="AA138" s="170">
        <f t="shared" si="8"/>
        <v>0</v>
      </c>
      <c r="AR138" s="22" t="s">
        <v>1086</v>
      </c>
      <c r="AT138" s="22" t="s">
        <v>1082</v>
      </c>
      <c r="AU138" s="22" t="s">
        <v>959</v>
      </c>
      <c r="AY138" s="22" t="s">
        <v>1081</v>
      </c>
      <c r="BE138" s="116">
        <f t="shared" si="9"/>
        <v>0</v>
      </c>
      <c r="BF138" s="116">
        <f t="shared" si="10"/>
        <v>0</v>
      </c>
      <c r="BG138" s="116">
        <f t="shared" si="11"/>
        <v>0</v>
      </c>
      <c r="BH138" s="116">
        <f t="shared" si="12"/>
        <v>0</v>
      </c>
      <c r="BI138" s="116">
        <f t="shared" si="13"/>
        <v>0</v>
      </c>
      <c r="BJ138" s="22" t="s">
        <v>959</v>
      </c>
      <c r="BK138" s="171">
        <f t="shared" si="14"/>
        <v>0</v>
      </c>
      <c r="BL138" s="22" t="s">
        <v>1086</v>
      </c>
      <c r="BM138" s="22" t="s">
        <v>2384</v>
      </c>
    </row>
    <row r="139" spans="2:65" s="1" customFormat="1" ht="16.5" customHeight="1">
      <c r="B139" s="136"/>
      <c r="C139" s="195" t="s">
        <v>1143</v>
      </c>
      <c r="D139" s="195" t="s">
        <v>1187</v>
      </c>
      <c r="E139" s="196" t="s">
        <v>2385</v>
      </c>
      <c r="F139" s="262" t="s">
        <v>2386</v>
      </c>
      <c r="G139" s="262"/>
      <c r="H139" s="262"/>
      <c r="I139" s="262"/>
      <c r="J139" s="197" t="s">
        <v>1110</v>
      </c>
      <c r="K139" s="198">
        <v>1107.039</v>
      </c>
      <c r="L139" s="261">
        <v>0</v>
      </c>
      <c r="M139" s="261"/>
      <c r="N139" s="257">
        <f t="shared" si="5"/>
        <v>0</v>
      </c>
      <c r="O139" s="258"/>
      <c r="P139" s="258"/>
      <c r="Q139" s="258"/>
      <c r="R139" s="138"/>
      <c r="T139" s="168" t="s">
        <v>875</v>
      </c>
      <c r="U139" s="47" t="s">
        <v>914</v>
      </c>
      <c r="V139" s="39"/>
      <c r="W139" s="169">
        <f t="shared" si="6"/>
        <v>0</v>
      </c>
      <c r="X139" s="169">
        <v>0</v>
      </c>
      <c r="Y139" s="169">
        <f t="shared" si="7"/>
        <v>0</v>
      </c>
      <c r="Z139" s="169">
        <v>0</v>
      </c>
      <c r="AA139" s="170">
        <f t="shared" si="8"/>
        <v>0</v>
      </c>
      <c r="AR139" s="22" t="s">
        <v>1126</v>
      </c>
      <c r="AT139" s="22" t="s">
        <v>1187</v>
      </c>
      <c r="AU139" s="22" t="s">
        <v>959</v>
      </c>
      <c r="AY139" s="22" t="s">
        <v>1081</v>
      </c>
      <c r="BE139" s="116">
        <f t="shared" si="9"/>
        <v>0</v>
      </c>
      <c r="BF139" s="116">
        <f t="shared" si="10"/>
        <v>0</v>
      </c>
      <c r="BG139" s="116">
        <f t="shared" si="11"/>
        <v>0</v>
      </c>
      <c r="BH139" s="116">
        <f t="shared" si="12"/>
        <v>0</v>
      </c>
      <c r="BI139" s="116">
        <f t="shared" si="13"/>
        <v>0</v>
      </c>
      <c r="BJ139" s="22" t="s">
        <v>959</v>
      </c>
      <c r="BK139" s="171">
        <f t="shared" si="14"/>
        <v>0</v>
      </c>
      <c r="BL139" s="22" t="s">
        <v>1086</v>
      </c>
      <c r="BM139" s="22" t="s">
        <v>2387</v>
      </c>
    </row>
    <row r="140" spans="2:65" s="1" customFormat="1" ht="38.25" customHeight="1">
      <c r="B140" s="136"/>
      <c r="C140" s="164" t="s">
        <v>1149</v>
      </c>
      <c r="D140" s="164" t="s">
        <v>1082</v>
      </c>
      <c r="E140" s="165" t="s">
        <v>2388</v>
      </c>
      <c r="F140" s="270" t="s">
        <v>2389</v>
      </c>
      <c r="G140" s="270"/>
      <c r="H140" s="270"/>
      <c r="I140" s="270"/>
      <c r="J140" s="166" t="s">
        <v>1085</v>
      </c>
      <c r="K140" s="167">
        <v>790.96900000000005</v>
      </c>
      <c r="L140" s="265">
        <v>0</v>
      </c>
      <c r="M140" s="265"/>
      <c r="N140" s="258">
        <f t="shared" si="5"/>
        <v>0</v>
      </c>
      <c r="O140" s="258"/>
      <c r="P140" s="258"/>
      <c r="Q140" s="258"/>
      <c r="R140" s="138"/>
      <c r="T140" s="168" t="s">
        <v>875</v>
      </c>
      <c r="U140" s="47" t="s">
        <v>914</v>
      </c>
      <c r="V140" s="39"/>
      <c r="W140" s="169">
        <f t="shared" si="6"/>
        <v>0</v>
      </c>
      <c r="X140" s="169">
        <v>0</v>
      </c>
      <c r="Y140" s="169">
        <f t="shared" si="7"/>
        <v>0</v>
      </c>
      <c r="Z140" s="169">
        <v>0</v>
      </c>
      <c r="AA140" s="170">
        <f t="shared" si="8"/>
        <v>0</v>
      </c>
      <c r="AR140" s="22" t="s">
        <v>1086</v>
      </c>
      <c r="AT140" s="22" t="s">
        <v>1082</v>
      </c>
      <c r="AU140" s="22" t="s">
        <v>959</v>
      </c>
      <c r="AY140" s="22" t="s">
        <v>1081</v>
      </c>
      <c r="BE140" s="116">
        <f t="shared" si="9"/>
        <v>0</v>
      </c>
      <c r="BF140" s="116">
        <f t="shared" si="10"/>
        <v>0</v>
      </c>
      <c r="BG140" s="116">
        <f t="shared" si="11"/>
        <v>0</v>
      </c>
      <c r="BH140" s="116">
        <f t="shared" si="12"/>
        <v>0</v>
      </c>
      <c r="BI140" s="116">
        <f t="shared" si="13"/>
        <v>0</v>
      </c>
      <c r="BJ140" s="22" t="s">
        <v>959</v>
      </c>
      <c r="BK140" s="171">
        <f t="shared" si="14"/>
        <v>0</v>
      </c>
      <c r="BL140" s="22" t="s">
        <v>1086</v>
      </c>
      <c r="BM140" s="22" t="s">
        <v>2390</v>
      </c>
    </row>
    <row r="141" spans="2:65" s="1" customFormat="1" ht="25.5" customHeight="1">
      <c r="B141" s="136"/>
      <c r="C141" s="164" t="s">
        <v>1167</v>
      </c>
      <c r="D141" s="164" t="s">
        <v>1082</v>
      </c>
      <c r="E141" s="165" t="s">
        <v>2391</v>
      </c>
      <c r="F141" s="270" t="s">
        <v>95</v>
      </c>
      <c r="G141" s="270"/>
      <c r="H141" s="270"/>
      <c r="I141" s="270"/>
      <c r="J141" s="166" t="s">
        <v>1085</v>
      </c>
      <c r="K141" s="167">
        <v>496.68099999999998</v>
      </c>
      <c r="L141" s="265">
        <v>0</v>
      </c>
      <c r="M141" s="265"/>
      <c r="N141" s="258">
        <f t="shared" si="5"/>
        <v>0</v>
      </c>
      <c r="O141" s="258"/>
      <c r="P141" s="258"/>
      <c r="Q141" s="258"/>
      <c r="R141" s="138"/>
      <c r="T141" s="168" t="s">
        <v>875</v>
      </c>
      <c r="U141" s="47" t="s">
        <v>914</v>
      </c>
      <c r="V141" s="39"/>
      <c r="W141" s="169">
        <f t="shared" si="6"/>
        <v>0</v>
      </c>
      <c r="X141" s="169">
        <v>0</v>
      </c>
      <c r="Y141" s="169">
        <f t="shared" si="7"/>
        <v>0</v>
      </c>
      <c r="Z141" s="169">
        <v>0</v>
      </c>
      <c r="AA141" s="170">
        <f t="shared" si="8"/>
        <v>0</v>
      </c>
      <c r="AR141" s="22" t="s">
        <v>1086</v>
      </c>
      <c r="AT141" s="22" t="s">
        <v>1082</v>
      </c>
      <c r="AU141" s="22" t="s">
        <v>959</v>
      </c>
      <c r="AY141" s="22" t="s">
        <v>1081</v>
      </c>
      <c r="BE141" s="116">
        <f t="shared" si="9"/>
        <v>0</v>
      </c>
      <c r="BF141" s="116">
        <f t="shared" si="10"/>
        <v>0</v>
      </c>
      <c r="BG141" s="116">
        <f t="shared" si="11"/>
        <v>0</v>
      </c>
      <c r="BH141" s="116">
        <f t="shared" si="12"/>
        <v>0</v>
      </c>
      <c r="BI141" s="116">
        <f t="shared" si="13"/>
        <v>0</v>
      </c>
      <c r="BJ141" s="22" t="s">
        <v>959</v>
      </c>
      <c r="BK141" s="171">
        <f t="shared" si="14"/>
        <v>0</v>
      </c>
      <c r="BL141" s="22" t="s">
        <v>1086</v>
      </c>
      <c r="BM141" s="22" t="s">
        <v>2392</v>
      </c>
    </row>
    <row r="142" spans="2:65" s="1" customFormat="1" ht="16.5" customHeight="1">
      <c r="B142" s="136"/>
      <c r="C142" s="195" t="s">
        <v>1179</v>
      </c>
      <c r="D142" s="195" t="s">
        <v>1187</v>
      </c>
      <c r="E142" s="196" t="s">
        <v>2393</v>
      </c>
      <c r="F142" s="262" t="s">
        <v>2394</v>
      </c>
      <c r="G142" s="262"/>
      <c r="H142" s="262"/>
      <c r="I142" s="262"/>
      <c r="J142" s="197" t="s">
        <v>1110</v>
      </c>
      <c r="K142" s="198">
        <v>844.35900000000004</v>
      </c>
      <c r="L142" s="261">
        <v>0</v>
      </c>
      <c r="M142" s="261"/>
      <c r="N142" s="257">
        <f t="shared" si="5"/>
        <v>0</v>
      </c>
      <c r="O142" s="258"/>
      <c r="P142" s="258"/>
      <c r="Q142" s="258"/>
      <c r="R142" s="138"/>
      <c r="T142" s="168" t="s">
        <v>875</v>
      </c>
      <c r="U142" s="47" t="s">
        <v>914</v>
      </c>
      <c r="V142" s="39"/>
      <c r="W142" s="169">
        <f t="shared" si="6"/>
        <v>0</v>
      </c>
      <c r="X142" s="169">
        <v>0</v>
      </c>
      <c r="Y142" s="169">
        <f t="shared" si="7"/>
        <v>0</v>
      </c>
      <c r="Z142" s="169">
        <v>0</v>
      </c>
      <c r="AA142" s="170">
        <f t="shared" si="8"/>
        <v>0</v>
      </c>
      <c r="AR142" s="22" t="s">
        <v>1126</v>
      </c>
      <c r="AT142" s="22" t="s">
        <v>1187</v>
      </c>
      <c r="AU142" s="22" t="s">
        <v>959</v>
      </c>
      <c r="AY142" s="22" t="s">
        <v>1081</v>
      </c>
      <c r="BE142" s="116">
        <f t="shared" si="9"/>
        <v>0</v>
      </c>
      <c r="BF142" s="116">
        <f t="shared" si="10"/>
        <v>0</v>
      </c>
      <c r="BG142" s="116">
        <f t="shared" si="11"/>
        <v>0</v>
      </c>
      <c r="BH142" s="116">
        <f t="shared" si="12"/>
        <v>0</v>
      </c>
      <c r="BI142" s="116">
        <f t="shared" si="13"/>
        <v>0</v>
      </c>
      <c r="BJ142" s="22" t="s">
        <v>959</v>
      </c>
      <c r="BK142" s="171">
        <f t="shared" si="14"/>
        <v>0</v>
      </c>
      <c r="BL142" s="22" t="s">
        <v>1086</v>
      </c>
      <c r="BM142" s="22" t="s">
        <v>2395</v>
      </c>
    </row>
    <row r="143" spans="2:65" s="1" customFormat="1" ht="16.5" customHeight="1">
      <c r="B143" s="136"/>
      <c r="C143" s="164" t="s">
        <v>1186</v>
      </c>
      <c r="D143" s="164" t="s">
        <v>1082</v>
      </c>
      <c r="E143" s="165" t="s">
        <v>2396</v>
      </c>
      <c r="F143" s="270" t="s">
        <v>2397</v>
      </c>
      <c r="G143" s="270"/>
      <c r="H143" s="270"/>
      <c r="I143" s="270"/>
      <c r="J143" s="166" t="s">
        <v>1085</v>
      </c>
      <c r="K143" s="167">
        <v>496.68099999999998</v>
      </c>
      <c r="L143" s="265">
        <v>0</v>
      </c>
      <c r="M143" s="265"/>
      <c r="N143" s="258">
        <f t="shared" si="5"/>
        <v>0</v>
      </c>
      <c r="O143" s="258"/>
      <c r="P143" s="258"/>
      <c r="Q143" s="258"/>
      <c r="R143" s="138"/>
      <c r="T143" s="168" t="s">
        <v>875</v>
      </c>
      <c r="U143" s="47" t="s">
        <v>914</v>
      </c>
      <c r="V143" s="39"/>
      <c r="W143" s="169">
        <f t="shared" si="6"/>
        <v>0</v>
      </c>
      <c r="X143" s="169">
        <v>0</v>
      </c>
      <c r="Y143" s="169">
        <f t="shared" si="7"/>
        <v>0</v>
      </c>
      <c r="Z143" s="169">
        <v>0</v>
      </c>
      <c r="AA143" s="170">
        <f t="shared" si="8"/>
        <v>0</v>
      </c>
      <c r="AR143" s="22" t="s">
        <v>1086</v>
      </c>
      <c r="AT143" s="22" t="s">
        <v>1082</v>
      </c>
      <c r="AU143" s="22" t="s">
        <v>959</v>
      </c>
      <c r="AY143" s="22" t="s">
        <v>1081</v>
      </c>
      <c r="BE143" s="116">
        <f t="shared" si="9"/>
        <v>0</v>
      </c>
      <c r="BF143" s="116">
        <f t="shared" si="10"/>
        <v>0</v>
      </c>
      <c r="BG143" s="116">
        <f t="shared" si="11"/>
        <v>0</v>
      </c>
      <c r="BH143" s="116">
        <f t="shared" si="12"/>
        <v>0</v>
      </c>
      <c r="BI143" s="116">
        <f t="shared" si="13"/>
        <v>0</v>
      </c>
      <c r="BJ143" s="22" t="s">
        <v>959</v>
      </c>
      <c r="BK143" s="171">
        <f t="shared" si="14"/>
        <v>0</v>
      </c>
      <c r="BL143" s="22" t="s">
        <v>1086</v>
      </c>
      <c r="BM143" s="22" t="s">
        <v>2398</v>
      </c>
    </row>
    <row r="144" spans="2:65" s="10" customFormat="1" ht="29.85" customHeight="1">
      <c r="B144" s="153"/>
      <c r="C144" s="154"/>
      <c r="D144" s="163" t="s">
        <v>88</v>
      </c>
      <c r="E144" s="163"/>
      <c r="F144" s="163"/>
      <c r="G144" s="163"/>
      <c r="H144" s="163"/>
      <c r="I144" s="163"/>
      <c r="J144" s="163"/>
      <c r="K144" s="163"/>
      <c r="L144" s="163"/>
      <c r="M144" s="163"/>
      <c r="N144" s="273">
        <f>BK144</f>
        <v>0</v>
      </c>
      <c r="O144" s="274"/>
      <c r="P144" s="274"/>
      <c r="Q144" s="274"/>
      <c r="R144" s="156"/>
      <c r="T144" s="157"/>
      <c r="U144" s="154"/>
      <c r="V144" s="154"/>
      <c r="W144" s="158">
        <f>SUM(W145:W148)</f>
        <v>0</v>
      </c>
      <c r="X144" s="154"/>
      <c r="Y144" s="158">
        <f>SUM(Y145:Y148)</f>
        <v>0</v>
      </c>
      <c r="Z144" s="154"/>
      <c r="AA144" s="159">
        <f>SUM(AA145:AA148)</f>
        <v>0</v>
      </c>
      <c r="AR144" s="160" t="s">
        <v>954</v>
      </c>
      <c r="AT144" s="161" t="s">
        <v>946</v>
      </c>
      <c r="AU144" s="161" t="s">
        <v>954</v>
      </c>
      <c r="AY144" s="160" t="s">
        <v>1081</v>
      </c>
      <c r="BK144" s="162">
        <f>SUM(BK145:BK148)</f>
        <v>0</v>
      </c>
    </row>
    <row r="145" spans="2:65" s="1" customFormat="1" ht="38.25" customHeight="1">
      <c r="B145" s="136"/>
      <c r="C145" s="164" t="s">
        <v>1183</v>
      </c>
      <c r="D145" s="164" t="s">
        <v>1082</v>
      </c>
      <c r="E145" s="165" t="s">
        <v>91</v>
      </c>
      <c r="F145" s="270" t="s">
        <v>92</v>
      </c>
      <c r="G145" s="270"/>
      <c r="H145" s="270"/>
      <c r="I145" s="270"/>
      <c r="J145" s="166" t="s">
        <v>1085</v>
      </c>
      <c r="K145" s="167">
        <v>154.518</v>
      </c>
      <c r="L145" s="265">
        <v>0</v>
      </c>
      <c r="M145" s="265"/>
      <c r="N145" s="258">
        <f>ROUND(L145*K145,3)</f>
        <v>0</v>
      </c>
      <c r="O145" s="258"/>
      <c r="P145" s="258"/>
      <c r="Q145" s="258"/>
      <c r="R145" s="138"/>
      <c r="T145" s="168" t="s">
        <v>875</v>
      </c>
      <c r="U145" s="47" t="s">
        <v>914</v>
      </c>
      <c r="V145" s="39"/>
      <c r="W145" s="169">
        <f>V145*K145</f>
        <v>0</v>
      </c>
      <c r="X145" s="169">
        <v>0</v>
      </c>
      <c r="Y145" s="169">
        <f>X145*K145</f>
        <v>0</v>
      </c>
      <c r="Z145" s="169">
        <v>0</v>
      </c>
      <c r="AA145" s="170">
        <f>Z145*K145</f>
        <v>0</v>
      </c>
      <c r="AR145" s="22" t="s">
        <v>1086</v>
      </c>
      <c r="AT145" s="22" t="s">
        <v>1082</v>
      </c>
      <c r="AU145" s="22" t="s">
        <v>959</v>
      </c>
      <c r="AY145" s="22" t="s">
        <v>1081</v>
      </c>
      <c r="BE145" s="116">
        <f>IF(U145="základná",N145,0)</f>
        <v>0</v>
      </c>
      <c r="BF145" s="116">
        <f>IF(U145="znížená",N145,0)</f>
        <v>0</v>
      </c>
      <c r="BG145" s="116">
        <f>IF(U145="zákl. prenesená",N145,0)</f>
        <v>0</v>
      </c>
      <c r="BH145" s="116">
        <f>IF(U145="zníž. prenesená",N145,0)</f>
        <v>0</v>
      </c>
      <c r="BI145" s="116">
        <f>IF(U145="nulová",N145,0)</f>
        <v>0</v>
      </c>
      <c r="BJ145" s="22" t="s">
        <v>959</v>
      </c>
      <c r="BK145" s="171">
        <f>ROUND(L145*K145,3)</f>
        <v>0</v>
      </c>
      <c r="BL145" s="22" t="s">
        <v>1086</v>
      </c>
      <c r="BM145" s="22" t="s">
        <v>2399</v>
      </c>
    </row>
    <row r="146" spans="2:65" s="1" customFormat="1" ht="25.5" customHeight="1">
      <c r="B146" s="136"/>
      <c r="C146" s="164" t="s">
        <v>1197</v>
      </c>
      <c r="D146" s="164" t="s">
        <v>1082</v>
      </c>
      <c r="E146" s="165" t="s">
        <v>2400</v>
      </c>
      <c r="F146" s="270" t="s">
        <v>2401</v>
      </c>
      <c r="G146" s="270"/>
      <c r="H146" s="270"/>
      <c r="I146" s="270"/>
      <c r="J146" s="166" t="s">
        <v>1085</v>
      </c>
      <c r="K146" s="167">
        <v>2.4700000000000002</v>
      </c>
      <c r="L146" s="265">
        <v>0</v>
      </c>
      <c r="M146" s="265"/>
      <c r="N146" s="258">
        <f>ROUND(L146*K146,3)</f>
        <v>0</v>
      </c>
      <c r="O146" s="258"/>
      <c r="P146" s="258"/>
      <c r="Q146" s="258"/>
      <c r="R146" s="138"/>
      <c r="T146" s="168" t="s">
        <v>875</v>
      </c>
      <c r="U146" s="47" t="s">
        <v>914</v>
      </c>
      <c r="V146" s="39"/>
      <c r="W146" s="169">
        <f>V146*K146</f>
        <v>0</v>
      </c>
      <c r="X146" s="169">
        <v>0</v>
      </c>
      <c r="Y146" s="169">
        <f>X146*K146</f>
        <v>0</v>
      </c>
      <c r="Z146" s="169">
        <v>0</v>
      </c>
      <c r="AA146" s="170">
        <f>Z146*K146</f>
        <v>0</v>
      </c>
      <c r="AR146" s="22" t="s">
        <v>1086</v>
      </c>
      <c r="AT146" s="22" t="s">
        <v>1082</v>
      </c>
      <c r="AU146" s="22" t="s">
        <v>959</v>
      </c>
      <c r="AY146" s="22" t="s">
        <v>1081</v>
      </c>
      <c r="BE146" s="116">
        <f>IF(U146="základná",N146,0)</f>
        <v>0</v>
      </c>
      <c r="BF146" s="116">
        <f>IF(U146="znížená",N146,0)</f>
        <v>0</v>
      </c>
      <c r="BG146" s="116">
        <f>IF(U146="zákl. prenesená",N146,0)</f>
        <v>0</v>
      </c>
      <c r="BH146" s="116">
        <f>IF(U146="zníž. prenesená",N146,0)</f>
        <v>0</v>
      </c>
      <c r="BI146" s="116">
        <f>IF(U146="nulová",N146,0)</f>
        <v>0</v>
      </c>
      <c r="BJ146" s="22" t="s">
        <v>959</v>
      </c>
      <c r="BK146" s="171">
        <f>ROUND(L146*K146,3)</f>
        <v>0</v>
      </c>
      <c r="BL146" s="22" t="s">
        <v>1086</v>
      </c>
      <c r="BM146" s="22" t="s">
        <v>2402</v>
      </c>
    </row>
    <row r="147" spans="2:65" s="1" customFormat="1" ht="25.5" customHeight="1">
      <c r="B147" s="136"/>
      <c r="C147" s="164" t="s">
        <v>1203</v>
      </c>
      <c r="D147" s="164" t="s">
        <v>1082</v>
      </c>
      <c r="E147" s="165" t="s">
        <v>2403</v>
      </c>
      <c r="F147" s="270" t="s">
        <v>2404</v>
      </c>
      <c r="G147" s="270"/>
      <c r="H147" s="270"/>
      <c r="I147" s="270"/>
      <c r="J147" s="166" t="s">
        <v>1194</v>
      </c>
      <c r="K147" s="167">
        <v>877.2</v>
      </c>
      <c r="L147" s="265">
        <v>0</v>
      </c>
      <c r="M147" s="265"/>
      <c r="N147" s="258">
        <f>ROUND(L147*K147,3)</f>
        <v>0</v>
      </c>
      <c r="O147" s="258"/>
      <c r="P147" s="258"/>
      <c r="Q147" s="258"/>
      <c r="R147" s="138"/>
      <c r="T147" s="168" t="s">
        <v>875</v>
      </c>
      <c r="U147" s="47" t="s">
        <v>914</v>
      </c>
      <c r="V147" s="39"/>
      <c r="W147" s="169">
        <f>V147*K147</f>
        <v>0</v>
      </c>
      <c r="X147" s="169">
        <v>0</v>
      </c>
      <c r="Y147" s="169">
        <f>X147*K147</f>
        <v>0</v>
      </c>
      <c r="Z147" s="169">
        <v>0</v>
      </c>
      <c r="AA147" s="170">
        <f>Z147*K147</f>
        <v>0</v>
      </c>
      <c r="AR147" s="22" t="s">
        <v>1086</v>
      </c>
      <c r="AT147" s="22" t="s">
        <v>1082</v>
      </c>
      <c r="AU147" s="22" t="s">
        <v>959</v>
      </c>
      <c r="AY147" s="22" t="s">
        <v>1081</v>
      </c>
      <c r="BE147" s="116">
        <f>IF(U147="základná",N147,0)</f>
        <v>0</v>
      </c>
      <c r="BF147" s="116">
        <f>IF(U147="znížená",N147,0)</f>
        <v>0</v>
      </c>
      <c r="BG147" s="116">
        <f>IF(U147="zákl. prenesená",N147,0)</f>
        <v>0</v>
      </c>
      <c r="BH147" s="116">
        <f>IF(U147="zníž. prenesená",N147,0)</f>
        <v>0</v>
      </c>
      <c r="BI147" s="116">
        <f>IF(U147="nulová",N147,0)</f>
        <v>0</v>
      </c>
      <c r="BJ147" s="22" t="s">
        <v>959</v>
      </c>
      <c r="BK147" s="171">
        <f>ROUND(L147*K147,3)</f>
        <v>0</v>
      </c>
      <c r="BL147" s="22" t="s">
        <v>1086</v>
      </c>
      <c r="BM147" s="22" t="s">
        <v>2405</v>
      </c>
    </row>
    <row r="148" spans="2:65" s="1" customFormat="1" ht="25.5" customHeight="1">
      <c r="B148" s="136"/>
      <c r="C148" s="195" t="s">
        <v>1207</v>
      </c>
      <c r="D148" s="195" t="s">
        <v>1187</v>
      </c>
      <c r="E148" s="196" t="s">
        <v>2406</v>
      </c>
      <c r="F148" s="262" t="s">
        <v>2407</v>
      </c>
      <c r="G148" s="262"/>
      <c r="H148" s="262"/>
      <c r="I148" s="262"/>
      <c r="J148" s="197" t="s">
        <v>1194</v>
      </c>
      <c r="K148" s="198">
        <v>877.2</v>
      </c>
      <c r="L148" s="261">
        <v>0</v>
      </c>
      <c r="M148" s="261"/>
      <c r="N148" s="257">
        <f>ROUND(L148*K148,3)</f>
        <v>0</v>
      </c>
      <c r="O148" s="258"/>
      <c r="P148" s="258"/>
      <c r="Q148" s="258"/>
      <c r="R148" s="138"/>
      <c r="T148" s="168" t="s">
        <v>875</v>
      </c>
      <c r="U148" s="47" t="s">
        <v>914</v>
      </c>
      <c r="V148" s="39"/>
      <c r="W148" s="169">
        <f>V148*K148</f>
        <v>0</v>
      </c>
      <c r="X148" s="169">
        <v>0</v>
      </c>
      <c r="Y148" s="169">
        <f>X148*K148</f>
        <v>0</v>
      </c>
      <c r="Z148" s="169">
        <v>0</v>
      </c>
      <c r="AA148" s="170">
        <f>Z148*K148</f>
        <v>0</v>
      </c>
      <c r="AR148" s="22" t="s">
        <v>1126</v>
      </c>
      <c r="AT148" s="22" t="s">
        <v>1187</v>
      </c>
      <c r="AU148" s="22" t="s">
        <v>959</v>
      </c>
      <c r="AY148" s="22" t="s">
        <v>1081</v>
      </c>
      <c r="BE148" s="116">
        <f>IF(U148="základná",N148,0)</f>
        <v>0</v>
      </c>
      <c r="BF148" s="116">
        <f>IF(U148="znížená",N148,0)</f>
        <v>0</v>
      </c>
      <c r="BG148" s="116">
        <f>IF(U148="zákl. prenesená",N148,0)</f>
        <v>0</v>
      </c>
      <c r="BH148" s="116">
        <f>IF(U148="zníž. prenesená",N148,0)</f>
        <v>0</v>
      </c>
      <c r="BI148" s="116">
        <f>IF(U148="nulová",N148,0)</f>
        <v>0</v>
      </c>
      <c r="BJ148" s="22" t="s">
        <v>959</v>
      </c>
      <c r="BK148" s="171">
        <f>ROUND(L148*K148,3)</f>
        <v>0</v>
      </c>
      <c r="BL148" s="22" t="s">
        <v>1086</v>
      </c>
      <c r="BM148" s="22" t="s">
        <v>2408</v>
      </c>
    </row>
    <row r="149" spans="2:65" s="10" customFormat="1" ht="29.85" customHeight="1">
      <c r="B149" s="153"/>
      <c r="C149" s="154"/>
      <c r="D149" s="163" t="s">
        <v>362</v>
      </c>
      <c r="E149" s="163"/>
      <c r="F149" s="163"/>
      <c r="G149" s="163"/>
      <c r="H149" s="163"/>
      <c r="I149" s="163"/>
      <c r="J149" s="163"/>
      <c r="K149" s="163"/>
      <c r="L149" s="163"/>
      <c r="M149" s="163"/>
      <c r="N149" s="273">
        <f>BK149</f>
        <v>0</v>
      </c>
      <c r="O149" s="274"/>
      <c r="P149" s="274"/>
      <c r="Q149" s="274"/>
      <c r="R149" s="156"/>
      <c r="T149" s="157"/>
      <c r="U149" s="154"/>
      <c r="V149" s="154"/>
      <c r="W149" s="158">
        <f>SUM(W150:W154)</f>
        <v>0</v>
      </c>
      <c r="X149" s="154"/>
      <c r="Y149" s="158">
        <f>SUM(Y150:Y154)</f>
        <v>0</v>
      </c>
      <c r="Z149" s="154"/>
      <c r="AA149" s="159">
        <f>SUM(AA150:AA154)</f>
        <v>0</v>
      </c>
      <c r="AR149" s="160" t="s">
        <v>954</v>
      </c>
      <c r="AT149" s="161" t="s">
        <v>946</v>
      </c>
      <c r="AU149" s="161" t="s">
        <v>954</v>
      </c>
      <c r="AY149" s="160" t="s">
        <v>1081</v>
      </c>
      <c r="BK149" s="162">
        <f>SUM(BK150:BK154)</f>
        <v>0</v>
      </c>
    </row>
    <row r="150" spans="2:65" s="1" customFormat="1" ht="25.5" customHeight="1">
      <c r="B150" s="136"/>
      <c r="C150" s="164" t="s">
        <v>880</v>
      </c>
      <c r="D150" s="164" t="s">
        <v>1082</v>
      </c>
      <c r="E150" s="165" t="s">
        <v>2409</v>
      </c>
      <c r="F150" s="270" t="s">
        <v>2410</v>
      </c>
      <c r="G150" s="270"/>
      <c r="H150" s="270"/>
      <c r="I150" s="270"/>
      <c r="J150" s="166" t="s">
        <v>1135</v>
      </c>
      <c r="K150" s="167">
        <v>28</v>
      </c>
      <c r="L150" s="265">
        <v>0</v>
      </c>
      <c r="M150" s="265"/>
      <c r="N150" s="258">
        <f>ROUND(L150*K150,3)</f>
        <v>0</v>
      </c>
      <c r="O150" s="258"/>
      <c r="P150" s="258"/>
      <c r="Q150" s="258"/>
      <c r="R150" s="138"/>
      <c r="T150" s="168" t="s">
        <v>875</v>
      </c>
      <c r="U150" s="47" t="s">
        <v>914</v>
      </c>
      <c r="V150" s="39"/>
      <c r="W150" s="169">
        <f>V150*K150</f>
        <v>0</v>
      </c>
      <c r="X150" s="169">
        <v>0</v>
      </c>
      <c r="Y150" s="169">
        <f>X150*K150</f>
        <v>0</v>
      </c>
      <c r="Z150" s="169">
        <v>0</v>
      </c>
      <c r="AA150" s="170">
        <f>Z150*K150</f>
        <v>0</v>
      </c>
      <c r="AR150" s="22" t="s">
        <v>1086</v>
      </c>
      <c r="AT150" s="22" t="s">
        <v>1082</v>
      </c>
      <c r="AU150" s="22" t="s">
        <v>959</v>
      </c>
      <c r="AY150" s="22" t="s">
        <v>1081</v>
      </c>
      <c r="BE150" s="116">
        <f>IF(U150="základná",N150,0)</f>
        <v>0</v>
      </c>
      <c r="BF150" s="116">
        <f>IF(U150="znížená",N150,0)</f>
        <v>0</v>
      </c>
      <c r="BG150" s="116">
        <f>IF(U150="zákl. prenesená",N150,0)</f>
        <v>0</v>
      </c>
      <c r="BH150" s="116">
        <f>IF(U150="zníž. prenesená",N150,0)</f>
        <v>0</v>
      </c>
      <c r="BI150" s="116">
        <f>IF(U150="nulová",N150,0)</f>
        <v>0</v>
      </c>
      <c r="BJ150" s="22" t="s">
        <v>959</v>
      </c>
      <c r="BK150" s="171">
        <f>ROUND(L150*K150,3)</f>
        <v>0</v>
      </c>
      <c r="BL150" s="22" t="s">
        <v>1086</v>
      </c>
      <c r="BM150" s="22" t="s">
        <v>2411</v>
      </c>
    </row>
    <row r="151" spans="2:65" s="1" customFormat="1" ht="25.5" customHeight="1">
      <c r="B151" s="136"/>
      <c r="C151" s="164" t="s">
        <v>1218</v>
      </c>
      <c r="D151" s="164" t="s">
        <v>1082</v>
      </c>
      <c r="E151" s="165" t="s">
        <v>2412</v>
      </c>
      <c r="F151" s="270" t="s">
        <v>2413</v>
      </c>
      <c r="G151" s="270"/>
      <c r="H151" s="270"/>
      <c r="I151" s="270"/>
      <c r="J151" s="166" t="s">
        <v>1135</v>
      </c>
      <c r="K151" s="167">
        <v>25.2</v>
      </c>
      <c r="L151" s="265">
        <v>0</v>
      </c>
      <c r="M151" s="265"/>
      <c r="N151" s="258">
        <f>ROUND(L151*K151,3)</f>
        <v>0</v>
      </c>
      <c r="O151" s="258"/>
      <c r="P151" s="258"/>
      <c r="Q151" s="258"/>
      <c r="R151" s="138"/>
      <c r="T151" s="168" t="s">
        <v>875</v>
      </c>
      <c r="U151" s="47" t="s">
        <v>914</v>
      </c>
      <c r="V151" s="39"/>
      <c r="W151" s="169">
        <f>V151*K151</f>
        <v>0</v>
      </c>
      <c r="X151" s="169">
        <v>0</v>
      </c>
      <c r="Y151" s="169">
        <f>X151*K151</f>
        <v>0</v>
      </c>
      <c r="Z151" s="169">
        <v>0</v>
      </c>
      <c r="AA151" s="170">
        <f>Z151*K151</f>
        <v>0</v>
      </c>
      <c r="AR151" s="22" t="s">
        <v>1086</v>
      </c>
      <c r="AT151" s="22" t="s">
        <v>1082</v>
      </c>
      <c r="AU151" s="22" t="s">
        <v>959</v>
      </c>
      <c r="AY151" s="22" t="s">
        <v>1081</v>
      </c>
      <c r="BE151" s="116">
        <f>IF(U151="základná",N151,0)</f>
        <v>0</v>
      </c>
      <c r="BF151" s="116">
        <f>IF(U151="znížená",N151,0)</f>
        <v>0</v>
      </c>
      <c r="BG151" s="116">
        <f>IF(U151="zákl. prenesená",N151,0)</f>
        <v>0</v>
      </c>
      <c r="BH151" s="116">
        <f>IF(U151="zníž. prenesená",N151,0)</f>
        <v>0</v>
      </c>
      <c r="BI151" s="116">
        <f>IF(U151="nulová",N151,0)</f>
        <v>0</v>
      </c>
      <c r="BJ151" s="22" t="s">
        <v>959</v>
      </c>
      <c r="BK151" s="171">
        <f>ROUND(L151*K151,3)</f>
        <v>0</v>
      </c>
      <c r="BL151" s="22" t="s">
        <v>1086</v>
      </c>
      <c r="BM151" s="22" t="s">
        <v>2414</v>
      </c>
    </row>
    <row r="152" spans="2:65" s="1" customFormat="1" ht="38.25" customHeight="1">
      <c r="B152" s="136"/>
      <c r="C152" s="164" t="s">
        <v>1223</v>
      </c>
      <c r="D152" s="164" t="s">
        <v>1082</v>
      </c>
      <c r="E152" s="165" t="s">
        <v>2415</v>
      </c>
      <c r="F152" s="270" t="s">
        <v>2416</v>
      </c>
      <c r="G152" s="270"/>
      <c r="H152" s="270"/>
      <c r="I152" s="270"/>
      <c r="J152" s="166" t="s">
        <v>1135</v>
      </c>
      <c r="K152" s="167">
        <v>28</v>
      </c>
      <c r="L152" s="265">
        <v>0</v>
      </c>
      <c r="M152" s="265"/>
      <c r="N152" s="258">
        <f>ROUND(L152*K152,3)</f>
        <v>0</v>
      </c>
      <c r="O152" s="258"/>
      <c r="P152" s="258"/>
      <c r="Q152" s="258"/>
      <c r="R152" s="138"/>
      <c r="T152" s="168" t="s">
        <v>875</v>
      </c>
      <c r="U152" s="47" t="s">
        <v>914</v>
      </c>
      <c r="V152" s="39"/>
      <c r="W152" s="169">
        <f>V152*K152</f>
        <v>0</v>
      </c>
      <c r="X152" s="169">
        <v>0</v>
      </c>
      <c r="Y152" s="169">
        <f>X152*K152</f>
        <v>0</v>
      </c>
      <c r="Z152" s="169">
        <v>0</v>
      </c>
      <c r="AA152" s="170">
        <f>Z152*K152</f>
        <v>0</v>
      </c>
      <c r="AR152" s="22" t="s">
        <v>1086</v>
      </c>
      <c r="AT152" s="22" t="s">
        <v>1082</v>
      </c>
      <c r="AU152" s="22" t="s">
        <v>959</v>
      </c>
      <c r="AY152" s="22" t="s">
        <v>1081</v>
      </c>
      <c r="BE152" s="116">
        <f>IF(U152="základná",N152,0)</f>
        <v>0</v>
      </c>
      <c r="BF152" s="116">
        <f>IF(U152="znížená",N152,0)</f>
        <v>0</v>
      </c>
      <c r="BG152" s="116">
        <f>IF(U152="zákl. prenesená",N152,0)</f>
        <v>0</v>
      </c>
      <c r="BH152" s="116">
        <f>IF(U152="zníž. prenesená",N152,0)</f>
        <v>0</v>
      </c>
      <c r="BI152" s="116">
        <f>IF(U152="nulová",N152,0)</f>
        <v>0</v>
      </c>
      <c r="BJ152" s="22" t="s">
        <v>959</v>
      </c>
      <c r="BK152" s="171">
        <f>ROUND(L152*K152,3)</f>
        <v>0</v>
      </c>
      <c r="BL152" s="22" t="s">
        <v>1086</v>
      </c>
      <c r="BM152" s="22" t="s">
        <v>2417</v>
      </c>
    </row>
    <row r="153" spans="2:65" s="1" customFormat="1" ht="25.5" customHeight="1">
      <c r="B153" s="136"/>
      <c r="C153" s="164" t="s">
        <v>1227</v>
      </c>
      <c r="D153" s="164" t="s">
        <v>1082</v>
      </c>
      <c r="E153" s="165" t="s">
        <v>2418</v>
      </c>
      <c r="F153" s="270" t="s">
        <v>2419</v>
      </c>
      <c r="G153" s="270"/>
      <c r="H153" s="270"/>
      <c r="I153" s="270"/>
      <c r="J153" s="166" t="s">
        <v>1135</v>
      </c>
      <c r="K153" s="167">
        <v>25.2</v>
      </c>
      <c r="L153" s="265">
        <v>0</v>
      </c>
      <c r="M153" s="265"/>
      <c r="N153" s="258">
        <f>ROUND(L153*K153,3)</f>
        <v>0</v>
      </c>
      <c r="O153" s="258"/>
      <c r="P153" s="258"/>
      <c r="Q153" s="258"/>
      <c r="R153" s="138"/>
      <c r="T153" s="168" t="s">
        <v>875</v>
      </c>
      <c r="U153" s="47" t="s">
        <v>914</v>
      </c>
      <c r="V153" s="39"/>
      <c r="W153" s="169">
        <f>V153*K153</f>
        <v>0</v>
      </c>
      <c r="X153" s="169">
        <v>0</v>
      </c>
      <c r="Y153" s="169">
        <f>X153*K153</f>
        <v>0</v>
      </c>
      <c r="Z153" s="169">
        <v>0</v>
      </c>
      <c r="AA153" s="170">
        <f>Z153*K153</f>
        <v>0</v>
      </c>
      <c r="AR153" s="22" t="s">
        <v>1086</v>
      </c>
      <c r="AT153" s="22" t="s">
        <v>1082</v>
      </c>
      <c r="AU153" s="22" t="s">
        <v>959</v>
      </c>
      <c r="AY153" s="22" t="s">
        <v>1081</v>
      </c>
      <c r="BE153" s="116">
        <f>IF(U153="základná",N153,0)</f>
        <v>0</v>
      </c>
      <c r="BF153" s="116">
        <f>IF(U153="znížená",N153,0)</f>
        <v>0</v>
      </c>
      <c r="BG153" s="116">
        <f>IF(U153="zákl. prenesená",N153,0)</f>
        <v>0</v>
      </c>
      <c r="BH153" s="116">
        <f>IF(U153="zníž. prenesená",N153,0)</f>
        <v>0</v>
      </c>
      <c r="BI153" s="116">
        <f>IF(U153="nulová",N153,0)</f>
        <v>0</v>
      </c>
      <c r="BJ153" s="22" t="s">
        <v>959</v>
      </c>
      <c r="BK153" s="171">
        <f>ROUND(L153*K153,3)</f>
        <v>0</v>
      </c>
      <c r="BL153" s="22" t="s">
        <v>1086</v>
      </c>
      <c r="BM153" s="22" t="s">
        <v>2420</v>
      </c>
    </row>
    <row r="154" spans="2:65" s="1" customFormat="1" ht="38.25" customHeight="1">
      <c r="B154" s="136"/>
      <c r="C154" s="164" t="s">
        <v>1233</v>
      </c>
      <c r="D154" s="164" t="s">
        <v>1082</v>
      </c>
      <c r="E154" s="165" t="s">
        <v>2421</v>
      </c>
      <c r="F154" s="270" t="s">
        <v>2422</v>
      </c>
      <c r="G154" s="270"/>
      <c r="H154" s="270"/>
      <c r="I154" s="270"/>
      <c r="J154" s="166" t="s">
        <v>1135</v>
      </c>
      <c r="K154" s="167">
        <v>28</v>
      </c>
      <c r="L154" s="265">
        <v>0</v>
      </c>
      <c r="M154" s="265"/>
      <c r="N154" s="258">
        <f>ROUND(L154*K154,3)</f>
        <v>0</v>
      </c>
      <c r="O154" s="258"/>
      <c r="P154" s="258"/>
      <c r="Q154" s="258"/>
      <c r="R154" s="138"/>
      <c r="T154" s="168" t="s">
        <v>875</v>
      </c>
      <c r="U154" s="47" t="s">
        <v>914</v>
      </c>
      <c r="V154" s="39"/>
      <c r="W154" s="169">
        <f>V154*K154</f>
        <v>0</v>
      </c>
      <c r="X154" s="169">
        <v>0</v>
      </c>
      <c r="Y154" s="169">
        <f>X154*K154</f>
        <v>0</v>
      </c>
      <c r="Z154" s="169">
        <v>0</v>
      </c>
      <c r="AA154" s="170">
        <f>Z154*K154</f>
        <v>0</v>
      </c>
      <c r="AR154" s="22" t="s">
        <v>1086</v>
      </c>
      <c r="AT154" s="22" t="s">
        <v>1082</v>
      </c>
      <c r="AU154" s="22" t="s">
        <v>959</v>
      </c>
      <c r="AY154" s="22" t="s">
        <v>1081</v>
      </c>
      <c r="BE154" s="116">
        <f>IF(U154="základná",N154,0)</f>
        <v>0</v>
      </c>
      <c r="BF154" s="116">
        <f>IF(U154="znížená",N154,0)</f>
        <v>0</v>
      </c>
      <c r="BG154" s="116">
        <f>IF(U154="zákl. prenesená",N154,0)</f>
        <v>0</v>
      </c>
      <c r="BH154" s="116">
        <f>IF(U154="zníž. prenesená",N154,0)</f>
        <v>0</v>
      </c>
      <c r="BI154" s="116">
        <f>IF(U154="nulová",N154,0)</f>
        <v>0</v>
      </c>
      <c r="BJ154" s="22" t="s">
        <v>959</v>
      </c>
      <c r="BK154" s="171">
        <f>ROUND(L154*K154,3)</f>
        <v>0</v>
      </c>
      <c r="BL154" s="22" t="s">
        <v>1086</v>
      </c>
      <c r="BM154" s="22" t="s">
        <v>2423</v>
      </c>
    </row>
    <row r="155" spans="2:65" s="10" customFormat="1" ht="29.85" customHeight="1">
      <c r="B155" s="153"/>
      <c r="C155" s="154"/>
      <c r="D155" s="163" t="s">
        <v>89</v>
      </c>
      <c r="E155" s="163"/>
      <c r="F155" s="163"/>
      <c r="G155" s="163"/>
      <c r="H155" s="163"/>
      <c r="I155" s="163"/>
      <c r="J155" s="163"/>
      <c r="K155" s="163"/>
      <c r="L155" s="163"/>
      <c r="M155" s="163"/>
      <c r="N155" s="273">
        <f>BK155</f>
        <v>0</v>
      </c>
      <c r="O155" s="274"/>
      <c r="P155" s="274"/>
      <c r="Q155" s="274"/>
      <c r="R155" s="156"/>
      <c r="T155" s="157"/>
      <c r="U155" s="154"/>
      <c r="V155" s="154"/>
      <c r="W155" s="158">
        <f>W156</f>
        <v>0</v>
      </c>
      <c r="X155" s="154"/>
      <c r="Y155" s="158">
        <f>Y156</f>
        <v>0</v>
      </c>
      <c r="Z155" s="154"/>
      <c r="AA155" s="159">
        <f>AA156</f>
        <v>0</v>
      </c>
      <c r="AR155" s="160" t="s">
        <v>954</v>
      </c>
      <c r="AT155" s="161" t="s">
        <v>946</v>
      </c>
      <c r="AU155" s="161" t="s">
        <v>954</v>
      </c>
      <c r="AY155" s="160" t="s">
        <v>1081</v>
      </c>
      <c r="BK155" s="162">
        <f>BK156</f>
        <v>0</v>
      </c>
    </row>
    <row r="156" spans="2:65" s="1" customFormat="1" ht="25.5" customHeight="1">
      <c r="B156" s="136"/>
      <c r="C156" s="164" t="s">
        <v>1239</v>
      </c>
      <c r="D156" s="164" t="s">
        <v>1082</v>
      </c>
      <c r="E156" s="165" t="s">
        <v>2424</v>
      </c>
      <c r="F156" s="270" t="s">
        <v>2425</v>
      </c>
      <c r="G156" s="270"/>
      <c r="H156" s="270"/>
      <c r="I156" s="270"/>
      <c r="J156" s="166" t="s">
        <v>1182</v>
      </c>
      <c r="K156" s="167">
        <v>2</v>
      </c>
      <c r="L156" s="265">
        <v>0</v>
      </c>
      <c r="M156" s="265"/>
      <c r="N156" s="258">
        <f>ROUND(L156*K156,3)</f>
        <v>0</v>
      </c>
      <c r="O156" s="258"/>
      <c r="P156" s="258"/>
      <c r="Q156" s="258"/>
      <c r="R156" s="138"/>
      <c r="T156" s="168" t="s">
        <v>875</v>
      </c>
      <c r="U156" s="47" t="s">
        <v>914</v>
      </c>
      <c r="V156" s="39"/>
      <c r="W156" s="169">
        <f>V156*K156</f>
        <v>0</v>
      </c>
      <c r="X156" s="169">
        <v>0</v>
      </c>
      <c r="Y156" s="169">
        <f>X156*K156</f>
        <v>0</v>
      </c>
      <c r="Z156" s="169">
        <v>0</v>
      </c>
      <c r="AA156" s="170">
        <f>Z156*K156</f>
        <v>0</v>
      </c>
      <c r="AR156" s="22" t="s">
        <v>1086</v>
      </c>
      <c r="AT156" s="22" t="s">
        <v>1082</v>
      </c>
      <c r="AU156" s="22" t="s">
        <v>959</v>
      </c>
      <c r="AY156" s="22" t="s">
        <v>1081</v>
      </c>
      <c r="BE156" s="116">
        <f>IF(U156="základná",N156,0)</f>
        <v>0</v>
      </c>
      <c r="BF156" s="116">
        <f>IF(U156="znížená",N156,0)</f>
        <v>0</v>
      </c>
      <c r="BG156" s="116">
        <f>IF(U156="zákl. prenesená",N156,0)</f>
        <v>0</v>
      </c>
      <c r="BH156" s="116">
        <f>IF(U156="zníž. prenesená",N156,0)</f>
        <v>0</v>
      </c>
      <c r="BI156" s="116">
        <f>IF(U156="nulová",N156,0)</f>
        <v>0</v>
      </c>
      <c r="BJ156" s="22" t="s">
        <v>959</v>
      </c>
      <c r="BK156" s="171">
        <f>ROUND(L156*K156,3)</f>
        <v>0</v>
      </c>
      <c r="BL156" s="22" t="s">
        <v>1086</v>
      </c>
      <c r="BM156" s="22" t="s">
        <v>2426</v>
      </c>
    </row>
    <row r="157" spans="2:65" s="10" customFormat="1" ht="29.85" customHeight="1">
      <c r="B157" s="153"/>
      <c r="C157" s="154"/>
      <c r="D157" s="163" t="s">
        <v>1050</v>
      </c>
      <c r="E157" s="163"/>
      <c r="F157" s="163"/>
      <c r="G157" s="163"/>
      <c r="H157" s="163"/>
      <c r="I157" s="163"/>
      <c r="J157" s="163"/>
      <c r="K157" s="163"/>
      <c r="L157" s="163"/>
      <c r="M157" s="163"/>
      <c r="N157" s="273">
        <f>BK157</f>
        <v>0</v>
      </c>
      <c r="O157" s="274"/>
      <c r="P157" s="274"/>
      <c r="Q157" s="274"/>
      <c r="R157" s="156"/>
      <c r="T157" s="157"/>
      <c r="U157" s="154"/>
      <c r="V157" s="154"/>
      <c r="W157" s="158">
        <f>W158</f>
        <v>0</v>
      </c>
      <c r="X157" s="154"/>
      <c r="Y157" s="158">
        <f>Y158</f>
        <v>0</v>
      </c>
      <c r="Z157" s="154"/>
      <c r="AA157" s="159">
        <f>AA158</f>
        <v>0</v>
      </c>
      <c r="AR157" s="160" t="s">
        <v>954</v>
      </c>
      <c r="AT157" s="161" t="s">
        <v>946</v>
      </c>
      <c r="AU157" s="161" t="s">
        <v>954</v>
      </c>
      <c r="AY157" s="160" t="s">
        <v>1081</v>
      </c>
      <c r="BK157" s="162">
        <f>BK158</f>
        <v>0</v>
      </c>
    </row>
    <row r="158" spans="2:65" s="1" customFormat="1" ht="25.5" customHeight="1">
      <c r="B158" s="136"/>
      <c r="C158" s="164" t="s">
        <v>1248</v>
      </c>
      <c r="D158" s="164" t="s">
        <v>1082</v>
      </c>
      <c r="E158" s="165" t="s">
        <v>2427</v>
      </c>
      <c r="F158" s="270" t="s">
        <v>2428</v>
      </c>
      <c r="G158" s="270"/>
      <c r="H158" s="270"/>
      <c r="I158" s="270"/>
      <c r="J158" s="166" t="s">
        <v>1194</v>
      </c>
      <c r="K158" s="167">
        <v>28</v>
      </c>
      <c r="L158" s="265">
        <v>0</v>
      </c>
      <c r="M158" s="265"/>
      <c r="N158" s="258">
        <f>ROUND(L158*K158,3)</f>
        <v>0</v>
      </c>
      <c r="O158" s="258"/>
      <c r="P158" s="258"/>
      <c r="Q158" s="258"/>
      <c r="R158" s="138"/>
      <c r="T158" s="168" t="s">
        <v>875</v>
      </c>
      <c r="U158" s="47" t="s">
        <v>914</v>
      </c>
      <c r="V158" s="39"/>
      <c r="W158" s="169">
        <f>V158*K158</f>
        <v>0</v>
      </c>
      <c r="X158" s="169">
        <v>0</v>
      </c>
      <c r="Y158" s="169">
        <f>X158*K158</f>
        <v>0</v>
      </c>
      <c r="Z158" s="169">
        <v>0</v>
      </c>
      <c r="AA158" s="170">
        <f>Z158*K158</f>
        <v>0</v>
      </c>
      <c r="AR158" s="22" t="s">
        <v>1086</v>
      </c>
      <c r="AT158" s="22" t="s">
        <v>1082</v>
      </c>
      <c r="AU158" s="22" t="s">
        <v>959</v>
      </c>
      <c r="AY158" s="22" t="s">
        <v>1081</v>
      </c>
      <c r="BE158" s="116">
        <f>IF(U158="základná",N158,0)</f>
        <v>0</v>
      </c>
      <c r="BF158" s="116">
        <f>IF(U158="znížená",N158,0)</f>
        <v>0</v>
      </c>
      <c r="BG158" s="116">
        <f>IF(U158="zákl. prenesená",N158,0)</f>
        <v>0</v>
      </c>
      <c r="BH158" s="116">
        <f>IF(U158="zníž. prenesená",N158,0)</f>
        <v>0</v>
      </c>
      <c r="BI158" s="116">
        <f>IF(U158="nulová",N158,0)</f>
        <v>0</v>
      </c>
      <c r="BJ158" s="22" t="s">
        <v>959</v>
      </c>
      <c r="BK158" s="171">
        <f>ROUND(L158*K158,3)</f>
        <v>0</v>
      </c>
      <c r="BL158" s="22" t="s">
        <v>1086</v>
      </c>
      <c r="BM158" s="22" t="s">
        <v>2429</v>
      </c>
    </row>
    <row r="159" spans="2:65" s="10" customFormat="1" ht="37.35" customHeight="1">
      <c r="B159" s="153"/>
      <c r="C159" s="154"/>
      <c r="D159" s="155" t="s">
        <v>1052</v>
      </c>
      <c r="E159" s="155"/>
      <c r="F159" s="155"/>
      <c r="G159" s="155"/>
      <c r="H159" s="155"/>
      <c r="I159" s="155"/>
      <c r="J159" s="155"/>
      <c r="K159" s="155"/>
      <c r="L159" s="155"/>
      <c r="M159" s="155"/>
      <c r="N159" s="277">
        <f>BK159</f>
        <v>0</v>
      </c>
      <c r="O159" s="278"/>
      <c r="P159" s="278"/>
      <c r="Q159" s="278"/>
      <c r="R159" s="156"/>
      <c r="T159" s="157"/>
      <c r="U159" s="154"/>
      <c r="V159" s="154"/>
      <c r="W159" s="158">
        <f>W160</f>
        <v>0</v>
      </c>
      <c r="X159" s="154"/>
      <c r="Y159" s="158">
        <f>Y160</f>
        <v>0</v>
      </c>
      <c r="Z159" s="154"/>
      <c r="AA159" s="159">
        <f>AA160</f>
        <v>0</v>
      </c>
      <c r="AR159" s="160" t="s">
        <v>959</v>
      </c>
      <c r="AT159" s="161" t="s">
        <v>946</v>
      </c>
      <c r="AU159" s="161" t="s">
        <v>947</v>
      </c>
      <c r="AY159" s="160" t="s">
        <v>1081</v>
      </c>
      <c r="BK159" s="162">
        <f>BK160</f>
        <v>0</v>
      </c>
    </row>
    <row r="160" spans="2:65" s="10" customFormat="1" ht="19.899999999999999" customHeight="1">
      <c r="B160" s="153"/>
      <c r="C160" s="154"/>
      <c r="D160" s="163" t="s">
        <v>2355</v>
      </c>
      <c r="E160" s="163"/>
      <c r="F160" s="163"/>
      <c r="G160" s="163"/>
      <c r="H160" s="163"/>
      <c r="I160" s="163"/>
      <c r="J160" s="163"/>
      <c r="K160" s="163"/>
      <c r="L160" s="163"/>
      <c r="M160" s="163"/>
      <c r="N160" s="279">
        <f>BK160</f>
        <v>0</v>
      </c>
      <c r="O160" s="280"/>
      <c r="P160" s="280"/>
      <c r="Q160" s="280"/>
      <c r="R160" s="156"/>
      <c r="T160" s="157"/>
      <c r="U160" s="154"/>
      <c r="V160" s="154"/>
      <c r="W160" s="158">
        <f>SUM(W161:W171)</f>
        <v>0</v>
      </c>
      <c r="X160" s="154"/>
      <c r="Y160" s="158">
        <f>SUM(Y161:Y171)</f>
        <v>0</v>
      </c>
      <c r="Z160" s="154"/>
      <c r="AA160" s="159">
        <f>SUM(AA161:AA171)</f>
        <v>0</v>
      </c>
      <c r="AR160" s="160" t="s">
        <v>959</v>
      </c>
      <c r="AT160" s="161" t="s">
        <v>946</v>
      </c>
      <c r="AU160" s="161" t="s">
        <v>954</v>
      </c>
      <c r="AY160" s="160" t="s">
        <v>1081</v>
      </c>
      <c r="BK160" s="162">
        <f>SUM(BK161:BK171)</f>
        <v>0</v>
      </c>
    </row>
    <row r="161" spans="2:65" s="1" customFormat="1" ht="51" customHeight="1">
      <c r="B161" s="136"/>
      <c r="C161" s="164" t="s">
        <v>1253</v>
      </c>
      <c r="D161" s="164" t="s">
        <v>1082</v>
      </c>
      <c r="E161" s="165" t="s">
        <v>2430</v>
      </c>
      <c r="F161" s="270" t="s">
        <v>2431</v>
      </c>
      <c r="G161" s="270"/>
      <c r="H161" s="270"/>
      <c r="I161" s="270"/>
      <c r="J161" s="166" t="s">
        <v>1194</v>
      </c>
      <c r="K161" s="167">
        <v>4</v>
      </c>
      <c r="L161" s="265">
        <v>0</v>
      </c>
      <c r="M161" s="265"/>
      <c r="N161" s="258">
        <f t="shared" ref="N161:N171" si="15">ROUND(L161*K161,3)</f>
        <v>0</v>
      </c>
      <c r="O161" s="258"/>
      <c r="P161" s="258"/>
      <c r="Q161" s="258"/>
      <c r="R161" s="138"/>
      <c r="T161" s="168" t="s">
        <v>875</v>
      </c>
      <c r="U161" s="47" t="s">
        <v>914</v>
      </c>
      <c r="V161" s="39"/>
      <c r="W161" s="169">
        <f t="shared" ref="W161:W171" si="16">V161*K161</f>
        <v>0</v>
      </c>
      <c r="X161" s="169">
        <v>0</v>
      </c>
      <c r="Y161" s="169">
        <f t="shared" ref="Y161:Y171" si="17">X161*K161</f>
        <v>0</v>
      </c>
      <c r="Z161" s="169">
        <v>0</v>
      </c>
      <c r="AA161" s="170">
        <f t="shared" ref="AA161:AA171" si="18">Z161*K161</f>
        <v>0</v>
      </c>
      <c r="AR161" s="22" t="s">
        <v>1183</v>
      </c>
      <c r="AT161" s="22" t="s">
        <v>1082</v>
      </c>
      <c r="AU161" s="22" t="s">
        <v>959</v>
      </c>
      <c r="AY161" s="22" t="s">
        <v>1081</v>
      </c>
      <c r="BE161" s="116">
        <f t="shared" ref="BE161:BE171" si="19">IF(U161="základná",N161,0)</f>
        <v>0</v>
      </c>
      <c r="BF161" s="116">
        <f t="shared" ref="BF161:BF171" si="20">IF(U161="znížená",N161,0)</f>
        <v>0</v>
      </c>
      <c r="BG161" s="116">
        <f t="shared" ref="BG161:BG171" si="21">IF(U161="zákl. prenesená",N161,0)</f>
        <v>0</v>
      </c>
      <c r="BH161" s="116">
        <f t="shared" ref="BH161:BH171" si="22">IF(U161="zníž. prenesená",N161,0)</f>
        <v>0</v>
      </c>
      <c r="BI161" s="116">
        <f t="shared" ref="BI161:BI171" si="23">IF(U161="nulová",N161,0)</f>
        <v>0</v>
      </c>
      <c r="BJ161" s="22" t="s">
        <v>959</v>
      </c>
      <c r="BK161" s="171">
        <f t="shared" ref="BK161:BK171" si="24">ROUND(L161*K161,3)</f>
        <v>0</v>
      </c>
      <c r="BL161" s="22" t="s">
        <v>1183</v>
      </c>
      <c r="BM161" s="22" t="s">
        <v>2432</v>
      </c>
    </row>
    <row r="162" spans="2:65" s="1" customFormat="1" ht="51" customHeight="1">
      <c r="B162" s="136"/>
      <c r="C162" s="164" t="s">
        <v>1258</v>
      </c>
      <c r="D162" s="164" t="s">
        <v>1082</v>
      </c>
      <c r="E162" s="165" t="s">
        <v>2433</v>
      </c>
      <c r="F162" s="270" t="s">
        <v>2434</v>
      </c>
      <c r="G162" s="270"/>
      <c r="H162" s="270"/>
      <c r="I162" s="270"/>
      <c r="J162" s="166" t="s">
        <v>1194</v>
      </c>
      <c r="K162" s="167">
        <v>2</v>
      </c>
      <c r="L162" s="265">
        <v>0</v>
      </c>
      <c r="M162" s="265"/>
      <c r="N162" s="258">
        <f t="shared" si="15"/>
        <v>0</v>
      </c>
      <c r="O162" s="258"/>
      <c r="P162" s="258"/>
      <c r="Q162" s="258"/>
      <c r="R162" s="138"/>
      <c r="T162" s="168" t="s">
        <v>875</v>
      </c>
      <c r="U162" s="47" t="s">
        <v>914</v>
      </c>
      <c r="V162" s="39"/>
      <c r="W162" s="169">
        <f t="shared" si="16"/>
        <v>0</v>
      </c>
      <c r="X162" s="169">
        <v>0</v>
      </c>
      <c r="Y162" s="169">
        <f t="shared" si="17"/>
        <v>0</v>
      </c>
      <c r="Z162" s="169">
        <v>0</v>
      </c>
      <c r="AA162" s="170">
        <f t="shared" si="18"/>
        <v>0</v>
      </c>
      <c r="AR162" s="22" t="s">
        <v>1183</v>
      </c>
      <c r="AT162" s="22" t="s">
        <v>1082</v>
      </c>
      <c r="AU162" s="22" t="s">
        <v>959</v>
      </c>
      <c r="AY162" s="22" t="s">
        <v>1081</v>
      </c>
      <c r="BE162" s="116">
        <f t="shared" si="19"/>
        <v>0</v>
      </c>
      <c r="BF162" s="116">
        <f t="shared" si="20"/>
        <v>0</v>
      </c>
      <c r="BG162" s="116">
        <f t="shared" si="21"/>
        <v>0</v>
      </c>
      <c r="BH162" s="116">
        <f t="shared" si="22"/>
        <v>0</v>
      </c>
      <c r="BI162" s="116">
        <f t="shared" si="23"/>
        <v>0</v>
      </c>
      <c r="BJ162" s="22" t="s">
        <v>959</v>
      </c>
      <c r="BK162" s="171">
        <f t="shared" si="24"/>
        <v>0</v>
      </c>
      <c r="BL162" s="22" t="s">
        <v>1183</v>
      </c>
      <c r="BM162" s="22" t="s">
        <v>2435</v>
      </c>
    </row>
    <row r="163" spans="2:65" s="1" customFormat="1" ht="38.25" customHeight="1">
      <c r="B163" s="136"/>
      <c r="C163" s="195" t="s">
        <v>1263</v>
      </c>
      <c r="D163" s="195" t="s">
        <v>1187</v>
      </c>
      <c r="E163" s="196" t="s">
        <v>2436</v>
      </c>
      <c r="F163" s="262" t="s">
        <v>2437</v>
      </c>
      <c r="G163" s="262"/>
      <c r="H163" s="262"/>
      <c r="I163" s="262"/>
      <c r="J163" s="197" t="s">
        <v>129</v>
      </c>
      <c r="K163" s="198">
        <v>5</v>
      </c>
      <c r="L163" s="261">
        <v>0</v>
      </c>
      <c r="M163" s="261"/>
      <c r="N163" s="257">
        <f t="shared" si="15"/>
        <v>0</v>
      </c>
      <c r="O163" s="258"/>
      <c r="P163" s="258"/>
      <c r="Q163" s="258"/>
      <c r="R163" s="138"/>
      <c r="T163" s="168" t="s">
        <v>875</v>
      </c>
      <c r="U163" s="47" t="s">
        <v>914</v>
      </c>
      <c r="V163" s="39"/>
      <c r="W163" s="169">
        <f t="shared" si="16"/>
        <v>0</v>
      </c>
      <c r="X163" s="169">
        <v>0</v>
      </c>
      <c r="Y163" s="169">
        <f t="shared" si="17"/>
        <v>0</v>
      </c>
      <c r="Z163" s="169">
        <v>0</v>
      </c>
      <c r="AA163" s="170">
        <f t="shared" si="18"/>
        <v>0</v>
      </c>
      <c r="AR163" s="22" t="s">
        <v>1190</v>
      </c>
      <c r="AT163" s="22" t="s">
        <v>1187</v>
      </c>
      <c r="AU163" s="22" t="s">
        <v>959</v>
      </c>
      <c r="AY163" s="22" t="s">
        <v>1081</v>
      </c>
      <c r="BE163" s="116">
        <f t="shared" si="19"/>
        <v>0</v>
      </c>
      <c r="BF163" s="116">
        <f t="shared" si="20"/>
        <v>0</v>
      </c>
      <c r="BG163" s="116">
        <f t="shared" si="21"/>
        <v>0</v>
      </c>
      <c r="BH163" s="116">
        <f t="shared" si="22"/>
        <v>0</v>
      </c>
      <c r="BI163" s="116">
        <f t="shared" si="23"/>
        <v>0</v>
      </c>
      <c r="BJ163" s="22" t="s">
        <v>959</v>
      </c>
      <c r="BK163" s="171">
        <f t="shared" si="24"/>
        <v>0</v>
      </c>
      <c r="BL163" s="22" t="s">
        <v>1183</v>
      </c>
      <c r="BM163" s="22" t="s">
        <v>2438</v>
      </c>
    </row>
    <row r="164" spans="2:65" s="1" customFormat="1" ht="16.5" customHeight="1">
      <c r="B164" s="136"/>
      <c r="C164" s="164" t="s">
        <v>1269</v>
      </c>
      <c r="D164" s="164" t="s">
        <v>1082</v>
      </c>
      <c r="E164" s="165" t="s">
        <v>2439</v>
      </c>
      <c r="F164" s="270" t="s">
        <v>2440</v>
      </c>
      <c r="G164" s="270"/>
      <c r="H164" s="270"/>
      <c r="I164" s="270"/>
      <c r="J164" s="166" t="s">
        <v>129</v>
      </c>
      <c r="K164" s="167">
        <v>1</v>
      </c>
      <c r="L164" s="265">
        <v>0</v>
      </c>
      <c r="M164" s="265"/>
      <c r="N164" s="258">
        <f t="shared" si="15"/>
        <v>0</v>
      </c>
      <c r="O164" s="258"/>
      <c r="P164" s="258"/>
      <c r="Q164" s="258"/>
      <c r="R164" s="138"/>
      <c r="T164" s="168" t="s">
        <v>875</v>
      </c>
      <c r="U164" s="47" t="s">
        <v>914</v>
      </c>
      <c r="V164" s="39"/>
      <c r="W164" s="169">
        <f t="shared" si="16"/>
        <v>0</v>
      </c>
      <c r="X164" s="169">
        <v>0</v>
      </c>
      <c r="Y164" s="169">
        <f t="shared" si="17"/>
        <v>0</v>
      </c>
      <c r="Z164" s="169">
        <v>0</v>
      </c>
      <c r="AA164" s="170">
        <f t="shared" si="18"/>
        <v>0</v>
      </c>
      <c r="AR164" s="22" t="s">
        <v>1183</v>
      </c>
      <c r="AT164" s="22" t="s">
        <v>1082</v>
      </c>
      <c r="AU164" s="22" t="s">
        <v>959</v>
      </c>
      <c r="AY164" s="22" t="s">
        <v>1081</v>
      </c>
      <c r="BE164" s="116">
        <f t="shared" si="19"/>
        <v>0</v>
      </c>
      <c r="BF164" s="116">
        <f t="shared" si="20"/>
        <v>0</v>
      </c>
      <c r="BG164" s="116">
        <f t="shared" si="21"/>
        <v>0</v>
      </c>
      <c r="BH164" s="116">
        <f t="shared" si="22"/>
        <v>0</v>
      </c>
      <c r="BI164" s="116">
        <f t="shared" si="23"/>
        <v>0</v>
      </c>
      <c r="BJ164" s="22" t="s">
        <v>959</v>
      </c>
      <c r="BK164" s="171">
        <f t="shared" si="24"/>
        <v>0</v>
      </c>
      <c r="BL164" s="22" t="s">
        <v>1183</v>
      </c>
      <c r="BM164" s="22" t="s">
        <v>2441</v>
      </c>
    </row>
    <row r="165" spans="2:65" s="1" customFormat="1" ht="16.5" customHeight="1">
      <c r="B165" s="136"/>
      <c r="C165" s="164" t="s">
        <v>1275</v>
      </c>
      <c r="D165" s="164" t="s">
        <v>1082</v>
      </c>
      <c r="E165" s="165" t="s">
        <v>2442</v>
      </c>
      <c r="F165" s="270" t="s">
        <v>2443</v>
      </c>
      <c r="G165" s="270"/>
      <c r="H165" s="270"/>
      <c r="I165" s="270"/>
      <c r="J165" s="166" t="s">
        <v>129</v>
      </c>
      <c r="K165" s="167">
        <v>1</v>
      </c>
      <c r="L165" s="265">
        <v>0</v>
      </c>
      <c r="M165" s="265"/>
      <c r="N165" s="258">
        <f t="shared" si="15"/>
        <v>0</v>
      </c>
      <c r="O165" s="258"/>
      <c r="P165" s="258"/>
      <c r="Q165" s="258"/>
      <c r="R165" s="138"/>
      <c r="T165" s="168" t="s">
        <v>875</v>
      </c>
      <c r="U165" s="47" t="s">
        <v>914</v>
      </c>
      <c r="V165" s="39"/>
      <c r="W165" s="169">
        <f t="shared" si="16"/>
        <v>0</v>
      </c>
      <c r="X165" s="169">
        <v>0</v>
      </c>
      <c r="Y165" s="169">
        <f t="shared" si="17"/>
        <v>0</v>
      </c>
      <c r="Z165" s="169">
        <v>0</v>
      </c>
      <c r="AA165" s="170">
        <f t="shared" si="18"/>
        <v>0</v>
      </c>
      <c r="AR165" s="22" t="s">
        <v>1183</v>
      </c>
      <c r="AT165" s="22" t="s">
        <v>1082</v>
      </c>
      <c r="AU165" s="22" t="s">
        <v>959</v>
      </c>
      <c r="AY165" s="22" t="s">
        <v>1081</v>
      </c>
      <c r="BE165" s="116">
        <f t="shared" si="19"/>
        <v>0</v>
      </c>
      <c r="BF165" s="116">
        <f t="shared" si="20"/>
        <v>0</v>
      </c>
      <c r="BG165" s="116">
        <f t="shared" si="21"/>
        <v>0</v>
      </c>
      <c r="BH165" s="116">
        <f t="shared" si="22"/>
        <v>0</v>
      </c>
      <c r="BI165" s="116">
        <f t="shared" si="23"/>
        <v>0</v>
      </c>
      <c r="BJ165" s="22" t="s">
        <v>959</v>
      </c>
      <c r="BK165" s="171">
        <f t="shared" si="24"/>
        <v>0</v>
      </c>
      <c r="BL165" s="22" t="s">
        <v>1183</v>
      </c>
      <c r="BM165" s="22" t="s">
        <v>2444</v>
      </c>
    </row>
    <row r="166" spans="2:65" s="1" customFormat="1" ht="16.5" customHeight="1">
      <c r="B166" s="136"/>
      <c r="C166" s="164" t="s">
        <v>1190</v>
      </c>
      <c r="D166" s="164" t="s">
        <v>1082</v>
      </c>
      <c r="E166" s="165" t="s">
        <v>2445</v>
      </c>
      <c r="F166" s="270" t="s">
        <v>2446</v>
      </c>
      <c r="G166" s="270"/>
      <c r="H166" s="270"/>
      <c r="I166" s="270"/>
      <c r="J166" s="166" t="s">
        <v>129</v>
      </c>
      <c r="K166" s="167">
        <v>1</v>
      </c>
      <c r="L166" s="265">
        <v>0</v>
      </c>
      <c r="M166" s="265"/>
      <c r="N166" s="258">
        <f t="shared" si="15"/>
        <v>0</v>
      </c>
      <c r="O166" s="258"/>
      <c r="P166" s="258"/>
      <c r="Q166" s="258"/>
      <c r="R166" s="138"/>
      <c r="T166" s="168" t="s">
        <v>875</v>
      </c>
      <c r="U166" s="47" t="s">
        <v>914</v>
      </c>
      <c r="V166" s="39"/>
      <c r="W166" s="169">
        <f t="shared" si="16"/>
        <v>0</v>
      </c>
      <c r="X166" s="169">
        <v>0</v>
      </c>
      <c r="Y166" s="169">
        <f t="shared" si="17"/>
        <v>0</v>
      </c>
      <c r="Z166" s="169">
        <v>0</v>
      </c>
      <c r="AA166" s="170">
        <f t="shared" si="18"/>
        <v>0</v>
      </c>
      <c r="AR166" s="22" t="s">
        <v>1183</v>
      </c>
      <c r="AT166" s="22" t="s">
        <v>1082</v>
      </c>
      <c r="AU166" s="22" t="s">
        <v>959</v>
      </c>
      <c r="AY166" s="22" t="s">
        <v>1081</v>
      </c>
      <c r="BE166" s="116">
        <f t="shared" si="19"/>
        <v>0</v>
      </c>
      <c r="BF166" s="116">
        <f t="shared" si="20"/>
        <v>0</v>
      </c>
      <c r="BG166" s="116">
        <f t="shared" si="21"/>
        <v>0</v>
      </c>
      <c r="BH166" s="116">
        <f t="shared" si="22"/>
        <v>0</v>
      </c>
      <c r="BI166" s="116">
        <f t="shared" si="23"/>
        <v>0</v>
      </c>
      <c r="BJ166" s="22" t="s">
        <v>959</v>
      </c>
      <c r="BK166" s="171">
        <f t="shared" si="24"/>
        <v>0</v>
      </c>
      <c r="BL166" s="22" t="s">
        <v>1183</v>
      </c>
      <c r="BM166" s="22" t="s">
        <v>2447</v>
      </c>
    </row>
    <row r="167" spans="2:65" s="1" customFormat="1" ht="16.5" customHeight="1">
      <c r="B167" s="136"/>
      <c r="C167" s="164" t="s">
        <v>1286</v>
      </c>
      <c r="D167" s="164" t="s">
        <v>1082</v>
      </c>
      <c r="E167" s="165" t="s">
        <v>2448</v>
      </c>
      <c r="F167" s="270" t="s">
        <v>2449</v>
      </c>
      <c r="G167" s="270"/>
      <c r="H167" s="270"/>
      <c r="I167" s="270"/>
      <c r="J167" s="166" t="s">
        <v>129</v>
      </c>
      <c r="K167" s="167">
        <v>1</v>
      </c>
      <c r="L167" s="265">
        <v>0</v>
      </c>
      <c r="M167" s="265"/>
      <c r="N167" s="258">
        <f t="shared" si="15"/>
        <v>0</v>
      </c>
      <c r="O167" s="258"/>
      <c r="P167" s="258"/>
      <c r="Q167" s="258"/>
      <c r="R167" s="138"/>
      <c r="T167" s="168" t="s">
        <v>875</v>
      </c>
      <c r="U167" s="47" t="s">
        <v>914</v>
      </c>
      <c r="V167" s="39"/>
      <c r="W167" s="169">
        <f t="shared" si="16"/>
        <v>0</v>
      </c>
      <c r="X167" s="169">
        <v>0</v>
      </c>
      <c r="Y167" s="169">
        <f t="shared" si="17"/>
        <v>0</v>
      </c>
      <c r="Z167" s="169">
        <v>0</v>
      </c>
      <c r="AA167" s="170">
        <f t="shared" si="18"/>
        <v>0</v>
      </c>
      <c r="AR167" s="22" t="s">
        <v>1183</v>
      </c>
      <c r="AT167" s="22" t="s">
        <v>1082</v>
      </c>
      <c r="AU167" s="22" t="s">
        <v>959</v>
      </c>
      <c r="AY167" s="22" t="s">
        <v>1081</v>
      </c>
      <c r="BE167" s="116">
        <f t="shared" si="19"/>
        <v>0</v>
      </c>
      <c r="BF167" s="116">
        <f t="shared" si="20"/>
        <v>0</v>
      </c>
      <c r="BG167" s="116">
        <f t="shared" si="21"/>
        <v>0</v>
      </c>
      <c r="BH167" s="116">
        <f t="shared" si="22"/>
        <v>0</v>
      </c>
      <c r="BI167" s="116">
        <f t="shared" si="23"/>
        <v>0</v>
      </c>
      <c r="BJ167" s="22" t="s">
        <v>959</v>
      </c>
      <c r="BK167" s="171">
        <f t="shared" si="24"/>
        <v>0</v>
      </c>
      <c r="BL167" s="22" t="s">
        <v>1183</v>
      </c>
      <c r="BM167" s="22" t="s">
        <v>2450</v>
      </c>
    </row>
    <row r="168" spans="2:65" s="1" customFormat="1" ht="25.5" customHeight="1">
      <c r="B168" s="136"/>
      <c r="C168" s="164" t="s">
        <v>1290</v>
      </c>
      <c r="D168" s="164" t="s">
        <v>1082</v>
      </c>
      <c r="E168" s="165" t="s">
        <v>2451</v>
      </c>
      <c r="F168" s="270" t="s">
        <v>2452</v>
      </c>
      <c r="G168" s="270"/>
      <c r="H168" s="270"/>
      <c r="I168" s="270"/>
      <c r="J168" s="166" t="s">
        <v>1182</v>
      </c>
      <c r="K168" s="167">
        <v>1</v>
      </c>
      <c r="L168" s="265">
        <v>0</v>
      </c>
      <c r="M168" s="265"/>
      <c r="N168" s="258">
        <f t="shared" si="15"/>
        <v>0</v>
      </c>
      <c r="O168" s="258"/>
      <c r="P168" s="258"/>
      <c r="Q168" s="258"/>
      <c r="R168" s="138"/>
      <c r="T168" s="168" t="s">
        <v>875</v>
      </c>
      <c r="U168" s="47" t="s">
        <v>914</v>
      </c>
      <c r="V168" s="39"/>
      <c r="W168" s="169">
        <f t="shared" si="16"/>
        <v>0</v>
      </c>
      <c r="X168" s="169">
        <v>0</v>
      </c>
      <c r="Y168" s="169">
        <f t="shared" si="17"/>
        <v>0</v>
      </c>
      <c r="Z168" s="169">
        <v>0</v>
      </c>
      <c r="AA168" s="170">
        <f t="shared" si="18"/>
        <v>0</v>
      </c>
      <c r="AR168" s="22" t="s">
        <v>1183</v>
      </c>
      <c r="AT168" s="22" t="s">
        <v>1082</v>
      </c>
      <c r="AU168" s="22" t="s">
        <v>959</v>
      </c>
      <c r="AY168" s="22" t="s">
        <v>1081</v>
      </c>
      <c r="BE168" s="116">
        <f t="shared" si="19"/>
        <v>0</v>
      </c>
      <c r="BF168" s="116">
        <f t="shared" si="20"/>
        <v>0</v>
      </c>
      <c r="BG168" s="116">
        <f t="shared" si="21"/>
        <v>0</v>
      </c>
      <c r="BH168" s="116">
        <f t="shared" si="22"/>
        <v>0</v>
      </c>
      <c r="BI168" s="116">
        <f t="shared" si="23"/>
        <v>0</v>
      </c>
      <c r="BJ168" s="22" t="s">
        <v>959</v>
      </c>
      <c r="BK168" s="171">
        <f t="shared" si="24"/>
        <v>0</v>
      </c>
      <c r="BL168" s="22" t="s">
        <v>1183</v>
      </c>
      <c r="BM168" s="22" t="s">
        <v>2453</v>
      </c>
    </row>
    <row r="169" spans="2:65" s="1" customFormat="1" ht="38.25" customHeight="1">
      <c r="B169" s="136"/>
      <c r="C169" s="164" t="s">
        <v>1294</v>
      </c>
      <c r="D169" s="164" t="s">
        <v>1082</v>
      </c>
      <c r="E169" s="165" t="s">
        <v>2454</v>
      </c>
      <c r="F169" s="270" t="s">
        <v>2455</v>
      </c>
      <c r="G169" s="270"/>
      <c r="H169" s="270"/>
      <c r="I169" s="270"/>
      <c r="J169" s="166" t="s">
        <v>1182</v>
      </c>
      <c r="K169" s="167">
        <v>1</v>
      </c>
      <c r="L169" s="265">
        <v>0</v>
      </c>
      <c r="M169" s="265"/>
      <c r="N169" s="258">
        <f t="shared" si="15"/>
        <v>0</v>
      </c>
      <c r="O169" s="258"/>
      <c r="P169" s="258"/>
      <c r="Q169" s="258"/>
      <c r="R169" s="138"/>
      <c r="T169" s="168" t="s">
        <v>875</v>
      </c>
      <c r="U169" s="47" t="s">
        <v>914</v>
      </c>
      <c r="V169" s="39"/>
      <c r="W169" s="169">
        <f t="shared" si="16"/>
        <v>0</v>
      </c>
      <c r="X169" s="169">
        <v>0</v>
      </c>
      <c r="Y169" s="169">
        <f t="shared" si="17"/>
        <v>0</v>
      </c>
      <c r="Z169" s="169">
        <v>0</v>
      </c>
      <c r="AA169" s="170">
        <f t="shared" si="18"/>
        <v>0</v>
      </c>
      <c r="AR169" s="22" t="s">
        <v>1183</v>
      </c>
      <c r="AT169" s="22" t="s">
        <v>1082</v>
      </c>
      <c r="AU169" s="22" t="s">
        <v>959</v>
      </c>
      <c r="AY169" s="22" t="s">
        <v>1081</v>
      </c>
      <c r="BE169" s="116">
        <f t="shared" si="19"/>
        <v>0</v>
      </c>
      <c r="BF169" s="116">
        <f t="shared" si="20"/>
        <v>0</v>
      </c>
      <c r="BG169" s="116">
        <f t="shared" si="21"/>
        <v>0</v>
      </c>
      <c r="BH169" s="116">
        <f t="shared" si="22"/>
        <v>0</v>
      </c>
      <c r="BI169" s="116">
        <f t="shared" si="23"/>
        <v>0</v>
      </c>
      <c r="BJ169" s="22" t="s">
        <v>959</v>
      </c>
      <c r="BK169" s="171">
        <f t="shared" si="24"/>
        <v>0</v>
      </c>
      <c r="BL169" s="22" t="s">
        <v>1183</v>
      </c>
      <c r="BM169" s="22" t="s">
        <v>2456</v>
      </c>
    </row>
    <row r="170" spans="2:65" s="1" customFormat="1" ht="25.5" customHeight="1">
      <c r="B170" s="136"/>
      <c r="C170" s="164" t="s">
        <v>1298</v>
      </c>
      <c r="D170" s="164" t="s">
        <v>1082</v>
      </c>
      <c r="E170" s="165" t="s">
        <v>2457</v>
      </c>
      <c r="F170" s="270" t="s">
        <v>2458</v>
      </c>
      <c r="G170" s="270"/>
      <c r="H170" s="270"/>
      <c r="I170" s="270"/>
      <c r="J170" s="166" t="s">
        <v>1182</v>
      </c>
      <c r="K170" s="167">
        <v>1</v>
      </c>
      <c r="L170" s="265">
        <v>0</v>
      </c>
      <c r="M170" s="265"/>
      <c r="N170" s="258">
        <f t="shared" si="15"/>
        <v>0</v>
      </c>
      <c r="O170" s="258"/>
      <c r="P170" s="258"/>
      <c r="Q170" s="258"/>
      <c r="R170" s="138"/>
      <c r="T170" s="168" t="s">
        <v>875</v>
      </c>
      <c r="U170" s="47" t="s">
        <v>914</v>
      </c>
      <c r="V170" s="39"/>
      <c r="W170" s="169">
        <f t="shared" si="16"/>
        <v>0</v>
      </c>
      <c r="X170" s="169">
        <v>0</v>
      </c>
      <c r="Y170" s="169">
        <f t="shared" si="17"/>
        <v>0</v>
      </c>
      <c r="Z170" s="169">
        <v>0</v>
      </c>
      <c r="AA170" s="170">
        <f t="shared" si="18"/>
        <v>0</v>
      </c>
      <c r="AR170" s="22" t="s">
        <v>1183</v>
      </c>
      <c r="AT170" s="22" t="s">
        <v>1082</v>
      </c>
      <c r="AU170" s="22" t="s">
        <v>959</v>
      </c>
      <c r="AY170" s="22" t="s">
        <v>1081</v>
      </c>
      <c r="BE170" s="116">
        <f t="shared" si="19"/>
        <v>0</v>
      </c>
      <c r="BF170" s="116">
        <f t="shared" si="20"/>
        <v>0</v>
      </c>
      <c r="BG170" s="116">
        <f t="shared" si="21"/>
        <v>0</v>
      </c>
      <c r="BH170" s="116">
        <f t="shared" si="22"/>
        <v>0</v>
      </c>
      <c r="BI170" s="116">
        <f t="shared" si="23"/>
        <v>0</v>
      </c>
      <c r="BJ170" s="22" t="s">
        <v>959</v>
      </c>
      <c r="BK170" s="171">
        <f t="shared" si="24"/>
        <v>0</v>
      </c>
      <c r="BL170" s="22" t="s">
        <v>1183</v>
      </c>
      <c r="BM170" s="22" t="s">
        <v>2459</v>
      </c>
    </row>
    <row r="171" spans="2:65" s="1" customFormat="1" ht="25.5" customHeight="1">
      <c r="B171" s="136"/>
      <c r="C171" s="164" t="s">
        <v>1302</v>
      </c>
      <c r="D171" s="164" t="s">
        <v>1082</v>
      </c>
      <c r="E171" s="165" t="s">
        <v>2460</v>
      </c>
      <c r="F171" s="270" t="s">
        <v>2461</v>
      </c>
      <c r="G171" s="270"/>
      <c r="H171" s="270"/>
      <c r="I171" s="270"/>
      <c r="J171" s="166" t="s">
        <v>1346</v>
      </c>
      <c r="K171" s="167">
        <v>0</v>
      </c>
      <c r="L171" s="265">
        <v>0</v>
      </c>
      <c r="M171" s="265"/>
      <c r="N171" s="258">
        <f t="shared" si="15"/>
        <v>0</v>
      </c>
      <c r="O171" s="258"/>
      <c r="P171" s="258"/>
      <c r="Q171" s="258"/>
      <c r="R171" s="138"/>
      <c r="T171" s="168" t="s">
        <v>875</v>
      </c>
      <c r="U171" s="47" t="s">
        <v>914</v>
      </c>
      <c r="V171" s="39"/>
      <c r="W171" s="169">
        <f t="shared" si="16"/>
        <v>0</v>
      </c>
      <c r="X171" s="169">
        <v>0</v>
      </c>
      <c r="Y171" s="169">
        <f t="shared" si="17"/>
        <v>0</v>
      </c>
      <c r="Z171" s="169">
        <v>0</v>
      </c>
      <c r="AA171" s="170">
        <f t="shared" si="18"/>
        <v>0</v>
      </c>
      <c r="AR171" s="22" t="s">
        <v>1183</v>
      </c>
      <c r="AT171" s="22" t="s">
        <v>1082</v>
      </c>
      <c r="AU171" s="22" t="s">
        <v>959</v>
      </c>
      <c r="AY171" s="22" t="s">
        <v>1081</v>
      </c>
      <c r="BE171" s="116">
        <f t="shared" si="19"/>
        <v>0</v>
      </c>
      <c r="BF171" s="116">
        <f t="shared" si="20"/>
        <v>0</v>
      </c>
      <c r="BG171" s="116">
        <f t="shared" si="21"/>
        <v>0</v>
      </c>
      <c r="BH171" s="116">
        <f t="shared" si="22"/>
        <v>0</v>
      </c>
      <c r="BI171" s="116">
        <f t="shared" si="23"/>
        <v>0</v>
      </c>
      <c r="BJ171" s="22" t="s">
        <v>959</v>
      </c>
      <c r="BK171" s="171">
        <f t="shared" si="24"/>
        <v>0</v>
      </c>
      <c r="BL171" s="22" t="s">
        <v>1183</v>
      </c>
      <c r="BM171" s="22" t="s">
        <v>2462</v>
      </c>
    </row>
    <row r="172" spans="2:65" s="10" customFormat="1" ht="37.35" customHeight="1">
      <c r="B172" s="153"/>
      <c r="C172" s="154"/>
      <c r="D172" s="155" t="s">
        <v>1063</v>
      </c>
      <c r="E172" s="155"/>
      <c r="F172" s="155"/>
      <c r="G172" s="155"/>
      <c r="H172" s="155"/>
      <c r="I172" s="155"/>
      <c r="J172" s="155"/>
      <c r="K172" s="155"/>
      <c r="L172" s="155"/>
      <c r="M172" s="155"/>
      <c r="N172" s="277">
        <f>BK172</f>
        <v>0</v>
      </c>
      <c r="O172" s="278"/>
      <c r="P172" s="278"/>
      <c r="Q172" s="278"/>
      <c r="R172" s="156"/>
      <c r="T172" s="157"/>
      <c r="U172" s="154"/>
      <c r="V172" s="154"/>
      <c r="W172" s="158">
        <f>W173+W184</f>
        <v>0</v>
      </c>
      <c r="X172" s="154"/>
      <c r="Y172" s="158">
        <f>Y173+Y184</f>
        <v>0</v>
      </c>
      <c r="Z172" s="154"/>
      <c r="AA172" s="159">
        <f>AA173+AA184</f>
        <v>0</v>
      </c>
      <c r="AR172" s="160" t="s">
        <v>1100</v>
      </c>
      <c r="AT172" s="161" t="s">
        <v>946</v>
      </c>
      <c r="AU172" s="161" t="s">
        <v>947</v>
      </c>
      <c r="AY172" s="160" t="s">
        <v>1081</v>
      </c>
      <c r="BK172" s="162">
        <f>BK173+BK184</f>
        <v>0</v>
      </c>
    </row>
    <row r="173" spans="2:65" s="10" customFormat="1" ht="19.899999999999999" customHeight="1">
      <c r="B173" s="153"/>
      <c r="C173" s="154"/>
      <c r="D173" s="163" t="s">
        <v>2356</v>
      </c>
      <c r="E173" s="163"/>
      <c r="F173" s="163"/>
      <c r="G173" s="163"/>
      <c r="H173" s="163"/>
      <c r="I173" s="163"/>
      <c r="J173" s="163"/>
      <c r="K173" s="163"/>
      <c r="L173" s="163"/>
      <c r="M173" s="163"/>
      <c r="N173" s="279">
        <f>BK173</f>
        <v>0</v>
      </c>
      <c r="O173" s="280"/>
      <c r="P173" s="280"/>
      <c r="Q173" s="280"/>
      <c r="R173" s="156"/>
      <c r="T173" s="157"/>
      <c r="U173" s="154"/>
      <c r="V173" s="154"/>
      <c r="W173" s="158">
        <f>SUM(W174:W183)</f>
        <v>0</v>
      </c>
      <c r="X173" s="154"/>
      <c r="Y173" s="158">
        <f>SUM(Y174:Y183)</f>
        <v>0</v>
      </c>
      <c r="Z173" s="154"/>
      <c r="AA173" s="159">
        <f>SUM(AA174:AA183)</f>
        <v>0</v>
      </c>
      <c r="AR173" s="160" t="s">
        <v>1100</v>
      </c>
      <c r="AT173" s="161" t="s">
        <v>946</v>
      </c>
      <c r="AU173" s="161" t="s">
        <v>954</v>
      </c>
      <c r="AY173" s="160" t="s">
        <v>1081</v>
      </c>
      <c r="BK173" s="162">
        <f>SUM(BK174:BK183)</f>
        <v>0</v>
      </c>
    </row>
    <row r="174" spans="2:65" s="1" customFormat="1" ht="38.25" customHeight="1">
      <c r="B174" s="136"/>
      <c r="C174" s="164" t="s">
        <v>1306</v>
      </c>
      <c r="D174" s="164" t="s">
        <v>1082</v>
      </c>
      <c r="E174" s="165" t="s">
        <v>2463</v>
      </c>
      <c r="F174" s="270" t="s">
        <v>2464</v>
      </c>
      <c r="G174" s="270"/>
      <c r="H174" s="270"/>
      <c r="I174" s="270"/>
      <c r="J174" s="166" t="s">
        <v>1182</v>
      </c>
      <c r="K174" s="167">
        <v>5</v>
      </c>
      <c r="L174" s="265">
        <v>0</v>
      </c>
      <c r="M174" s="265"/>
      <c r="N174" s="258">
        <f t="shared" ref="N174:N183" si="25">ROUND(L174*K174,3)</f>
        <v>0</v>
      </c>
      <c r="O174" s="258"/>
      <c r="P174" s="258"/>
      <c r="Q174" s="258"/>
      <c r="R174" s="138"/>
      <c r="T174" s="168" t="s">
        <v>875</v>
      </c>
      <c r="U174" s="47" t="s">
        <v>914</v>
      </c>
      <c r="V174" s="39"/>
      <c r="W174" s="169">
        <f t="shared" ref="W174:W183" si="26">V174*K174</f>
        <v>0</v>
      </c>
      <c r="X174" s="169">
        <v>0</v>
      </c>
      <c r="Y174" s="169">
        <f t="shared" ref="Y174:Y183" si="27">X174*K174</f>
        <v>0</v>
      </c>
      <c r="Z174" s="169">
        <v>0</v>
      </c>
      <c r="AA174" s="170">
        <f t="shared" ref="AA174:AA183" si="28">Z174*K174</f>
        <v>0</v>
      </c>
      <c r="AR174" s="22" t="s">
        <v>1434</v>
      </c>
      <c r="AT174" s="22" t="s">
        <v>1082</v>
      </c>
      <c r="AU174" s="22" t="s">
        <v>959</v>
      </c>
      <c r="AY174" s="22" t="s">
        <v>1081</v>
      </c>
      <c r="BE174" s="116">
        <f t="shared" ref="BE174:BE183" si="29">IF(U174="základná",N174,0)</f>
        <v>0</v>
      </c>
      <c r="BF174" s="116">
        <f t="shared" ref="BF174:BF183" si="30">IF(U174="znížená",N174,0)</f>
        <v>0</v>
      </c>
      <c r="BG174" s="116">
        <f t="shared" ref="BG174:BG183" si="31">IF(U174="zákl. prenesená",N174,0)</f>
        <v>0</v>
      </c>
      <c r="BH174" s="116">
        <f t="shared" ref="BH174:BH183" si="32">IF(U174="zníž. prenesená",N174,0)</f>
        <v>0</v>
      </c>
      <c r="BI174" s="116">
        <f t="shared" ref="BI174:BI183" si="33">IF(U174="nulová",N174,0)</f>
        <v>0</v>
      </c>
      <c r="BJ174" s="22" t="s">
        <v>959</v>
      </c>
      <c r="BK174" s="171">
        <f t="shared" ref="BK174:BK183" si="34">ROUND(L174*K174,3)</f>
        <v>0</v>
      </c>
      <c r="BL174" s="22" t="s">
        <v>1434</v>
      </c>
      <c r="BM174" s="22" t="s">
        <v>2465</v>
      </c>
    </row>
    <row r="175" spans="2:65" s="1" customFormat="1" ht="25.5" customHeight="1">
      <c r="B175" s="136"/>
      <c r="C175" s="164" t="s">
        <v>1310</v>
      </c>
      <c r="D175" s="164" t="s">
        <v>1082</v>
      </c>
      <c r="E175" s="165" t="s">
        <v>2466</v>
      </c>
      <c r="F175" s="270" t="s">
        <v>2467</v>
      </c>
      <c r="G175" s="270"/>
      <c r="H175" s="270"/>
      <c r="I175" s="270"/>
      <c r="J175" s="166" t="s">
        <v>1182</v>
      </c>
      <c r="K175" s="167">
        <v>5</v>
      </c>
      <c r="L175" s="265">
        <v>0</v>
      </c>
      <c r="M175" s="265"/>
      <c r="N175" s="258">
        <f t="shared" si="25"/>
        <v>0</v>
      </c>
      <c r="O175" s="258"/>
      <c r="P175" s="258"/>
      <c r="Q175" s="258"/>
      <c r="R175" s="138"/>
      <c r="T175" s="168" t="s">
        <v>875</v>
      </c>
      <c r="U175" s="47" t="s">
        <v>914</v>
      </c>
      <c r="V175" s="39"/>
      <c r="W175" s="169">
        <f t="shared" si="26"/>
        <v>0</v>
      </c>
      <c r="X175" s="169">
        <v>0</v>
      </c>
      <c r="Y175" s="169">
        <f t="shared" si="27"/>
        <v>0</v>
      </c>
      <c r="Z175" s="169">
        <v>0</v>
      </c>
      <c r="AA175" s="170">
        <f t="shared" si="28"/>
        <v>0</v>
      </c>
      <c r="AR175" s="22" t="s">
        <v>1434</v>
      </c>
      <c r="AT175" s="22" t="s">
        <v>1082</v>
      </c>
      <c r="AU175" s="22" t="s">
        <v>959</v>
      </c>
      <c r="AY175" s="22" t="s">
        <v>1081</v>
      </c>
      <c r="BE175" s="116">
        <f t="shared" si="29"/>
        <v>0</v>
      </c>
      <c r="BF175" s="116">
        <f t="shared" si="30"/>
        <v>0</v>
      </c>
      <c r="BG175" s="116">
        <f t="shared" si="31"/>
        <v>0</v>
      </c>
      <c r="BH175" s="116">
        <f t="shared" si="32"/>
        <v>0</v>
      </c>
      <c r="BI175" s="116">
        <f t="shared" si="33"/>
        <v>0</v>
      </c>
      <c r="BJ175" s="22" t="s">
        <v>959</v>
      </c>
      <c r="BK175" s="171">
        <f t="shared" si="34"/>
        <v>0</v>
      </c>
      <c r="BL175" s="22" t="s">
        <v>1434</v>
      </c>
      <c r="BM175" s="22" t="s">
        <v>2468</v>
      </c>
    </row>
    <row r="176" spans="2:65" s="1" customFormat="1" ht="16.5" customHeight="1">
      <c r="B176" s="136"/>
      <c r="C176" s="195" t="s">
        <v>1314</v>
      </c>
      <c r="D176" s="195" t="s">
        <v>1187</v>
      </c>
      <c r="E176" s="196" t="s">
        <v>2469</v>
      </c>
      <c r="F176" s="262" t="s">
        <v>2470</v>
      </c>
      <c r="G176" s="262"/>
      <c r="H176" s="262"/>
      <c r="I176" s="262"/>
      <c r="J176" s="197" t="s">
        <v>1182</v>
      </c>
      <c r="K176" s="198">
        <v>5</v>
      </c>
      <c r="L176" s="261">
        <v>0</v>
      </c>
      <c r="M176" s="261"/>
      <c r="N176" s="257">
        <f t="shared" si="25"/>
        <v>0</v>
      </c>
      <c r="O176" s="258"/>
      <c r="P176" s="258"/>
      <c r="Q176" s="258"/>
      <c r="R176" s="138"/>
      <c r="T176" s="168" t="s">
        <v>875</v>
      </c>
      <c r="U176" s="47" t="s">
        <v>914</v>
      </c>
      <c r="V176" s="39"/>
      <c r="W176" s="169">
        <f t="shared" si="26"/>
        <v>0</v>
      </c>
      <c r="X176" s="169">
        <v>0</v>
      </c>
      <c r="Y176" s="169">
        <f t="shared" si="27"/>
        <v>0</v>
      </c>
      <c r="Z176" s="169">
        <v>0</v>
      </c>
      <c r="AA176" s="170">
        <f t="shared" si="28"/>
        <v>0</v>
      </c>
      <c r="AR176" s="22" t="s">
        <v>2471</v>
      </c>
      <c r="AT176" s="22" t="s">
        <v>1187</v>
      </c>
      <c r="AU176" s="22" t="s">
        <v>959</v>
      </c>
      <c r="AY176" s="22" t="s">
        <v>1081</v>
      </c>
      <c r="BE176" s="116">
        <f t="shared" si="29"/>
        <v>0</v>
      </c>
      <c r="BF176" s="116">
        <f t="shared" si="30"/>
        <v>0</v>
      </c>
      <c r="BG176" s="116">
        <f t="shared" si="31"/>
        <v>0</v>
      </c>
      <c r="BH176" s="116">
        <f t="shared" si="32"/>
        <v>0</v>
      </c>
      <c r="BI176" s="116">
        <f t="shared" si="33"/>
        <v>0</v>
      </c>
      <c r="BJ176" s="22" t="s">
        <v>959</v>
      </c>
      <c r="BK176" s="171">
        <f t="shared" si="34"/>
        <v>0</v>
      </c>
      <c r="BL176" s="22" t="s">
        <v>1434</v>
      </c>
      <c r="BM176" s="22" t="s">
        <v>2472</v>
      </c>
    </row>
    <row r="177" spans="2:65" s="1" customFormat="1" ht="16.5" customHeight="1">
      <c r="B177" s="136"/>
      <c r="C177" s="195" t="s">
        <v>1319</v>
      </c>
      <c r="D177" s="195" t="s">
        <v>1187</v>
      </c>
      <c r="E177" s="196" t="s">
        <v>2473</v>
      </c>
      <c r="F177" s="262" t="s">
        <v>2474</v>
      </c>
      <c r="G177" s="262"/>
      <c r="H177" s="262"/>
      <c r="I177" s="262"/>
      <c r="J177" s="197" t="s">
        <v>1182</v>
      </c>
      <c r="K177" s="198">
        <v>5</v>
      </c>
      <c r="L177" s="261">
        <v>0</v>
      </c>
      <c r="M177" s="261"/>
      <c r="N177" s="257">
        <f t="shared" si="25"/>
        <v>0</v>
      </c>
      <c r="O177" s="258"/>
      <c r="P177" s="258"/>
      <c r="Q177" s="258"/>
      <c r="R177" s="138"/>
      <c r="T177" s="168" t="s">
        <v>875</v>
      </c>
      <c r="U177" s="47" t="s">
        <v>914</v>
      </c>
      <c r="V177" s="39"/>
      <c r="W177" s="169">
        <f t="shared" si="26"/>
        <v>0</v>
      </c>
      <c r="X177" s="169">
        <v>0</v>
      </c>
      <c r="Y177" s="169">
        <f t="shared" si="27"/>
        <v>0</v>
      </c>
      <c r="Z177" s="169">
        <v>0</v>
      </c>
      <c r="AA177" s="170">
        <f t="shared" si="28"/>
        <v>0</v>
      </c>
      <c r="AR177" s="22" t="s">
        <v>2471</v>
      </c>
      <c r="AT177" s="22" t="s">
        <v>1187</v>
      </c>
      <c r="AU177" s="22" t="s">
        <v>959</v>
      </c>
      <c r="AY177" s="22" t="s">
        <v>1081</v>
      </c>
      <c r="BE177" s="116">
        <f t="shared" si="29"/>
        <v>0</v>
      </c>
      <c r="BF177" s="116">
        <f t="shared" si="30"/>
        <v>0</v>
      </c>
      <c r="BG177" s="116">
        <f t="shared" si="31"/>
        <v>0</v>
      </c>
      <c r="BH177" s="116">
        <f t="shared" si="32"/>
        <v>0</v>
      </c>
      <c r="BI177" s="116">
        <f t="shared" si="33"/>
        <v>0</v>
      </c>
      <c r="BJ177" s="22" t="s">
        <v>959</v>
      </c>
      <c r="BK177" s="171">
        <f t="shared" si="34"/>
        <v>0</v>
      </c>
      <c r="BL177" s="22" t="s">
        <v>1434</v>
      </c>
      <c r="BM177" s="22" t="s">
        <v>2475</v>
      </c>
    </row>
    <row r="178" spans="2:65" s="1" customFormat="1" ht="16.5" customHeight="1">
      <c r="B178" s="136"/>
      <c r="C178" s="164" t="s">
        <v>1323</v>
      </c>
      <c r="D178" s="164" t="s">
        <v>1082</v>
      </c>
      <c r="E178" s="165" t="s">
        <v>2476</v>
      </c>
      <c r="F178" s="270" t="s">
        <v>2477</v>
      </c>
      <c r="G178" s="270"/>
      <c r="H178" s="270"/>
      <c r="I178" s="270"/>
      <c r="J178" s="166" t="s">
        <v>1182</v>
      </c>
      <c r="K178" s="167">
        <v>5</v>
      </c>
      <c r="L178" s="265">
        <v>0</v>
      </c>
      <c r="M178" s="265"/>
      <c r="N178" s="258">
        <f t="shared" si="25"/>
        <v>0</v>
      </c>
      <c r="O178" s="258"/>
      <c r="P178" s="258"/>
      <c r="Q178" s="258"/>
      <c r="R178" s="138"/>
      <c r="T178" s="168" t="s">
        <v>875</v>
      </c>
      <c r="U178" s="47" t="s">
        <v>914</v>
      </c>
      <c r="V178" s="39"/>
      <c r="W178" s="169">
        <f t="shared" si="26"/>
        <v>0</v>
      </c>
      <c r="X178" s="169">
        <v>0</v>
      </c>
      <c r="Y178" s="169">
        <f t="shared" si="27"/>
        <v>0</v>
      </c>
      <c r="Z178" s="169">
        <v>0</v>
      </c>
      <c r="AA178" s="170">
        <f t="shared" si="28"/>
        <v>0</v>
      </c>
      <c r="AR178" s="22" t="s">
        <v>1434</v>
      </c>
      <c r="AT178" s="22" t="s">
        <v>1082</v>
      </c>
      <c r="AU178" s="22" t="s">
        <v>959</v>
      </c>
      <c r="AY178" s="22" t="s">
        <v>1081</v>
      </c>
      <c r="BE178" s="116">
        <f t="shared" si="29"/>
        <v>0</v>
      </c>
      <c r="BF178" s="116">
        <f t="shared" si="30"/>
        <v>0</v>
      </c>
      <c r="BG178" s="116">
        <f t="shared" si="31"/>
        <v>0</v>
      </c>
      <c r="BH178" s="116">
        <f t="shared" si="32"/>
        <v>0</v>
      </c>
      <c r="BI178" s="116">
        <f t="shared" si="33"/>
        <v>0</v>
      </c>
      <c r="BJ178" s="22" t="s">
        <v>959</v>
      </c>
      <c r="BK178" s="171">
        <f t="shared" si="34"/>
        <v>0</v>
      </c>
      <c r="BL178" s="22" t="s">
        <v>1434</v>
      </c>
      <c r="BM178" s="22" t="s">
        <v>2478</v>
      </c>
    </row>
    <row r="179" spans="2:65" s="1" customFormat="1" ht="25.5" customHeight="1">
      <c r="B179" s="136"/>
      <c r="C179" s="195" t="s">
        <v>1327</v>
      </c>
      <c r="D179" s="195" t="s">
        <v>1187</v>
      </c>
      <c r="E179" s="196" t="s">
        <v>2479</v>
      </c>
      <c r="F179" s="262" t="s">
        <v>2480</v>
      </c>
      <c r="G179" s="262"/>
      <c r="H179" s="262"/>
      <c r="I179" s="262"/>
      <c r="J179" s="197" t="s">
        <v>1194</v>
      </c>
      <c r="K179" s="198">
        <v>877.2</v>
      </c>
      <c r="L179" s="261">
        <v>0</v>
      </c>
      <c r="M179" s="261"/>
      <c r="N179" s="257">
        <f t="shared" si="25"/>
        <v>0</v>
      </c>
      <c r="O179" s="258"/>
      <c r="P179" s="258"/>
      <c r="Q179" s="258"/>
      <c r="R179" s="138"/>
      <c r="T179" s="168" t="s">
        <v>875</v>
      </c>
      <c r="U179" s="47" t="s">
        <v>914</v>
      </c>
      <c r="V179" s="39"/>
      <c r="W179" s="169">
        <f t="shared" si="26"/>
        <v>0</v>
      </c>
      <c r="X179" s="169">
        <v>0</v>
      </c>
      <c r="Y179" s="169">
        <f t="shared" si="27"/>
        <v>0</v>
      </c>
      <c r="Z179" s="169">
        <v>0</v>
      </c>
      <c r="AA179" s="170">
        <f t="shared" si="28"/>
        <v>0</v>
      </c>
      <c r="AR179" s="22" t="s">
        <v>2471</v>
      </c>
      <c r="AT179" s="22" t="s">
        <v>1187</v>
      </c>
      <c r="AU179" s="22" t="s">
        <v>959</v>
      </c>
      <c r="AY179" s="22" t="s">
        <v>1081</v>
      </c>
      <c r="BE179" s="116">
        <f t="shared" si="29"/>
        <v>0</v>
      </c>
      <c r="BF179" s="116">
        <f t="shared" si="30"/>
        <v>0</v>
      </c>
      <c r="BG179" s="116">
        <f t="shared" si="31"/>
        <v>0</v>
      </c>
      <c r="BH179" s="116">
        <f t="shared" si="32"/>
        <v>0</v>
      </c>
      <c r="BI179" s="116">
        <f t="shared" si="33"/>
        <v>0</v>
      </c>
      <c r="BJ179" s="22" t="s">
        <v>959</v>
      </c>
      <c r="BK179" s="171">
        <f t="shared" si="34"/>
        <v>0</v>
      </c>
      <c r="BL179" s="22" t="s">
        <v>1434</v>
      </c>
      <c r="BM179" s="22" t="s">
        <v>2481</v>
      </c>
    </row>
    <row r="180" spans="2:65" s="1" customFormat="1" ht="16.5" customHeight="1">
      <c r="B180" s="136"/>
      <c r="C180" s="164" t="s">
        <v>1339</v>
      </c>
      <c r="D180" s="164" t="s">
        <v>1082</v>
      </c>
      <c r="E180" s="165" t="s">
        <v>2482</v>
      </c>
      <c r="F180" s="270" t="s">
        <v>2483</v>
      </c>
      <c r="G180" s="270"/>
      <c r="H180" s="270"/>
      <c r="I180" s="270"/>
      <c r="J180" s="166" t="s">
        <v>1346</v>
      </c>
      <c r="K180" s="167">
        <v>0</v>
      </c>
      <c r="L180" s="265">
        <v>0</v>
      </c>
      <c r="M180" s="265"/>
      <c r="N180" s="258">
        <f t="shared" si="25"/>
        <v>0</v>
      </c>
      <c r="O180" s="258"/>
      <c r="P180" s="258"/>
      <c r="Q180" s="258"/>
      <c r="R180" s="138"/>
      <c r="T180" s="168" t="s">
        <v>875</v>
      </c>
      <c r="U180" s="47" t="s">
        <v>914</v>
      </c>
      <c r="V180" s="39"/>
      <c r="W180" s="169">
        <f t="shared" si="26"/>
        <v>0</v>
      </c>
      <c r="X180" s="169">
        <v>0</v>
      </c>
      <c r="Y180" s="169">
        <f t="shared" si="27"/>
        <v>0</v>
      </c>
      <c r="Z180" s="169">
        <v>0</v>
      </c>
      <c r="AA180" s="170">
        <f t="shared" si="28"/>
        <v>0</v>
      </c>
      <c r="AR180" s="22" t="s">
        <v>1434</v>
      </c>
      <c r="AT180" s="22" t="s">
        <v>1082</v>
      </c>
      <c r="AU180" s="22" t="s">
        <v>959</v>
      </c>
      <c r="AY180" s="22" t="s">
        <v>1081</v>
      </c>
      <c r="BE180" s="116">
        <f t="shared" si="29"/>
        <v>0</v>
      </c>
      <c r="BF180" s="116">
        <f t="shared" si="30"/>
        <v>0</v>
      </c>
      <c r="BG180" s="116">
        <f t="shared" si="31"/>
        <v>0</v>
      </c>
      <c r="BH180" s="116">
        <f t="shared" si="32"/>
        <v>0</v>
      </c>
      <c r="BI180" s="116">
        <f t="shared" si="33"/>
        <v>0</v>
      </c>
      <c r="BJ180" s="22" t="s">
        <v>959</v>
      </c>
      <c r="BK180" s="171">
        <f t="shared" si="34"/>
        <v>0</v>
      </c>
      <c r="BL180" s="22" t="s">
        <v>1434</v>
      </c>
      <c r="BM180" s="22" t="s">
        <v>2484</v>
      </c>
    </row>
    <row r="181" spans="2:65" s="1" customFormat="1" ht="16.5" customHeight="1">
      <c r="B181" s="136"/>
      <c r="C181" s="164" t="s">
        <v>1343</v>
      </c>
      <c r="D181" s="164" t="s">
        <v>1082</v>
      </c>
      <c r="E181" s="165" t="s">
        <v>74</v>
      </c>
      <c r="F181" s="270" t="s">
        <v>75</v>
      </c>
      <c r="G181" s="270"/>
      <c r="H181" s="270"/>
      <c r="I181" s="270"/>
      <c r="J181" s="166" t="s">
        <v>1346</v>
      </c>
      <c r="K181" s="167">
        <v>0</v>
      </c>
      <c r="L181" s="265">
        <v>0</v>
      </c>
      <c r="M181" s="265"/>
      <c r="N181" s="258">
        <f t="shared" si="25"/>
        <v>0</v>
      </c>
      <c r="O181" s="258"/>
      <c r="P181" s="258"/>
      <c r="Q181" s="258"/>
      <c r="R181" s="138"/>
      <c r="T181" s="168" t="s">
        <v>875</v>
      </c>
      <c r="U181" s="47" t="s">
        <v>914</v>
      </c>
      <c r="V181" s="39"/>
      <c r="W181" s="169">
        <f t="shared" si="26"/>
        <v>0</v>
      </c>
      <c r="X181" s="169">
        <v>0</v>
      </c>
      <c r="Y181" s="169">
        <f t="shared" si="27"/>
        <v>0</v>
      </c>
      <c r="Z181" s="169">
        <v>0</v>
      </c>
      <c r="AA181" s="170">
        <f t="shared" si="28"/>
        <v>0</v>
      </c>
      <c r="AR181" s="22" t="s">
        <v>1434</v>
      </c>
      <c r="AT181" s="22" t="s">
        <v>1082</v>
      </c>
      <c r="AU181" s="22" t="s">
        <v>959</v>
      </c>
      <c r="AY181" s="22" t="s">
        <v>1081</v>
      </c>
      <c r="BE181" s="116">
        <f t="shared" si="29"/>
        <v>0</v>
      </c>
      <c r="BF181" s="116">
        <f t="shared" si="30"/>
        <v>0</v>
      </c>
      <c r="BG181" s="116">
        <f t="shared" si="31"/>
        <v>0</v>
      </c>
      <c r="BH181" s="116">
        <f t="shared" si="32"/>
        <v>0</v>
      </c>
      <c r="BI181" s="116">
        <f t="shared" si="33"/>
        <v>0</v>
      </c>
      <c r="BJ181" s="22" t="s">
        <v>959</v>
      </c>
      <c r="BK181" s="171">
        <f t="shared" si="34"/>
        <v>0</v>
      </c>
      <c r="BL181" s="22" t="s">
        <v>1434</v>
      </c>
      <c r="BM181" s="22" t="s">
        <v>2485</v>
      </c>
    </row>
    <row r="182" spans="2:65" s="1" customFormat="1" ht="16.5" customHeight="1">
      <c r="B182" s="136"/>
      <c r="C182" s="164" t="s">
        <v>1348</v>
      </c>
      <c r="D182" s="164" t="s">
        <v>1082</v>
      </c>
      <c r="E182" s="165" t="s">
        <v>2486</v>
      </c>
      <c r="F182" s="270" t="s">
        <v>2487</v>
      </c>
      <c r="G182" s="270"/>
      <c r="H182" s="270"/>
      <c r="I182" s="270"/>
      <c r="J182" s="166" t="s">
        <v>1346</v>
      </c>
      <c r="K182" s="167">
        <v>0</v>
      </c>
      <c r="L182" s="265">
        <v>0</v>
      </c>
      <c r="M182" s="265"/>
      <c r="N182" s="258">
        <f t="shared" si="25"/>
        <v>0</v>
      </c>
      <c r="O182" s="258"/>
      <c r="P182" s="258"/>
      <c r="Q182" s="258"/>
      <c r="R182" s="138"/>
      <c r="T182" s="168" t="s">
        <v>875</v>
      </c>
      <c r="U182" s="47" t="s">
        <v>914</v>
      </c>
      <c r="V182" s="39"/>
      <c r="W182" s="169">
        <f t="shared" si="26"/>
        <v>0</v>
      </c>
      <c r="X182" s="169">
        <v>0</v>
      </c>
      <c r="Y182" s="169">
        <f t="shared" si="27"/>
        <v>0</v>
      </c>
      <c r="Z182" s="169">
        <v>0</v>
      </c>
      <c r="AA182" s="170">
        <f t="shared" si="28"/>
        <v>0</v>
      </c>
      <c r="AR182" s="22" t="s">
        <v>1434</v>
      </c>
      <c r="AT182" s="22" t="s">
        <v>1082</v>
      </c>
      <c r="AU182" s="22" t="s">
        <v>959</v>
      </c>
      <c r="AY182" s="22" t="s">
        <v>1081</v>
      </c>
      <c r="BE182" s="116">
        <f t="shared" si="29"/>
        <v>0</v>
      </c>
      <c r="BF182" s="116">
        <f t="shared" si="30"/>
        <v>0</v>
      </c>
      <c r="BG182" s="116">
        <f t="shared" si="31"/>
        <v>0</v>
      </c>
      <c r="BH182" s="116">
        <f t="shared" si="32"/>
        <v>0</v>
      </c>
      <c r="BI182" s="116">
        <f t="shared" si="33"/>
        <v>0</v>
      </c>
      <c r="BJ182" s="22" t="s">
        <v>959</v>
      </c>
      <c r="BK182" s="171">
        <f t="shared" si="34"/>
        <v>0</v>
      </c>
      <c r="BL182" s="22" t="s">
        <v>1434</v>
      </c>
      <c r="BM182" s="22" t="s">
        <v>2488</v>
      </c>
    </row>
    <row r="183" spans="2:65" s="1" customFormat="1" ht="16.5" customHeight="1">
      <c r="B183" s="136"/>
      <c r="C183" s="164" t="s">
        <v>1353</v>
      </c>
      <c r="D183" s="164" t="s">
        <v>1082</v>
      </c>
      <c r="E183" s="165" t="s">
        <v>82</v>
      </c>
      <c r="F183" s="270" t="s">
        <v>83</v>
      </c>
      <c r="G183" s="270"/>
      <c r="H183" s="270"/>
      <c r="I183" s="270"/>
      <c r="J183" s="166" t="s">
        <v>1346</v>
      </c>
      <c r="K183" s="167">
        <v>0</v>
      </c>
      <c r="L183" s="265">
        <v>0</v>
      </c>
      <c r="M183" s="265"/>
      <c r="N183" s="258">
        <f t="shared" si="25"/>
        <v>0</v>
      </c>
      <c r="O183" s="258"/>
      <c r="P183" s="258"/>
      <c r="Q183" s="258"/>
      <c r="R183" s="138"/>
      <c r="T183" s="168" t="s">
        <v>875</v>
      </c>
      <c r="U183" s="47" t="s">
        <v>914</v>
      </c>
      <c r="V183" s="39"/>
      <c r="W183" s="169">
        <f t="shared" si="26"/>
        <v>0</v>
      </c>
      <c r="X183" s="169">
        <v>0</v>
      </c>
      <c r="Y183" s="169">
        <f t="shared" si="27"/>
        <v>0</v>
      </c>
      <c r="Z183" s="169">
        <v>0</v>
      </c>
      <c r="AA183" s="170">
        <f t="shared" si="28"/>
        <v>0</v>
      </c>
      <c r="AR183" s="22" t="s">
        <v>1434</v>
      </c>
      <c r="AT183" s="22" t="s">
        <v>1082</v>
      </c>
      <c r="AU183" s="22" t="s">
        <v>959</v>
      </c>
      <c r="AY183" s="22" t="s">
        <v>1081</v>
      </c>
      <c r="BE183" s="116">
        <f t="shared" si="29"/>
        <v>0</v>
      </c>
      <c r="BF183" s="116">
        <f t="shared" si="30"/>
        <v>0</v>
      </c>
      <c r="BG183" s="116">
        <f t="shared" si="31"/>
        <v>0</v>
      </c>
      <c r="BH183" s="116">
        <f t="shared" si="32"/>
        <v>0</v>
      </c>
      <c r="BI183" s="116">
        <f t="shared" si="33"/>
        <v>0</v>
      </c>
      <c r="BJ183" s="22" t="s">
        <v>959</v>
      </c>
      <c r="BK183" s="171">
        <f t="shared" si="34"/>
        <v>0</v>
      </c>
      <c r="BL183" s="22" t="s">
        <v>1434</v>
      </c>
      <c r="BM183" s="22" t="s">
        <v>2489</v>
      </c>
    </row>
    <row r="184" spans="2:65" s="10" customFormat="1" ht="29.85" customHeight="1">
      <c r="B184" s="153"/>
      <c r="C184" s="154"/>
      <c r="D184" s="163" t="s">
        <v>1064</v>
      </c>
      <c r="E184" s="163"/>
      <c r="F184" s="163"/>
      <c r="G184" s="163"/>
      <c r="H184" s="163"/>
      <c r="I184" s="163"/>
      <c r="J184" s="163"/>
      <c r="K184" s="163"/>
      <c r="L184" s="163"/>
      <c r="M184" s="163"/>
      <c r="N184" s="273">
        <f>BK184</f>
        <v>0</v>
      </c>
      <c r="O184" s="274"/>
      <c r="P184" s="274"/>
      <c r="Q184" s="274"/>
      <c r="R184" s="156"/>
      <c r="T184" s="157"/>
      <c r="U184" s="154"/>
      <c r="V184" s="154"/>
      <c r="W184" s="158">
        <f>SUM(W185:W207)</f>
        <v>0</v>
      </c>
      <c r="X184" s="154"/>
      <c r="Y184" s="158">
        <f>SUM(Y185:Y207)</f>
        <v>0</v>
      </c>
      <c r="Z184" s="154"/>
      <c r="AA184" s="159">
        <f>SUM(AA185:AA207)</f>
        <v>0</v>
      </c>
      <c r="AR184" s="160" t="s">
        <v>1100</v>
      </c>
      <c r="AT184" s="161" t="s">
        <v>946</v>
      </c>
      <c r="AU184" s="161" t="s">
        <v>954</v>
      </c>
      <c r="AY184" s="160" t="s">
        <v>1081</v>
      </c>
      <c r="BK184" s="162">
        <f>SUM(BK185:BK207)</f>
        <v>0</v>
      </c>
    </row>
    <row r="185" spans="2:65" s="1" customFormat="1" ht="51" customHeight="1">
      <c r="B185" s="136"/>
      <c r="C185" s="164" t="s">
        <v>1280</v>
      </c>
      <c r="D185" s="164" t="s">
        <v>1082</v>
      </c>
      <c r="E185" s="165" t="s">
        <v>2490</v>
      </c>
      <c r="F185" s="270" t="s">
        <v>2491</v>
      </c>
      <c r="G185" s="270"/>
      <c r="H185" s="270"/>
      <c r="I185" s="270"/>
      <c r="J185" s="166" t="s">
        <v>1194</v>
      </c>
      <c r="K185" s="167">
        <v>74.5</v>
      </c>
      <c r="L185" s="265">
        <v>0</v>
      </c>
      <c r="M185" s="265"/>
      <c r="N185" s="258">
        <f t="shared" ref="N185:N207" si="35">ROUND(L185*K185,3)</f>
        <v>0</v>
      </c>
      <c r="O185" s="258"/>
      <c r="P185" s="258"/>
      <c r="Q185" s="258"/>
      <c r="R185" s="138"/>
      <c r="T185" s="168" t="s">
        <v>875</v>
      </c>
      <c r="U185" s="47" t="s">
        <v>914</v>
      </c>
      <c r="V185" s="39"/>
      <c r="W185" s="169">
        <f t="shared" ref="W185:W207" si="36">V185*K185</f>
        <v>0</v>
      </c>
      <c r="X185" s="169">
        <v>0</v>
      </c>
      <c r="Y185" s="169">
        <f t="shared" ref="Y185:Y207" si="37">X185*K185</f>
        <v>0</v>
      </c>
      <c r="Z185" s="169">
        <v>0</v>
      </c>
      <c r="AA185" s="170">
        <f t="shared" ref="AA185:AA207" si="38">Z185*K185</f>
        <v>0</v>
      </c>
      <c r="AR185" s="22" t="s">
        <v>1434</v>
      </c>
      <c r="AT185" s="22" t="s">
        <v>1082</v>
      </c>
      <c r="AU185" s="22" t="s">
        <v>959</v>
      </c>
      <c r="AY185" s="22" t="s">
        <v>1081</v>
      </c>
      <c r="BE185" s="116">
        <f t="shared" ref="BE185:BE207" si="39">IF(U185="základná",N185,0)</f>
        <v>0</v>
      </c>
      <c r="BF185" s="116">
        <f t="shared" ref="BF185:BF207" si="40">IF(U185="znížená",N185,0)</f>
        <v>0</v>
      </c>
      <c r="BG185" s="116">
        <f t="shared" ref="BG185:BG207" si="41">IF(U185="zákl. prenesená",N185,0)</f>
        <v>0</v>
      </c>
      <c r="BH185" s="116">
        <f t="shared" ref="BH185:BH207" si="42">IF(U185="zníž. prenesená",N185,0)</f>
        <v>0</v>
      </c>
      <c r="BI185" s="116">
        <f t="shared" ref="BI185:BI207" si="43">IF(U185="nulová",N185,0)</f>
        <v>0</v>
      </c>
      <c r="BJ185" s="22" t="s">
        <v>959</v>
      </c>
      <c r="BK185" s="171">
        <f t="shared" ref="BK185:BK207" si="44">ROUND(L185*K185,3)</f>
        <v>0</v>
      </c>
      <c r="BL185" s="22" t="s">
        <v>1434</v>
      </c>
      <c r="BM185" s="22" t="s">
        <v>2492</v>
      </c>
    </row>
    <row r="186" spans="2:65" s="1" customFormat="1" ht="76.5" customHeight="1">
      <c r="B186" s="136"/>
      <c r="C186" s="195" t="s">
        <v>1361</v>
      </c>
      <c r="D186" s="195" t="s">
        <v>1187</v>
      </c>
      <c r="E186" s="196" t="s">
        <v>2493</v>
      </c>
      <c r="F186" s="262" t="s">
        <v>2494</v>
      </c>
      <c r="G186" s="262"/>
      <c r="H186" s="262"/>
      <c r="I186" s="262"/>
      <c r="J186" s="197" t="s">
        <v>1194</v>
      </c>
      <c r="K186" s="198">
        <v>17</v>
      </c>
      <c r="L186" s="261">
        <v>0</v>
      </c>
      <c r="M186" s="261"/>
      <c r="N186" s="257">
        <f t="shared" si="35"/>
        <v>0</v>
      </c>
      <c r="O186" s="258"/>
      <c r="P186" s="258"/>
      <c r="Q186" s="258"/>
      <c r="R186" s="138"/>
      <c r="T186" s="168" t="s">
        <v>875</v>
      </c>
      <c r="U186" s="47" t="s">
        <v>914</v>
      </c>
      <c r="V186" s="39"/>
      <c r="W186" s="169">
        <f t="shared" si="36"/>
        <v>0</v>
      </c>
      <c r="X186" s="169">
        <v>0</v>
      </c>
      <c r="Y186" s="169">
        <f t="shared" si="37"/>
        <v>0</v>
      </c>
      <c r="Z186" s="169">
        <v>0</v>
      </c>
      <c r="AA186" s="170">
        <f t="shared" si="38"/>
        <v>0</v>
      </c>
      <c r="AR186" s="22" t="s">
        <v>2471</v>
      </c>
      <c r="AT186" s="22" t="s">
        <v>1187</v>
      </c>
      <c r="AU186" s="22" t="s">
        <v>959</v>
      </c>
      <c r="AY186" s="22" t="s">
        <v>1081</v>
      </c>
      <c r="BE186" s="116">
        <f t="shared" si="39"/>
        <v>0</v>
      </c>
      <c r="BF186" s="116">
        <f t="shared" si="40"/>
        <v>0</v>
      </c>
      <c r="BG186" s="116">
        <f t="shared" si="41"/>
        <v>0</v>
      </c>
      <c r="BH186" s="116">
        <f t="shared" si="42"/>
        <v>0</v>
      </c>
      <c r="BI186" s="116">
        <f t="shared" si="43"/>
        <v>0</v>
      </c>
      <c r="BJ186" s="22" t="s">
        <v>959</v>
      </c>
      <c r="BK186" s="171">
        <f t="shared" si="44"/>
        <v>0</v>
      </c>
      <c r="BL186" s="22" t="s">
        <v>1434</v>
      </c>
      <c r="BM186" s="22" t="s">
        <v>2495</v>
      </c>
    </row>
    <row r="187" spans="2:65" s="1" customFormat="1" ht="51" customHeight="1">
      <c r="B187" s="136"/>
      <c r="C187" s="164" t="s">
        <v>1365</v>
      </c>
      <c r="D187" s="164" t="s">
        <v>1082</v>
      </c>
      <c r="E187" s="165" t="s">
        <v>2496</v>
      </c>
      <c r="F187" s="270" t="s">
        <v>2497</v>
      </c>
      <c r="G187" s="270"/>
      <c r="H187" s="270"/>
      <c r="I187" s="270"/>
      <c r="J187" s="166" t="s">
        <v>1194</v>
      </c>
      <c r="K187" s="167">
        <v>161.69999999999999</v>
      </c>
      <c r="L187" s="265">
        <v>0</v>
      </c>
      <c r="M187" s="265"/>
      <c r="N187" s="258">
        <f t="shared" si="35"/>
        <v>0</v>
      </c>
      <c r="O187" s="258"/>
      <c r="P187" s="258"/>
      <c r="Q187" s="258"/>
      <c r="R187" s="138"/>
      <c r="T187" s="168" t="s">
        <v>875</v>
      </c>
      <c r="U187" s="47" t="s">
        <v>914</v>
      </c>
      <c r="V187" s="39"/>
      <c r="W187" s="169">
        <f t="shared" si="36"/>
        <v>0</v>
      </c>
      <c r="X187" s="169">
        <v>0</v>
      </c>
      <c r="Y187" s="169">
        <f t="shared" si="37"/>
        <v>0</v>
      </c>
      <c r="Z187" s="169">
        <v>0</v>
      </c>
      <c r="AA187" s="170">
        <f t="shared" si="38"/>
        <v>0</v>
      </c>
      <c r="AR187" s="22" t="s">
        <v>1434</v>
      </c>
      <c r="AT187" s="22" t="s">
        <v>1082</v>
      </c>
      <c r="AU187" s="22" t="s">
        <v>959</v>
      </c>
      <c r="AY187" s="22" t="s">
        <v>1081</v>
      </c>
      <c r="BE187" s="116">
        <f t="shared" si="39"/>
        <v>0</v>
      </c>
      <c r="BF187" s="116">
        <f t="shared" si="40"/>
        <v>0</v>
      </c>
      <c r="BG187" s="116">
        <f t="shared" si="41"/>
        <v>0</v>
      </c>
      <c r="BH187" s="116">
        <f t="shared" si="42"/>
        <v>0</v>
      </c>
      <c r="BI187" s="116">
        <f t="shared" si="43"/>
        <v>0</v>
      </c>
      <c r="BJ187" s="22" t="s">
        <v>959</v>
      </c>
      <c r="BK187" s="171">
        <f t="shared" si="44"/>
        <v>0</v>
      </c>
      <c r="BL187" s="22" t="s">
        <v>1434</v>
      </c>
      <c r="BM187" s="22" t="s">
        <v>2498</v>
      </c>
    </row>
    <row r="188" spans="2:65" s="1" customFormat="1" ht="51" customHeight="1">
      <c r="B188" s="136"/>
      <c r="C188" s="164" t="s">
        <v>1369</v>
      </c>
      <c r="D188" s="164" t="s">
        <v>1082</v>
      </c>
      <c r="E188" s="165" t="s">
        <v>2499</v>
      </c>
      <c r="F188" s="270" t="s">
        <v>2500</v>
      </c>
      <c r="G188" s="270"/>
      <c r="H188" s="270"/>
      <c r="I188" s="270"/>
      <c r="J188" s="166" t="s">
        <v>1194</v>
      </c>
      <c r="K188" s="167">
        <v>635</v>
      </c>
      <c r="L188" s="265">
        <v>0</v>
      </c>
      <c r="M188" s="265"/>
      <c r="N188" s="258">
        <f t="shared" si="35"/>
        <v>0</v>
      </c>
      <c r="O188" s="258"/>
      <c r="P188" s="258"/>
      <c r="Q188" s="258"/>
      <c r="R188" s="138"/>
      <c r="T188" s="168" t="s">
        <v>875</v>
      </c>
      <c r="U188" s="47" t="s">
        <v>914</v>
      </c>
      <c r="V188" s="39"/>
      <c r="W188" s="169">
        <f t="shared" si="36"/>
        <v>0</v>
      </c>
      <c r="X188" s="169">
        <v>0</v>
      </c>
      <c r="Y188" s="169">
        <f t="shared" si="37"/>
        <v>0</v>
      </c>
      <c r="Z188" s="169">
        <v>0</v>
      </c>
      <c r="AA188" s="170">
        <f t="shared" si="38"/>
        <v>0</v>
      </c>
      <c r="AR188" s="22" t="s">
        <v>1434</v>
      </c>
      <c r="AT188" s="22" t="s">
        <v>1082</v>
      </c>
      <c r="AU188" s="22" t="s">
        <v>959</v>
      </c>
      <c r="AY188" s="22" t="s">
        <v>1081</v>
      </c>
      <c r="BE188" s="116">
        <f t="shared" si="39"/>
        <v>0</v>
      </c>
      <c r="BF188" s="116">
        <f t="shared" si="40"/>
        <v>0</v>
      </c>
      <c r="BG188" s="116">
        <f t="shared" si="41"/>
        <v>0</v>
      </c>
      <c r="BH188" s="116">
        <f t="shared" si="42"/>
        <v>0</v>
      </c>
      <c r="BI188" s="116">
        <f t="shared" si="43"/>
        <v>0</v>
      </c>
      <c r="BJ188" s="22" t="s">
        <v>959</v>
      </c>
      <c r="BK188" s="171">
        <f t="shared" si="44"/>
        <v>0</v>
      </c>
      <c r="BL188" s="22" t="s">
        <v>1434</v>
      </c>
      <c r="BM188" s="22" t="s">
        <v>2501</v>
      </c>
    </row>
    <row r="189" spans="2:65" s="1" customFormat="1" ht="25.5" customHeight="1">
      <c r="B189" s="136"/>
      <c r="C189" s="164" t="s">
        <v>1373</v>
      </c>
      <c r="D189" s="164" t="s">
        <v>1082</v>
      </c>
      <c r="E189" s="165" t="s">
        <v>2502</v>
      </c>
      <c r="F189" s="270" t="s">
        <v>2503</v>
      </c>
      <c r="G189" s="270"/>
      <c r="H189" s="270"/>
      <c r="I189" s="270"/>
      <c r="J189" s="166" t="s">
        <v>1182</v>
      </c>
      <c r="K189" s="167">
        <v>64</v>
      </c>
      <c r="L189" s="265">
        <v>0</v>
      </c>
      <c r="M189" s="265"/>
      <c r="N189" s="258">
        <f t="shared" si="35"/>
        <v>0</v>
      </c>
      <c r="O189" s="258"/>
      <c r="P189" s="258"/>
      <c r="Q189" s="258"/>
      <c r="R189" s="138"/>
      <c r="T189" s="168" t="s">
        <v>875</v>
      </c>
      <c r="U189" s="47" t="s">
        <v>914</v>
      </c>
      <c r="V189" s="39"/>
      <c r="W189" s="169">
        <f t="shared" si="36"/>
        <v>0</v>
      </c>
      <c r="X189" s="169">
        <v>0</v>
      </c>
      <c r="Y189" s="169">
        <f t="shared" si="37"/>
        <v>0</v>
      </c>
      <c r="Z189" s="169">
        <v>0</v>
      </c>
      <c r="AA189" s="170">
        <f t="shared" si="38"/>
        <v>0</v>
      </c>
      <c r="AR189" s="22" t="s">
        <v>1434</v>
      </c>
      <c r="AT189" s="22" t="s">
        <v>1082</v>
      </c>
      <c r="AU189" s="22" t="s">
        <v>959</v>
      </c>
      <c r="AY189" s="22" t="s">
        <v>1081</v>
      </c>
      <c r="BE189" s="116">
        <f t="shared" si="39"/>
        <v>0</v>
      </c>
      <c r="BF189" s="116">
        <f t="shared" si="40"/>
        <v>0</v>
      </c>
      <c r="BG189" s="116">
        <f t="shared" si="41"/>
        <v>0</v>
      </c>
      <c r="BH189" s="116">
        <f t="shared" si="42"/>
        <v>0</v>
      </c>
      <c r="BI189" s="116">
        <f t="shared" si="43"/>
        <v>0</v>
      </c>
      <c r="BJ189" s="22" t="s">
        <v>959</v>
      </c>
      <c r="BK189" s="171">
        <f t="shared" si="44"/>
        <v>0</v>
      </c>
      <c r="BL189" s="22" t="s">
        <v>1434</v>
      </c>
      <c r="BM189" s="22" t="s">
        <v>2504</v>
      </c>
    </row>
    <row r="190" spans="2:65" s="1" customFormat="1" ht="25.5" customHeight="1">
      <c r="B190" s="136"/>
      <c r="C190" s="195" t="s">
        <v>1377</v>
      </c>
      <c r="D190" s="195" t="s">
        <v>1187</v>
      </c>
      <c r="E190" s="196" t="s">
        <v>2505</v>
      </c>
      <c r="F190" s="262" t="s">
        <v>2506</v>
      </c>
      <c r="G190" s="262"/>
      <c r="H190" s="262"/>
      <c r="I190" s="262"/>
      <c r="J190" s="197" t="s">
        <v>1182</v>
      </c>
      <c r="K190" s="198">
        <v>19</v>
      </c>
      <c r="L190" s="261">
        <v>0</v>
      </c>
      <c r="M190" s="261"/>
      <c r="N190" s="257">
        <f t="shared" si="35"/>
        <v>0</v>
      </c>
      <c r="O190" s="258"/>
      <c r="P190" s="258"/>
      <c r="Q190" s="258"/>
      <c r="R190" s="138"/>
      <c r="T190" s="168" t="s">
        <v>875</v>
      </c>
      <c r="U190" s="47" t="s">
        <v>914</v>
      </c>
      <c r="V190" s="39"/>
      <c r="W190" s="169">
        <f t="shared" si="36"/>
        <v>0</v>
      </c>
      <c r="X190" s="169">
        <v>0</v>
      </c>
      <c r="Y190" s="169">
        <f t="shared" si="37"/>
        <v>0</v>
      </c>
      <c r="Z190" s="169">
        <v>0</v>
      </c>
      <c r="AA190" s="170">
        <f t="shared" si="38"/>
        <v>0</v>
      </c>
      <c r="AR190" s="22" t="s">
        <v>2471</v>
      </c>
      <c r="AT190" s="22" t="s">
        <v>1187</v>
      </c>
      <c r="AU190" s="22" t="s">
        <v>959</v>
      </c>
      <c r="AY190" s="22" t="s">
        <v>1081</v>
      </c>
      <c r="BE190" s="116">
        <f t="shared" si="39"/>
        <v>0</v>
      </c>
      <c r="BF190" s="116">
        <f t="shared" si="40"/>
        <v>0</v>
      </c>
      <c r="BG190" s="116">
        <f t="shared" si="41"/>
        <v>0</v>
      </c>
      <c r="BH190" s="116">
        <f t="shared" si="42"/>
        <v>0</v>
      </c>
      <c r="BI190" s="116">
        <f t="shared" si="43"/>
        <v>0</v>
      </c>
      <c r="BJ190" s="22" t="s">
        <v>959</v>
      </c>
      <c r="BK190" s="171">
        <f t="shared" si="44"/>
        <v>0</v>
      </c>
      <c r="BL190" s="22" t="s">
        <v>1434</v>
      </c>
      <c r="BM190" s="22" t="s">
        <v>2507</v>
      </c>
    </row>
    <row r="191" spans="2:65" s="1" customFormat="1" ht="25.5" customHeight="1">
      <c r="B191" s="136"/>
      <c r="C191" s="195" t="s">
        <v>1381</v>
      </c>
      <c r="D191" s="195" t="s">
        <v>1187</v>
      </c>
      <c r="E191" s="196" t="s">
        <v>2508</v>
      </c>
      <c r="F191" s="262" t="s">
        <v>2509</v>
      </c>
      <c r="G191" s="262"/>
      <c r="H191" s="262"/>
      <c r="I191" s="262"/>
      <c r="J191" s="197" t="s">
        <v>1182</v>
      </c>
      <c r="K191" s="198">
        <v>7</v>
      </c>
      <c r="L191" s="261">
        <v>0</v>
      </c>
      <c r="M191" s="261"/>
      <c r="N191" s="257">
        <f t="shared" si="35"/>
        <v>0</v>
      </c>
      <c r="O191" s="258"/>
      <c r="P191" s="258"/>
      <c r="Q191" s="258"/>
      <c r="R191" s="138"/>
      <c r="T191" s="168" t="s">
        <v>875</v>
      </c>
      <c r="U191" s="47" t="s">
        <v>914</v>
      </c>
      <c r="V191" s="39"/>
      <c r="W191" s="169">
        <f t="shared" si="36"/>
        <v>0</v>
      </c>
      <c r="X191" s="169">
        <v>0</v>
      </c>
      <c r="Y191" s="169">
        <f t="shared" si="37"/>
        <v>0</v>
      </c>
      <c r="Z191" s="169">
        <v>0</v>
      </c>
      <c r="AA191" s="170">
        <f t="shared" si="38"/>
        <v>0</v>
      </c>
      <c r="AR191" s="22" t="s">
        <v>2471</v>
      </c>
      <c r="AT191" s="22" t="s">
        <v>1187</v>
      </c>
      <c r="AU191" s="22" t="s">
        <v>959</v>
      </c>
      <c r="AY191" s="22" t="s">
        <v>1081</v>
      </c>
      <c r="BE191" s="116">
        <f t="shared" si="39"/>
        <v>0</v>
      </c>
      <c r="BF191" s="116">
        <f t="shared" si="40"/>
        <v>0</v>
      </c>
      <c r="BG191" s="116">
        <f t="shared" si="41"/>
        <v>0</v>
      </c>
      <c r="BH191" s="116">
        <f t="shared" si="42"/>
        <v>0</v>
      </c>
      <c r="BI191" s="116">
        <f t="shared" si="43"/>
        <v>0</v>
      </c>
      <c r="BJ191" s="22" t="s">
        <v>959</v>
      </c>
      <c r="BK191" s="171">
        <f t="shared" si="44"/>
        <v>0</v>
      </c>
      <c r="BL191" s="22" t="s">
        <v>1434</v>
      </c>
      <c r="BM191" s="22" t="s">
        <v>2510</v>
      </c>
    </row>
    <row r="192" spans="2:65" s="1" customFormat="1" ht="25.5" customHeight="1">
      <c r="B192" s="136"/>
      <c r="C192" s="195" t="s">
        <v>1385</v>
      </c>
      <c r="D192" s="195" t="s">
        <v>1187</v>
      </c>
      <c r="E192" s="196" t="s">
        <v>2511</v>
      </c>
      <c r="F192" s="262" t="s">
        <v>2512</v>
      </c>
      <c r="G192" s="262"/>
      <c r="H192" s="262"/>
      <c r="I192" s="262"/>
      <c r="J192" s="197" t="s">
        <v>1182</v>
      </c>
      <c r="K192" s="198">
        <v>1</v>
      </c>
      <c r="L192" s="261">
        <v>0</v>
      </c>
      <c r="M192" s="261"/>
      <c r="N192" s="257">
        <f t="shared" si="35"/>
        <v>0</v>
      </c>
      <c r="O192" s="258"/>
      <c r="P192" s="258"/>
      <c r="Q192" s="258"/>
      <c r="R192" s="138"/>
      <c r="T192" s="168" t="s">
        <v>875</v>
      </c>
      <c r="U192" s="47" t="s">
        <v>914</v>
      </c>
      <c r="V192" s="39"/>
      <c r="W192" s="169">
        <f t="shared" si="36"/>
        <v>0</v>
      </c>
      <c r="X192" s="169">
        <v>0</v>
      </c>
      <c r="Y192" s="169">
        <f t="shared" si="37"/>
        <v>0</v>
      </c>
      <c r="Z192" s="169">
        <v>0</v>
      </c>
      <c r="AA192" s="170">
        <f t="shared" si="38"/>
        <v>0</v>
      </c>
      <c r="AR192" s="22" t="s">
        <v>2471</v>
      </c>
      <c r="AT192" s="22" t="s">
        <v>1187</v>
      </c>
      <c r="AU192" s="22" t="s">
        <v>959</v>
      </c>
      <c r="AY192" s="22" t="s">
        <v>1081</v>
      </c>
      <c r="BE192" s="116">
        <f t="shared" si="39"/>
        <v>0</v>
      </c>
      <c r="BF192" s="116">
        <f t="shared" si="40"/>
        <v>0</v>
      </c>
      <c r="BG192" s="116">
        <f t="shared" si="41"/>
        <v>0</v>
      </c>
      <c r="BH192" s="116">
        <f t="shared" si="42"/>
        <v>0</v>
      </c>
      <c r="BI192" s="116">
        <f t="shared" si="43"/>
        <v>0</v>
      </c>
      <c r="BJ192" s="22" t="s">
        <v>959</v>
      </c>
      <c r="BK192" s="171">
        <f t="shared" si="44"/>
        <v>0</v>
      </c>
      <c r="BL192" s="22" t="s">
        <v>1434</v>
      </c>
      <c r="BM192" s="22" t="s">
        <v>2513</v>
      </c>
    </row>
    <row r="193" spans="2:65" s="1" customFormat="1" ht="25.5" customHeight="1">
      <c r="B193" s="136"/>
      <c r="C193" s="195" t="s">
        <v>1389</v>
      </c>
      <c r="D193" s="195" t="s">
        <v>1187</v>
      </c>
      <c r="E193" s="196" t="s">
        <v>2514</v>
      </c>
      <c r="F193" s="262" t="s">
        <v>2515</v>
      </c>
      <c r="G193" s="262"/>
      <c r="H193" s="262"/>
      <c r="I193" s="262"/>
      <c r="J193" s="197" t="s">
        <v>1182</v>
      </c>
      <c r="K193" s="198">
        <v>1</v>
      </c>
      <c r="L193" s="261">
        <v>0</v>
      </c>
      <c r="M193" s="261"/>
      <c r="N193" s="257">
        <f t="shared" si="35"/>
        <v>0</v>
      </c>
      <c r="O193" s="258"/>
      <c r="P193" s="258"/>
      <c r="Q193" s="258"/>
      <c r="R193" s="138"/>
      <c r="T193" s="168" t="s">
        <v>875</v>
      </c>
      <c r="U193" s="47" t="s">
        <v>914</v>
      </c>
      <c r="V193" s="39"/>
      <c r="W193" s="169">
        <f t="shared" si="36"/>
        <v>0</v>
      </c>
      <c r="X193" s="169">
        <v>0</v>
      </c>
      <c r="Y193" s="169">
        <f t="shared" si="37"/>
        <v>0</v>
      </c>
      <c r="Z193" s="169">
        <v>0</v>
      </c>
      <c r="AA193" s="170">
        <f t="shared" si="38"/>
        <v>0</v>
      </c>
      <c r="AR193" s="22" t="s">
        <v>2471</v>
      </c>
      <c r="AT193" s="22" t="s">
        <v>1187</v>
      </c>
      <c r="AU193" s="22" t="s">
        <v>959</v>
      </c>
      <c r="AY193" s="22" t="s">
        <v>1081</v>
      </c>
      <c r="BE193" s="116">
        <f t="shared" si="39"/>
        <v>0</v>
      </c>
      <c r="BF193" s="116">
        <f t="shared" si="40"/>
        <v>0</v>
      </c>
      <c r="BG193" s="116">
        <f t="shared" si="41"/>
        <v>0</v>
      </c>
      <c r="BH193" s="116">
        <f t="shared" si="42"/>
        <v>0</v>
      </c>
      <c r="BI193" s="116">
        <f t="shared" si="43"/>
        <v>0</v>
      </c>
      <c r="BJ193" s="22" t="s">
        <v>959</v>
      </c>
      <c r="BK193" s="171">
        <f t="shared" si="44"/>
        <v>0</v>
      </c>
      <c r="BL193" s="22" t="s">
        <v>1434</v>
      </c>
      <c r="BM193" s="22" t="s">
        <v>2516</v>
      </c>
    </row>
    <row r="194" spans="2:65" s="1" customFormat="1" ht="38.25" customHeight="1">
      <c r="B194" s="136"/>
      <c r="C194" s="195" t="s">
        <v>1394</v>
      </c>
      <c r="D194" s="195" t="s">
        <v>1187</v>
      </c>
      <c r="E194" s="196" t="s">
        <v>2517</v>
      </c>
      <c r="F194" s="262" t="s">
        <v>2518</v>
      </c>
      <c r="G194" s="262"/>
      <c r="H194" s="262"/>
      <c r="I194" s="262"/>
      <c r="J194" s="197" t="s">
        <v>1182</v>
      </c>
      <c r="K194" s="198">
        <v>1</v>
      </c>
      <c r="L194" s="261">
        <v>0</v>
      </c>
      <c r="M194" s="261"/>
      <c r="N194" s="257">
        <f t="shared" si="35"/>
        <v>0</v>
      </c>
      <c r="O194" s="258"/>
      <c r="P194" s="258"/>
      <c r="Q194" s="258"/>
      <c r="R194" s="138"/>
      <c r="T194" s="168" t="s">
        <v>875</v>
      </c>
      <c r="U194" s="47" t="s">
        <v>914</v>
      </c>
      <c r="V194" s="39"/>
      <c r="W194" s="169">
        <f t="shared" si="36"/>
        <v>0</v>
      </c>
      <c r="X194" s="169">
        <v>0</v>
      </c>
      <c r="Y194" s="169">
        <f t="shared" si="37"/>
        <v>0</v>
      </c>
      <c r="Z194" s="169">
        <v>0</v>
      </c>
      <c r="AA194" s="170">
        <f t="shared" si="38"/>
        <v>0</v>
      </c>
      <c r="AR194" s="22" t="s">
        <v>2471</v>
      </c>
      <c r="AT194" s="22" t="s">
        <v>1187</v>
      </c>
      <c r="AU194" s="22" t="s">
        <v>959</v>
      </c>
      <c r="AY194" s="22" t="s">
        <v>1081</v>
      </c>
      <c r="BE194" s="116">
        <f t="shared" si="39"/>
        <v>0</v>
      </c>
      <c r="BF194" s="116">
        <f t="shared" si="40"/>
        <v>0</v>
      </c>
      <c r="BG194" s="116">
        <f t="shared" si="41"/>
        <v>0</v>
      </c>
      <c r="BH194" s="116">
        <f t="shared" si="42"/>
        <v>0</v>
      </c>
      <c r="BI194" s="116">
        <f t="shared" si="43"/>
        <v>0</v>
      </c>
      <c r="BJ194" s="22" t="s">
        <v>959</v>
      </c>
      <c r="BK194" s="171">
        <f t="shared" si="44"/>
        <v>0</v>
      </c>
      <c r="BL194" s="22" t="s">
        <v>1434</v>
      </c>
      <c r="BM194" s="22" t="s">
        <v>2519</v>
      </c>
    </row>
    <row r="195" spans="2:65" s="1" customFormat="1" ht="38.25" customHeight="1">
      <c r="B195" s="136"/>
      <c r="C195" s="195" t="s">
        <v>1399</v>
      </c>
      <c r="D195" s="195" t="s">
        <v>1187</v>
      </c>
      <c r="E195" s="196" t="s">
        <v>2520</v>
      </c>
      <c r="F195" s="262" t="s">
        <v>2521</v>
      </c>
      <c r="G195" s="262"/>
      <c r="H195" s="262"/>
      <c r="I195" s="262"/>
      <c r="J195" s="197" t="s">
        <v>1182</v>
      </c>
      <c r="K195" s="198">
        <v>2</v>
      </c>
      <c r="L195" s="261">
        <v>0</v>
      </c>
      <c r="M195" s="261"/>
      <c r="N195" s="257">
        <f t="shared" si="35"/>
        <v>0</v>
      </c>
      <c r="O195" s="258"/>
      <c r="P195" s="258"/>
      <c r="Q195" s="258"/>
      <c r="R195" s="138"/>
      <c r="T195" s="168" t="s">
        <v>875</v>
      </c>
      <c r="U195" s="47" t="s">
        <v>914</v>
      </c>
      <c r="V195" s="39"/>
      <c r="W195" s="169">
        <f t="shared" si="36"/>
        <v>0</v>
      </c>
      <c r="X195" s="169">
        <v>0</v>
      </c>
      <c r="Y195" s="169">
        <f t="shared" si="37"/>
        <v>0</v>
      </c>
      <c r="Z195" s="169">
        <v>0</v>
      </c>
      <c r="AA195" s="170">
        <f t="shared" si="38"/>
        <v>0</v>
      </c>
      <c r="AR195" s="22" t="s">
        <v>2471</v>
      </c>
      <c r="AT195" s="22" t="s">
        <v>1187</v>
      </c>
      <c r="AU195" s="22" t="s">
        <v>959</v>
      </c>
      <c r="AY195" s="22" t="s">
        <v>1081</v>
      </c>
      <c r="BE195" s="116">
        <f t="shared" si="39"/>
        <v>0</v>
      </c>
      <c r="BF195" s="116">
        <f t="shared" si="40"/>
        <v>0</v>
      </c>
      <c r="BG195" s="116">
        <f t="shared" si="41"/>
        <v>0</v>
      </c>
      <c r="BH195" s="116">
        <f t="shared" si="42"/>
        <v>0</v>
      </c>
      <c r="BI195" s="116">
        <f t="shared" si="43"/>
        <v>0</v>
      </c>
      <c r="BJ195" s="22" t="s">
        <v>959</v>
      </c>
      <c r="BK195" s="171">
        <f t="shared" si="44"/>
        <v>0</v>
      </c>
      <c r="BL195" s="22" t="s">
        <v>1434</v>
      </c>
      <c r="BM195" s="22" t="s">
        <v>2522</v>
      </c>
    </row>
    <row r="196" spans="2:65" s="1" customFormat="1" ht="38.25" customHeight="1">
      <c r="B196" s="136"/>
      <c r="C196" s="195" t="s">
        <v>1403</v>
      </c>
      <c r="D196" s="195" t="s">
        <v>1187</v>
      </c>
      <c r="E196" s="196" t="s">
        <v>2523</v>
      </c>
      <c r="F196" s="262" t="s">
        <v>2524</v>
      </c>
      <c r="G196" s="262"/>
      <c r="H196" s="262"/>
      <c r="I196" s="262"/>
      <c r="J196" s="197" t="s">
        <v>1182</v>
      </c>
      <c r="K196" s="198">
        <v>2</v>
      </c>
      <c r="L196" s="261">
        <v>0</v>
      </c>
      <c r="M196" s="261"/>
      <c r="N196" s="257">
        <f t="shared" si="35"/>
        <v>0</v>
      </c>
      <c r="O196" s="258"/>
      <c r="P196" s="258"/>
      <c r="Q196" s="258"/>
      <c r="R196" s="138"/>
      <c r="T196" s="168" t="s">
        <v>875</v>
      </c>
      <c r="U196" s="47" t="s">
        <v>914</v>
      </c>
      <c r="V196" s="39"/>
      <c r="W196" s="169">
        <f t="shared" si="36"/>
        <v>0</v>
      </c>
      <c r="X196" s="169">
        <v>0</v>
      </c>
      <c r="Y196" s="169">
        <f t="shared" si="37"/>
        <v>0</v>
      </c>
      <c r="Z196" s="169">
        <v>0</v>
      </c>
      <c r="AA196" s="170">
        <f t="shared" si="38"/>
        <v>0</v>
      </c>
      <c r="AR196" s="22" t="s">
        <v>2471</v>
      </c>
      <c r="AT196" s="22" t="s">
        <v>1187</v>
      </c>
      <c r="AU196" s="22" t="s">
        <v>959</v>
      </c>
      <c r="AY196" s="22" t="s">
        <v>1081</v>
      </c>
      <c r="BE196" s="116">
        <f t="shared" si="39"/>
        <v>0</v>
      </c>
      <c r="BF196" s="116">
        <f t="shared" si="40"/>
        <v>0</v>
      </c>
      <c r="BG196" s="116">
        <f t="shared" si="41"/>
        <v>0</v>
      </c>
      <c r="BH196" s="116">
        <f t="shared" si="42"/>
        <v>0</v>
      </c>
      <c r="BI196" s="116">
        <f t="shared" si="43"/>
        <v>0</v>
      </c>
      <c r="BJ196" s="22" t="s">
        <v>959</v>
      </c>
      <c r="BK196" s="171">
        <f t="shared" si="44"/>
        <v>0</v>
      </c>
      <c r="BL196" s="22" t="s">
        <v>1434</v>
      </c>
      <c r="BM196" s="22" t="s">
        <v>2525</v>
      </c>
    </row>
    <row r="197" spans="2:65" s="1" customFormat="1" ht="38.25" customHeight="1">
      <c r="B197" s="136"/>
      <c r="C197" s="195" t="s">
        <v>1412</v>
      </c>
      <c r="D197" s="195" t="s">
        <v>1187</v>
      </c>
      <c r="E197" s="196" t="s">
        <v>2526</v>
      </c>
      <c r="F197" s="262" t="s">
        <v>2527</v>
      </c>
      <c r="G197" s="262"/>
      <c r="H197" s="262"/>
      <c r="I197" s="262"/>
      <c r="J197" s="197" t="s">
        <v>1182</v>
      </c>
      <c r="K197" s="198">
        <v>1</v>
      </c>
      <c r="L197" s="261">
        <v>0</v>
      </c>
      <c r="M197" s="261"/>
      <c r="N197" s="257">
        <f t="shared" si="35"/>
        <v>0</v>
      </c>
      <c r="O197" s="258"/>
      <c r="P197" s="258"/>
      <c r="Q197" s="258"/>
      <c r="R197" s="138"/>
      <c r="T197" s="168" t="s">
        <v>875</v>
      </c>
      <c r="U197" s="47" t="s">
        <v>914</v>
      </c>
      <c r="V197" s="39"/>
      <c r="W197" s="169">
        <f t="shared" si="36"/>
        <v>0</v>
      </c>
      <c r="X197" s="169">
        <v>0</v>
      </c>
      <c r="Y197" s="169">
        <f t="shared" si="37"/>
        <v>0</v>
      </c>
      <c r="Z197" s="169">
        <v>0</v>
      </c>
      <c r="AA197" s="170">
        <f t="shared" si="38"/>
        <v>0</v>
      </c>
      <c r="AR197" s="22" t="s">
        <v>2471</v>
      </c>
      <c r="AT197" s="22" t="s">
        <v>1187</v>
      </c>
      <c r="AU197" s="22" t="s">
        <v>959</v>
      </c>
      <c r="AY197" s="22" t="s">
        <v>1081</v>
      </c>
      <c r="BE197" s="116">
        <f t="shared" si="39"/>
        <v>0</v>
      </c>
      <c r="BF197" s="116">
        <f t="shared" si="40"/>
        <v>0</v>
      </c>
      <c r="BG197" s="116">
        <f t="shared" si="41"/>
        <v>0</v>
      </c>
      <c r="BH197" s="116">
        <f t="shared" si="42"/>
        <v>0</v>
      </c>
      <c r="BI197" s="116">
        <f t="shared" si="43"/>
        <v>0</v>
      </c>
      <c r="BJ197" s="22" t="s">
        <v>959</v>
      </c>
      <c r="BK197" s="171">
        <f t="shared" si="44"/>
        <v>0</v>
      </c>
      <c r="BL197" s="22" t="s">
        <v>1434</v>
      </c>
      <c r="BM197" s="22" t="s">
        <v>2528</v>
      </c>
    </row>
    <row r="198" spans="2:65" s="1" customFormat="1" ht="16.5" customHeight="1">
      <c r="B198" s="136"/>
      <c r="C198" s="195" t="s">
        <v>1416</v>
      </c>
      <c r="D198" s="195" t="s">
        <v>1187</v>
      </c>
      <c r="E198" s="196" t="s">
        <v>2529</v>
      </c>
      <c r="F198" s="262" t="s">
        <v>2530</v>
      </c>
      <c r="G198" s="262"/>
      <c r="H198" s="262"/>
      <c r="I198" s="262"/>
      <c r="J198" s="197" t="s">
        <v>1182</v>
      </c>
      <c r="K198" s="198">
        <v>13</v>
      </c>
      <c r="L198" s="261">
        <v>0</v>
      </c>
      <c r="M198" s="261"/>
      <c r="N198" s="257">
        <f t="shared" si="35"/>
        <v>0</v>
      </c>
      <c r="O198" s="258"/>
      <c r="P198" s="258"/>
      <c r="Q198" s="258"/>
      <c r="R198" s="138"/>
      <c r="T198" s="168" t="s">
        <v>875</v>
      </c>
      <c r="U198" s="47" t="s">
        <v>914</v>
      </c>
      <c r="V198" s="39"/>
      <c r="W198" s="169">
        <f t="shared" si="36"/>
        <v>0</v>
      </c>
      <c r="X198" s="169">
        <v>0</v>
      </c>
      <c r="Y198" s="169">
        <f t="shared" si="37"/>
        <v>0</v>
      </c>
      <c r="Z198" s="169">
        <v>0</v>
      </c>
      <c r="AA198" s="170">
        <f t="shared" si="38"/>
        <v>0</v>
      </c>
      <c r="AR198" s="22" t="s">
        <v>2471</v>
      </c>
      <c r="AT198" s="22" t="s">
        <v>1187</v>
      </c>
      <c r="AU198" s="22" t="s">
        <v>959</v>
      </c>
      <c r="AY198" s="22" t="s">
        <v>1081</v>
      </c>
      <c r="BE198" s="116">
        <f t="shared" si="39"/>
        <v>0</v>
      </c>
      <c r="BF198" s="116">
        <f t="shared" si="40"/>
        <v>0</v>
      </c>
      <c r="BG198" s="116">
        <f t="shared" si="41"/>
        <v>0</v>
      </c>
      <c r="BH198" s="116">
        <f t="shared" si="42"/>
        <v>0</v>
      </c>
      <c r="BI198" s="116">
        <f t="shared" si="43"/>
        <v>0</v>
      </c>
      <c r="BJ198" s="22" t="s">
        <v>959</v>
      </c>
      <c r="BK198" s="171">
        <f t="shared" si="44"/>
        <v>0</v>
      </c>
      <c r="BL198" s="22" t="s">
        <v>1434</v>
      </c>
      <c r="BM198" s="22" t="s">
        <v>2531</v>
      </c>
    </row>
    <row r="199" spans="2:65" s="1" customFormat="1" ht="25.5" customHeight="1">
      <c r="B199" s="136"/>
      <c r="C199" s="195" t="s">
        <v>1424</v>
      </c>
      <c r="D199" s="195" t="s">
        <v>1187</v>
      </c>
      <c r="E199" s="196" t="s">
        <v>2532</v>
      </c>
      <c r="F199" s="262" t="s">
        <v>2533</v>
      </c>
      <c r="G199" s="262"/>
      <c r="H199" s="262"/>
      <c r="I199" s="262"/>
      <c r="J199" s="197" t="s">
        <v>1182</v>
      </c>
      <c r="K199" s="198">
        <v>13</v>
      </c>
      <c r="L199" s="261">
        <v>0</v>
      </c>
      <c r="M199" s="261"/>
      <c r="N199" s="257">
        <f t="shared" si="35"/>
        <v>0</v>
      </c>
      <c r="O199" s="258"/>
      <c r="P199" s="258"/>
      <c r="Q199" s="258"/>
      <c r="R199" s="138"/>
      <c r="T199" s="168" t="s">
        <v>875</v>
      </c>
      <c r="U199" s="47" t="s">
        <v>914</v>
      </c>
      <c r="V199" s="39"/>
      <c r="W199" s="169">
        <f t="shared" si="36"/>
        <v>0</v>
      </c>
      <c r="X199" s="169">
        <v>0</v>
      </c>
      <c r="Y199" s="169">
        <f t="shared" si="37"/>
        <v>0</v>
      </c>
      <c r="Z199" s="169">
        <v>0</v>
      </c>
      <c r="AA199" s="170">
        <f t="shared" si="38"/>
        <v>0</v>
      </c>
      <c r="AR199" s="22" t="s">
        <v>2471</v>
      </c>
      <c r="AT199" s="22" t="s">
        <v>1187</v>
      </c>
      <c r="AU199" s="22" t="s">
        <v>959</v>
      </c>
      <c r="AY199" s="22" t="s">
        <v>1081</v>
      </c>
      <c r="BE199" s="116">
        <f t="shared" si="39"/>
        <v>0</v>
      </c>
      <c r="BF199" s="116">
        <f t="shared" si="40"/>
        <v>0</v>
      </c>
      <c r="BG199" s="116">
        <f t="shared" si="41"/>
        <v>0</v>
      </c>
      <c r="BH199" s="116">
        <f t="shared" si="42"/>
        <v>0</v>
      </c>
      <c r="BI199" s="116">
        <f t="shared" si="43"/>
        <v>0</v>
      </c>
      <c r="BJ199" s="22" t="s">
        <v>959</v>
      </c>
      <c r="BK199" s="171">
        <f t="shared" si="44"/>
        <v>0</v>
      </c>
      <c r="BL199" s="22" t="s">
        <v>1434</v>
      </c>
      <c r="BM199" s="22" t="s">
        <v>2534</v>
      </c>
    </row>
    <row r="200" spans="2:65" s="1" customFormat="1" ht="25.5" customHeight="1">
      <c r="B200" s="136"/>
      <c r="C200" s="195" t="s">
        <v>1429</v>
      </c>
      <c r="D200" s="195" t="s">
        <v>1187</v>
      </c>
      <c r="E200" s="196" t="s">
        <v>2535</v>
      </c>
      <c r="F200" s="262" t="s">
        <v>2536</v>
      </c>
      <c r="G200" s="262"/>
      <c r="H200" s="262"/>
      <c r="I200" s="262"/>
      <c r="J200" s="197" t="s">
        <v>1182</v>
      </c>
      <c r="K200" s="198">
        <v>13</v>
      </c>
      <c r="L200" s="261">
        <v>0</v>
      </c>
      <c r="M200" s="261"/>
      <c r="N200" s="257">
        <f t="shared" si="35"/>
        <v>0</v>
      </c>
      <c r="O200" s="258"/>
      <c r="P200" s="258"/>
      <c r="Q200" s="258"/>
      <c r="R200" s="138"/>
      <c r="T200" s="168" t="s">
        <v>875</v>
      </c>
      <c r="U200" s="47" t="s">
        <v>914</v>
      </c>
      <c r="V200" s="39"/>
      <c r="W200" s="169">
        <f t="shared" si="36"/>
        <v>0</v>
      </c>
      <c r="X200" s="169">
        <v>0</v>
      </c>
      <c r="Y200" s="169">
        <f t="shared" si="37"/>
        <v>0</v>
      </c>
      <c r="Z200" s="169">
        <v>0</v>
      </c>
      <c r="AA200" s="170">
        <f t="shared" si="38"/>
        <v>0</v>
      </c>
      <c r="AR200" s="22" t="s">
        <v>2471</v>
      </c>
      <c r="AT200" s="22" t="s">
        <v>1187</v>
      </c>
      <c r="AU200" s="22" t="s">
        <v>959</v>
      </c>
      <c r="AY200" s="22" t="s">
        <v>1081</v>
      </c>
      <c r="BE200" s="116">
        <f t="shared" si="39"/>
        <v>0</v>
      </c>
      <c r="BF200" s="116">
        <f t="shared" si="40"/>
        <v>0</v>
      </c>
      <c r="BG200" s="116">
        <f t="shared" si="41"/>
        <v>0</v>
      </c>
      <c r="BH200" s="116">
        <f t="shared" si="42"/>
        <v>0</v>
      </c>
      <c r="BI200" s="116">
        <f t="shared" si="43"/>
        <v>0</v>
      </c>
      <c r="BJ200" s="22" t="s">
        <v>959</v>
      </c>
      <c r="BK200" s="171">
        <f t="shared" si="44"/>
        <v>0</v>
      </c>
      <c r="BL200" s="22" t="s">
        <v>1434</v>
      </c>
      <c r="BM200" s="22" t="s">
        <v>2537</v>
      </c>
    </row>
    <row r="201" spans="2:65" s="1" customFormat="1" ht="16.5" customHeight="1">
      <c r="B201" s="136"/>
      <c r="C201" s="195" t="s">
        <v>1434</v>
      </c>
      <c r="D201" s="195" t="s">
        <v>1187</v>
      </c>
      <c r="E201" s="196" t="s">
        <v>2538</v>
      </c>
      <c r="F201" s="262" t="s">
        <v>2539</v>
      </c>
      <c r="G201" s="262"/>
      <c r="H201" s="262"/>
      <c r="I201" s="262"/>
      <c r="J201" s="197" t="s">
        <v>1182</v>
      </c>
      <c r="K201" s="198">
        <v>13</v>
      </c>
      <c r="L201" s="261">
        <v>0</v>
      </c>
      <c r="M201" s="261"/>
      <c r="N201" s="257">
        <f t="shared" si="35"/>
        <v>0</v>
      </c>
      <c r="O201" s="258"/>
      <c r="P201" s="258"/>
      <c r="Q201" s="258"/>
      <c r="R201" s="138"/>
      <c r="T201" s="168" t="s">
        <v>875</v>
      </c>
      <c r="U201" s="47" t="s">
        <v>914</v>
      </c>
      <c r="V201" s="39"/>
      <c r="W201" s="169">
        <f t="shared" si="36"/>
        <v>0</v>
      </c>
      <c r="X201" s="169">
        <v>0</v>
      </c>
      <c r="Y201" s="169">
        <f t="shared" si="37"/>
        <v>0</v>
      </c>
      <c r="Z201" s="169">
        <v>0</v>
      </c>
      <c r="AA201" s="170">
        <f t="shared" si="38"/>
        <v>0</v>
      </c>
      <c r="AR201" s="22" t="s">
        <v>2471</v>
      </c>
      <c r="AT201" s="22" t="s">
        <v>1187</v>
      </c>
      <c r="AU201" s="22" t="s">
        <v>959</v>
      </c>
      <c r="AY201" s="22" t="s">
        <v>1081</v>
      </c>
      <c r="BE201" s="116">
        <f t="shared" si="39"/>
        <v>0</v>
      </c>
      <c r="BF201" s="116">
        <f t="shared" si="40"/>
        <v>0</v>
      </c>
      <c r="BG201" s="116">
        <f t="shared" si="41"/>
        <v>0</v>
      </c>
      <c r="BH201" s="116">
        <f t="shared" si="42"/>
        <v>0</v>
      </c>
      <c r="BI201" s="116">
        <f t="shared" si="43"/>
        <v>0</v>
      </c>
      <c r="BJ201" s="22" t="s">
        <v>959</v>
      </c>
      <c r="BK201" s="171">
        <f t="shared" si="44"/>
        <v>0</v>
      </c>
      <c r="BL201" s="22" t="s">
        <v>1434</v>
      </c>
      <c r="BM201" s="22" t="s">
        <v>2540</v>
      </c>
    </row>
    <row r="202" spans="2:65" s="1" customFormat="1" ht="25.5" customHeight="1">
      <c r="B202" s="136"/>
      <c r="C202" s="164" t="s">
        <v>1438</v>
      </c>
      <c r="D202" s="164" t="s">
        <v>1082</v>
      </c>
      <c r="E202" s="165" t="s">
        <v>2541</v>
      </c>
      <c r="F202" s="270" t="s">
        <v>2542</v>
      </c>
      <c r="G202" s="270"/>
      <c r="H202" s="270"/>
      <c r="I202" s="270"/>
      <c r="J202" s="166" t="s">
        <v>1194</v>
      </c>
      <c r="K202" s="167">
        <v>877.2</v>
      </c>
      <c r="L202" s="265">
        <v>0</v>
      </c>
      <c r="M202" s="265"/>
      <c r="N202" s="258">
        <f t="shared" si="35"/>
        <v>0</v>
      </c>
      <c r="O202" s="258"/>
      <c r="P202" s="258"/>
      <c r="Q202" s="258"/>
      <c r="R202" s="138"/>
      <c r="T202" s="168" t="s">
        <v>875</v>
      </c>
      <c r="U202" s="47" t="s">
        <v>914</v>
      </c>
      <c r="V202" s="39"/>
      <c r="W202" s="169">
        <f t="shared" si="36"/>
        <v>0</v>
      </c>
      <c r="X202" s="169">
        <v>0</v>
      </c>
      <c r="Y202" s="169">
        <f t="shared" si="37"/>
        <v>0</v>
      </c>
      <c r="Z202" s="169">
        <v>0</v>
      </c>
      <c r="AA202" s="170">
        <f t="shared" si="38"/>
        <v>0</v>
      </c>
      <c r="AR202" s="22" t="s">
        <v>1434</v>
      </c>
      <c r="AT202" s="22" t="s">
        <v>1082</v>
      </c>
      <c r="AU202" s="22" t="s">
        <v>959</v>
      </c>
      <c r="AY202" s="22" t="s">
        <v>1081</v>
      </c>
      <c r="BE202" s="116">
        <f t="shared" si="39"/>
        <v>0</v>
      </c>
      <c r="BF202" s="116">
        <f t="shared" si="40"/>
        <v>0</v>
      </c>
      <c r="BG202" s="116">
        <f t="shared" si="41"/>
        <v>0</v>
      </c>
      <c r="BH202" s="116">
        <f t="shared" si="42"/>
        <v>0</v>
      </c>
      <c r="BI202" s="116">
        <f t="shared" si="43"/>
        <v>0</v>
      </c>
      <c r="BJ202" s="22" t="s">
        <v>959</v>
      </c>
      <c r="BK202" s="171">
        <f t="shared" si="44"/>
        <v>0</v>
      </c>
      <c r="BL202" s="22" t="s">
        <v>1434</v>
      </c>
      <c r="BM202" s="22" t="s">
        <v>2543</v>
      </c>
    </row>
    <row r="203" spans="2:65" s="1" customFormat="1" ht="25.5" customHeight="1">
      <c r="B203" s="136"/>
      <c r="C203" s="164" t="s">
        <v>1443</v>
      </c>
      <c r="D203" s="164" t="s">
        <v>1082</v>
      </c>
      <c r="E203" s="165" t="s">
        <v>2544</v>
      </c>
      <c r="F203" s="270" t="s">
        <v>2545</v>
      </c>
      <c r="G203" s="270"/>
      <c r="H203" s="270"/>
      <c r="I203" s="270"/>
      <c r="J203" s="166" t="s">
        <v>2546</v>
      </c>
      <c r="K203" s="167">
        <v>1</v>
      </c>
      <c r="L203" s="265">
        <v>0</v>
      </c>
      <c r="M203" s="265"/>
      <c r="N203" s="258">
        <f t="shared" si="35"/>
        <v>0</v>
      </c>
      <c r="O203" s="258"/>
      <c r="P203" s="258"/>
      <c r="Q203" s="258"/>
      <c r="R203" s="138"/>
      <c r="T203" s="168" t="s">
        <v>875</v>
      </c>
      <c r="U203" s="47" t="s">
        <v>914</v>
      </c>
      <c r="V203" s="39"/>
      <c r="W203" s="169">
        <f t="shared" si="36"/>
        <v>0</v>
      </c>
      <c r="X203" s="169">
        <v>0</v>
      </c>
      <c r="Y203" s="169">
        <f t="shared" si="37"/>
        <v>0</v>
      </c>
      <c r="Z203" s="169">
        <v>0</v>
      </c>
      <c r="AA203" s="170">
        <f t="shared" si="38"/>
        <v>0</v>
      </c>
      <c r="AR203" s="22" t="s">
        <v>1434</v>
      </c>
      <c r="AT203" s="22" t="s">
        <v>1082</v>
      </c>
      <c r="AU203" s="22" t="s">
        <v>959</v>
      </c>
      <c r="AY203" s="22" t="s">
        <v>1081</v>
      </c>
      <c r="BE203" s="116">
        <f t="shared" si="39"/>
        <v>0</v>
      </c>
      <c r="BF203" s="116">
        <f t="shared" si="40"/>
        <v>0</v>
      </c>
      <c r="BG203" s="116">
        <f t="shared" si="41"/>
        <v>0</v>
      </c>
      <c r="BH203" s="116">
        <f t="shared" si="42"/>
        <v>0</v>
      </c>
      <c r="BI203" s="116">
        <f t="shared" si="43"/>
        <v>0</v>
      </c>
      <c r="BJ203" s="22" t="s">
        <v>959</v>
      </c>
      <c r="BK203" s="171">
        <f t="shared" si="44"/>
        <v>0</v>
      </c>
      <c r="BL203" s="22" t="s">
        <v>1434</v>
      </c>
      <c r="BM203" s="22" t="s">
        <v>2547</v>
      </c>
    </row>
    <row r="204" spans="2:65" s="1" customFormat="1" ht="16.5" customHeight="1">
      <c r="B204" s="136"/>
      <c r="C204" s="164" t="s">
        <v>1447</v>
      </c>
      <c r="D204" s="164" t="s">
        <v>1082</v>
      </c>
      <c r="E204" s="165" t="s">
        <v>2482</v>
      </c>
      <c r="F204" s="270" t="s">
        <v>2483</v>
      </c>
      <c r="G204" s="270"/>
      <c r="H204" s="270"/>
      <c r="I204" s="270"/>
      <c r="J204" s="166" t="s">
        <v>1346</v>
      </c>
      <c r="K204" s="167">
        <v>0</v>
      </c>
      <c r="L204" s="265">
        <v>0</v>
      </c>
      <c r="M204" s="265"/>
      <c r="N204" s="258">
        <f t="shared" si="35"/>
        <v>0</v>
      </c>
      <c r="O204" s="258"/>
      <c r="P204" s="258"/>
      <c r="Q204" s="258"/>
      <c r="R204" s="138"/>
      <c r="T204" s="168" t="s">
        <v>875</v>
      </c>
      <c r="U204" s="47" t="s">
        <v>914</v>
      </c>
      <c r="V204" s="39"/>
      <c r="W204" s="169">
        <f t="shared" si="36"/>
        <v>0</v>
      </c>
      <c r="X204" s="169">
        <v>0</v>
      </c>
      <c r="Y204" s="169">
        <f t="shared" si="37"/>
        <v>0</v>
      </c>
      <c r="Z204" s="169">
        <v>0</v>
      </c>
      <c r="AA204" s="170">
        <f t="shared" si="38"/>
        <v>0</v>
      </c>
      <c r="AR204" s="22" t="s">
        <v>1434</v>
      </c>
      <c r="AT204" s="22" t="s">
        <v>1082</v>
      </c>
      <c r="AU204" s="22" t="s">
        <v>959</v>
      </c>
      <c r="AY204" s="22" t="s">
        <v>1081</v>
      </c>
      <c r="BE204" s="116">
        <f t="shared" si="39"/>
        <v>0</v>
      </c>
      <c r="BF204" s="116">
        <f t="shared" si="40"/>
        <v>0</v>
      </c>
      <c r="BG204" s="116">
        <f t="shared" si="41"/>
        <v>0</v>
      </c>
      <c r="BH204" s="116">
        <f t="shared" si="42"/>
        <v>0</v>
      </c>
      <c r="BI204" s="116">
        <f t="shared" si="43"/>
        <v>0</v>
      </c>
      <c r="BJ204" s="22" t="s">
        <v>959</v>
      </c>
      <c r="BK204" s="171">
        <f t="shared" si="44"/>
        <v>0</v>
      </c>
      <c r="BL204" s="22" t="s">
        <v>1434</v>
      </c>
      <c r="BM204" s="22" t="s">
        <v>2548</v>
      </c>
    </row>
    <row r="205" spans="2:65" s="1" customFormat="1" ht="16.5" customHeight="1">
      <c r="B205" s="136"/>
      <c r="C205" s="164" t="s">
        <v>1456</v>
      </c>
      <c r="D205" s="164" t="s">
        <v>1082</v>
      </c>
      <c r="E205" s="165" t="s">
        <v>74</v>
      </c>
      <c r="F205" s="270" t="s">
        <v>75</v>
      </c>
      <c r="G205" s="270"/>
      <c r="H205" s="270"/>
      <c r="I205" s="270"/>
      <c r="J205" s="166" t="s">
        <v>1346</v>
      </c>
      <c r="K205" s="167">
        <v>0</v>
      </c>
      <c r="L205" s="265">
        <v>0</v>
      </c>
      <c r="M205" s="265"/>
      <c r="N205" s="258">
        <f t="shared" si="35"/>
        <v>0</v>
      </c>
      <c r="O205" s="258"/>
      <c r="P205" s="258"/>
      <c r="Q205" s="258"/>
      <c r="R205" s="138"/>
      <c r="T205" s="168" t="s">
        <v>875</v>
      </c>
      <c r="U205" s="47" t="s">
        <v>914</v>
      </c>
      <c r="V205" s="39"/>
      <c r="W205" s="169">
        <f t="shared" si="36"/>
        <v>0</v>
      </c>
      <c r="X205" s="169">
        <v>0</v>
      </c>
      <c r="Y205" s="169">
        <f t="shared" si="37"/>
        <v>0</v>
      </c>
      <c r="Z205" s="169">
        <v>0</v>
      </c>
      <c r="AA205" s="170">
        <f t="shared" si="38"/>
        <v>0</v>
      </c>
      <c r="AR205" s="22" t="s">
        <v>1434</v>
      </c>
      <c r="AT205" s="22" t="s">
        <v>1082</v>
      </c>
      <c r="AU205" s="22" t="s">
        <v>959</v>
      </c>
      <c r="AY205" s="22" t="s">
        <v>1081</v>
      </c>
      <c r="BE205" s="116">
        <f t="shared" si="39"/>
        <v>0</v>
      </c>
      <c r="BF205" s="116">
        <f t="shared" si="40"/>
        <v>0</v>
      </c>
      <c r="BG205" s="116">
        <f t="shared" si="41"/>
        <v>0</v>
      </c>
      <c r="BH205" s="116">
        <f t="shared" si="42"/>
        <v>0</v>
      </c>
      <c r="BI205" s="116">
        <f t="shared" si="43"/>
        <v>0</v>
      </c>
      <c r="BJ205" s="22" t="s">
        <v>959</v>
      </c>
      <c r="BK205" s="171">
        <f t="shared" si="44"/>
        <v>0</v>
      </c>
      <c r="BL205" s="22" t="s">
        <v>1434</v>
      </c>
      <c r="BM205" s="22" t="s">
        <v>2549</v>
      </c>
    </row>
    <row r="206" spans="2:65" s="1" customFormat="1" ht="16.5" customHeight="1">
      <c r="B206" s="136"/>
      <c r="C206" s="164" t="s">
        <v>1461</v>
      </c>
      <c r="D206" s="164" t="s">
        <v>1082</v>
      </c>
      <c r="E206" s="165" t="s">
        <v>2486</v>
      </c>
      <c r="F206" s="270" t="s">
        <v>2487</v>
      </c>
      <c r="G206" s="270"/>
      <c r="H206" s="270"/>
      <c r="I206" s="270"/>
      <c r="J206" s="166" t="s">
        <v>1346</v>
      </c>
      <c r="K206" s="167">
        <v>0</v>
      </c>
      <c r="L206" s="265">
        <v>0</v>
      </c>
      <c r="M206" s="265"/>
      <c r="N206" s="258">
        <f t="shared" si="35"/>
        <v>0</v>
      </c>
      <c r="O206" s="258"/>
      <c r="P206" s="258"/>
      <c r="Q206" s="258"/>
      <c r="R206" s="138"/>
      <c r="T206" s="168" t="s">
        <v>875</v>
      </c>
      <c r="U206" s="47" t="s">
        <v>914</v>
      </c>
      <c r="V206" s="39"/>
      <c r="W206" s="169">
        <f t="shared" si="36"/>
        <v>0</v>
      </c>
      <c r="X206" s="169">
        <v>0</v>
      </c>
      <c r="Y206" s="169">
        <f t="shared" si="37"/>
        <v>0</v>
      </c>
      <c r="Z206" s="169">
        <v>0</v>
      </c>
      <c r="AA206" s="170">
        <f t="shared" si="38"/>
        <v>0</v>
      </c>
      <c r="AR206" s="22" t="s">
        <v>1434</v>
      </c>
      <c r="AT206" s="22" t="s">
        <v>1082</v>
      </c>
      <c r="AU206" s="22" t="s">
        <v>959</v>
      </c>
      <c r="AY206" s="22" t="s">
        <v>1081</v>
      </c>
      <c r="BE206" s="116">
        <f t="shared" si="39"/>
        <v>0</v>
      </c>
      <c r="BF206" s="116">
        <f t="shared" si="40"/>
        <v>0</v>
      </c>
      <c r="BG206" s="116">
        <f t="shared" si="41"/>
        <v>0</v>
      </c>
      <c r="BH206" s="116">
        <f t="shared" si="42"/>
        <v>0</v>
      </c>
      <c r="BI206" s="116">
        <f t="shared" si="43"/>
        <v>0</v>
      </c>
      <c r="BJ206" s="22" t="s">
        <v>959</v>
      </c>
      <c r="BK206" s="171">
        <f t="shared" si="44"/>
        <v>0</v>
      </c>
      <c r="BL206" s="22" t="s">
        <v>1434</v>
      </c>
      <c r="BM206" s="22" t="s">
        <v>2550</v>
      </c>
    </row>
    <row r="207" spans="2:65" s="1" customFormat="1" ht="16.5" customHeight="1">
      <c r="B207" s="136"/>
      <c r="C207" s="164" t="s">
        <v>1467</v>
      </c>
      <c r="D207" s="164" t="s">
        <v>1082</v>
      </c>
      <c r="E207" s="165" t="s">
        <v>82</v>
      </c>
      <c r="F207" s="270" t="s">
        <v>83</v>
      </c>
      <c r="G207" s="270"/>
      <c r="H207" s="270"/>
      <c r="I207" s="270"/>
      <c r="J207" s="166" t="s">
        <v>1346</v>
      </c>
      <c r="K207" s="167">
        <v>0</v>
      </c>
      <c r="L207" s="265">
        <v>0</v>
      </c>
      <c r="M207" s="265"/>
      <c r="N207" s="258">
        <f t="shared" si="35"/>
        <v>0</v>
      </c>
      <c r="O207" s="258"/>
      <c r="P207" s="258"/>
      <c r="Q207" s="258"/>
      <c r="R207" s="138"/>
      <c r="T207" s="168" t="s">
        <v>875</v>
      </c>
      <c r="U207" s="47" t="s">
        <v>914</v>
      </c>
      <c r="V207" s="39"/>
      <c r="W207" s="169">
        <f t="shared" si="36"/>
        <v>0</v>
      </c>
      <c r="X207" s="169">
        <v>0</v>
      </c>
      <c r="Y207" s="169">
        <f t="shared" si="37"/>
        <v>0</v>
      </c>
      <c r="Z207" s="169">
        <v>0</v>
      </c>
      <c r="AA207" s="170">
        <f t="shared" si="38"/>
        <v>0</v>
      </c>
      <c r="AR207" s="22" t="s">
        <v>1434</v>
      </c>
      <c r="AT207" s="22" t="s">
        <v>1082</v>
      </c>
      <c r="AU207" s="22" t="s">
        <v>959</v>
      </c>
      <c r="AY207" s="22" t="s">
        <v>1081</v>
      </c>
      <c r="BE207" s="116">
        <f t="shared" si="39"/>
        <v>0</v>
      </c>
      <c r="BF207" s="116">
        <f t="shared" si="40"/>
        <v>0</v>
      </c>
      <c r="BG207" s="116">
        <f t="shared" si="41"/>
        <v>0</v>
      </c>
      <c r="BH207" s="116">
        <f t="shared" si="42"/>
        <v>0</v>
      </c>
      <c r="BI207" s="116">
        <f t="shared" si="43"/>
        <v>0</v>
      </c>
      <c r="BJ207" s="22" t="s">
        <v>959</v>
      </c>
      <c r="BK207" s="171">
        <f t="shared" si="44"/>
        <v>0</v>
      </c>
      <c r="BL207" s="22" t="s">
        <v>1434</v>
      </c>
      <c r="BM207" s="22" t="s">
        <v>2551</v>
      </c>
    </row>
    <row r="208" spans="2:65" s="1" customFormat="1" ht="49.9" customHeight="1">
      <c r="B208" s="38"/>
      <c r="C208" s="39"/>
      <c r="D208" s="155"/>
      <c r="E208" s="39"/>
      <c r="F208" s="39"/>
      <c r="G208" s="39"/>
      <c r="H208" s="39"/>
      <c r="I208" s="39"/>
      <c r="J208" s="39"/>
      <c r="K208" s="39"/>
      <c r="L208" s="39"/>
      <c r="M208" s="39"/>
      <c r="N208" s="277"/>
      <c r="O208" s="278"/>
      <c r="P208" s="278"/>
      <c r="Q208" s="278"/>
      <c r="R208" s="40"/>
      <c r="T208" s="200"/>
      <c r="U208" s="59"/>
      <c r="V208" s="59"/>
      <c r="W208" s="59"/>
      <c r="X208" s="59"/>
      <c r="Y208" s="59"/>
      <c r="Z208" s="59"/>
      <c r="AA208" s="61"/>
      <c r="AT208" s="22" t="s">
        <v>946</v>
      </c>
      <c r="AU208" s="22" t="s">
        <v>947</v>
      </c>
      <c r="AY208" s="22" t="s">
        <v>85</v>
      </c>
      <c r="BK208" s="171">
        <v>0</v>
      </c>
    </row>
    <row r="209" spans="2:18" s="1" customFormat="1" ht="6.95" customHeight="1">
      <c r="B209" s="62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4"/>
    </row>
  </sheetData>
  <mergeCells count="296">
    <mergeCell ref="F202:I202"/>
    <mergeCell ref="F203:I203"/>
    <mergeCell ref="L203:M203"/>
    <mergeCell ref="L204:M204"/>
    <mergeCell ref="L205:M205"/>
    <mergeCell ref="L206:M206"/>
    <mergeCell ref="L207:M207"/>
    <mergeCell ref="F206:I206"/>
    <mergeCell ref="F198:I198"/>
    <mergeCell ref="F200:I200"/>
    <mergeCell ref="F201:I201"/>
    <mergeCell ref="L199:M199"/>
    <mergeCell ref="L198:M198"/>
    <mergeCell ref="L200:M200"/>
    <mergeCell ref="L201:M201"/>
    <mergeCell ref="F204:I204"/>
    <mergeCell ref="F205:I205"/>
    <mergeCell ref="F199:I199"/>
    <mergeCell ref="N207:Q207"/>
    <mergeCell ref="N204:Q204"/>
    <mergeCell ref="N205:Q205"/>
    <mergeCell ref="N206:Q206"/>
    <mergeCell ref="N202:Q202"/>
    <mergeCell ref="F207:I207"/>
    <mergeCell ref="L202:M202"/>
    <mergeCell ref="N170:Q170"/>
    <mergeCell ref="N171:Q171"/>
    <mergeCell ref="N172:Q172"/>
    <mergeCell ref="N203:Q203"/>
    <mergeCell ref="N183:Q183"/>
    <mergeCell ref="N185:Q185"/>
    <mergeCell ref="N196:Q196"/>
    <mergeCell ref="N197:Q197"/>
    <mergeCell ref="N198:Q198"/>
    <mergeCell ref="N199:Q199"/>
    <mergeCell ref="N173:Q173"/>
    <mergeCell ref="L180:M180"/>
    <mergeCell ref="N208:Q208"/>
    <mergeCell ref="N177:Q177"/>
    <mergeCell ref="N174:Q174"/>
    <mergeCell ref="N175:Q175"/>
    <mergeCell ref="N176:Q176"/>
    <mergeCell ref="N178:Q178"/>
    <mergeCell ref="N179:Q179"/>
    <mergeCell ref="N180:Q180"/>
    <mergeCell ref="N195:Q195"/>
    <mergeCell ref="N194:Q194"/>
    <mergeCell ref="N200:Q200"/>
    <mergeCell ref="N201:Q201"/>
    <mergeCell ref="N190:Q190"/>
    <mergeCell ref="N191:Q191"/>
    <mergeCell ref="N192:Q192"/>
    <mergeCell ref="N187:Q187"/>
    <mergeCell ref="N188:Q188"/>
    <mergeCell ref="N189:Q189"/>
    <mergeCell ref="L175:M175"/>
    <mergeCell ref="L176:M176"/>
    <mergeCell ref="L177:M177"/>
    <mergeCell ref="L178:M178"/>
    <mergeCell ref="L181:M181"/>
    <mergeCell ref="N181:Q181"/>
    <mergeCell ref="N182:Q182"/>
    <mergeCell ref="F197:I197"/>
    <mergeCell ref="L182:M182"/>
    <mergeCell ref="L183:M183"/>
    <mergeCell ref="L185:M185"/>
    <mergeCell ref="L186:M186"/>
    <mergeCell ref="L187:M187"/>
    <mergeCell ref="L188:M188"/>
    <mergeCell ref="L189:M189"/>
    <mergeCell ref="L190:M190"/>
    <mergeCell ref="L191:M191"/>
    <mergeCell ref="L197:M197"/>
    <mergeCell ref="F182:I182"/>
    <mergeCell ref="F183:I183"/>
    <mergeCell ref="F185:I185"/>
    <mergeCell ref="F186:I186"/>
    <mergeCell ref="F187:I187"/>
    <mergeCell ref="F188:I188"/>
    <mergeCell ref="F189:I189"/>
    <mergeCell ref="F191:I191"/>
    <mergeCell ref="F192:I192"/>
    <mergeCell ref="N169:Q169"/>
    <mergeCell ref="F194:I194"/>
    <mergeCell ref="F195:I195"/>
    <mergeCell ref="F190:I190"/>
    <mergeCell ref="N193:Q193"/>
    <mergeCell ref="N184:Q184"/>
    <mergeCell ref="F175:I175"/>
    <mergeCell ref="F176:I176"/>
    <mergeCell ref="F177:I177"/>
    <mergeCell ref="N186:Q186"/>
    <mergeCell ref="F180:I180"/>
    <mergeCell ref="F181:I181"/>
    <mergeCell ref="F196:I196"/>
    <mergeCell ref="L192:M192"/>
    <mergeCell ref="L193:M193"/>
    <mergeCell ref="L194:M194"/>
    <mergeCell ref="L195:M195"/>
    <mergeCell ref="L196:M196"/>
    <mergeCell ref="F193:I193"/>
    <mergeCell ref="L169:M169"/>
    <mergeCell ref="L170:M170"/>
    <mergeCell ref="L171:M171"/>
    <mergeCell ref="L174:M174"/>
    <mergeCell ref="F178:I178"/>
    <mergeCell ref="F179:I179"/>
    <mergeCell ref="F169:I169"/>
    <mergeCell ref="F170:I170"/>
    <mergeCell ref="F171:I171"/>
    <mergeCell ref="F174:I174"/>
    <mergeCell ref="O18:P18"/>
    <mergeCell ref="O20:P20"/>
    <mergeCell ref="O21:P21"/>
    <mergeCell ref="L179:M179"/>
    <mergeCell ref="N165:Q165"/>
    <mergeCell ref="N166:Q166"/>
    <mergeCell ref="N167:Q167"/>
    <mergeCell ref="N168:Q168"/>
    <mergeCell ref="L165:M165"/>
    <mergeCell ref="L166:M166"/>
    <mergeCell ref="H35:J35"/>
    <mergeCell ref="F165:I165"/>
    <mergeCell ref="F166:I166"/>
    <mergeCell ref="F167:I167"/>
    <mergeCell ref="F168:I168"/>
    <mergeCell ref="M33:P33"/>
    <mergeCell ref="L167:M167"/>
    <mergeCell ref="L168:M168"/>
    <mergeCell ref="E24:L24"/>
    <mergeCell ref="S2:AC2"/>
    <mergeCell ref="M27:P27"/>
    <mergeCell ref="M28:P28"/>
    <mergeCell ref="M30:P30"/>
    <mergeCell ref="H32:J32"/>
    <mergeCell ref="M32:P32"/>
    <mergeCell ref="E15:L15"/>
    <mergeCell ref="O15:P15"/>
    <mergeCell ref="O17:P17"/>
    <mergeCell ref="M84:Q84"/>
    <mergeCell ref="H33:J33"/>
    <mergeCell ref="H36:J36"/>
    <mergeCell ref="M36:P36"/>
    <mergeCell ref="L38:P38"/>
    <mergeCell ref="C76:Q76"/>
    <mergeCell ref="H34:J34"/>
    <mergeCell ref="M34:P34"/>
    <mergeCell ref="F79:P79"/>
    <mergeCell ref="F78:P78"/>
    <mergeCell ref="M35:P35"/>
    <mergeCell ref="C86:G86"/>
    <mergeCell ref="N86:Q86"/>
    <mergeCell ref="N97:Q97"/>
    <mergeCell ref="N88:Q88"/>
    <mergeCell ref="N89:Q89"/>
    <mergeCell ref="N90:Q90"/>
    <mergeCell ref="N91:Q91"/>
    <mergeCell ref="M81:P81"/>
    <mergeCell ref="M83:Q83"/>
    <mergeCell ref="N98:Q98"/>
    <mergeCell ref="N99:Q99"/>
    <mergeCell ref="N101:Q101"/>
    <mergeCell ref="N92:Q92"/>
    <mergeCell ref="N93:Q93"/>
    <mergeCell ref="N96:Q96"/>
    <mergeCell ref="N94:Q94"/>
    <mergeCell ref="N95:Q95"/>
    <mergeCell ref="N107:Q107"/>
    <mergeCell ref="L109:Q109"/>
    <mergeCell ref="D102:H102"/>
    <mergeCell ref="D106:H106"/>
    <mergeCell ref="D103:H103"/>
    <mergeCell ref="D104:H104"/>
    <mergeCell ref="D105:H105"/>
    <mergeCell ref="N102:Q102"/>
    <mergeCell ref="N103:Q103"/>
    <mergeCell ref="N104:Q104"/>
    <mergeCell ref="N105:Q105"/>
    <mergeCell ref="M123:Q123"/>
    <mergeCell ref="F125:I125"/>
    <mergeCell ref="L125:M125"/>
    <mergeCell ref="N125:Q125"/>
    <mergeCell ref="F118:P118"/>
    <mergeCell ref="M120:P120"/>
    <mergeCell ref="M122:Q122"/>
    <mergeCell ref="N106:Q106"/>
    <mergeCell ref="N130:Q130"/>
    <mergeCell ref="N131:Q131"/>
    <mergeCell ref="N132:Q132"/>
    <mergeCell ref="F130:I130"/>
    <mergeCell ref="F134:I134"/>
    <mergeCell ref="F133:I133"/>
    <mergeCell ref="F131:I131"/>
    <mergeCell ref="F132:I132"/>
    <mergeCell ref="N126:Q126"/>
    <mergeCell ref="N127:Q127"/>
    <mergeCell ref="N128:Q128"/>
    <mergeCell ref="F129:I129"/>
    <mergeCell ref="L129:M129"/>
    <mergeCell ref="N129:Q129"/>
    <mergeCell ref="N162:Q162"/>
    <mergeCell ref="N163:Q163"/>
    <mergeCell ref="N164:Q164"/>
    <mergeCell ref="F148:I148"/>
    <mergeCell ref="N155:Q155"/>
    <mergeCell ref="N157:Q157"/>
    <mergeCell ref="N159:Q159"/>
    <mergeCell ref="N160:Q160"/>
    <mergeCell ref="L162:M162"/>
    <mergeCell ref="F162:I162"/>
    <mergeCell ref="N152:Q152"/>
    <mergeCell ref="N153:Q153"/>
    <mergeCell ref="N154:Q154"/>
    <mergeCell ref="F151:I151"/>
    <mergeCell ref="F152:I152"/>
    <mergeCell ref="F153:I153"/>
    <mergeCell ref="L146:M146"/>
    <mergeCell ref="L148:M148"/>
    <mergeCell ref="F154:I154"/>
    <mergeCell ref="F150:I150"/>
    <mergeCell ref="F163:I163"/>
    <mergeCell ref="F164:I164"/>
    <mergeCell ref="F156:I156"/>
    <mergeCell ref="F158:I158"/>
    <mergeCell ref="L164:M164"/>
    <mergeCell ref="F145:I145"/>
    <mergeCell ref="F147:I147"/>
    <mergeCell ref="F146:I146"/>
    <mergeCell ref="L150:M150"/>
    <mergeCell ref="L151:M151"/>
    <mergeCell ref="L152:M152"/>
    <mergeCell ref="L163:M163"/>
    <mergeCell ref="L145:M145"/>
    <mergeCell ref="L147:M147"/>
    <mergeCell ref="F161:I161"/>
    <mergeCell ref="L153:M153"/>
    <mergeCell ref="L154:M154"/>
    <mergeCell ref="L156:M156"/>
    <mergeCell ref="L158:M158"/>
    <mergeCell ref="L161:M161"/>
    <mergeCell ref="N145:Q145"/>
    <mergeCell ref="N158:Q158"/>
    <mergeCell ref="N161:Q161"/>
    <mergeCell ref="N147:Q147"/>
    <mergeCell ref="N148:Q148"/>
    <mergeCell ref="N146:Q146"/>
    <mergeCell ref="N149:Q149"/>
    <mergeCell ref="N156:Q156"/>
    <mergeCell ref="N150:Q150"/>
    <mergeCell ref="N151:Q151"/>
    <mergeCell ref="O14:P14"/>
    <mergeCell ref="N140:Q140"/>
    <mergeCell ref="N143:Q143"/>
    <mergeCell ref="N141:Q141"/>
    <mergeCell ref="N142:Q142"/>
    <mergeCell ref="C115:Q115"/>
    <mergeCell ref="F117:P117"/>
    <mergeCell ref="L130:M130"/>
    <mergeCell ref="L136:M136"/>
    <mergeCell ref="L131:M131"/>
    <mergeCell ref="O11:P11"/>
    <mergeCell ref="O12:P12"/>
    <mergeCell ref="N133:Q133"/>
    <mergeCell ref="N144:Q144"/>
    <mergeCell ref="L135:M135"/>
    <mergeCell ref="F140:I140"/>
    <mergeCell ref="F141:I141"/>
    <mergeCell ref="F142:I142"/>
    <mergeCell ref="F143:I143"/>
    <mergeCell ref="L137:M137"/>
    <mergeCell ref="L142:M142"/>
    <mergeCell ref="L143:M143"/>
    <mergeCell ref="H1:K1"/>
    <mergeCell ref="C2:Q2"/>
    <mergeCell ref="C4:Q4"/>
    <mergeCell ref="F6:P6"/>
    <mergeCell ref="L132:M132"/>
    <mergeCell ref="L133:M133"/>
    <mergeCell ref="F7:P7"/>
    <mergeCell ref="O9:P9"/>
    <mergeCell ref="N134:Q134"/>
    <mergeCell ref="N135:Q135"/>
    <mergeCell ref="N136:Q136"/>
    <mergeCell ref="N137:Q137"/>
    <mergeCell ref="L134:M134"/>
    <mergeCell ref="L141:M141"/>
    <mergeCell ref="L138:M138"/>
    <mergeCell ref="L139:M139"/>
    <mergeCell ref="L140:M140"/>
    <mergeCell ref="N138:Q138"/>
    <mergeCell ref="N139:Q139"/>
    <mergeCell ref="F135:I135"/>
    <mergeCell ref="F136:I136"/>
    <mergeCell ref="F137:I137"/>
    <mergeCell ref="F138:I138"/>
    <mergeCell ref="F139:I139"/>
  </mergeCells>
  <phoneticPr fontId="0" type="noConversion"/>
  <hyperlinks>
    <hyperlink ref="F1:G1" location="C2" display="1) Krycí list rozpočtu"/>
    <hyperlink ref="H1:K1" location="C86" display="2) Rekapitulácia rozpočtu"/>
    <hyperlink ref="L1" location="C125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05"/>
  <sheetViews>
    <sheetView showGridLines="0" workbookViewId="0">
      <pane ySplit="1" topLeftCell="A94" activePane="bottomLeft" state="frozen"/>
      <selection pane="bottomLeft" activeCell="D107" sqref="D107:H10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66" ht="21.75" customHeight="1">
      <c r="A1" s="122"/>
      <c r="B1" s="15"/>
      <c r="C1" s="15"/>
      <c r="D1" s="16" t="s">
        <v>871</v>
      </c>
      <c r="E1" s="15"/>
      <c r="F1" s="17" t="s">
        <v>1030</v>
      </c>
      <c r="G1" s="17"/>
      <c r="H1" s="301" t="s">
        <v>1031</v>
      </c>
      <c r="I1" s="301"/>
      <c r="J1" s="301"/>
      <c r="K1" s="301"/>
      <c r="L1" s="17" t="s">
        <v>1032</v>
      </c>
      <c r="M1" s="15"/>
      <c r="N1" s="15"/>
      <c r="O1" s="16" t="s">
        <v>1033</v>
      </c>
      <c r="P1" s="15"/>
      <c r="Q1" s="15"/>
      <c r="R1" s="15"/>
      <c r="S1" s="17" t="s">
        <v>1034</v>
      </c>
      <c r="T1" s="17"/>
      <c r="U1" s="122"/>
      <c r="V1" s="122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44" t="s">
        <v>877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S2" s="246" t="s">
        <v>878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T2" s="22" t="s">
        <v>987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947</v>
      </c>
    </row>
    <row r="4" spans="1:66" ht="36.950000000000003" customHeight="1">
      <c r="B4" s="26"/>
      <c r="C4" s="231" t="s">
        <v>1035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7"/>
      <c r="T4" s="21" t="s">
        <v>882</v>
      </c>
      <c r="AT4" s="22" t="s">
        <v>876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1:66" ht="25.35" customHeight="1">
      <c r="B6" s="26"/>
      <c r="C6" s="29"/>
      <c r="D6" s="33" t="s">
        <v>887</v>
      </c>
      <c r="E6" s="29"/>
      <c r="F6" s="283" t="str">
        <f ca="1">'Rekapitulácia stavby'!K6</f>
        <v>Rekonštrukcia tepelného hospodárstva Ekonomickej univerzity v Bratislave, Dolnozemská cesta č.1, 852 35 Bratislava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9"/>
      <c r="R6" s="27"/>
    </row>
    <row r="7" spans="1:66" s="1" customFormat="1" ht="32.85" customHeight="1">
      <c r="B7" s="38"/>
      <c r="C7" s="39"/>
      <c r="D7" s="32" t="s">
        <v>1036</v>
      </c>
      <c r="E7" s="39"/>
      <c r="F7" s="238" t="s">
        <v>2552</v>
      </c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39"/>
      <c r="R7" s="40"/>
    </row>
    <row r="8" spans="1:66" s="1" customFormat="1" ht="14.45" customHeight="1">
      <c r="B8" s="38"/>
      <c r="C8" s="39"/>
      <c r="D8" s="33" t="s">
        <v>889</v>
      </c>
      <c r="E8" s="39"/>
      <c r="F8" s="31" t="s">
        <v>875</v>
      </c>
      <c r="G8" s="39"/>
      <c r="H8" s="39"/>
      <c r="I8" s="39"/>
      <c r="J8" s="39"/>
      <c r="K8" s="39"/>
      <c r="L8" s="39"/>
      <c r="M8" s="33" t="s">
        <v>890</v>
      </c>
      <c r="N8" s="39"/>
      <c r="O8" s="31" t="s">
        <v>875</v>
      </c>
      <c r="P8" s="39"/>
      <c r="Q8" s="39"/>
      <c r="R8" s="40"/>
    </row>
    <row r="9" spans="1:66" s="1" customFormat="1" ht="14.45" customHeight="1">
      <c r="B9" s="38"/>
      <c r="C9" s="39"/>
      <c r="D9" s="33" t="s">
        <v>891</v>
      </c>
      <c r="E9" s="39"/>
      <c r="F9" s="31" t="s">
        <v>892</v>
      </c>
      <c r="G9" s="39"/>
      <c r="H9" s="39"/>
      <c r="I9" s="39"/>
      <c r="J9" s="39"/>
      <c r="K9" s="39"/>
      <c r="L9" s="39"/>
      <c r="M9" s="33" t="s">
        <v>893</v>
      </c>
      <c r="N9" s="39"/>
      <c r="O9" s="302" t="str">
        <f ca="1">'Rekapitulácia stavby'!AN8</f>
        <v>7. 7. 2017</v>
      </c>
      <c r="P9" s="281"/>
      <c r="Q9" s="39"/>
      <c r="R9" s="40"/>
    </row>
    <row r="10" spans="1:66" s="1" customFormat="1" ht="10.9" customHeight="1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66" s="1" customFormat="1" ht="14.45" customHeight="1">
      <c r="B11" s="38"/>
      <c r="C11" s="39"/>
      <c r="D11" s="33" t="s">
        <v>895</v>
      </c>
      <c r="E11" s="39"/>
      <c r="F11" s="39"/>
      <c r="G11" s="39"/>
      <c r="H11" s="39"/>
      <c r="I11" s="39"/>
      <c r="J11" s="39"/>
      <c r="K11" s="39"/>
      <c r="L11" s="39"/>
      <c r="M11" s="33" t="s">
        <v>896</v>
      </c>
      <c r="N11" s="39"/>
      <c r="O11" s="248" t="s">
        <v>875</v>
      </c>
      <c r="P11" s="248"/>
      <c r="Q11" s="39"/>
      <c r="R11" s="40"/>
    </row>
    <row r="12" spans="1:66" s="1" customFormat="1" ht="18" customHeight="1">
      <c r="B12" s="38"/>
      <c r="C12" s="39"/>
      <c r="D12" s="39"/>
      <c r="E12" s="31" t="s">
        <v>897</v>
      </c>
      <c r="F12" s="39"/>
      <c r="G12" s="39"/>
      <c r="H12" s="39"/>
      <c r="I12" s="39"/>
      <c r="J12" s="39"/>
      <c r="K12" s="39"/>
      <c r="L12" s="39"/>
      <c r="M12" s="33" t="s">
        <v>898</v>
      </c>
      <c r="N12" s="39"/>
      <c r="O12" s="248" t="s">
        <v>875</v>
      </c>
      <c r="P12" s="248"/>
      <c r="Q12" s="39"/>
      <c r="R12" s="40"/>
    </row>
    <row r="13" spans="1:66" s="1" customFormat="1" ht="6.95" customHeight="1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66" s="1" customFormat="1" ht="14.45" customHeight="1">
      <c r="B14" s="38"/>
      <c r="C14" s="39"/>
      <c r="D14" s="33" t="s">
        <v>899</v>
      </c>
      <c r="E14" s="39"/>
      <c r="F14" s="39"/>
      <c r="G14" s="39"/>
      <c r="H14" s="39"/>
      <c r="I14" s="39"/>
      <c r="J14" s="39"/>
      <c r="K14" s="39"/>
      <c r="L14" s="39"/>
      <c r="M14" s="33" t="s">
        <v>896</v>
      </c>
      <c r="N14" s="39"/>
      <c r="O14" s="303" t="str">
        <f ca="1">IF('Rekapitulácia stavby'!AN13="","",'Rekapitulácia stavby'!AN13)</f>
        <v>Vyplň údaj</v>
      </c>
      <c r="P14" s="248"/>
      <c r="Q14" s="39"/>
      <c r="R14" s="40"/>
    </row>
    <row r="15" spans="1:66" s="1" customFormat="1" ht="18" customHeight="1">
      <c r="B15" s="38"/>
      <c r="C15" s="39"/>
      <c r="D15" s="39"/>
      <c r="E15" s="303" t="str">
        <f ca="1">IF('Rekapitulácia stavby'!E14="","",'Rekapitulácia stavby'!E14)</f>
        <v>Vyplň údaj</v>
      </c>
      <c r="F15" s="304"/>
      <c r="G15" s="304"/>
      <c r="H15" s="304"/>
      <c r="I15" s="304"/>
      <c r="J15" s="304"/>
      <c r="K15" s="304"/>
      <c r="L15" s="304"/>
      <c r="M15" s="33" t="s">
        <v>898</v>
      </c>
      <c r="N15" s="39"/>
      <c r="O15" s="303" t="str">
        <f ca="1">IF('Rekapitulácia stavby'!AN14="","",'Rekapitulácia stavby'!AN14)</f>
        <v>Vyplň údaj</v>
      </c>
      <c r="P15" s="248"/>
      <c r="Q15" s="39"/>
      <c r="R15" s="40"/>
    </row>
    <row r="16" spans="1:66" s="1" customFormat="1" ht="6.95" customHeight="1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18" s="1" customFormat="1" ht="14.45" customHeight="1">
      <c r="B17" s="38"/>
      <c r="C17" s="39"/>
      <c r="D17" s="33" t="s">
        <v>901</v>
      </c>
      <c r="E17" s="39"/>
      <c r="F17" s="39"/>
      <c r="G17" s="39"/>
      <c r="H17" s="39"/>
      <c r="I17" s="39"/>
      <c r="J17" s="39"/>
      <c r="K17" s="39"/>
      <c r="L17" s="39"/>
      <c r="M17" s="33" t="s">
        <v>896</v>
      </c>
      <c r="N17" s="39"/>
      <c r="O17" s="248" t="s">
        <v>875</v>
      </c>
      <c r="P17" s="248"/>
      <c r="Q17" s="39"/>
      <c r="R17" s="40"/>
    </row>
    <row r="18" spans="2:18" s="1" customFormat="1" ht="18" customHeight="1">
      <c r="B18" s="38"/>
      <c r="C18" s="39"/>
      <c r="D18" s="39"/>
      <c r="E18" s="31" t="s">
        <v>902</v>
      </c>
      <c r="F18" s="39"/>
      <c r="G18" s="39"/>
      <c r="H18" s="39"/>
      <c r="I18" s="39"/>
      <c r="J18" s="39"/>
      <c r="K18" s="39"/>
      <c r="L18" s="39"/>
      <c r="M18" s="33" t="s">
        <v>898</v>
      </c>
      <c r="N18" s="39"/>
      <c r="O18" s="248" t="s">
        <v>875</v>
      </c>
      <c r="P18" s="248"/>
      <c r="Q18" s="39"/>
      <c r="R18" s="40"/>
    </row>
    <row r="19" spans="2:18" s="1" customFormat="1" ht="6.95" customHeight="1"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2:18" s="1" customFormat="1" ht="14.45" customHeight="1">
      <c r="B20" s="38"/>
      <c r="C20" s="39"/>
      <c r="D20" s="33" t="s">
        <v>905</v>
      </c>
      <c r="E20" s="39"/>
      <c r="F20" s="39"/>
      <c r="G20" s="39"/>
      <c r="H20" s="39"/>
      <c r="I20" s="39"/>
      <c r="J20" s="39"/>
      <c r="K20" s="39"/>
      <c r="L20" s="39"/>
      <c r="M20" s="33" t="s">
        <v>896</v>
      </c>
      <c r="N20" s="39"/>
      <c r="O20" s="248" t="s">
        <v>875</v>
      </c>
      <c r="P20" s="248"/>
      <c r="Q20" s="39"/>
      <c r="R20" s="40"/>
    </row>
    <row r="21" spans="2:18" s="1" customFormat="1" ht="18" customHeight="1">
      <c r="B21" s="38"/>
      <c r="C21" s="39"/>
      <c r="D21" s="39"/>
      <c r="E21" s="31" t="s">
        <v>2553</v>
      </c>
      <c r="F21" s="39"/>
      <c r="G21" s="39"/>
      <c r="H21" s="39"/>
      <c r="I21" s="39"/>
      <c r="J21" s="39"/>
      <c r="K21" s="39"/>
      <c r="L21" s="39"/>
      <c r="M21" s="33" t="s">
        <v>898</v>
      </c>
      <c r="N21" s="39"/>
      <c r="O21" s="248" t="s">
        <v>875</v>
      </c>
      <c r="P21" s="248"/>
      <c r="Q21" s="39"/>
      <c r="R21" s="40"/>
    </row>
    <row r="22" spans="2:18" s="1" customFormat="1" ht="6.95" customHeight="1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14.45" customHeight="1">
      <c r="B23" s="38"/>
      <c r="C23" s="39"/>
      <c r="D23" s="33" t="s">
        <v>907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0"/>
    </row>
    <row r="24" spans="2:18" s="1" customFormat="1" ht="16.5" customHeight="1">
      <c r="B24" s="38"/>
      <c r="C24" s="39"/>
      <c r="D24" s="39"/>
      <c r="E24" s="253" t="s">
        <v>875</v>
      </c>
      <c r="F24" s="253"/>
      <c r="G24" s="253"/>
      <c r="H24" s="253"/>
      <c r="I24" s="253"/>
      <c r="J24" s="253"/>
      <c r="K24" s="253"/>
      <c r="L24" s="253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s="1" customFormat="1" ht="6.95" customHeight="1">
      <c r="B26" s="38"/>
      <c r="C26" s="39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9"/>
      <c r="R26" s="40"/>
    </row>
    <row r="27" spans="2:18" s="1" customFormat="1" ht="14.45" customHeight="1">
      <c r="B27" s="38"/>
      <c r="C27" s="39"/>
      <c r="D27" s="123" t="s">
        <v>1040</v>
      </c>
      <c r="E27" s="39"/>
      <c r="F27" s="39"/>
      <c r="G27" s="39"/>
      <c r="H27" s="39"/>
      <c r="I27" s="39"/>
      <c r="J27" s="39"/>
      <c r="K27" s="39"/>
      <c r="L27" s="39"/>
      <c r="M27" s="254">
        <f>N88</f>
        <v>0</v>
      </c>
      <c r="N27" s="254"/>
      <c r="O27" s="254"/>
      <c r="P27" s="254"/>
      <c r="Q27" s="39"/>
      <c r="R27" s="40"/>
    </row>
    <row r="28" spans="2:18" s="1" customFormat="1" ht="14.45" customHeight="1">
      <c r="B28" s="38"/>
      <c r="C28" s="39"/>
      <c r="D28" s="37" t="s">
        <v>1026</v>
      </c>
      <c r="E28" s="39"/>
      <c r="F28" s="39"/>
      <c r="G28" s="39"/>
      <c r="H28" s="39"/>
      <c r="I28" s="39"/>
      <c r="J28" s="39"/>
      <c r="K28" s="39"/>
      <c r="L28" s="39"/>
      <c r="M28" s="254">
        <f>N103</f>
        <v>0</v>
      </c>
      <c r="N28" s="254"/>
      <c r="O28" s="254"/>
      <c r="P28" s="254"/>
      <c r="Q28" s="39"/>
      <c r="R28" s="40"/>
    </row>
    <row r="29" spans="2:18" s="1" customFormat="1" ht="6.95" customHeight="1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s="1" customFormat="1" ht="25.35" customHeight="1">
      <c r="B30" s="38"/>
      <c r="C30" s="39"/>
      <c r="D30" s="124" t="s">
        <v>910</v>
      </c>
      <c r="E30" s="39"/>
      <c r="F30" s="39"/>
      <c r="G30" s="39"/>
      <c r="H30" s="39"/>
      <c r="I30" s="39"/>
      <c r="J30" s="39"/>
      <c r="K30" s="39"/>
      <c r="L30" s="39"/>
      <c r="M30" s="300">
        <f>ROUND(M27+M28,2)</f>
        <v>0</v>
      </c>
      <c r="N30" s="282"/>
      <c r="O30" s="282"/>
      <c r="P30" s="282"/>
      <c r="Q30" s="39"/>
      <c r="R30" s="40"/>
    </row>
    <row r="31" spans="2:18" s="1" customFormat="1" ht="6.95" customHeight="1">
      <c r="B31" s="38"/>
      <c r="C31" s="39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9"/>
      <c r="R31" s="40"/>
    </row>
    <row r="32" spans="2:18" s="1" customFormat="1" ht="14.45" customHeight="1">
      <c r="B32" s="38"/>
      <c r="C32" s="39"/>
      <c r="D32" s="45" t="s">
        <v>911</v>
      </c>
      <c r="E32" s="45" t="s">
        <v>912</v>
      </c>
      <c r="F32" s="46">
        <v>0.2</v>
      </c>
      <c r="G32" s="125" t="s">
        <v>913</v>
      </c>
      <c r="H32" s="298">
        <f>(SUM(BE103:BE110)+SUM(BE128:BE203))</f>
        <v>0</v>
      </c>
      <c r="I32" s="282"/>
      <c r="J32" s="282"/>
      <c r="K32" s="39"/>
      <c r="L32" s="39"/>
      <c r="M32" s="298">
        <f>ROUND((SUM(BE103:BE110)+SUM(BE128:BE203)), 2)*F32</f>
        <v>0</v>
      </c>
      <c r="N32" s="282"/>
      <c r="O32" s="282"/>
      <c r="P32" s="282"/>
      <c r="Q32" s="39"/>
      <c r="R32" s="40"/>
    </row>
    <row r="33" spans="2:18" s="1" customFormat="1" ht="14.45" customHeight="1">
      <c r="B33" s="38"/>
      <c r="C33" s="39"/>
      <c r="D33" s="39"/>
      <c r="E33" s="45" t="s">
        <v>914</v>
      </c>
      <c r="F33" s="46">
        <v>0.2</v>
      </c>
      <c r="G33" s="125" t="s">
        <v>913</v>
      </c>
      <c r="H33" s="298">
        <f>(SUM(BF103:BF110)+SUM(BF128:BF203))</f>
        <v>0</v>
      </c>
      <c r="I33" s="282"/>
      <c r="J33" s="282"/>
      <c r="K33" s="39"/>
      <c r="L33" s="39"/>
      <c r="M33" s="298">
        <f>ROUND((SUM(BF103:BF110)+SUM(BF128:BF203)), 2)*F33</f>
        <v>0</v>
      </c>
      <c r="N33" s="282"/>
      <c r="O33" s="282"/>
      <c r="P33" s="282"/>
      <c r="Q33" s="39"/>
      <c r="R33" s="40"/>
    </row>
    <row r="34" spans="2:18" s="1" customFormat="1" ht="14.45" hidden="1" customHeight="1">
      <c r="B34" s="38"/>
      <c r="C34" s="39"/>
      <c r="D34" s="39"/>
      <c r="E34" s="45" t="s">
        <v>915</v>
      </c>
      <c r="F34" s="46">
        <v>0.2</v>
      </c>
      <c r="G34" s="125" t="s">
        <v>913</v>
      </c>
      <c r="H34" s="298">
        <f>(SUM(BG103:BG110)+SUM(BG128:BG203))</f>
        <v>0</v>
      </c>
      <c r="I34" s="282"/>
      <c r="J34" s="282"/>
      <c r="K34" s="39"/>
      <c r="L34" s="39"/>
      <c r="M34" s="298">
        <v>0</v>
      </c>
      <c r="N34" s="282"/>
      <c r="O34" s="282"/>
      <c r="P34" s="282"/>
      <c r="Q34" s="39"/>
      <c r="R34" s="40"/>
    </row>
    <row r="35" spans="2:18" s="1" customFormat="1" ht="14.45" hidden="1" customHeight="1">
      <c r="B35" s="38"/>
      <c r="C35" s="39"/>
      <c r="D35" s="39"/>
      <c r="E35" s="45" t="s">
        <v>916</v>
      </c>
      <c r="F35" s="46">
        <v>0.2</v>
      </c>
      <c r="G35" s="125" t="s">
        <v>913</v>
      </c>
      <c r="H35" s="298">
        <f>(SUM(BH103:BH110)+SUM(BH128:BH203))</f>
        <v>0</v>
      </c>
      <c r="I35" s="282"/>
      <c r="J35" s="282"/>
      <c r="K35" s="39"/>
      <c r="L35" s="39"/>
      <c r="M35" s="298">
        <v>0</v>
      </c>
      <c r="N35" s="282"/>
      <c r="O35" s="282"/>
      <c r="P35" s="282"/>
      <c r="Q35" s="39"/>
      <c r="R35" s="40"/>
    </row>
    <row r="36" spans="2:18" s="1" customFormat="1" ht="14.45" hidden="1" customHeight="1">
      <c r="B36" s="38"/>
      <c r="C36" s="39"/>
      <c r="D36" s="39"/>
      <c r="E36" s="45" t="s">
        <v>917</v>
      </c>
      <c r="F36" s="46">
        <v>0</v>
      </c>
      <c r="G36" s="125" t="s">
        <v>913</v>
      </c>
      <c r="H36" s="298">
        <f>(SUM(BI103:BI110)+SUM(BI128:BI203))</f>
        <v>0</v>
      </c>
      <c r="I36" s="282"/>
      <c r="J36" s="282"/>
      <c r="K36" s="39"/>
      <c r="L36" s="39"/>
      <c r="M36" s="298">
        <v>0</v>
      </c>
      <c r="N36" s="282"/>
      <c r="O36" s="282"/>
      <c r="P36" s="282"/>
      <c r="Q36" s="39"/>
      <c r="R36" s="40"/>
    </row>
    <row r="37" spans="2:18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2:18" s="1" customFormat="1" ht="25.35" customHeight="1">
      <c r="B38" s="38"/>
      <c r="C38" s="49"/>
      <c r="D38" s="50" t="s">
        <v>918</v>
      </c>
      <c r="E38" s="51"/>
      <c r="F38" s="51"/>
      <c r="G38" s="126" t="s">
        <v>919</v>
      </c>
      <c r="H38" s="52" t="s">
        <v>920</v>
      </c>
      <c r="I38" s="51"/>
      <c r="J38" s="51"/>
      <c r="K38" s="51"/>
      <c r="L38" s="228">
        <f>SUM(M30:M36)</f>
        <v>0</v>
      </c>
      <c r="M38" s="228"/>
      <c r="N38" s="228"/>
      <c r="O38" s="228"/>
      <c r="P38" s="299"/>
      <c r="Q38" s="49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5">
      <c r="B50" s="38"/>
      <c r="C50" s="39"/>
      <c r="D50" s="53" t="s">
        <v>921</v>
      </c>
      <c r="E50" s="54"/>
      <c r="F50" s="54"/>
      <c r="G50" s="54"/>
      <c r="H50" s="55"/>
      <c r="I50" s="39"/>
      <c r="J50" s="53" t="s">
        <v>922</v>
      </c>
      <c r="K50" s="54"/>
      <c r="L50" s="54"/>
      <c r="M50" s="54"/>
      <c r="N50" s="54"/>
      <c r="O50" s="54"/>
      <c r="P50" s="55"/>
      <c r="Q50" s="39"/>
      <c r="R50" s="40"/>
    </row>
    <row r="51" spans="2:18">
      <c r="B51" s="26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7"/>
    </row>
    <row r="52" spans="2:18">
      <c r="B52" s="26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7"/>
    </row>
    <row r="53" spans="2:18">
      <c r="B53" s="26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7"/>
    </row>
    <row r="54" spans="2:18">
      <c r="B54" s="26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7"/>
    </row>
    <row r="55" spans="2:18">
      <c r="B55" s="26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7"/>
    </row>
    <row r="56" spans="2:18">
      <c r="B56" s="26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7"/>
    </row>
    <row r="57" spans="2:18">
      <c r="B57" s="26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7"/>
    </row>
    <row r="58" spans="2:18">
      <c r="B58" s="26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7"/>
    </row>
    <row r="59" spans="2:18" s="1" customFormat="1" ht="15">
      <c r="B59" s="38"/>
      <c r="C59" s="39"/>
      <c r="D59" s="58" t="s">
        <v>923</v>
      </c>
      <c r="E59" s="59"/>
      <c r="F59" s="59"/>
      <c r="G59" s="60" t="s">
        <v>924</v>
      </c>
      <c r="H59" s="61"/>
      <c r="I59" s="39"/>
      <c r="J59" s="58" t="s">
        <v>923</v>
      </c>
      <c r="K59" s="59"/>
      <c r="L59" s="59"/>
      <c r="M59" s="59"/>
      <c r="N59" s="60" t="s">
        <v>924</v>
      </c>
      <c r="O59" s="59"/>
      <c r="P59" s="61"/>
      <c r="Q59" s="39"/>
      <c r="R59" s="40"/>
    </row>
    <row r="60" spans="2:18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5">
      <c r="B61" s="38"/>
      <c r="C61" s="39"/>
      <c r="D61" s="53" t="s">
        <v>925</v>
      </c>
      <c r="E61" s="54"/>
      <c r="F61" s="54"/>
      <c r="G61" s="54"/>
      <c r="H61" s="55"/>
      <c r="I61" s="39"/>
      <c r="J61" s="53" t="s">
        <v>926</v>
      </c>
      <c r="K61" s="54"/>
      <c r="L61" s="54"/>
      <c r="M61" s="54"/>
      <c r="N61" s="54"/>
      <c r="O61" s="54"/>
      <c r="P61" s="55"/>
      <c r="Q61" s="39"/>
      <c r="R61" s="40"/>
    </row>
    <row r="62" spans="2:18">
      <c r="B62" s="26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7"/>
    </row>
    <row r="63" spans="2:18">
      <c r="B63" s="26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7"/>
    </row>
    <row r="64" spans="2:18">
      <c r="B64" s="26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7"/>
    </row>
    <row r="65" spans="2:18">
      <c r="B65" s="26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7"/>
    </row>
    <row r="66" spans="2:18">
      <c r="B66" s="26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7"/>
    </row>
    <row r="67" spans="2:18">
      <c r="B67" s="26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7"/>
    </row>
    <row r="68" spans="2:18">
      <c r="B68" s="26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7"/>
    </row>
    <row r="69" spans="2:18">
      <c r="B69" s="26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7"/>
    </row>
    <row r="70" spans="2:18" s="1" customFormat="1" ht="15">
      <c r="B70" s="38"/>
      <c r="C70" s="39"/>
      <c r="D70" s="58" t="s">
        <v>923</v>
      </c>
      <c r="E70" s="59"/>
      <c r="F70" s="59"/>
      <c r="G70" s="60" t="s">
        <v>924</v>
      </c>
      <c r="H70" s="61"/>
      <c r="I70" s="39"/>
      <c r="J70" s="58" t="s">
        <v>923</v>
      </c>
      <c r="K70" s="59"/>
      <c r="L70" s="59"/>
      <c r="M70" s="59"/>
      <c r="N70" s="60" t="s">
        <v>924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0000000000003" customHeight="1">
      <c r="B76" s="38"/>
      <c r="C76" s="231" t="s">
        <v>1041</v>
      </c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0" customHeight="1">
      <c r="B78" s="38"/>
      <c r="C78" s="33" t="s">
        <v>887</v>
      </c>
      <c r="D78" s="39"/>
      <c r="E78" s="39"/>
      <c r="F78" s="283" t="str">
        <f>F6</f>
        <v>Rekonštrukcia tepelného hospodárstva Ekonomickej univerzity v Bratislave, Dolnozemská cesta č.1, 852 35 Bratislava</v>
      </c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39"/>
      <c r="R78" s="40"/>
    </row>
    <row r="79" spans="2:18" s="1" customFormat="1" ht="36.950000000000003" customHeight="1">
      <c r="B79" s="38"/>
      <c r="C79" s="72" t="s">
        <v>1036</v>
      </c>
      <c r="D79" s="39"/>
      <c r="E79" s="39"/>
      <c r="F79" s="233" t="str">
        <f>F7</f>
        <v>E2.2 - E2.2 Optická trasa</v>
      </c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39"/>
      <c r="R79" s="40"/>
    </row>
    <row r="80" spans="2:18" s="1" customFormat="1" ht="6.95" customHeight="1"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2:47" s="1" customFormat="1" ht="18" customHeight="1">
      <c r="B81" s="38"/>
      <c r="C81" s="33" t="s">
        <v>891</v>
      </c>
      <c r="D81" s="39"/>
      <c r="E81" s="39"/>
      <c r="F81" s="31" t="str">
        <f>F9</f>
        <v>Bratislava</v>
      </c>
      <c r="G81" s="39"/>
      <c r="H81" s="39"/>
      <c r="I81" s="39"/>
      <c r="J81" s="39"/>
      <c r="K81" s="33" t="s">
        <v>893</v>
      </c>
      <c r="L81" s="39"/>
      <c r="M81" s="281" t="str">
        <f>IF(O9="","",O9)</f>
        <v>7. 7. 2017</v>
      </c>
      <c r="N81" s="281"/>
      <c r="O81" s="281"/>
      <c r="P81" s="281"/>
      <c r="Q81" s="39"/>
      <c r="R81" s="40"/>
    </row>
    <row r="82" spans="2:47" s="1" customFormat="1" ht="6.95" customHeight="1"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40"/>
    </row>
    <row r="83" spans="2:47" s="1" customFormat="1" ht="15">
      <c r="B83" s="38"/>
      <c r="C83" s="33" t="s">
        <v>895</v>
      </c>
      <c r="D83" s="39"/>
      <c r="E83" s="39"/>
      <c r="F83" s="31" t="str">
        <f>E12</f>
        <v>Ekonomická univerzita v Bratislave</v>
      </c>
      <c r="G83" s="39"/>
      <c r="H83" s="39"/>
      <c r="I83" s="39"/>
      <c r="J83" s="39"/>
      <c r="K83" s="33" t="s">
        <v>901</v>
      </c>
      <c r="L83" s="39"/>
      <c r="M83" s="248" t="str">
        <f>E18</f>
        <v>Energoprojekt Bratislava, a.s.</v>
      </c>
      <c r="N83" s="248"/>
      <c r="O83" s="248"/>
      <c r="P83" s="248"/>
      <c r="Q83" s="248"/>
      <c r="R83" s="40"/>
    </row>
    <row r="84" spans="2:47" s="1" customFormat="1" ht="14.45" customHeight="1">
      <c r="B84" s="38"/>
      <c r="C84" s="33" t="s">
        <v>899</v>
      </c>
      <c r="D84" s="39"/>
      <c r="E84" s="39"/>
      <c r="F84" s="31" t="str">
        <f>IF(E15="","",E15)</f>
        <v>Vyplň údaj</v>
      </c>
      <c r="G84" s="39"/>
      <c r="H84" s="39"/>
      <c r="I84" s="39"/>
      <c r="J84" s="39"/>
      <c r="K84" s="33" t="s">
        <v>905</v>
      </c>
      <c r="L84" s="39"/>
      <c r="M84" s="248" t="str">
        <f>E21</f>
        <v>Ing. Kažimír</v>
      </c>
      <c r="N84" s="248"/>
      <c r="O84" s="248"/>
      <c r="P84" s="248"/>
      <c r="Q84" s="248"/>
      <c r="R84" s="40"/>
    </row>
    <row r="85" spans="2:47" s="1" customFormat="1" ht="10.35" customHeight="1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</row>
    <row r="86" spans="2:47" s="1" customFormat="1" ht="29.25" customHeight="1">
      <c r="B86" s="38"/>
      <c r="C86" s="295" t="s">
        <v>1042</v>
      </c>
      <c r="D86" s="296"/>
      <c r="E86" s="296"/>
      <c r="F86" s="296"/>
      <c r="G86" s="296"/>
      <c r="H86" s="49"/>
      <c r="I86" s="49"/>
      <c r="J86" s="49"/>
      <c r="K86" s="49"/>
      <c r="L86" s="49"/>
      <c r="M86" s="49"/>
      <c r="N86" s="295" t="s">
        <v>1043</v>
      </c>
      <c r="O86" s="296"/>
      <c r="P86" s="296"/>
      <c r="Q86" s="296"/>
      <c r="R86" s="40"/>
    </row>
    <row r="87" spans="2:47" s="1" customFormat="1" ht="10.35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40"/>
    </row>
    <row r="88" spans="2:47" s="1" customFormat="1" ht="29.25" customHeight="1">
      <c r="B88" s="38"/>
      <c r="C88" s="127" t="s">
        <v>1044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236">
        <f>N128</f>
        <v>0</v>
      </c>
      <c r="O88" s="297"/>
      <c r="P88" s="297"/>
      <c r="Q88" s="297"/>
      <c r="R88" s="40"/>
      <c r="AU88" s="22" t="s">
        <v>1045</v>
      </c>
    </row>
    <row r="89" spans="2:47" s="7" customFormat="1" ht="24.95" customHeight="1">
      <c r="B89" s="128"/>
      <c r="C89" s="129"/>
      <c r="D89" s="130" t="s">
        <v>2554</v>
      </c>
      <c r="E89" s="129"/>
      <c r="F89" s="129"/>
      <c r="G89" s="129"/>
      <c r="H89" s="129"/>
      <c r="I89" s="129"/>
      <c r="J89" s="129"/>
      <c r="K89" s="129"/>
      <c r="L89" s="129"/>
      <c r="M89" s="129"/>
      <c r="N89" s="291">
        <f>N129</f>
        <v>0</v>
      </c>
      <c r="O89" s="292"/>
      <c r="P89" s="292"/>
      <c r="Q89" s="292"/>
      <c r="R89" s="131"/>
    </row>
    <row r="90" spans="2:47" s="8" customFormat="1" ht="19.899999999999999" customHeight="1">
      <c r="B90" s="132"/>
      <c r="C90" s="101"/>
      <c r="D90" s="112" t="s">
        <v>2555</v>
      </c>
      <c r="E90" s="101"/>
      <c r="F90" s="101"/>
      <c r="G90" s="101"/>
      <c r="H90" s="101"/>
      <c r="I90" s="101"/>
      <c r="J90" s="101"/>
      <c r="K90" s="101"/>
      <c r="L90" s="101"/>
      <c r="M90" s="101"/>
      <c r="N90" s="207">
        <f>N130</f>
        <v>0</v>
      </c>
      <c r="O90" s="208"/>
      <c r="P90" s="208"/>
      <c r="Q90" s="208"/>
      <c r="R90" s="133"/>
    </row>
    <row r="91" spans="2:47" s="8" customFormat="1" ht="19.899999999999999" customHeight="1">
      <c r="B91" s="132"/>
      <c r="C91" s="101"/>
      <c r="D91" s="112" t="s">
        <v>2556</v>
      </c>
      <c r="E91" s="101"/>
      <c r="F91" s="101"/>
      <c r="G91" s="101"/>
      <c r="H91" s="101"/>
      <c r="I91" s="101"/>
      <c r="J91" s="101"/>
      <c r="K91" s="101"/>
      <c r="L91" s="101"/>
      <c r="M91" s="101"/>
      <c r="N91" s="207">
        <f>N134</f>
        <v>0</v>
      </c>
      <c r="O91" s="208"/>
      <c r="P91" s="208"/>
      <c r="Q91" s="208"/>
      <c r="R91" s="133"/>
    </row>
    <row r="92" spans="2:47" s="8" customFormat="1" ht="19.899999999999999" customHeight="1">
      <c r="B92" s="132"/>
      <c r="C92" s="101"/>
      <c r="D92" s="112" t="s">
        <v>2557</v>
      </c>
      <c r="E92" s="101"/>
      <c r="F92" s="101"/>
      <c r="G92" s="101"/>
      <c r="H92" s="101"/>
      <c r="I92" s="101"/>
      <c r="J92" s="101"/>
      <c r="K92" s="101"/>
      <c r="L92" s="101"/>
      <c r="M92" s="101"/>
      <c r="N92" s="207">
        <f>N136</f>
        <v>0</v>
      </c>
      <c r="O92" s="208"/>
      <c r="P92" s="208"/>
      <c r="Q92" s="208"/>
      <c r="R92" s="133"/>
    </row>
    <row r="93" spans="2:47" s="8" customFormat="1" ht="19.899999999999999" customHeight="1">
      <c r="B93" s="132"/>
      <c r="C93" s="101"/>
      <c r="D93" s="112" t="s">
        <v>2558</v>
      </c>
      <c r="E93" s="101"/>
      <c r="F93" s="101"/>
      <c r="G93" s="101"/>
      <c r="H93" s="101"/>
      <c r="I93" s="101"/>
      <c r="J93" s="101"/>
      <c r="K93" s="101"/>
      <c r="L93" s="101"/>
      <c r="M93" s="101"/>
      <c r="N93" s="207">
        <f>N147</f>
        <v>0</v>
      </c>
      <c r="O93" s="208"/>
      <c r="P93" s="208"/>
      <c r="Q93" s="208"/>
      <c r="R93" s="133"/>
    </row>
    <row r="94" spans="2:47" s="8" customFormat="1" ht="19.899999999999999" customHeight="1">
      <c r="B94" s="132"/>
      <c r="C94" s="101"/>
      <c r="D94" s="112" t="s">
        <v>2559</v>
      </c>
      <c r="E94" s="101"/>
      <c r="F94" s="101"/>
      <c r="G94" s="101"/>
      <c r="H94" s="101"/>
      <c r="I94" s="101"/>
      <c r="J94" s="101"/>
      <c r="K94" s="101"/>
      <c r="L94" s="101"/>
      <c r="M94" s="101"/>
      <c r="N94" s="207">
        <f>N155</f>
        <v>0</v>
      </c>
      <c r="O94" s="208"/>
      <c r="P94" s="208"/>
      <c r="Q94" s="208"/>
      <c r="R94" s="133"/>
    </row>
    <row r="95" spans="2:47" s="8" customFormat="1" ht="19.899999999999999" customHeight="1">
      <c r="B95" s="132"/>
      <c r="C95" s="101"/>
      <c r="D95" s="112" t="s">
        <v>2560</v>
      </c>
      <c r="E95" s="101"/>
      <c r="F95" s="101"/>
      <c r="G95" s="101"/>
      <c r="H95" s="101"/>
      <c r="I95" s="101"/>
      <c r="J95" s="101"/>
      <c r="K95" s="101"/>
      <c r="L95" s="101"/>
      <c r="M95" s="101"/>
      <c r="N95" s="207">
        <f>N161</f>
        <v>0</v>
      </c>
      <c r="O95" s="208"/>
      <c r="P95" s="208"/>
      <c r="Q95" s="208"/>
      <c r="R95" s="133"/>
    </row>
    <row r="96" spans="2:47" s="8" customFormat="1" ht="19.899999999999999" customHeight="1">
      <c r="B96" s="132"/>
      <c r="C96" s="101"/>
      <c r="D96" s="112" t="s">
        <v>2561</v>
      </c>
      <c r="E96" s="101"/>
      <c r="F96" s="101"/>
      <c r="G96" s="101"/>
      <c r="H96" s="101"/>
      <c r="I96" s="101"/>
      <c r="J96" s="101"/>
      <c r="K96" s="101"/>
      <c r="L96" s="101"/>
      <c r="M96" s="101"/>
      <c r="N96" s="207">
        <f>N166</f>
        <v>0</v>
      </c>
      <c r="O96" s="208"/>
      <c r="P96" s="208"/>
      <c r="Q96" s="208"/>
      <c r="R96" s="133"/>
    </row>
    <row r="97" spans="2:65" s="8" customFormat="1" ht="19.899999999999999" customHeight="1">
      <c r="B97" s="132"/>
      <c r="C97" s="101"/>
      <c r="D97" s="112" t="s">
        <v>2560</v>
      </c>
      <c r="E97" s="101"/>
      <c r="F97" s="101"/>
      <c r="G97" s="101"/>
      <c r="H97" s="101"/>
      <c r="I97" s="101"/>
      <c r="J97" s="101"/>
      <c r="K97" s="101"/>
      <c r="L97" s="101"/>
      <c r="M97" s="101"/>
      <c r="N97" s="207">
        <f>N181</f>
        <v>0</v>
      </c>
      <c r="O97" s="208"/>
      <c r="P97" s="208"/>
      <c r="Q97" s="208"/>
      <c r="R97" s="133"/>
    </row>
    <row r="98" spans="2:65" s="8" customFormat="1" ht="19.899999999999999" customHeight="1">
      <c r="B98" s="132"/>
      <c r="C98" s="101"/>
      <c r="D98" s="112" t="s">
        <v>2562</v>
      </c>
      <c r="E98" s="101"/>
      <c r="F98" s="101"/>
      <c r="G98" s="101"/>
      <c r="H98" s="101"/>
      <c r="I98" s="101"/>
      <c r="J98" s="101"/>
      <c r="K98" s="101"/>
      <c r="L98" s="101"/>
      <c r="M98" s="101"/>
      <c r="N98" s="207">
        <f>N184</f>
        <v>0</v>
      </c>
      <c r="O98" s="208"/>
      <c r="P98" s="208"/>
      <c r="Q98" s="208"/>
      <c r="R98" s="133"/>
    </row>
    <row r="99" spans="2:65" s="8" customFormat="1" ht="19.899999999999999" customHeight="1">
      <c r="B99" s="132"/>
      <c r="C99" s="101"/>
      <c r="D99" s="112" t="s">
        <v>2563</v>
      </c>
      <c r="E99" s="101"/>
      <c r="F99" s="101"/>
      <c r="G99" s="101"/>
      <c r="H99" s="101"/>
      <c r="I99" s="101"/>
      <c r="J99" s="101"/>
      <c r="K99" s="101"/>
      <c r="L99" s="101"/>
      <c r="M99" s="101"/>
      <c r="N99" s="207">
        <f>N194</f>
        <v>0</v>
      </c>
      <c r="O99" s="208"/>
      <c r="P99" s="208"/>
      <c r="Q99" s="208"/>
      <c r="R99" s="133"/>
    </row>
    <row r="100" spans="2:65" s="8" customFormat="1" ht="19.899999999999999" customHeight="1">
      <c r="B100" s="132"/>
      <c r="C100" s="101"/>
      <c r="D100" s="112" t="s">
        <v>2564</v>
      </c>
      <c r="E100" s="101"/>
      <c r="F100" s="101"/>
      <c r="G100" s="101"/>
      <c r="H100" s="101"/>
      <c r="I100" s="101"/>
      <c r="J100" s="101"/>
      <c r="K100" s="101"/>
      <c r="L100" s="101"/>
      <c r="M100" s="101"/>
      <c r="N100" s="207">
        <f>N198</f>
        <v>0</v>
      </c>
      <c r="O100" s="208"/>
      <c r="P100" s="208"/>
      <c r="Q100" s="208"/>
      <c r="R100" s="133"/>
    </row>
    <row r="101" spans="2:65" s="8" customFormat="1" ht="19.899999999999999" customHeight="1">
      <c r="B101" s="132"/>
      <c r="C101" s="101"/>
      <c r="D101" s="112" t="s">
        <v>2565</v>
      </c>
      <c r="E101" s="101"/>
      <c r="F101" s="101"/>
      <c r="G101" s="101"/>
      <c r="H101" s="101"/>
      <c r="I101" s="101"/>
      <c r="J101" s="101"/>
      <c r="K101" s="101"/>
      <c r="L101" s="101"/>
      <c r="M101" s="101"/>
      <c r="N101" s="207">
        <f>N202</f>
        <v>0</v>
      </c>
      <c r="O101" s="208"/>
      <c r="P101" s="208"/>
      <c r="Q101" s="208"/>
      <c r="R101" s="133"/>
    </row>
    <row r="102" spans="2:65" s="1" customFormat="1" ht="21.75" customHeight="1"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40"/>
    </row>
    <row r="103" spans="2:65" s="1" customFormat="1" ht="29.25" customHeight="1">
      <c r="B103" s="38"/>
      <c r="C103" s="201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93"/>
      <c r="O103" s="294"/>
      <c r="P103" s="294"/>
      <c r="Q103" s="294"/>
      <c r="R103" s="40"/>
      <c r="T103" s="134"/>
      <c r="U103" s="135" t="s">
        <v>911</v>
      </c>
    </row>
    <row r="104" spans="2:65" s="1" customFormat="1" ht="18" customHeight="1">
      <c r="B104" s="136"/>
      <c r="C104" s="203"/>
      <c r="D104" s="213"/>
      <c r="E104" s="213"/>
      <c r="F104" s="213"/>
      <c r="G104" s="213"/>
      <c r="H104" s="213"/>
      <c r="I104" s="203"/>
      <c r="J104" s="203"/>
      <c r="K104" s="203"/>
      <c r="L104" s="203"/>
      <c r="M104" s="203"/>
      <c r="N104" s="216"/>
      <c r="O104" s="216"/>
      <c r="P104" s="216"/>
      <c r="Q104" s="216"/>
      <c r="R104" s="138"/>
      <c r="S104" s="139"/>
      <c r="T104" s="140"/>
      <c r="U104" s="141" t="s">
        <v>914</v>
      </c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42" t="s">
        <v>1065</v>
      </c>
      <c r="AZ104" s="139"/>
      <c r="BA104" s="139"/>
      <c r="BB104" s="139"/>
      <c r="BC104" s="139"/>
      <c r="BD104" s="139"/>
      <c r="BE104" s="143">
        <f t="shared" ref="BE104:BE109" si="0">IF(U104="základná",N104,0)</f>
        <v>0</v>
      </c>
      <c r="BF104" s="143">
        <f t="shared" ref="BF104:BF109" si="1">IF(U104="znížená",N104,0)</f>
        <v>0</v>
      </c>
      <c r="BG104" s="143">
        <f t="shared" ref="BG104:BG109" si="2">IF(U104="zákl. prenesená",N104,0)</f>
        <v>0</v>
      </c>
      <c r="BH104" s="143">
        <f t="shared" ref="BH104:BH109" si="3">IF(U104="zníž. prenesená",N104,0)</f>
        <v>0</v>
      </c>
      <c r="BI104" s="143">
        <f t="shared" ref="BI104:BI109" si="4">IF(U104="nulová",N104,0)</f>
        <v>0</v>
      </c>
      <c r="BJ104" s="142" t="s">
        <v>959</v>
      </c>
      <c r="BK104" s="139"/>
      <c r="BL104" s="139"/>
      <c r="BM104" s="139"/>
    </row>
    <row r="105" spans="2:65" s="1" customFormat="1" ht="18" customHeight="1">
      <c r="B105" s="136"/>
      <c r="C105" s="203"/>
      <c r="D105" s="213"/>
      <c r="E105" s="213"/>
      <c r="F105" s="213"/>
      <c r="G105" s="213"/>
      <c r="H105" s="213"/>
      <c r="I105" s="203"/>
      <c r="J105" s="203"/>
      <c r="K105" s="203"/>
      <c r="L105" s="203"/>
      <c r="M105" s="203"/>
      <c r="N105" s="216"/>
      <c r="O105" s="216"/>
      <c r="P105" s="216"/>
      <c r="Q105" s="216"/>
      <c r="R105" s="138"/>
      <c r="S105" s="139"/>
      <c r="T105" s="140"/>
      <c r="U105" s="141" t="s">
        <v>914</v>
      </c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42" t="s">
        <v>1065</v>
      </c>
      <c r="AZ105" s="139"/>
      <c r="BA105" s="139"/>
      <c r="BB105" s="139"/>
      <c r="BC105" s="139"/>
      <c r="BD105" s="139"/>
      <c r="BE105" s="143">
        <f t="shared" si="0"/>
        <v>0</v>
      </c>
      <c r="BF105" s="143">
        <f t="shared" si="1"/>
        <v>0</v>
      </c>
      <c r="BG105" s="143">
        <f t="shared" si="2"/>
        <v>0</v>
      </c>
      <c r="BH105" s="143">
        <f t="shared" si="3"/>
        <v>0</v>
      </c>
      <c r="BI105" s="143">
        <f t="shared" si="4"/>
        <v>0</v>
      </c>
      <c r="BJ105" s="142" t="s">
        <v>959</v>
      </c>
      <c r="BK105" s="139"/>
      <c r="BL105" s="139"/>
      <c r="BM105" s="139"/>
    </row>
    <row r="106" spans="2:65" s="1" customFormat="1" ht="18" customHeight="1">
      <c r="B106" s="136"/>
      <c r="C106" s="203"/>
      <c r="D106" s="213"/>
      <c r="E106" s="213"/>
      <c r="F106" s="213"/>
      <c r="G106" s="213"/>
      <c r="H106" s="213"/>
      <c r="I106" s="203"/>
      <c r="J106" s="203"/>
      <c r="K106" s="203"/>
      <c r="L106" s="203"/>
      <c r="M106" s="203"/>
      <c r="N106" s="216"/>
      <c r="O106" s="216"/>
      <c r="P106" s="216"/>
      <c r="Q106" s="216"/>
      <c r="R106" s="138"/>
      <c r="S106" s="139"/>
      <c r="T106" s="140"/>
      <c r="U106" s="141" t="s">
        <v>914</v>
      </c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42" t="s">
        <v>1065</v>
      </c>
      <c r="AZ106" s="139"/>
      <c r="BA106" s="139"/>
      <c r="BB106" s="139"/>
      <c r="BC106" s="139"/>
      <c r="BD106" s="139"/>
      <c r="BE106" s="143">
        <f t="shared" si="0"/>
        <v>0</v>
      </c>
      <c r="BF106" s="143">
        <f t="shared" si="1"/>
        <v>0</v>
      </c>
      <c r="BG106" s="143">
        <f t="shared" si="2"/>
        <v>0</v>
      </c>
      <c r="BH106" s="143">
        <f t="shared" si="3"/>
        <v>0</v>
      </c>
      <c r="BI106" s="143">
        <f t="shared" si="4"/>
        <v>0</v>
      </c>
      <c r="BJ106" s="142" t="s">
        <v>959</v>
      </c>
      <c r="BK106" s="139"/>
      <c r="BL106" s="139"/>
      <c r="BM106" s="139"/>
    </row>
    <row r="107" spans="2:65" s="1" customFormat="1" ht="18" customHeight="1">
      <c r="B107" s="136"/>
      <c r="C107" s="203"/>
      <c r="D107" s="213"/>
      <c r="E107" s="213"/>
      <c r="F107" s="213"/>
      <c r="G107" s="213"/>
      <c r="H107" s="213"/>
      <c r="I107" s="203"/>
      <c r="J107" s="203"/>
      <c r="K107" s="203"/>
      <c r="L107" s="203"/>
      <c r="M107" s="203"/>
      <c r="N107" s="216"/>
      <c r="O107" s="216"/>
      <c r="P107" s="216"/>
      <c r="Q107" s="216"/>
      <c r="R107" s="138"/>
      <c r="S107" s="139"/>
      <c r="T107" s="140"/>
      <c r="U107" s="141" t="s">
        <v>914</v>
      </c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42" t="s">
        <v>1065</v>
      </c>
      <c r="AZ107" s="139"/>
      <c r="BA107" s="139"/>
      <c r="BB107" s="139"/>
      <c r="BC107" s="139"/>
      <c r="BD107" s="139"/>
      <c r="BE107" s="143">
        <f t="shared" si="0"/>
        <v>0</v>
      </c>
      <c r="BF107" s="143">
        <f t="shared" si="1"/>
        <v>0</v>
      </c>
      <c r="BG107" s="143">
        <f t="shared" si="2"/>
        <v>0</v>
      </c>
      <c r="BH107" s="143">
        <f t="shared" si="3"/>
        <v>0</v>
      </c>
      <c r="BI107" s="143">
        <f t="shared" si="4"/>
        <v>0</v>
      </c>
      <c r="BJ107" s="142" t="s">
        <v>959</v>
      </c>
      <c r="BK107" s="139"/>
      <c r="BL107" s="139"/>
      <c r="BM107" s="139"/>
    </row>
    <row r="108" spans="2:65" s="1" customFormat="1" ht="18" customHeight="1">
      <c r="B108" s="136"/>
      <c r="C108" s="203"/>
      <c r="D108" s="213"/>
      <c r="E108" s="213"/>
      <c r="F108" s="213"/>
      <c r="G108" s="213"/>
      <c r="H108" s="213"/>
      <c r="I108" s="203"/>
      <c r="J108" s="203"/>
      <c r="K108" s="203"/>
      <c r="L108" s="203"/>
      <c r="M108" s="203"/>
      <c r="N108" s="216"/>
      <c r="O108" s="216"/>
      <c r="P108" s="216"/>
      <c r="Q108" s="216"/>
      <c r="R108" s="138"/>
      <c r="S108" s="139"/>
      <c r="T108" s="140"/>
      <c r="U108" s="141" t="s">
        <v>914</v>
      </c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42" t="s">
        <v>1065</v>
      </c>
      <c r="AZ108" s="139"/>
      <c r="BA108" s="139"/>
      <c r="BB108" s="139"/>
      <c r="BC108" s="139"/>
      <c r="BD108" s="139"/>
      <c r="BE108" s="143">
        <f t="shared" si="0"/>
        <v>0</v>
      </c>
      <c r="BF108" s="143">
        <f t="shared" si="1"/>
        <v>0</v>
      </c>
      <c r="BG108" s="143">
        <f t="shared" si="2"/>
        <v>0</v>
      </c>
      <c r="BH108" s="143">
        <f t="shared" si="3"/>
        <v>0</v>
      </c>
      <c r="BI108" s="143">
        <f t="shared" si="4"/>
        <v>0</v>
      </c>
      <c r="BJ108" s="142" t="s">
        <v>959</v>
      </c>
      <c r="BK108" s="139"/>
      <c r="BL108" s="139"/>
      <c r="BM108" s="139"/>
    </row>
    <row r="109" spans="2:65" s="1" customFormat="1" ht="18" customHeight="1">
      <c r="B109" s="136"/>
      <c r="C109" s="203"/>
      <c r="D109" s="204"/>
      <c r="E109" s="203"/>
      <c r="F109" s="203"/>
      <c r="G109" s="203"/>
      <c r="H109" s="203"/>
      <c r="I109" s="203"/>
      <c r="J109" s="203"/>
      <c r="K109" s="203"/>
      <c r="L109" s="203"/>
      <c r="M109" s="203"/>
      <c r="N109" s="216"/>
      <c r="O109" s="216"/>
      <c r="P109" s="216"/>
      <c r="Q109" s="216"/>
      <c r="R109" s="138"/>
      <c r="S109" s="139"/>
      <c r="T109" s="144"/>
      <c r="U109" s="145" t="s">
        <v>914</v>
      </c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42" t="s">
        <v>1066</v>
      </c>
      <c r="AZ109" s="139"/>
      <c r="BA109" s="139"/>
      <c r="BB109" s="139"/>
      <c r="BC109" s="139"/>
      <c r="BD109" s="139"/>
      <c r="BE109" s="143">
        <f t="shared" si="0"/>
        <v>0</v>
      </c>
      <c r="BF109" s="143">
        <f t="shared" si="1"/>
        <v>0</v>
      </c>
      <c r="BG109" s="143">
        <f t="shared" si="2"/>
        <v>0</v>
      </c>
      <c r="BH109" s="143">
        <f t="shared" si="3"/>
        <v>0</v>
      </c>
      <c r="BI109" s="143">
        <f t="shared" si="4"/>
        <v>0</v>
      </c>
      <c r="BJ109" s="142" t="s">
        <v>959</v>
      </c>
      <c r="BK109" s="139"/>
      <c r="BL109" s="139"/>
      <c r="BM109" s="139"/>
    </row>
    <row r="110" spans="2:65" s="1" customFormat="1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40"/>
    </row>
    <row r="111" spans="2:65" s="1" customFormat="1" ht="29.25" customHeight="1">
      <c r="B111" s="38"/>
      <c r="C111" s="121" t="s">
        <v>490</v>
      </c>
      <c r="D111" s="49"/>
      <c r="E111" s="49"/>
      <c r="F111" s="49"/>
      <c r="G111" s="49"/>
      <c r="H111" s="49"/>
      <c r="I111" s="49"/>
      <c r="J111" s="49"/>
      <c r="K111" s="49"/>
      <c r="L111" s="215">
        <f>ROUND(SUM(N88+N103),2)</f>
        <v>0</v>
      </c>
      <c r="M111" s="215"/>
      <c r="N111" s="215"/>
      <c r="O111" s="215"/>
      <c r="P111" s="215"/>
      <c r="Q111" s="215"/>
      <c r="R111" s="40"/>
    </row>
    <row r="112" spans="2:65" s="1" customFormat="1" ht="6.95" customHeight="1">
      <c r="B112" s="62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4"/>
    </row>
    <row r="116" spans="2:63" s="1" customFormat="1" ht="6.95" customHeight="1">
      <c r="B116" s="65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7"/>
    </row>
    <row r="117" spans="2:63" s="1" customFormat="1" ht="36.950000000000003" customHeight="1">
      <c r="B117" s="38"/>
      <c r="C117" s="231" t="s">
        <v>1067</v>
      </c>
      <c r="D117" s="282"/>
      <c r="E117" s="282"/>
      <c r="F117" s="282"/>
      <c r="G117" s="282"/>
      <c r="H117" s="282"/>
      <c r="I117" s="282"/>
      <c r="J117" s="282"/>
      <c r="K117" s="282"/>
      <c r="L117" s="282"/>
      <c r="M117" s="282"/>
      <c r="N117" s="282"/>
      <c r="O117" s="282"/>
      <c r="P117" s="282"/>
      <c r="Q117" s="282"/>
      <c r="R117" s="40"/>
    </row>
    <row r="118" spans="2:63" s="1" customFormat="1" ht="6.95" customHeight="1"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40"/>
    </row>
    <row r="119" spans="2:63" s="1" customFormat="1" ht="30" customHeight="1">
      <c r="B119" s="38"/>
      <c r="C119" s="33" t="s">
        <v>887</v>
      </c>
      <c r="D119" s="39"/>
      <c r="E119" s="39"/>
      <c r="F119" s="283" t="str">
        <f>F6</f>
        <v>Rekonštrukcia tepelného hospodárstva Ekonomickej univerzity v Bratislave, Dolnozemská cesta č.1, 852 35 Bratislava</v>
      </c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39"/>
      <c r="R119" s="40"/>
    </row>
    <row r="120" spans="2:63" s="1" customFormat="1" ht="36.950000000000003" customHeight="1">
      <c r="B120" s="38"/>
      <c r="C120" s="72" t="s">
        <v>1036</v>
      </c>
      <c r="D120" s="39"/>
      <c r="E120" s="39"/>
      <c r="F120" s="233" t="str">
        <f>F7</f>
        <v>E2.2 - E2.2 Optická trasa</v>
      </c>
      <c r="G120" s="282"/>
      <c r="H120" s="282"/>
      <c r="I120" s="282"/>
      <c r="J120" s="282"/>
      <c r="K120" s="282"/>
      <c r="L120" s="282"/>
      <c r="M120" s="282"/>
      <c r="N120" s="282"/>
      <c r="O120" s="282"/>
      <c r="P120" s="282"/>
      <c r="Q120" s="39"/>
      <c r="R120" s="40"/>
    </row>
    <row r="121" spans="2:63" s="1" customFormat="1" ht="6.95" customHeight="1"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40"/>
    </row>
    <row r="122" spans="2:63" s="1" customFormat="1" ht="18" customHeight="1">
      <c r="B122" s="38"/>
      <c r="C122" s="33" t="s">
        <v>891</v>
      </c>
      <c r="D122" s="39"/>
      <c r="E122" s="39"/>
      <c r="F122" s="31" t="str">
        <f>F9</f>
        <v>Bratislava</v>
      </c>
      <c r="G122" s="39"/>
      <c r="H122" s="39"/>
      <c r="I122" s="39"/>
      <c r="J122" s="39"/>
      <c r="K122" s="33" t="s">
        <v>893</v>
      </c>
      <c r="L122" s="39"/>
      <c r="M122" s="281" t="str">
        <f>IF(O9="","",O9)</f>
        <v>7. 7. 2017</v>
      </c>
      <c r="N122" s="281"/>
      <c r="O122" s="281"/>
      <c r="P122" s="281"/>
      <c r="Q122" s="39"/>
      <c r="R122" s="40"/>
    </row>
    <row r="123" spans="2:63" s="1" customFormat="1" ht="6.95" customHeight="1"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40"/>
    </row>
    <row r="124" spans="2:63" s="1" customFormat="1" ht="15">
      <c r="B124" s="38"/>
      <c r="C124" s="33" t="s">
        <v>895</v>
      </c>
      <c r="D124" s="39"/>
      <c r="E124" s="39"/>
      <c r="F124" s="31" t="str">
        <f>E12</f>
        <v>Ekonomická univerzita v Bratislave</v>
      </c>
      <c r="G124" s="39"/>
      <c r="H124" s="39"/>
      <c r="I124" s="39"/>
      <c r="J124" s="39"/>
      <c r="K124" s="33" t="s">
        <v>901</v>
      </c>
      <c r="L124" s="39"/>
      <c r="M124" s="248" t="str">
        <f>E18</f>
        <v>Energoprojekt Bratislava, a.s.</v>
      </c>
      <c r="N124" s="248"/>
      <c r="O124" s="248"/>
      <c r="P124" s="248"/>
      <c r="Q124" s="248"/>
      <c r="R124" s="40"/>
    </row>
    <row r="125" spans="2:63" s="1" customFormat="1" ht="14.45" customHeight="1">
      <c r="B125" s="38"/>
      <c r="C125" s="33" t="s">
        <v>899</v>
      </c>
      <c r="D125" s="39"/>
      <c r="E125" s="39"/>
      <c r="F125" s="31" t="str">
        <f>IF(E15="","",E15)</f>
        <v>Vyplň údaj</v>
      </c>
      <c r="G125" s="39"/>
      <c r="H125" s="39"/>
      <c r="I125" s="39"/>
      <c r="J125" s="39"/>
      <c r="K125" s="33" t="s">
        <v>905</v>
      </c>
      <c r="L125" s="39"/>
      <c r="M125" s="248" t="str">
        <f>E21</f>
        <v>Ing. Kažimír</v>
      </c>
      <c r="N125" s="248"/>
      <c r="O125" s="248"/>
      <c r="P125" s="248"/>
      <c r="Q125" s="248"/>
      <c r="R125" s="40"/>
    </row>
    <row r="126" spans="2:63" s="1" customFormat="1" ht="10.35" customHeight="1"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40"/>
    </row>
    <row r="127" spans="2:63" s="9" customFormat="1" ht="29.25" customHeight="1">
      <c r="B127" s="146"/>
      <c r="C127" s="147" t="s">
        <v>1068</v>
      </c>
      <c r="D127" s="148" t="s">
        <v>1069</v>
      </c>
      <c r="E127" s="148" t="s">
        <v>929</v>
      </c>
      <c r="F127" s="285" t="s">
        <v>1070</v>
      </c>
      <c r="G127" s="285"/>
      <c r="H127" s="285"/>
      <c r="I127" s="285"/>
      <c r="J127" s="148" t="s">
        <v>1071</v>
      </c>
      <c r="K127" s="148" t="s">
        <v>1072</v>
      </c>
      <c r="L127" s="285" t="s">
        <v>1073</v>
      </c>
      <c r="M127" s="285"/>
      <c r="N127" s="285" t="s">
        <v>1043</v>
      </c>
      <c r="O127" s="285"/>
      <c r="P127" s="285"/>
      <c r="Q127" s="286"/>
      <c r="R127" s="149"/>
      <c r="T127" s="78" t="s">
        <v>1074</v>
      </c>
      <c r="U127" s="79" t="s">
        <v>911</v>
      </c>
      <c r="V127" s="79" t="s">
        <v>1075</v>
      </c>
      <c r="W127" s="79" t="s">
        <v>1076</v>
      </c>
      <c r="X127" s="79" t="s">
        <v>1077</v>
      </c>
      <c r="Y127" s="79" t="s">
        <v>1078</v>
      </c>
      <c r="Z127" s="79" t="s">
        <v>1079</v>
      </c>
      <c r="AA127" s="80" t="s">
        <v>1080</v>
      </c>
    </row>
    <row r="128" spans="2:63" s="1" customFormat="1" ht="29.25" customHeight="1">
      <c r="B128" s="38"/>
      <c r="C128" s="82" t="s">
        <v>1040</v>
      </c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287">
        <f>BK128</f>
        <v>0</v>
      </c>
      <c r="O128" s="288"/>
      <c r="P128" s="288"/>
      <c r="Q128" s="288"/>
      <c r="R128" s="40"/>
      <c r="T128" s="81"/>
      <c r="U128" s="54"/>
      <c r="V128" s="54"/>
      <c r="W128" s="150">
        <f>W129+W204</f>
        <v>0</v>
      </c>
      <c r="X128" s="54"/>
      <c r="Y128" s="150">
        <f>Y129+Y204</f>
        <v>0</v>
      </c>
      <c r="Z128" s="54"/>
      <c r="AA128" s="151">
        <f>AA129+AA204</f>
        <v>0</v>
      </c>
      <c r="AT128" s="22" t="s">
        <v>946</v>
      </c>
      <c r="AU128" s="22" t="s">
        <v>1045</v>
      </c>
      <c r="BK128" s="152">
        <f>BK129+BK204</f>
        <v>0</v>
      </c>
    </row>
    <row r="129" spans="2:65" s="10" customFormat="1" ht="37.35" customHeight="1">
      <c r="B129" s="153"/>
      <c r="C129" s="154"/>
      <c r="D129" s="155" t="s">
        <v>2554</v>
      </c>
      <c r="E129" s="155"/>
      <c r="F129" s="155"/>
      <c r="G129" s="155"/>
      <c r="H129" s="155"/>
      <c r="I129" s="155"/>
      <c r="J129" s="155"/>
      <c r="K129" s="155"/>
      <c r="L129" s="155"/>
      <c r="M129" s="155"/>
      <c r="N129" s="289">
        <f>BK129</f>
        <v>0</v>
      </c>
      <c r="O129" s="290"/>
      <c r="P129" s="290"/>
      <c r="Q129" s="290"/>
      <c r="R129" s="156"/>
      <c r="T129" s="157"/>
      <c r="U129" s="154"/>
      <c r="V129" s="154"/>
      <c r="W129" s="158">
        <f>W130+W134+W136+W147+W155+W161+W166+W181+W184+W194+W198+W202</f>
        <v>0</v>
      </c>
      <c r="X129" s="154"/>
      <c r="Y129" s="158">
        <f>Y130+Y134+Y136+Y147+Y155+Y161+Y166+Y181+Y184+Y194+Y198+Y202</f>
        <v>0</v>
      </c>
      <c r="Z129" s="154"/>
      <c r="AA129" s="159">
        <f>AA130+AA134+AA136+AA147+AA155+AA161+AA166+AA181+AA184+AA194+AA198+AA202</f>
        <v>0</v>
      </c>
      <c r="AR129" s="160" t="s">
        <v>1100</v>
      </c>
      <c r="AT129" s="161" t="s">
        <v>946</v>
      </c>
      <c r="AU129" s="161" t="s">
        <v>947</v>
      </c>
      <c r="AY129" s="160" t="s">
        <v>1081</v>
      </c>
      <c r="BK129" s="162">
        <f>BK130+BK134+BK136+BK147+BK155+BK161+BK166+BK181+BK184+BK194+BK198+BK202</f>
        <v>0</v>
      </c>
    </row>
    <row r="130" spans="2:65" s="10" customFormat="1" ht="19.899999999999999" customHeight="1">
      <c r="B130" s="153"/>
      <c r="C130" s="154"/>
      <c r="D130" s="163" t="s">
        <v>2555</v>
      </c>
      <c r="E130" s="163"/>
      <c r="F130" s="163"/>
      <c r="G130" s="163"/>
      <c r="H130" s="163"/>
      <c r="I130" s="163"/>
      <c r="J130" s="163"/>
      <c r="K130" s="163"/>
      <c r="L130" s="163"/>
      <c r="M130" s="163"/>
      <c r="N130" s="279">
        <f>BK130</f>
        <v>0</v>
      </c>
      <c r="O130" s="280"/>
      <c r="P130" s="280"/>
      <c r="Q130" s="280"/>
      <c r="R130" s="156"/>
      <c r="T130" s="157"/>
      <c r="U130" s="154"/>
      <c r="V130" s="154"/>
      <c r="W130" s="158">
        <f>SUM(W131:W133)</f>
        <v>0</v>
      </c>
      <c r="X130" s="154"/>
      <c r="Y130" s="158">
        <f>SUM(Y131:Y133)</f>
        <v>0</v>
      </c>
      <c r="Z130" s="154"/>
      <c r="AA130" s="159">
        <f>SUM(AA131:AA133)</f>
        <v>0</v>
      </c>
      <c r="AR130" s="160" t="s">
        <v>1100</v>
      </c>
      <c r="AT130" s="161" t="s">
        <v>946</v>
      </c>
      <c r="AU130" s="161" t="s">
        <v>954</v>
      </c>
      <c r="AY130" s="160" t="s">
        <v>1081</v>
      </c>
      <c r="BK130" s="162">
        <f>SUM(BK131:BK133)</f>
        <v>0</v>
      </c>
    </row>
    <row r="131" spans="2:65" s="1" customFormat="1" ht="38.25" customHeight="1">
      <c r="B131" s="136"/>
      <c r="C131" s="195" t="s">
        <v>954</v>
      </c>
      <c r="D131" s="195" t="s">
        <v>1187</v>
      </c>
      <c r="E131" s="196" t="s">
        <v>2566</v>
      </c>
      <c r="F131" s="262" t="s">
        <v>2567</v>
      </c>
      <c r="G131" s="262"/>
      <c r="H131" s="262"/>
      <c r="I131" s="262"/>
      <c r="J131" s="197" t="s">
        <v>1194</v>
      </c>
      <c r="K131" s="198">
        <v>1300</v>
      </c>
      <c r="L131" s="261">
        <v>0</v>
      </c>
      <c r="M131" s="261"/>
      <c r="N131" s="257">
        <f>ROUND(L131*K131,3)</f>
        <v>0</v>
      </c>
      <c r="O131" s="258"/>
      <c r="P131" s="258"/>
      <c r="Q131" s="258"/>
      <c r="R131" s="138"/>
      <c r="T131" s="168" t="s">
        <v>875</v>
      </c>
      <c r="U131" s="47" t="s">
        <v>914</v>
      </c>
      <c r="V131" s="39"/>
      <c r="W131" s="169">
        <f>V131*K131</f>
        <v>0</v>
      </c>
      <c r="X131" s="169">
        <v>0</v>
      </c>
      <c r="Y131" s="169">
        <f>X131*K131</f>
        <v>0</v>
      </c>
      <c r="Z131" s="169">
        <v>0</v>
      </c>
      <c r="AA131" s="170">
        <f>Z131*K131</f>
        <v>0</v>
      </c>
      <c r="AR131" s="22" t="s">
        <v>2471</v>
      </c>
      <c r="AT131" s="22" t="s">
        <v>1187</v>
      </c>
      <c r="AU131" s="22" t="s">
        <v>959</v>
      </c>
      <c r="AY131" s="22" t="s">
        <v>1081</v>
      </c>
      <c r="BE131" s="116">
        <f>IF(U131="základná",N131,0)</f>
        <v>0</v>
      </c>
      <c r="BF131" s="116">
        <f>IF(U131="znížená",N131,0)</f>
        <v>0</v>
      </c>
      <c r="BG131" s="116">
        <f>IF(U131="zákl. prenesená",N131,0)</f>
        <v>0</v>
      </c>
      <c r="BH131" s="116">
        <f>IF(U131="zníž. prenesená",N131,0)</f>
        <v>0</v>
      </c>
      <c r="BI131" s="116">
        <f>IF(U131="nulová",N131,0)</f>
        <v>0</v>
      </c>
      <c r="BJ131" s="22" t="s">
        <v>959</v>
      </c>
      <c r="BK131" s="171">
        <f>ROUND(L131*K131,3)</f>
        <v>0</v>
      </c>
      <c r="BL131" s="22" t="s">
        <v>1434</v>
      </c>
      <c r="BM131" s="22" t="s">
        <v>2568</v>
      </c>
    </row>
    <row r="132" spans="2:65" s="1" customFormat="1" ht="16.5" customHeight="1">
      <c r="B132" s="136"/>
      <c r="C132" s="195" t="s">
        <v>959</v>
      </c>
      <c r="D132" s="195" t="s">
        <v>1187</v>
      </c>
      <c r="E132" s="196" t="s">
        <v>2569</v>
      </c>
      <c r="F132" s="262" t="s">
        <v>2570</v>
      </c>
      <c r="G132" s="262"/>
      <c r="H132" s="262"/>
      <c r="I132" s="262"/>
      <c r="J132" s="197" t="s">
        <v>1182</v>
      </c>
      <c r="K132" s="198">
        <v>12</v>
      </c>
      <c r="L132" s="261">
        <v>0</v>
      </c>
      <c r="M132" s="261"/>
      <c r="N132" s="257">
        <f>ROUND(L132*K132,3)</f>
        <v>0</v>
      </c>
      <c r="O132" s="258"/>
      <c r="P132" s="258"/>
      <c r="Q132" s="258"/>
      <c r="R132" s="138"/>
      <c r="T132" s="168" t="s">
        <v>875</v>
      </c>
      <c r="U132" s="47" t="s">
        <v>914</v>
      </c>
      <c r="V132" s="39"/>
      <c r="W132" s="169">
        <f>V132*K132</f>
        <v>0</v>
      </c>
      <c r="X132" s="169">
        <v>0</v>
      </c>
      <c r="Y132" s="169">
        <f>X132*K132</f>
        <v>0</v>
      </c>
      <c r="Z132" s="169">
        <v>0</v>
      </c>
      <c r="AA132" s="170">
        <f>Z132*K132</f>
        <v>0</v>
      </c>
      <c r="AR132" s="22" t="s">
        <v>2471</v>
      </c>
      <c r="AT132" s="22" t="s">
        <v>1187</v>
      </c>
      <c r="AU132" s="22" t="s">
        <v>959</v>
      </c>
      <c r="AY132" s="22" t="s">
        <v>1081</v>
      </c>
      <c r="BE132" s="116">
        <f>IF(U132="základná",N132,0)</f>
        <v>0</v>
      </c>
      <c r="BF132" s="116">
        <f>IF(U132="znížená",N132,0)</f>
        <v>0</v>
      </c>
      <c r="BG132" s="116">
        <f>IF(U132="zákl. prenesená",N132,0)</f>
        <v>0</v>
      </c>
      <c r="BH132" s="116">
        <f>IF(U132="zníž. prenesená",N132,0)</f>
        <v>0</v>
      </c>
      <c r="BI132" s="116">
        <f>IF(U132="nulová",N132,0)</f>
        <v>0</v>
      </c>
      <c r="BJ132" s="22" t="s">
        <v>959</v>
      </c>
      <c r="BK132" s="171">
        <f>ROUND(L132*K132,3)</f>
        <v>0</v>
      </c>
      <c r="BL132" s="22" t="s">
        <v>1434</v>
      </c>
      <c r="BM132" s="22" t="s">
        <v>2571</v>
      </c>
    </row>
    <row r="133" spans="2:65" s="1" customFormat="1" ht="25.5" customHeight="1">
      <c r="B133" s="136"/>
      <c r="C133" s="195" t="s">
        <v>1100</v>
      </c>
      <c r="D133" s="195" t="s">
        <v>1187</v>
      </c>
      <c r="E133" s="196" t="s">
        <v>2572</v>
      </c>
      <c r="F133" s="262" t="s">
        <v>2573</v>
      </c>
      <c r="G133" s="262"/>
      <c r="H133" s="262"/>
      <c r="I133" s="262"/>
      <c r="J133" s="197" t="s">
        <v>1182</v>
      </c>
      <c r="K133" s="198">
        <v>12</v>
      </c>
      <c r="L133" s="261">
        <v>0</v>
      </c>
      <c r="M133" s="261"/>
      <c r="N133" s="257">
        <f>ROUND(L133*K133,3)</f>
        <v>0</v>
      </c>
      <c r="O133" s="258"/>
      <c r="P133" s="258"/>
      <c r="Q133" s="258"/>
      <c r="R133" s="138"/>
      <c r="T133" s="168" t="s">
        <v>875</v>
      </c>
      <c r="U133" s="47" t="s">
        <v>914</v>
      </c>
      <c r="V133" s="39"/>
      <c r="W133" s="169">
        <f>V133*K133</f>
        <v>0</v>
      </c>
      <c r="X133" s="169">
        <v>0</v>
      </c>
      <c r="Y133" s="169">
        <f>X133*K133</f>
        <v>0</v>
      </c>
      <c r="Z133" s="169">
        <v>0</v>
      </c>
      <c r="AA133" s="170">
        <f>Z133*K133</f>
        <v>0</v>
      </c>
      <c r="AR133" s="22" t="s">
        <v>2471</v>
      </c>
      <c r="AT133" s="22" t="s">
        <v>1187</v>
      </c>
      <c r="AU133" s="22" t="s">
        <v>959</v>
      </c>
      <c r="AY133" s="22" t="s">
        <v>1081</v>
      </c>
      <c r="BE133" s="116">
        <f>IF(U133="základná",N133,0)</f>
        <v>0</v>
      </c>
      <c r="BF133" s="116">
        <f>IF(U133="znížená",N133,0)</f>
        <v>0</v>
      </c>
      <c r="BG133" s="116">
        <f>IF(U133="zákl. prenesená",N133,0)</f>
        <v>0</v>
      </c>
      <c r="BH133" s="116">
        <f>IF(U133="zníž. prenesená",N133,0)</f>
        <v>0</v>
      </c>
      <c r="BI133" s="116">
        <f>IF(U133="nulová",N133,0)</f>
        <v>0</v>
      </c>
      <c r="BJ133" s="22" t="s">
        <v>959</v>
      </c>
      <c r="BK133" s="171">
        <f>ROUND(L133*K133,3)</f>
        <v>0</v>
      </c>
      <c r="BL133" s="22" t="s">
        <v>1434</v>
      </c>
      <c r="BM133" s="22" t="s">
        <v>2574</v>
      </c>
    </row>
    <row r="134" spans="2:65" s="10" customFormat="1" ht="29.85" customHeight="1">
      <c r="B134" s="153"/>
      <c r="C134" s="154"/>
      <c r="D134" s="163" t="s">
        <v>2556</v>
      </c>
      <c r="E134" s="163"/>
      <c r="F134" s="163"/>
      <c r="G134" s="163"/>
      <c r="H134" s="163"/>
      <c r="I134" s="163"/>
      <c r="J134" s="163"/>
      <c r="K134" s="163"/>
      <c r="L134" s="163"/>
      <c r="M134" s="163"/>
      <c r="N134" s="273">
        <f>BK134</f>
        <v>0</v>
      </c>
      <c r="O134" s="274"/>
      <c r="P134" s="274"/>
      <c r="Q134" s="274"/>
      <c r="R134" s="156"/>
      <c r="T134" s="157"/>
      <c r="U134" s="154"/>
      <c r="V134" s="154"/>
      <c r="W134" s="158">
        <f>W135</f>
        <v>0</v>
      </c>
      <c r="X134" s="154"/>
      <c r="Y134" s="158">
        <f>Y135</f>
        <v>0</v>
      </c>
      <c r="Z134" s="154"/>
      <c r="AA134" s="159">
        <f>AA135</f>
        <v>0</v>
      </c>
      <c r="AR134" s="160" t="s">
        <v>1100</v>
      </c>
      <c r="AT134" s="161" t="s">
        <v>946</v>
      </c>
      <c r="AU134" s="161" t="s">
        <v>954</v>
      </c>
      <c r="AY134" s="160" t="s">
        <v>1081</v>
      </c>
      <c r="BK134" s="162">
        <f>BK135</f>
        <v>0</v>
      </c>
    </row>
    <row r="135" spans="2:65" s="1" customFormat="1" ht="25.5" customHeight="1">
      <c r="B135" s="136"/>
      <c r="C135" s="195" t="s">
        <v>1086</v>
      </c>
      <c r="D135" s="195" t="s">
        <v>1187</v>
      </c>
      <c r="E135" s="196" t="s">
        <v>2575</v>
      </c>
      <c r="F135" s="262" t="s">
        <v>2576</v>
      </c>
      <c r="G135" s="262"/>
      <c r="H135" s="262"/>
      <c r="I135" s="262"/>
      <c r="J135" s="197" t="s">
        <v>1182</v>
      </c>
      <c r="K135" s="198">
        <v>14</v>
      </c>
      <c r="L135" s="261">
        <v>0</v>
      </c>
      <c r="M135" s="261"/>
      <c r="N135" s="257">
        <f>ROUND(L135*K135,3)</f>
        <v>0</v>
      </c>
      <c r="O135" s="258"/>
      <c r="P135" s="258"/>
      <c r="Q135" s="258"/>
      <c r="R135" s="138"/>
      <c r="T135" s="168" t="s">
        <v>875</v>
      </c>
      <c r="U135" s="47" t="s">
        <v>914</v>
      </c>
      <c r="V135" s="39"/>
      <c r="W135" s="169">
        <f>V135*K135</f>
        <v>0</v>
      </c>
      <c r="X135" s="169">
        <v>0</v>
      </c>
      <c r="Y135" s="169">
        <f>X135*K135</f>
        <v>0</v>
      </c>
      <c r="Z135" s="169">
        <v>0</v>
      </c>
      <c r="AA135" s="170">
        <f>Z135*K135</f>
        <v>0</v>
      </c>
      <c r="AR135" s="22" t="s">
        <v>2471</v>
      </c>
      <c r="AT135" s="22" t="s">
        <v>1187</v>
      </c>
      <c r="AU135" s="22" t="s">
        <v>959</v>
      </c>
      <c r="AY135" s="22" t="s">
        <v>1081</v>
      </c>
      <c r="BE135" s="116">
        <f>IF(U135="základná",N135,0)</f>
        <v>0</v>
      </c>
      <c r="BF135" s="116">
        <f>IF(U135="znížená",N135,0)</f>
        <v>0</v>
      </c>
      <c r="BG135" s="116">
        <f>IF(U135="zákl. prenesená",N135,0)</f>
        <v>0</v>
      </c>
      <c r="BH135" s="116">
        <f>IF(U135="zníž. prenesená",N135,0)</f>
        <v>0</v>
      </c>
      <c r="BI135" s="116">
        <f>IF(U135="nulová",N135,0)</f>
        <v>0</v>
      </c>
      <c r="BJ135" s="22" t="s">
        <v>959</v>
      </c>
      <c r="BK135" s="171">
        <f>ROUND(L135*K135,3)</f>
        <v>0</v>
      </c>
      <c r="BL135" s="22" t="s">
        <v>1434</v>
      </c>
      <c r="BM135" s="22" t="s">
        <v>2577</v>
      </c>
    </row>
    <row r="136" spans="2:65" s="10" customFormat="1" ht="29.85" customHeight="1">
      <c r="B136" s="153"/>
      <c r="C136" s="154"/>
      <c r="D136" s="163" t="s">
        <v>2557</v>
      </c>
      <c r="E136" s="163"/>
      <c r="F136" s="163"/>
      <c r="G136" s="163"/>
      <c r="H136" s="163"/>
      <c r="I136" s="163"/>
      <c r="J136" s="163"/>
      <c r="K136" s="163"/>
      <c r="L136" s="163"/>
      <c r="M136" s="163"/>
      <c r="N136" s="273">
        <f>BK136</f>
        <v>0</v>
      </c>
      <c r="O136" s="274"/>
      <c r="P136" s="274"/>
      <c r="Q136" s="274"/>
      <c r="R136" s="156"/>
      <c r="T136" s="157"/>
      <c r="U136" s="154"/>
      <c r="V136" s="154"/>
      <c r="W136" s="158">
        <f>SUM(W137:W146)</f>
        <v>0</v>
      </c>
      <c r="X136" s="154"/>
      <c r="Y136" s="158">
        <f>SUM(Y137:Y146)</f>
        <v>0</v>
      </c>
      <c r="Z136" s="154"/>
      <c r="AA136" s="159">
        <f>SUM(AA137:AA146)</f>
        <v>0</v>
      </c>
      <c r="AR136" s="160" t="s">
        <v>1100</v>
      </c>
      <c r="AT136" s="161" t="s">
        <v>946</v>
      </c>
      <c r="AU136" s="161" t="s">
        <v>954</v>
      </c>
      <c r="AY136" s="160" t="s">
        <v>1081</v>
      </c>
      <c r="BK136" s="162">
        <f>SUM(BK137:BK146)</f>
        <v>0</v>
      </c>
    </row>
    <row r="137" spans="2:65" s="1" customFormat="1" ht="25.5" customHeight="1">
      <c r="B137" s="136"/>
      <c r="C137" s="195" t="s">
        <v>1107</v>
      </c>
      <c r="D137" s="195" t="s">
        <v>1187</v>
      </c>
      <c r="E137" s="196" t="s">
        <v>2578</v>
      </c>
      <c r="F137" s="262" t="s">
        <v>2579</v>
      </c>
      <c r="G137" s="262"/>
      <c r="H137" s="262"/>
      <c r="I137" s="262"/>
      <c r="J137" s="197" t="s">
        <v>875</v>
      </c>
      <c r="K137" s="198">
        <v>0</v>
      </c>
      <c r="L137" s="261">
        <v>0</v>
      </c>
      <c r="M137" s="261"/>
      <c r="N137" s="257">
        <f t="shared" ref="N137:N146" si="5">ROUND(L137*K137,3)</f>
        <v>0</v>
      </c>
      <c r="O137" s="258"/>
      <c r="P137" s="258"/>
      <c r="Q137" s="258"/>
      <c r="R137" s="138"/>
      <c r="T137" s="168" t="s">
        <v>875</v>
      </c>
      <c r="U137" s="47" t="s">
        <v>914</v>
      </c>
      <c r="V137" s="39"/>
      <c r="W137" s="169">
        <f t="shared" ref="W137:W146" si="6">V137*K137</f>
        <v>0</v>
      </c>
      <c r="X137" s="169">
        <v>0</v>
      </c>
      <c r="Y137" s="169">
        <f t="shared" ref="Y137:Y146" si="7">X137*K137</f>
        <v>0</v>
      </c>
      <c r="Z137" s="169">
        <v>0</v>
      </c>
      <c r="AA137" s="170">
        <f t="shared" ref="AA137:AA146" si="8">Z137*K137</f>
        <v>0</v>
      </c>
      <c r="AR137" s="22" t="s">
        <v>2471</v>
      </c>
      <c r="AT137" s="22" t="s">
        <v>1187</v>
      </c>
      <c r="AU137" s="22" t="s">
        <v>959</v>
      </c>
      <c r="AY137" s="22" t="s">
        <v>1081</v>
      </c>
      <c r="BE137" s="116">
        <f t="shared" ref="BE137:BE146" si="9">IF(U137="základná",N137,0)</f>
        <v>0</v>
      </c>
      <c r="BF137" s="116">
        <f t="shared" ref="BF137:BF146" si="10">IF(U137="znížená",N137,0)</f>
        <v>0</v>
      </c>
      <c r="BG137" s="116">
        <f t="shared" ref="BG137:BG146" si="11">IF(U137="zákl. prenesená",N137,0)</f>
        <v>0</v>
      </c>
      <c r="BH137" s="116">
        <f t="shared" ref="BH137:BH146" si="12">IF(U137="zníž. prenesená",N137,0)</f>
        <v>0</v>
      </c>
      <c r="BI137" s="116">
        <f t="shared" ref="BI137:BI146" si="13">IF(U137="nulová",N137,0)</f>
        <v>0</v>
      </c>
      <c r="BJ137" s="22" t="s">
        <v>959</v>
      </c>
      <c r="BK137" s="171">
        <f t="shared" ref="BK137:BK146" si="14">ROUND(L137*K137,3)</f>
        <v>0</v>
      </c>
      <c r="BL137" s="22" t="s">
        <v>1434</v>
      </c>
      <c r="BM137" s="22" t="s">
        <v>2580</v>
      </c>
    </row>
    <row r="138" spans="2:65" s="1" customFormat="1" ht="16.5" customHeight="1">
      <c r="B138" s="136"/>
      <c r="C138" s="195" t="s">
        <v>1113</v>
      </c>
      <c r="D138" s="195" t="s">
        <v>1187</v>
      </c>
      <c r="E138" s="196" t="s">
        <v>2581</v>
      </c>
      <c r="F138" s="262" t="s">
        <v>2582</v>
      </c>
      <c r="G138" s="262"/>
      <c r="H138" s="262"/>
      <c r="I138" s="262"/>
      <c r="J138" s="197" t="s">
        <v>1182</v>
      </c>
      <c r="K138" s="198">
        <v>2</v>
      </c>
      <c r="L138" s="261">
        <v>0</v>
      </c>
      <c r="M138" s="261"/>
      <c r="N138" s="257">
        <f t="shared" si="5"/>
        <v>0</v>
      </c>
      <c r="O138" s="258"/>
      <c r="P138" s="258"/>
      <c r="Q138" s="258"/>
      <c r="R138" s="138"/>
      <c r="T138" s="168" t="s">
        <v>875</v>
      </c>
      <c r="U138" s="47" t="s">
        <v>914</v>
      </c>
      <c r="V138" s="39"/>
      <c r="W138" s="169">
        <f t="shared" si="6"/>
        <v>0</v>
      </c>
      <c r="X138" s="169">
        <v>0</v>
      </c>
      <c r="Y138" s="169">
        <f t="shared" si="7"/>
        <v>0</v>
      </c>
      <c r="Z138" s="169">
        <v>0</v>
      </c>
      <c r="AA138" s="170">
        <f t="shared" si="8"/>
        <v>0</v>
      </c>
      <c r="AR138" s="22" t="s">
        <v>2471</v>
      </c>
      <c r="AT138" s="22" t="s">
        <v>1187</v>
      </c>
      <c r="AU138" s="22" t="s">
        <v>959</v>
      </c>
      <c r="AY138" s="22" t="s">
        <v>1081</v>
      </c>
      <c r="BE138" s="116">
        <f t="shared" si="9"/>
        <v>0</v>
      </c>
      <c r="BF138" s="116">
        <f t="shared" si="10"/>
        <v>0</v>
      </c>
      <c r="BG138" s="116">
        <f t="shared" si="11"/>
        <v>0</v>
      </c>
      <c r="BH138" s="116">
        <f t="shared" si="12"/>
        <v>0</v>
      </c>
      <c r="BI138" s="116">
        <f t="shared" si="13"/>
        <v>0</v>
      </c>
      <c r="BJ138" s="22" t="s">
        <v>959</v>
      </c>
      <c r="BK138" s="171">
        <f t="shared" si="14"/>
        <v>0</v>
      </c>
      <c r="BL138" s="22" t="s">
        <v>1434</v>
      </c>
      <c r="BM138" s="22" t="s">
        <v>2583</v>
      </c>
    </row>
    <row r="139" spans="2:65" s="1" customFormat="1" ht="16.5" customHeight="1">
      <c r="B139" s="136"/>
      <c r="C139" s="195" t="s">
        <v>1119</v>
      </c>
      <c r="D139" s="195" t="s">
        <v>1187</v>
      </c>
      <c r="E139" s="196" t="s">
        <v>2584</v>
      </c>
      <c r="F139" s="262" t="s">
        <v>2585</v>
      </c>
      <c r="G139" s="262"/>
      <c r="H139" s="262"/>
      <c r="I139" s="262"/>
      <c r="J139" s="197" t="s">
        <v>1182</v>
      </c>
      <c r="K139" s="198">
        <v>2</v>
      </c>
      <c r="L139" s="261">
        <v>0</v>
      </c>
      <c r="M139" s="261"/>
      <c r="N139" s="257">
        <f t="shared" si="5"/>
        <v>0</v>
      </c>
      <c r="O139" s="258"/>
      <c r="P139" s="258"/>
      <c r="Q139" s="258"/>
      <c r="R139" s="138"/>
      <c r="T139" s="168" t="s">
        <v>875</v>
      </c>
      <c r="U139" s="47" t="s">
        <v>914</v>
      </c>
      <c r="V139" s="39"/>
      <c r="W139" s="169">
        <f t="shared" si="6"/>
        <v>0</v>
      </c>
      <c r="X139" s="169">
        <v>0</v>
      </c>
      <c r="Y139" s="169">
        <f t="shared" si="7"/>
        <v>0</v>
      </c>
      <c r="Z139" s="169">
        <v>0</v>
      </c>
      <c r="AA139" s="170">
        <f t="shared" si="8"/>
        <v>0</v>
      </c>
      <c r="AR139" s="22" t="s">
        <v>2471</v>
      </c>
      <c r="AT139" s="22" t="s">
        <v>1187</v>
      </c>
      <c r="AU139" s="22" t="s">
        <v>959</v>
      </c>
      <c r="AY139" s="22" t="s">
        <v>1081</v>
      </c>
      <c r="BE139" s="116">
        <f t="shared" si="9"/>
        <v>0</v>
      </c>
      <c r="BF139" s="116">
        <f t="shared" si="10"/>
        <v>0</v>
      </c>
      <c r="BG139" s="116">
        <f t="shared" si="11"/>
        <v>0</v>
      </c>
      <c r="BH139" s="116">
        <f t="shared" si="12"/>
        <v>0</v>
      </c>
      <c r="BI139" s="116">
        <f t="shared" si="13"/>
        <v>0</v>
      </c>
      <c r="BJ139" s="22" t="s">
        <v>959</v>
      </c>
      <c r="BK139" s="171">
        <f t="shared" si="14"/>
        <v>0</v>
      </c>
      <c r="BL139" s="22" t="s">
        <v>1434</v>
      </c>
      <c r="BM139" s="22" t="s">
        <v>2586</v>
      </c>
    </row>
    <row r="140" spans="2:65" s="1" customFormat="1" ht="16.5" customHeight="1">
      <c r="B140" s="136"/>
      <c r="C140" s="195" t="s">
        <v>1126</v>
      </c>
      <c r="D140" s="195" t="s">
        <v>1187</v>
      </c>
      <c r="E140" s="196" t="s">
        <v>2587</v>
      </c>
      <c r="F140" s="262" t="s">
        <v>2588</v>
      </c>
      <c r="G140" s="262"/>
      <c r="H140" s="262"/>
      <c r="I140" s="262"/>
      <c r="J140" s="197" t="s">
        <v>1182</v>
      </c>
      <c r="K140" s="198">
        <v>2</v>
      </c>
      <c r="L140" s="261">
        <v>0</v>
      </c>
      <c r="M140" s="261"/>
      <c r="N140" s="257">
        <f t="shared" si="5"/>
        <v>0</v>
      </c>
      <c r="O140" s="258"/>
      <c r="P140" s="258"/>
      <c r="Q140" s="258"/>
      <c r="R140" s="138"/>
      <c r="T140" s="168" t="s">
        <v>875</v>
      </c>
      <c r="U140" s="47" t="s">
        <v>914</v>
      </c>
      <c r="V140" s="39"/>
      <c r="W140" s="169">
        <f t="shared" si="6"/>
        <v>0</v>
      </c>
      <c r="X140" s="169">
        <v>0</v>
      </c>
      <c r="Y140" s="169">
        <f t="shared" si="7"/>
        <v>0</v>
      </c>
      <c r="Z140" s="169">
        <v>0</v>
      </c>
      <c r="AA140" s="170">
        <f t="shared" si="8"/>
        <v>0</v>
      </c>
      <c r="AR140" s="22" t="s">
        <v>2471</v>
      </c>
      <c r="AT140" s="22" t="s">
        <v>1187</v>
      </c>
      <c r="AU140" s="22" t="s">
        <v>959</v>
      </c>
      <c r="AY140" s="22" t="s">
        <v>1081</v>
      </c>
      <c r="BE140" s="116">
        <f t="shared" si="9"/>
        <v>0</v>
      </c>
      <c r="BF140" s="116">
        <f t="shared" si="10"/>
        <v>0</v>
      </c>
      <c r="BG140" s="116">
        <f t="shared" si="11"/>
        <v>0</v>
      </c>
      <c r="BH140" s="116">
        <f t="shared" si="12"/>
        <v>0</v>
      </c>
      <c r="BI140" s="116">
        <f t="shared" si="13"/>
        <v>0</v>
      </c>
      <c r="BJ140" s="22" t="s">
        <v>959</v>
      </c>
      <c r="BK140" s="171">
        <f t="shared" si="14"/>
        <v>0</v>
      </c>
      <c r="BL140" s="22" t="s">
        <v>1434</v>
      </c>
      <c r="BM140" s="22" t="s">
        <v>2589</v>
      </c>
    </row>
    <row r="141" spans="2:65" s="1" customFormat="1" ht="16.5" customHeight="1">
      <c r="B141" s="136"/>
      <c r="C141" s="195" t="s">
        <v>1132</v>
      </c>
      <c r="D141" s="195" t="s">
        <v>1187</v>
      </c>
      <c r="E141" s="196" t="s">
        <v>2590</v>
      </c>
      <c r="F141" s="262" t="s">
        <v>2591</v>
      </c>
      <c r="G141" s="262"/>
      <c r="H141" s="262"/>
      <c r="I141" s="262"/>
      <c r="J141" s="197" t="s">
        <v>1182</v>
      </c>
      <c r="K141" s="198">
        <v>3</v>
      </c>
      <c r="L141" s="261">
        <v>0</v>
      </c>
      <c r="M141" s="261"/>
      <c r="N141" s="257">
        <f t="shared" si="5"/>
        <v>0</v>
      </c>
      <c r="O141" s="258"/>
      <c r="P141" s="258"/>
      <c r="Q141" s="258"/>
      <c r="R141" s="138"/>
      <c r="T141" s="168" t="s">
        <v>875</v>
      </c>
      <c r="U141" s="47" t="s">
        <v>914</v>
      </c>
      <c r="V141" s="39"/>
      <c r="W141" s="169">
        <f t="shared" si="6"/>
        <v>0</v>
      </c>
      <c r="X141" s="169">
        <v>0</v>
      </c>
      <c r="Y141" s="169">
        <f t="shared" si="7"/>
        <v>0</v>
      </c>
      <c r="Z141" s="169">
        <v>0</v>
      </c>
      <c r="AA141" s="170">
        <f t="shared" si="8"/>
        <v>0</v>
      </c>
      <c r="AR141" s="22" t="s">
        <v>2471</v>
      </c>
      <c r="AT141" s="22" t="s">
        <v>1187</v>
      </c>
      <c r="AU141" s="22" t="s">
        <v>959</v>
      </c>
      <c r="AY141" s="22" t="s">
        <v>1081</v>
      </c>
      <c r="BE141" s="116">
        <f t="shared" si="9"/>
        <v>0</v>
      </c>
      <c r="BF141" s="116">
        <f t="shared" si="10"/>
        <v>0</v>
      </c>
      <c r="BG141" s="116">
        <f t="shared" si="11"/>
        <v>0</v>
      </c>
      <c r="BH141" s="116">
        <f t="shared" si="12"/>
        <v>0</v>
      </c>
      <c r="BI141" s="116">
        <f t="shared" si="13"/>
        <v>0</v>
      </c>
      <c r="BJ141" s="22" t="s">
        <v>959</v>
      </c>
      <c r="BK141" s="171">
        <f t="shared" si="14"/>
        <v>0</v>
      </c>
      <c r="BL141" s="22" t="s">
        <v>1434</v>
      </c>
      <c r="BM141" s="22" t="s">
        <v>2592</v>
      </c>
    </row>
    <row r="142" spans="2:65" s="1" customFormat="1" ht="16.5" customHeight="1">
      <c r="B142" s="136"/>
      <c r="C142" s="195" t="s">
        <v>1139</v>
      </c>
      <c r="D142" s="195" t="s">
        <v>1187</v>
      </c>
      <c r="E142" s="196" t="s">
        <v>2593</v>
      </c>
      <c r="F142" s="262" t="s">
        <v>2591</v>
      </c>
      <c r="G142" s="262"/>
      <c r="H142" s="262"/>
      <c r="I142" s="262"/>
      <c r="J142" s="197" t="s">
        <v>1182</v>
      </c>
      <c r="K142" s="198">
        <v>2</v>
      </c>
      <c r="L142" s="261">
        <v>0</v>
      </c>
      <c r="M142" s="261"/>
      <c r="N142" s="257">
        <f t="shared" si="5"/>
        <v>0</v>
      </c>
      <c r="O142" s="258"/>
      <c r="P142" s="258"/>
      <c r="Q142" s="258"/>
      <c r="R142" s="138"/>
      <c r="T142" s="168" t="s">
        <v>875</v>
      </c>
      <c r="U142" s="47" t="s">
        <v>914</v>
      </c>
      <c r="V142" s="39"/>
      <c r="W142" s="169">
        <f t="shared" si="6"/>
        <v>0</v>
      </c>
      <c r="X142" s="169">
        <v>0</v>
      </c>
      <c r="Y142" s="169">
        <f t="shared" si="7"/>
        <v>0</v>
      </c>
      <c r="Z142" s="169">
        <v>0</v>
      </c>
      <c r="AA142" s="170">
        <f t="shared" si="8"/>
        <v>0</v>
      </c>
      <c r="AR142" s="22" t="s">
        <v>2471</v>
      </c>
      <c r="AT142" s="22" t="s">
        <v>1187</v>
      </c>
      <c r="AU142" s="22" t="s">
        <v>959</v>
      </c>
      <c r="AY142" s="22" t="s">
        <v>1081</v>
      </c>
      <c r="BE142" s="116">
        <f t="shared" si="9"/>
        <v>0</v>
      </c>
      <c r="BF142" s="116">
        <f t="shared" si="10"/>
        <v>0</v>
      </c>
      <c r="BG142" s="116">
        <f t="shared" si="11"/>
        <v>0</v>
      </c>
      <c r="BH142" s="116">
        <f t="shared" si="12"/>
        <v>0</v>
      </c>
      <c r="BI142" s="116">
        <f t="shared" si="13"/>
        <v>0</v>
      </c>
      <c r="BJ142" s="22" t="s">
        <v>959</v>
      </c>
      <c r="BK142" s="171">
        <f t="shared" si="14"/>
        <v>0</v>
      </c>
      <c r="BL142" s="22" t="s">
        <v>1434</v>
      </c>
      <c r="BM142" s="22" t="s">
        <v>2594</v>
      </c>
    </row>
    <row r="143" spans="2:65" s="1" customFormat="1" ht="25.5" customHeight="1">
      <c r="B143" s="136"/>
      <c r="C143" s="195" t="s">
        <v>1143</v>
      </c>
      <c r="D143" s="195" t="s">
        <v>1187</v>
      </c>
      <c r="E143" s="196" t="s">
        <v>2595</v>
      </c>
      <c r="F143" s="262" t="s">
        <v>2596</v>
      </c>
      <c r="G143" s="262"/>
      <c r="H143" s="262"/>
      <c r="I143" s="262"/>
      <c r="J143" s="197" t="s">
        <v>1182</v>
      </c>
      <c r="K143" s="198">
        <v>2</v>
      </c>
      <c r="L143" s="261">
        <v>0</v>
      </c>
      <c r="M143" s="261"/>
      <c r="N143" s="257">
        <f t="shared" si="5"/>
        <v>0</v>
      </c>
      <c r="O143" s="258"/>
      <c r="P143" s="258"/>
      <c r="Q143" s="258"/>
      <c r="R143" s="138"/>
      <c r="T143" s="168" t="s">
        <v>875</v>
      </c>
      <c r="U143" s="47" t="s">
        <v>914</v>
      </c>
      <c r="V143" s="39"/>
      <c r="W143" s="169">
        <f t="shared" si="6"/>
        <v>0</v>
      </c>
      <c r="X143" s="169">
        <v>0</v>
      </c>
      <c r="Y143" s="169">
        <f t="shared" si="7"/>
        <v>0</v>
      </c>
      <c r="Z143" s="169">
        <v>0</v>
      </c>
      <c r="AA143" s="170">
        <f t="shared" si="8"/>
        <v>0</v>
      </c>
      <c r="AR143" s="22" t="s">
        <v>2471</v>
      </c>
      <c r="AT143" s="22" t="s">
        <v>1187</v>
      </c>
      <c r="AU143" s="22" t="s">
        <v>959</v>
      </c>
      <c r="AY143" s="22" t="s">
        <v>1081</v>
      </c>
      <c r="BE143" s="116">
        <f t="shared" si="9"/>
        <v>0</v>
      </c>
      <c r="BF143" s="116">
        <f t="shared" si="10"/>
        <v>0</v>
      </c>
      <c r="BG143" s="116">
        <f t="shared" si="11"/>
        <v>0</v>
      </c>
      <c r="BH143" s="116">
        <f t="shared" si="12"/>
        <v>0</v>
      </c>
      <c r="BI143" s="116">
        <f t="shared" si="13"/>
        <v>0</v>
      </c>
      <c r="BJ143" s="22" t="s">
        <v>959</v>
      </c>
      <c r="BK143" s="171">
        <f t="shared" si="14"/>
        <v>0</v>
      </c>
      <c r="BL143" s="22" t="s">
        <v>1434</v>
      </c>
      <c r="BM143" s="22" t="s">
        <v>2597</v>
      </c>
    </row>
    <row r="144" spans="2:65" s="1" customFormat="1" ht="25.5" customHeight="1">
      <c r="B144" s="136"/>
      <c r="C144" s="195" t="s">
        <v>1149</v>
      </c>
      <c r="D144" s="195" t="s">
        <v>1187</v>
      </c>
      <c r="E144" s="196" t="s">
        <v>2598</v>
      </c>
      <c r="F144" s="262" t="s">
        <v>2599</v>
      </c>
      <c r="G144" s="262"/>
      <c r="H144" s="262"/>
      <c r="I144" s="262"/>
      <c r="J144" s="197" t="s">
        <v>1182</v>
      </c>
      <c r="K144" s="198">
        <v>3</v>
      </c>
      <c r="L144" s="261">
        <v>0</v>
      </c>
      <c r="M144" s="261"/>
      <c r="N144" s="257">
        <f t="shared" si="5"/>
        <v>0</v>
      </c>
      <c r="O144" s="258"/>
      <c r="P144" s="258"/>
      <c r="Q144" s="258"/>
      <c r="R144" s="138"/>
      <c r="T144" s="168" t="s">
        <v>875</v>
      </c>
      <c r="U144" s="47" t="s">
        <v>914</v>
      </c>
      <c r="V144" s="39"/>
      <c r="W144" s="169">
        <f t="shared" si="6"/>
        <v>0</v>
      </c>
      <c r="X144" s="169">
        <v>0</v>
      </c>
      <c r="Y144" s="169">
        <f t="shared" si="7"/>
        <v>0</v>
      </c>
      <c r="Z144" s="169">
        <v>0</v>
      </c>
      <c r="AA144" s="170">
        <f t="shared" si="8"/>
        <v>0</v>
      </c>
      <c r="AR144" s="22" t="s">
        <v>2471</v>
      </c>
      <c r="AT144" s="22" t="s">
        <v>1187</v>
      </c>
      <c r="AU144" s="22" t="s">
        <v>959</v>
      </c>
      <c r="AY144" s="22" t="s">
        <v>1081</v>
      </c>
      <c r="BE144" s="116">
        <f t="shared" si="9"/>
        <v>0</v>
      </c>
      <c r="BF144" s="116">
        <f t="shared" si="10"/>
        <v>0</v>
      </c>
      <c r="BG144" s="116">
        <f t="shared" si="11"/>
        <v>0</v>
      </c>
      <c r="BH144" s="116">
        <f t="shared" si="12"/>
        <v>0</v>
      </c>
      <c r="BI144" s="116">
        <f t="shared" si="13"/>
        <v>0</v>
      </c>
      <c r="BJ144" s="22" t="s">
        <v>959</v>
      </c>
      <c r="BK144" s="171">
        <f t="shared" si="14"/>
        <v>0</v>
      </c>
      <c r="BL144" s="22" t="s">
        <v>1434</v>
      </c>
      <c r="BM144" s="22" t="s">
        <v>2600</v>
      </c>
    </row>
    <row r="145" spans="2:65" s="1" customFormat="1" ht="25.5" customHeight="1">
      <c r="B145" s="136"/>
      <c r="C145" s="195" t="s">
        <v>1167</v>
      </c>
      <c r="D145" s="195" t="s">
        <v>1187</v>
      </c>
      <c r="E145" s="196" t="s">
        <v>2601</v>
      </c>
      <c r="F145" s="262" t="s">
        <v>2602</v>
      </c>
      <c r="G145" s="262"/>
      <c r="H145" s="262"/>
      <c r="I145" s="262"/>
      <c r="J145" s="197" t="s">
        <v>1182</v>
      </c>
      <c r="K145" s="198">
        <v>6</v>
      </c>
      <c r="L145" s="261">
        <v>0</v>
      </c>
      <c r="M145" s="261"/>
      <c r="N145" s="257">
        <f t="shared" si="5"/>
        <v>0</v>
      </c>
      <c r="O145" s="258"/>
      <c r="P145" s="258"/>
      <c r="Q145" s="258"/>
      <c r="R145" s="138"/>
      <c r="T145" s="168" t="s">
        <v>875</v>
      </c>
      <c r="U145" s="47" t="s">
        <v>914</v>
      </c>
      <c r="V145" s="39"/>
      <c r="W145" s="169">
        <f t="shared" si="6"/>
        <v>0</v>
      </c>
      <c r="X145" s="169">
        <v>0</v>
      </c>
      <c r="Y145" s="169">
        <f t="shared" si="7"/>
        <v>0</v>
      </c>
      <c r="Z145" s="169">
        <v>0</v>
      </c>
      <c r="AA145" s="170">
        <f t="shared" si="8"/>
        <v>0</v>
      </c>
      <c r="AR145" s="22" t="s">
        <v>2471</v>
      </c>
      <c r="AT145" s="22" t="s">
        <v>1187</v>
      </c>
      <c r="AU145" s="22" t="s">
        <v>959</v>
      </c>
      <c r="AY145" s="22" t="s">
        <v>1081</v>
      </c>
      <c r="BE145" s="116">
        <f t="shared" si="9"/>
        <v>0</v>
      </c>
      <c r="BF145" s="116">
        <f t="shared" si="10"/>
        <v>0</v>
      </c>
      <c r="BG145" s="116">
        <f t="shared" si="11"/>
        <v>0</v>
      </c>
      <c r="BH145" s="116">
        <f t="shared" si="12"/>
        <v>0</v>
      </c>
      <c r="BI145" s="116">
        <f t="shared" si="13"/>
        <v>0</v>
      </c>
      <c r="BJ145" s="22" t="s">
        <v>959</v>
      </c>
      <c r="BK145" s="171">
        <f t="shared" si="14"/>
        <v>0</v>
      </c>
      <c r="BL145" s="22" t="s">
        <v>1434</v>
      </c>
      <c r="BM145" s="22" t="s">
        <v>2603</v>
      </c>
    </row>
    <row r="146" spans="2:65" s="1" customFormat="1" ht="16.5" customHeight="1">
      <c r="B146" s="136"/>
      <c r="C146" s="195" t="s">
        <v>1179</v>
      </c>
      <c r="D146" s="195" t="s">
        <v>1187</v>
      </c>
      <c r="E146" s="196" t="s">
        <v>2604</v>
      </c>
      <c r="F146" s="262" t="s">
        <v>2605</v>
      </c>
      <c r="G146" s="262"/>
      <c r="H146" s="262"/>
      <c r="I146" s="262"/>
      <c r="J146" s="197" t="s">
        <v>1182</v>
      </c>
      <c r="K146" s="198">
        <v>1</v>
      </c>
      <c r="L146" s="261">
        <v>0</v>
      </c>
      <c r="M146" s="261"/>
      <c r="N146" s="257">
        <f t="shared" si="5"/>
        <v>0</v>
      </c>
      <c r="O146" s="258"/>
      <c r="P146" s="258"/>
      <c r="Q146" s="258"/>
      <c r="R146" s="138"/>
      <c r="T146" s="168" t="s">
        <v>875</v>
      </c>
      <c r="U146" s="47" t="s">
        <v>914</v>
      </c>
      <c r="V146" s="39"/>
      <c r="W146" s="169">
        <f t="shared" si="6"/>
        <v>0</v>
      </c>
      <c r="X146" s="169">
        <v>0</v>
      </c>
      <c r="Y146" s="169">
        <f t="shared" si="7"/>
        <v>0</v>
      </c>
      <c r="Z146" s="169">
        <v>0</v>
      </c>
      <c r="AA146" s="170">
        <f t="shared" si="8"/>
        <v>0</v>
      </c>
      <c r="AR146" s="22" t="s">
        <v>2471</v>
      </c>
      <c r="AT146" s="22" t="s">
        <v>1187</v>
      </c>
      <c r="AU146" s="22" t="s">
        <v>959</v>
      </c>
      <c r="AY146" s="22" t="s">
        <v>1081</v>
      </c>
      <c r="BE146" s="116">
        <f t="shared" si="9"/>
        <v>0</v>
      </c>
      <c r="BF146" s="116">
        <f t="shared" si="10"/>
        <v>0</v>
      </c>
      <c r="BG146" s="116">
        <f t="shared" si="11"/>
        <v>0</v>
      </c>
      <c r="BH146" s="116">
        <f t="shared" si="12"/>
        <v>0</v>
      </c>
      <c r="BI146" s="116">
        <f t="shared" si="13"/>
        <v>0</v>
      </c>
      <c r="BJ146" s="22" t="s">
        <v>959</v>
      </c>
      <c r="BK146" s="171">
        <f t="shared" si="14"/>
        <v>0</v>
      </c>
      <c r="BL146" s="22" t="s">
        <v>1434</v>
      </c>
      <c r="BM146" s="22" t="s">
        <v>2606</v>
      </c>
    </row>
    <row r="147" spans="2:65" s="10" customFormat="1" ht="29.85" customHeight="1">
      <c r="B147" s="153"/>
      <c r="C147" s="154"/>
      <c r="D147" s="163" t="s">
        <v>2558</v>
      </c>
      <c r="E147" s="163"/>
      <c r="F147" s="163"/>
      <c r="G147" s="163"/>
      <c r="H147" s="163"/>
      <c r="I147" s="163"/>
      <c r="J147" s="163"/>
      <c r="K147" s="163"/>
      <c r="L147" s="163"/>
      <c r="M147" s="163"/>
      <c r="N147" s="273">
        <f>BK147</f>
        <v>0</v>
      </c>
      <c r="O147" s="274"/>
      <c r="P147" s="274"/>
      <c r="Q147" s="274"/>
      <c r="R147" s="156"/>
      <c r="T147" s="157"/>
      <c r="U147" s="154"/>
      <c r="V147" s="154"/>
      <c r="W147" s="158">
        <f>SUM(W148:W154)</f>
        <v>0</v>
      </c>
      <c r="X147" s="154"/>
      <c r="Y147" s="158">
        <f>SUM(Y148:Y154)</f>
        <v>0</v>
      </c>
      <c r="Z147" s="154"/>
      <c r="AA147" s="159">
        <f>SUM(AA148:AA154)</f>
        <v>0</v>
      </c>
      <c r="AR147" s="160" t="s">
        <v>1100</v>
      </c>
      <c r="AT147" s="161" t="s">
        <v>946</v>
      </c>
      <c r="AU147" s="161" t="s">
        <v>954</v>
      </c>
      <c r="AY147" s="160" t="s">
        <v>1081</v>
      </c>
      <c r="BK147" s="162">
        <f>SUM(BK148:BK154)</f>
        <v>0</v>
      </c>
    </row>
    <row r="148" spans="2:65" s="1" customFormat="1" ht="16.5" customHeight="1">
      <c r="B148" s="136"/>
      <c r="C148" s="195" t="s">
        <v>1186</v>
      </c>
      <c r="D148" s="195" t="s">
        <v>1187</v>
      </c>
      <c r="E148" s="196" t="s">
        <v>2607</v>
      </c>
      <c r="F148" s="262" t="s">
        <v>2608</v>
      </c>
      <c r="G148" s="262"/>
      <c r="H148" s="262"/>
      <c r="I148" s="262"/>
      <c r="J148" s="197" t="s">
        <v>1194</v>
      </c>
      <c r="K148" s="198">
        <v>1200</v>
      </c>
      <c r="L148" s="261">
        <v>0</v>
      </c>
      <c r="M148" s="261"/>
      <c r="N148" s="257">
        <f t="shared" ref="N148:N154" si="15">ROUND(L148*K148,3)</f>
        <v>0</v>
      </c>
      <c r="O148" s="258"/>
      <c r="P148" s="258"/>
      <c r="Q148" s="258"/>
      <c r="R148" s="138"/>
      <c r="T148" s="168" t="s">
        <v>875</v>
      </c>
      <c r="U148" s="47" t="s">
        <v>914</v>
      </c>
      <c r="V148" s="39"/>
      <c r="W148" s="169">
        <f t="shared" ref="W148:W154" si="16">V148*K148</f>
        <v>0</v>
      </c>
      <c r="X148" s="169">
        <v>0</v>
      </c>
      <c r="Y148" s="169">
        <f t="shared" ref="Y148:Y154" si="17">X148*K148</f>
        <v>0</v>
      </c>
      <c r="Z148" s="169">
        <v>0</v>
      </c>
      <c r="AA148" s="170">
        <f t="shared" ref="AA148:AA154" si="18">Z148*K148</f>
        <v>0</v>
      </c>
      <c r="AR148" s="22" t="s">
        <v>2471</v>
      </c>
      <c r="AT148" s="22" t="s">
        <v>1187</v>
      </c>
      <c r="AU148" s="22" t="s">
        <v>959</v>
      </c>
      <c r="AY148" s="22" t="s">
        <v>1081</v>
      </c>
      <c r="BE148" s="116">
        <f t="shared" ref="BE148:BE154" si="19">IF(U148="základná",N148,0)</f>
        <v>0</v>
      </c>
      <c r="BF148" s="116">
        <f t="shared" ref="BF148:BF154" si="20">IF(U148="znížená",N148,0)</f>
        <v>0</v>
      </c>
      <c r="BG148" s="116">
        <f t="shared" ref="BG148:BG154" si="21">IF(U148="zákl. prenesená",N148,0)</f>
        <v>0</v>
      </c>
      <c r="BH148" s="116">
        <f t="shared" ref="BH148:BH154" si="22">IF(U148="zníž. prenesená",N148,0)</f>
        <v>0</v>
      </c>
      <c r="BI148" s="116">
        <f t="shared" ref="BI148:BI154" si="23">IF(U148="nulová",N148,0)</f>
        <v>0</v>
      </c>
      <c r="BJ148" s="22" t="s">
        <v>959</v>
      </c>
      <c r="BK148" s="171">
        <f t="shared" ref="BK148:BK154" si="24">ROUND(L148*K148,3)</f>
        <v>0</v>
      </c>
      <c r="BL148" s="22" t="s">
        <v>1434</v>
      </c>
      <c r="BM148" s="22" t="s">
        <v>2609</v>
      </c>
    </row>
    <row r="149" spans="2:65" s="1" customFormat="1" ht="16.5" customHeight="1">
      <c r="B149" s="136"/>
      <c r="C149" s="195" t="s">
        <v>1183</v>
      </c>
      <c r="D149" s="195" t="s">
        <v>1187</v>
      </c>
      <c r="E149" s="196" t="s">
        <v>2610</v>
      </c>
      <c r="F149" s="262" t="s">
        <v>2611</v>
      </c>
      <c r="G149" s="262"/>
      <c r="H149" s="262"/>
      <c r="I149" s="262"/>
      <c r="J149" s="197" t="s">
        <v>1194</v>
      </c>
      <c r="K149" s="198">
        <v>4</v>
      </c>
      <c r="L149" s="261">
        <v>0</v>
      </c>
      <c r="M149" s="261"/>
      <c r="N149" s="257">
        <f t="shared" si="15"/>
        <v>0</v>
      </c>
      <c r="O149" s="258"/>
      <c r="P149" s="258"/>
      <c r="Q149" s="258"/>
      <c r="R149" s="138"/>
      <c r="T149" s="168" t="s">
        <v>875</v>
      </c>
      <c r="U149" s="47" t="s">
        <v>914</v>
      </c>
      <c r="V149" s="39"/>
      <c r="W149" s="169">
        <f t="shared" si="16"/>
        <v>0</v>
      </c>
      <c r="X149" s="169">
        <v>0</v>
      </c>
      <c r="Y149" s="169">
        <f t="shared" si="17"/>
        <v>0</v>
      </c>
      <c r="Z149" s="169">
        <v>0</v>
      </c>
      <c r="AA149" s="170">
        <f t="shared" si="18"/>
        <v>0</v>
      </c>
      <c r="AR149" s="22" t="s">
        <v>2471</v>
      </c>
      <c r="AT149" s="22" t="s">
        <v>1187</v>
      </c>
      <c r="AU149" s="22" t="s">
        <v>959</v>
      </c>
      <c r="AY149" s="22" t="s">
        <v>1081</v>
      </c>
      <c r="BE149" s="116">
        <f t="shared" si="19"/>
        <v>0</v>
      </c>
      <c r="BF149" s="116">
        <f t="shared" si="20"/>
        <v>0</v>
      </c>
      <c r="BG149" s="116">
        <f t="shared" si="21"/>
        <v>0</v>
      </c>
      <c r="BH149" s="116">
        <f t="shared" si="22"/>
        <v>0</v>
      </c>
      <c r="BI149" s="116">
        <f t="shared" si="23"/>
        <v>0</v>
      </c>
      <c r="BJ149" s="22" t="s">
        <v>959</v>
      </c>
      <c r="BK149" s="171">
        <f t="shared" si="24"/>
        <v>0</v>
      </c>
      <c r="BL149" s="22" t="s">
        <v>1434</v>
      </c>
      <c r="BM149" s="22" t="s">
        <v>2612</v>
      </c>
    </row>
    <row r="150" spans="2:65" s="1" customFormat="1" ht="16.5" customHeight="1">
      <c r="B150" s="136"/>
      <c r="C150" s="195" t="s">
        <v>1197</v>
      </c>
      <c r="D150" s="195" t="s">
        <v>1187</v>
      </c>
      <c r="E150" s="196" t="s">
        <v>2613</v>
      </c>
      <c r="F150" s="262" t="s">
        <v>2614</v>
      </c>
      <c r="G150" s="262"/>
      <c r="H150" s="262"/>
      <c r="I150" s="262"/>
      <c r="J150" s="197" t="s">
        <v>1182</v>
      </c>
      <c r="K150" s="198">
        <v>8</v>
      </c>
      <c r="L150" s="261">
        <v>0</v>
      </c>
      <c r="M150" s="261"/>
      <c r="N150" s="257">
        <f t="shared" si="15"/>
        <v>0</v>
      </c>
      <c r="O150" s="258"/>
      <c r="P150" s="258"/>
      <c r="Q150" s="258"/>
      <c r="R150" s="138"/>
      <c r="T150" s="168" t="s">
        <v>875</v>
      </c>
      <c r="U150" s="47" t="s">
        <v>914</v>
      </c>
      <c r="V150" s="39"/>
      <c r="W150" s="169">
        <f t="shared" si="16"/>
        <v>0</v>
      </c>
      <c r="X150" s="169">
        <v>0</v>
      </c>
      <c r="Y150" s="169">
        <f t="shared" si="17"/>
        <v>0</v>
      </c>
      <c r="Z150" s="169">
        <v>0</v>
      </c>
      <c r="AA150" s="170">
        <f t="shared" si="18"/>
        <v>0</v>
      </c>
      <c r="AR150" s="22" t="s">
        <v>2471</v>
      </c>
      <c r="AT150" s="22" t="s">
        <v>1187</v>
      </c>
      <c r="AU150" s="22" t="s">
        <v>959</v>
      </c>
      <c r="AY150" s="22" t="s">
        <v>1081</v>
      </c>
      <c r="BE150" s="116">
        <f t="shared" si="19"/>
        <v>0</v>
      </c>
      <c r="BF150" s="116">
        <f t="shared" si="20"/>
        <v>0</v>
      </c>
      <c r="BG150" s="116">
        <f t="shared" si="21"/>
        <v>0</v>
      </c>
      <c r="BH150" s="116">
        <f t="shared" si="22"/>
        <v>0</v>
      </c>
      <c r="BI150" s="116">
        <f t="shared" si="23"/>
        <v>0</v>
      </c>
      <c r="BJ150" s="22" t="s">
        <v>959</v>
      </c>
      <c r="BK150" s="171">
        <f t="shared" si="24"/>
        <v>0</v>
      </c>
      <c r="BL150" s="22" t="s">
        <v>1434</v>
      </c>
      <c r="BM150" s="22" t="s">
        <v>2615</v>
      </c>
    </row>
    <row r="151" spans="2:65" s="1" customFormat="1" ht="16.5" customHeight="1">
      <c r="B151" s="136"/>
      <c r="C151" s="195" t="s">
        <v>1203</v>
      </c>
      <c r="D151" s="195" t="s">
        <v>1187</v>
      </c>
      <c r="E151" s="196" t="s">
        <v>2616</v>
      </c>
      <c r="F151" s="262" t="s">
        <v>2617</v>
      </c>
      <c r="G151" s="262"/>
      <c r="H151" s="262"/>
      <c r="I151" s="262"/>
      <c r="J151" s="197" t="s">
        <v>1182</v>
      </c>
      <c r="K151" s="198">
        <v>21</v>
      </c>
      <c r="L151" s="261">
        <v>0</v>
      </c>
      <c r="M151" s="261"/>
      <c r="N151" s="257">
        <f t="shared" si="15"/>
        <v>0</v>
      </c>
      <c r="O151" s="258"/>
      <c r="P151" s="258"/>
      <c r="Q151" s="258"/>
      <c r="R151" s="138"/>
      <c r="T151" s="168" t="s">
        <v>875</v>
      </c>
      <c r="U151" s="47" t="s">
        <v>914</v>
      </c>
      <c r="V151" s="39"/>
      <c r="W151" s="169">
        <f t="shared" si="16"/>
        <v>0</v>
      </c>
      <c r="X151" s="169">
        <v>0</v>
      </c>
      <c r="Y151" s="169">
        <f t="shared" si="17"/>
        <v>0</v>
      </c>
      <c r="Z151" s="169">
        <v>0</v>
      </c>
      <c r="AA151" s="170">
        <f t="shared" si="18"/>
        <v>0</v>
      </c>
      <c r="AR151" s="22" t="s">
        <v>2471</v>
      </c>
      <c r="AT151" s="22" t="s">
        <v>1187</v>
      </c>
      <c r="AU151" s="22" t="s">
        <v>959</v>
      </c>
      <c r="AY151" s="22" t="s">
        <v>1081</v>
      </c>
      <c r="BE151" s="116">
        <f t="shared" si="19"/>
        <v>0</v>
      </c>
      <c r="BF151" s="116">
        <f t="shared" si="20"/>
        <v>0</v>
      </c>
      <c r="BG151" s="116">
        <f t="shared" si="21"/>
        <v>0</v>
      </c>
      <c r="BH151" s="116">
        <f t="shared" si="22"/>
        <v>0</v>
      </c>
      <c r="BI151" s="116">
        <f t="shared" si="23"/>
        <v>0</v>
      </c>
      <c r="BJ151" s="22" t="s">
        <v>959</v>
      </c>
      <c r="BK151" s="171">
        <f t="shared" si="24"/>
        <v>0</v>
      </c>
      <c r="BL151" s="22" t="s">
        <v>1434</v>
      </c>
      <c r="BM151" s="22" t="s">
        <v>2618</v>
      </c>
    </row>
    <row r="152" spans="2:65" s="1" customFormat="1" ht="16.5" customHeight="1">
      <c r="B152" s="136"/>
      <c r="C152" s="195" t="s">
        <v>1207</v>
      </c>
      <c r="D152" s="195" t="s">
        <v>1187</v>
      </c>
      <c r="E152" s="196" t="s">
        <v>2619</v>
      </c>
      <c r="F152" s="262" t="s">
        <v>2620</v>
      </c>
      <c r="G152" s="262"/>
      <c r="H152" s="262"/>
      <c r="I152" s="262"/>
      <c r="J152" s="197" t="s">
        <v>1194</v>
      </c>
      <c r="K152" s="198">
        <v>3</v>
      </c>
      <c r="L152" s="261">
        <v>0</v>
      </c>
      <c r="M152" s="261"/>
      <c r="N152" s="257">
        <f t="shared" si="15"/>
        <v>0</v>
      </c>
      <c r="O152" s="258"/>
      <c r="P152" s="258"/>
      <c r="Q152" s="258"/>
      <c r="R152" s="138"/>
      <c r="T152" s="168" t="s">
        <v>875</v>
      </c>
      <c r="U152" s="47" t="s">
        <v>914</v>
      </c>
      <c r="V152" s="39"/>
      <c r="W152" s="169">
        <f t="shared" si="16"/>
        <v>0</v>
      </c>
      <c r="X152" s="169">
        <v>0</v>
      </c>
      <c r="Y152" s="169">
        <f t="shared" si="17"/>
        <v>0</v>
      </c>
      <c r="Z152" s="169">
        <v>0</v>
      </c>
      <c r="AA152" s="170">
        <f t="shared" si="18"/>
        <v>0</v>
      </c>
      <c r="AR152" s="22" t="s">
        <v>2471</v>
      </c>
      <c r="AT152" s="22" t="s">
        <v>1187</v>
      </c>
      <c r="AU152" s="22" t="s">
        <v>959</v>
      </c>
      <c r="AY152" s="22" t="s">
        <v>1081</v>
      </c>
      <c r="BE152" s="116">
        <f t="shared" si="19"/>
        <v>0</v>
      </c>
      <c r="BF152" s="116">
        <f t="shared" si="20"/>
        <v>0</v>
      </c>
      <c r="BG152" s="116">
        <f t="shared" si="21"/>
        <v>0</v>
      </c>
      <c r="BH152" s="116">
        <f t="shared" si="22"/>
        <v>0</v>
      </c>
      <c r="BI152" s="116">
        <f t="shared" si="23"/>
        <v>0</v>
      </c>
      <c r="BJ152" s="22" t="s">
        <v>959</v>
      </c>
      <c r="BK152" s="171">
        <f t="shared" si="24"/>
        <v>0</v>
      </c>
      <c r="BL152" s="22" t="s">
        <v>1434</v>
      </c>
      <c r="BM152" s="22" t="s">
        <v>2621</v>
      </c>
    </row>
    <row r="153" spans="2:65" s="1" customFormat="1" ht="16.5" customHeight="1">
      <c r="B153" s="136"/>
      <c r="C153" s="195" t="s">
        <v>880</v>
      </c>
      <c r="D153" s="195" t="s">
        <v>1187</v>
      </c>
      <c r="E153" s="196" t="s">
        <v>2622</v>
      </c>
      <c r="F153" s="262" t="s">
        <v>2623</v>
      </c>
      <c r="G153" s="262"/>
      <c r="H153" s="262"/>
      <c r="I153" s="262"/>
      <c r="J153" s="197" t="s">
        <v>1110</v>
      </c>
      <c r="K153" s="198">
        <v>25</v>
      </c>
      <c r="L153" s="261">
        <v>0</v>
      </c>
      <c r="M153" s="261"/>
      <c r="N153" s="257">
        <f t="shared" si="15"/>
        <v>0</v>
      </c>
      <c r="O153" s="258"/>
      <c r="P153" s="258"/>
      <c r="Q153" s="258"/>
      <c r="R153" s="138"/>
      <c r="T153" s="168" t="s">
        <v>875</v>
      </c>
      <c r="U153" s="47" t="s">
        <v>914</v>
      </c>
      <c r="V153" s="39"/>
      <c r="W153" s="169">
        <f t="shared" si="16"/>
        <v>0</v>
      </c>
      <c r="X153" s="169">
        <v>0</v>
      </c>
      <c r="Y153" s="169">
        <f t="shared" si="17"/>
        <v>0</v>
      </c>
      <c r="Z153" s="169">
        <v>0</v>
      </c>
      <c r="AA153" s="170">
        <f t="shared" si="18"/>
        <v>0</v>
      </c>
      <c r="AR153" s="22" t="s">
        <v>2471</v>
      </c>
      <c r="AT153" s="22" t="s">
        <v>1187</v>
      </c>
      <c r="AU153" s="22" t="s">
        <v>959</v>
      </c>
      <c r="AY153" s="22" t="s">
        <v>1081</v>
      </c>
      <c r="BE153" s="116">
        <f t="shared" si="19"/>
        <v>0</v>
      </c>
      <c r="BF153" s="116">
        <f t="shared" si="20"/>
        <v>0</v>
      </c>
      <c r="BG153" s="116">
        <f t="shared" si="21"/>
        <v>0</v>
      </c>
      <c r="BH153" s="116">
        <f t="shared" si="22"/>
        <v>0</v>
      </c>
      <c r="BI153" s="116">
        <f t="shared" si="23"/>
        <v>0</v>
      </c>
      <c r="BJ153" s="22" t="s">
        <v>959</v>
      </c>
      <c r="BK153" s="171">
        <f t="shared" si="24"/>
        <v>0</v>
      </c>
      <c r="BL153" s="22" t="s">
        <v>1434</v>
      </c>
      <c r="BM153" s="22" t="s">
        <v>2624</v>
      </c>
    </row>
    <row r="154" spans="2:65" s="1" customFormat="1" ht="16.5" customHeight="1">
      <c r="B154" s="136"/>
      <c r="C154" s="195" t="s">
        <v>1218</v>
      </c>
      <c r="D154" s="195" t="s">
        <v>1187</v>
      </c>
      <c r="E154" s="196" t="s">
        <v>2625</v>
      </c>
      <c r="F154" s="262" t="s">
        <v>2626</v>
      </c>
      <c r="G154" s="262"/>
      <c r="H154" s="262"/>
      <c r="I154" s="262"/>
      <c r="J154" s="197" t="s">
        <v>1194</v>
      </c>
      <c r="K154" s="198">
        <v>1000</v>
      </c>
      <c r="L154" s="261">
        <v>0</v>
      </c>
      <c r="M154" s="261"/>
      <c r="N154" s="257">
        <f t="shared" si="15"/>
        <v>0</v>
      </c>
      <c r="O154" s="258"/>
      <c r="P154" s="258"/>
      <c r="Q154" s="258"/>
      <c r="R154" s="138"/>
      <c r="T154" s="168" t="s">
        <v>875</v>
      </c>
      <c r="U154" s="47" t="s">
        <v>914</v>
      </c>
      <c r="V154" s="39"/>
      <c r="W154" s="169">
        <f t="shared" si="16"/>
        <v>0</v>
      </c>
      <c r="X154" s="169">
        <v>0</v>
      </c>
      <c r="Y154" s="169">
        <f t="shared" si="17"/>
        <v>0</v>
      </c>
      <c r="Z154" s="169">
        <v>0</v>
      </c>
      <c r="AA154" s="170">
        <f t="shared" si="18"/>
        <v>0</v>
      </c>
      <c r="AR154" s="22" t="s">
        <v>2471</v>
      </c>
      <c r="AT154" s="22" t="s">
        <v>1187</v>
      </c>
      <c r="AU154" s="22" t="s">
        <v>959</v>
      </c>
      <c r="AY154" s="22" t="s">
        <v>1081</v>
      </c>
      <c r="BE154" s="116">
        <f t="shared" si="19"/>
        <v>0</v>
      </c>
      <c r="BF154" s="116">
        <f t="shared" si="20"/>
        <v>0</v>
      </c>
      <c r="BG154" s="116">
        <f t="shared" si="21"/>
        <v>0</v>
      </c>
      <c r="BH154" s="116">
        <f t="shared" si="22"/>
        <v>0</v>
      </c>
      <c r="BI154" s="116">
        <f t="shared" si="23"/>
        <v>0</v>
      </c>
      <c r="BJ154" s="22" t="s">
        <v>959</v>
      </c>
      <c r="BK154" s="171">
        <f t="shared" si="24"/>
        <v>0</v>
      </c>
      <c r="BL154" s="22" t="s">
        <v>1434</v>
      </c>
      <c r="BM154" s="22" t="s">
        <v>2627</v>
      </c>
    </row>
    <row r="155" spans="2:65" s="10" customFormat="1" ht="29.85" customHeight="1">
      <c r="B155" s="153"/>
      <c r="C155" s="154"/>
      <c r="D155" s="163" t="s">
        <v>2559</v>
      </c>
      <c r="E155" s="163"/>
      <c r="F155" s="163"/>
      <c r="G155" s="163"/>
      <c r="H155" s="163"/>
      <c r="I155" s="163"/>
      <c r="J155" s="163"/>
      <c r="K155" s="163"/>
      <c r="L155" s="163"/>
      <c r="M155" s="163"/>
      <c r="N155" s="273">
        <f>BK155</f>
        <v>0</v>
      </c>
      <c r="O155" s="274"/>
      <c r="P155" s="274"/>
      <c r="Q155" s="274"/>
      <c r="R155" s="156"/>
      <c r="T155" s="157"/>
      <c r="U155" s="154"/>
      <c r="V155" s="154"/>
      <c r="W155" s="158">
        <f>SUM(W156:W160)</f>
        <v>0</v>
      </c>
      <c r="X155" s="154"/>
      <c r="Y155" s="158">
        <f>SUM(Y156:Y160)</f>
        <v>0</v>
      </c>
      <c r="Z155" s="154"/>
      <c r="AA155" s="159">
        <f>SUM(AA156:AA160)</f>
        <v>0</v>
      </c>
      <c r="AR155" s="160" t="s">
        <v>1100</v>
      </c>
      <c r="AT155" s="161" t="s">
        <v>946</v>
      </c>
      <c r="AU155" s="161" t="s">
        <v>954</v>
      </c>
      <c r="AY155" s="160" t="s">
        <v>1081</v>
      </c>
      <c r="BK155" s="162">
        <f>SUM(BK156:BK160)</f>
        <v>0</v>
      </c>
    </row>
    <row r="156" spans="2:65" s="1" customFormat="1" ht="16.5" customHeight="1">
      <c r="B156" s="136"/>
      <c r="C156" s="195" t="s">
        <v>1223</v>
      </c>
      <c r="D156" s="195" t="s">
        <v>1187</v>
      </c>
      <c r="E156" s="196" t="s">
        <v>2628</v>
      </c>
      <c r="F156" s="262" t="s">
        <v>2629</v>
      </c>
      <c r="G156" s="262"/>
      <c r="H156" s="262"/>
      <c r="I156" s="262"/>
      <c r="J156" s="197" t="s">
        <v>1194</v>
      </c>
      <c r="K156" s="198">
        <v>150</v>
      </c>
      <c r="L156" s="261">
        <v>0</v>
      </c>
      <c r="M156" s="261"/>
      <c r="N156" s="257">
        <f>ROUND(L156*K156,3)</f>
        <v>0</v>
      </c>
      <c r="O156" s="258"/>
      <c r="P156" s="258"/>
      <c r="Q156" s="258"/>
      <c r="R156" s="138"/>
      <c r="T156" s="168" t="s">
        <v>875</v>
      </c>
      <c r="U156" s="47" t="s">
        <v>914</v>
      </c>
      <c r="V156" s="39"/>
      <c r="W156" s="169">
        <f>V156*K156</f>
        <v>0</v>
      </c>
      <c r="X156" s="169">
        <v>0</v>
      </c>
      <c r="Y156" s="169">
        <f>X156*K156</f>
        <v>0</v>
      </c>
      <c r="Z156" s="169">
        <v>0</v>
      </c>
      <c r="AA156" s="170">
        <f>Z156*K156</f>
        <v>0</v>
      </c>
      <c r="AR156" s="22" t="s">
        <v>2471</v>
      </c>
      <c r="AT156" s="22" t="s">
        <v>1187</v>
      </c>
      <c r="AU156" s="22" t="s">
        <v>959</v>
      </c>
      <c r="AY156" s="22" t="s">
        <v>1081</v>
      </c>
      <c r="BE156" s="116">
        <f>IF(U156="základná",N156,0)</f>
        <v>0</v>
      </c>
      <c r="BF156" s="116">
        <f>IF(U156="znížená",N156,0)</f>
        <v>0</v>
      </c>
      <c r="BG156" s="116">
        <f>IF(U156="zákl. prenesená",N156,0)</f>
        <v>0</v>
      </c>
      <c r="BH156" s="116">
        <f>IF(U156="zníž. prenesená",N156,0)</f>
        <v>0</v>
      </c>
      <c r="BI156" s="116">
        <f>IF(U156="nulová",N156,0)</f>
        <v>0</v>
      </c>
      <c r="BJ156" s="22" t="s">
        <v>959</v>
      </c>
      <c r="BK156" s="171">
        <f>ROUND(L156*K156,3)</f>
        <v>0</v>
      </c>
      <c r="BL156" s="22" t="s">
        <v>1434</v>
      </c>
      <c r="BM156" s="22" t="s">
        <v>2630</v>
      </c>
    </row>
    <row r="157" spans="2:65" s="1" customFormat="1" ht="16.5" customHeight="1">
      <c r="B157" s="136"/>
      <c r="C157" s="195" t="s">
        <v>1227</v>
      </c>
      <c r="D157" s="195" t="s">
        <v>1187</v>
      </c>
      <c r="E157" s="196" t="s">
        <v>2631</v>
      </c>
      <c r="F157" s="262" t="s">
        <v>2632</v>
      </c>
      <c r="G157" s="262"/>
      <c r="H157" s="262"/>
      <c r="I157" s="262"/>
      <c r="J157" s="197" t="s">
        <v>1182</v>
      </c>
      <c r="K157" s="198">
        <v>100</v>
      </c>
      <c r="L157" s="261">
        <v>0</v>
      </c>
      <c r="M157" s="261"/>
      <c r="N157" s="257">
        <f>ROUND(L157*K157,3)</f>
        <v>0</v>
      </c>
      <c r="O157" s="258"/>
      <c r="P157" s="258"/>
      <c r="Q157" s="258"/>
      <c r="R157" s="138"/>
      <c r="T157" s="168" t="s">
        <v>875</v>
      </c>
      <c r="U157" s="47" t="s">
        <v>914</v>
      </c>
      <c r="V157" s="39"/>
      <c r="W157" s="169">
        <f>V157*K157</f>
        <v>0</v>
      </c>
      <c r="X157" s="169">
        <v>0</v>
      </c>
      <c r="Y157" s="169">
        <f>X157*K157</f>
        <v>0</v>
      </c>
      <c r="Z157" s="169">
        <v>0</v>
      </c>
      <c r="AA157" s="170">
        <f>Z157*K157</f>
        <v>0</v>
      </c>
      <c r="AR157" s="22" t="s">
        <v>2471</v>
      </c>
      <c r="AT157" s="22" t="s">
        <v>1187</v>
      </c>
      <c r="AU157" s="22" t="s">
        <v>959</v>
      </c>
      <c r="AY157" s="22" t="s">
        <v>1081</v>
      </c>
      <c r="BE157" s="116">
        <f>IF(U157="základná",N157,0)</f>
        <v>0</v>
      </c>
      <c r="BF157" s="116">
        <f>IF(U157="znížená",N157,0)</f>
        <v>0</v>
      </c>
      <c r="BG157" s="116">
        <f>IF(U157="zákl. prenesená",N157,0)</f>
        <v>0</v>
      </c>
      <c r="BH157" s="116">
        <f>IF(U157="zníž. prenesená",N157,0)</f>
        <v>0</v>
      </c>
      <c r="BI157" s="116">
        <f>IF(U157="nulová",N157,0)</f>
        <v>0</v>
      </c>
      <c r="BJ157" s="22" t="s">
        <v>959</v>
      </c>
      <c r="BK157" s="171">
        <f>ROUND(L157*K157,3)</f>
        <v>0</v>
      </c>
      <c r="BL157" s="22" t="s">
        <v>1434</v>
      </c>
      <c r="BM157" s="22" t="s">
        <v>2633</v>
      </c>
    </row>
    <row r="158" spans="2:65" s="1" customFormat="1" ht="16.5" customHeight="1">
      <c r="B158" s="136"/>
      <c r="C158" s="195" t="s">
        <v>1233</v>
      </c>
      <c r="D158" s="195" t="s">
        <v>1187</v>
      </c>
      <c r="E158" s="196" t="s">
        <v>2634</v>
      </c>
      <c r="F158" s="262" t="s">
        <v>2635</v>
      </c>
      <c r="G158" s="262"/>
      <c r="H158" s="262"/>
      <c r="I158" s="262"/>
      <c r="J158" s="197" t="s">
        <v>1182</v>
      </c>
      <c r="K158" s="198">
        <v>100</v>
      </c>
      <c r="L158" s="261">
        <v>0</v>
      </c>
      <c r="M158" s="261"/>
      <c r="N158" s="257">
        <f>ROUND(L158*K158,3)</f>
        <v>0</v>
      </c>
      <c r="O158" s="258"/>
      <c r="P158" s="258"/>
      <c r="Q158" s="258"/>
      <c r="R158" s="138"/>
      <c r="T158" s="168" t="s">
        <v>875</v>
      </c>
      <c r="U158" s="47" t="s">
        <v>914</v>
      </c>
      <c r="V158" s="39"/>
      <c r="W158" s="169">
        <f>V158*K158</f>
        <v>0</v>
      </c>
      <c r="X158" s="169">
        <v>0</v>
      </c>
      <c r="Y158" s="169">
        <f>X158*K158</f>
        <v>0</v>
      </c>
      <c r="Z158" s="169">
        <v>0</v>
      </c>
      <c r="AA158" s="170">
        <f>Z158*K158</f>
        <v>0</v>
      </c>
      <c r="AR158" s="22" t="s">
        <v>2471</v>
      </c>
      <c r="AT158" s="22" t="s">
        <v>1187</v>
      </c>
      <c r="AU158" s="22" t="s">
        <v>959</v>
      </c>
      <c r="AY158" s="22" t="s">
        <v>1081</v>
      </c>
      <c r="BE158" s="116">
        <f>IF(U158="základná",N158,0)</f>
        <v>0</v>
      </c>
      <c r="BF158" s="116">
        <f>IF(U158="znížená",N158,0)</f>
        <v>0</v>
      </c>
      <c r="BG158" s="116">
        <f>IF(U158="zákl. prenesená",N158,0)</f>
        <v>0</v>
      </c>
      <c r="BH158" s="116">
        <f>IF(U158="zníž. prenesená",N158,0)</f>
        <v>0</v>
      </c>
      <c r="BI158" s="116">
        <f>IF(U158="nulová",N158,0)</f>
        <v>0</v>
      </c>
      <c r="BJ158" s="22" t="s">
        <v>959</v>
      </c>
      <c r="BK158" s="171">
        <f>ROUND(L158*K158,3)</f>
        <v>0</v>
      </c>
      <c r="BL158" s="22" t="s">
        <v>1434</v>
      </c>
      <c r="BM158" s="22" t="s">
        <v>2636</v>
      </c>
    </row>
    <row r="159" spans="2:65" s="1" customFormat="1" ht="16.5" customHeight="1">
      <c r="B159" s="136"/>
      <c r="C159" s="195" t="s">
        <v>1239</v>
      </c>
      <c r="D159" s="195" t="s">
        <v>1187</v>
      </c>
      <c r="E159" s="196" t="s">
        <v>2637</v>
      </c>
      <c r="F159" s="262" t="s">
        <v>2638</v>
      </c>
      <c r="G159" s="262"/>
      <c r="H159" s="262"/>
      <c r="I159" s="262"/>
      <c r="J159" s="197" t="s">
        <v>1182</v>
      </c>
      <c r="K159" s="198">
        <v>100</v>
      </c>
      <c r="L159" s="261">
        <v>0</v>
      </c>
      <c r="M159" s="261"/>
      <c r="N159" s="257">
        <f>ROUND(L159*K159,3)</f>
        <v>0</v>
      </c>
      <c r="O159" s="258"/>
      <c r="P159" s="258"/>
      <c r="Q159" s="258"/>
      <c r="R159" s="138"/>
      <c r="T159" s="168" t="s">
        <v>875</v>
      </c>
      <c r="U159" s="47" t="s">
        <v>914</v>
      </c>
      <c r="V159" s="39"/>
      <c r="W159" s="169">
        <f>V159*K159</f>
        <v>0</v>
      </c>
      <c r="X159" s="169">
        <v>0</v>
      </c>
      <c r="Y159" s="169">
        <f>X159*K159</f>
        <v>0</v>
      </c>
      <c r="Z159" s="169">
        <v>0</v>
      </c>
      <c r="AA159" s="170">
        <f>Z159*K159</f>
        <v>0</v>
      </c>
      <c r="AR159" s="22" t="s">
        <v>2471</v>
      </c>
      <c r="AT159" s="22" t="s">
        <v>1187</v>
      </c>
      <c r="AU159" s="22" t="s">
        <v>959</v>
      </c>
      <c r="AY159" s="22" t="s">
        <v>1081</v>
      </c>
      <c r="BE159" s="116">
        <f>IF(U159="základná",N159,0)</f>
        <v>0</v>
      </c>
      <c r="BF159" s="116">
        <f>IF(U159="znížená",N159,0)</f>
        <v>0</v>
      </c>
      <c r="BG159" s="116">
        <f>IF(U159="zákl. prenesená",N159,0)</f>
        <v>0</v>
      </c>
      <c r="BH159" s="116">
        <f>IF(U159="zníž. prenesená",N159,0)</f>
        <v>0</v>
      </c>
      <c r="BI159" s="116">
        <f>IF(U159="nulová",N159,0)</f>
        <v>0</v>
      </c>
      <c r="BJ159" s="22" t="s">
        <v>959</v>
      </c>
      <c r="BK159" s="171">
        <f>ROUND(L159*K159,3)</f>
        <v>0</v>
      </c>
      <c r="BL159" s="22" t="s">
        <v>1434</v>
      </c>
      <c r="BM159" s="22" t="s">
        <v>2639</v>
      </c>
    </row>
    <row r="160" spans="2:65" s="1" customFormat="1" ht="16.5" customHeight="1">
      <c r="B160" s="136"/>
      <c r="C160" s="195" t="s">
        <v>1248</v>
      </c>
      <c r="D160" s="195" t="s">
        <v>1187</v>
      </c>
      <c r="E160" s="196" t="s">
        <v>2640</v>
      </c>
      <c r="F160" s="262" t="s">
        <v>2641</v>
      </c>
      <c r="G160" s="262"/>
      <c r="H160" s="262"/>
      <c r="I160" s="262"/>
      <c r="J160" s="197" t="s">
        <v>1182</v>
      </c>
      <c r="K160" s="198">
        <v>100</v>
      </c>
      <c r="L160" s="261">
        <v>0</v>
      </c>
      <c r="M160" s="261"/>
      <c r="N160" s="257">
        <f>ROUND(L160*K160,3)</f>
        <v>0</v>
      </c>
      <c r="O160" s="258"/>
      <c r="P160" s="258"/>
      <c r="Q160" s="258"/>
      <c r="R160" s="138"/>
      <c r="T160" s="168" t="s">
        <v>875</v>
      </c>
      <c r="U160" s="47" t="s">
        <v>914</v>
      </c>
      <c r="V160" s="39"/>
      <c r="W160" s="169">
        <f>V160*K160</f>
        <v>0</v>
      </c>
      <c r="X160" s="169">
        <v>0</v>
      </c>
      <c r="Y160" s="169">
        <f>X160*K160</f>
        <v>0</v>
      </c>
      <c r="Z160" s="169">
        <v>0</v>
      </c>
      <c r="AA160" s="170">
        <f>Z160*K160</f>
        <v>0</v>
      </c>
      <c r="AR160" s="22" t="s">
        <v>2471</v>
      </c>
      <c r="AT160" s="22" t="s">
        <v>1187</v>
      </c>
      <c r="AU160" s="22" t="s">
        <v>959</v>
      </c>
      <c r="AY160" s="22" t="s">
        <v>1081</v>
      </c>
      <c r="BE160" s="116">
        <f>IF(U160="základná",N160,0)</f>
        <v>0</v>
      </c>
      <c r="BF160" s="116">
        <f>IF(U160="znížená",N160,0)</f>
        <v>0</v>
      </c>
      <c r="BG160" s="116">
        <f>IF(U160="zákl. prenesená",N160,0)</f>
        <v>0</v>
      </c>
      <c r="BH160" s="116">
        <f>IF(U160="zníž. prenesená",N160,0)</f>
        <v>0</v>
      </c>
      <c r="BI160" s="116">
        <f>IF(U160="nulová",N160,0)</f>
        <v>0</v>
      </c>
      <c r="BJ160" s="22" t="s">
        <v>959</v>
      </c>
      <c r="BK160" s="171">
        <f>ROUND(L160*K160,3)</f>
        <v>0</v>
      </c>
      <c r="BL160" s="22" t="s">
        <v>1434</v>
      </c>
      <c r="BM160" s="22" t="s">
        <v>2642</v>
      </c>
    </row>
    <row r="161" spans="2:65" s="10" customFormat="1" ht="29.85" customHeight="1">
      <c r="B161" s="153"/>
      <c r="C161" s="154"/>
      <c r="D161" s="163" t="s">
        <v>2560</v>
      </c>
      <c r="E161" s="163"/>
      <c r="F161" s="163"/>
      <c r="G161" s="163"/>
      <c r="H161" s="163"/>
      <c r="I161" s="163"/>
      <c r="J161" s="163"/>
      <c r="K161" s="163"/>
      <c r="L161" s="163"/>
      <c r="M161" s="163"/>
      <c r="N161" s="273">
        <f>BK161</f>
        <v>0</v>
      </c>
      <c r="O161" s="274"/>
      <c r="P161" s="274"/>
      <c r="Q161" s="274"/>
      <c r="R161" s="156"/>
      <c r="T161" s="157"/>
      <c r="U161" s="154"/>
      <c r="V161" s="154"/>
      <c r="W161" s="158">
        <f>SUM(W162:W165)</f>
        <v>0</v>
      </c>
      <c r="X161" s="154"/>
      <c r="Y161" s="158">
        <f>SUM(Y162:Y165)</f>
        <v>0</v>
      </c>
      <c r="Z161" s="154"/>
      <c r="AA161" s="159">
        <f>SUM(AA162:AA165)</f>
        <v>0</v>
      </c>
      <c r="AR161" s="160" t="s">
        <v>1100</v>
      </c>
      <c r="AT161" s="161" t="s">
        <v>946</v>
      </c>
      <c r="AU161" s="161" t="s">
        <v>954</v>
      </c>
      <c r="AY161" s="160" t="s">
        <v>1081</v>
      </c>
      <c r="BK161" s="162">
        <f>SUM(BK162:BK165)</f>
        <v>0</v>
      </c>
    </row>
    <row r="162" spans="2:65" s="1" customFormat="1" ht="16.5" customHeight="1">
      <c r="B162" s="136"/>
      <c r="C162" s="195" t="s">
        <v>1253</v>
      </c>
      <c r="D162" s="195" t="s">
        <v>1187</v>
      </c>
      <c r="E162" s="196" t="s">
        <v>2643</v>
      </c>
      <c r="F162" s="262" t="s">
        <v>2644</v>
      </c>
      <c r="G162" s="262"/>
      <c r="H162" s="262"/>
      <c r="I162" s="262"/>
      <c r="J162" s="197" t="s">
        <v>1194</v>
      </c>
      <c r="K162" s="198">
        <v>9</v>
      </c>
      <c r="L162" s="261">
        <v>0</v>
      </c>
      <c r="M162" s="261"/>
      <c r="N162" s="257">
        <f>ROUND(L162*K162,3)</f>
        <v>0</v>
      </c>
      <c r="O162" s="258"/>
      <c r="P162" s="258"/>
      <c r="Q162" s="258"/>
      <c r="R162" s="138"/>
      <c r="T162" s="168" t="s">
        <v>875</v>
      </c>
      <c r="U162" s="47" t="s">
        <v>914</v>
      </c>
      <c r="V162" s="39"/>
      <c r="W162" s="169">
        <f>V162*K162</f>
        <v>0</v>
      </c>
      <c r="X162" s="169">
        <v>0</v>
      </c>
      <c r="Y162" s="169">
        <f>X162*K162</f>
        <v>0</v>
      </c>
      <c r="Z162" s="169">
        <v>0</v>
      </c>
      <c r="AA162" s="170">
        <f>Z162*K162</f>
        <v>0</v>
      </c>
      <c r="AR162" s="22" t="s">
        <v>2471</v>
      </c>
      <c r="AT162" s="22" t="s">
        <v>1187</v>
      </c>
      <c r="AU162" s="22" t="s">
        <v>959</v>
      </c>
      <c r="AY162" s="22" t="s">
        <v>1081</v>
      </c>
      <c r="BE162" s="116">
        <f>IF(U162="základná",N162,0)</f>
        <v>0</v>
      </c>
      <c r="BF162" s="116">
        <f>IF(U162="znížená",N162,0)</f>
        <v>0</v>
      </c>
      <c r="BG162" s="116">
        <f>IF(U162="zákl. prenesená",N162,0)</f>
        <v>0</v>
      </c>
      <c r="BH162" s="116">
        <f>IF(U162="zníž. prenesená",N162,0)</f>
        <v>0</v>
      </c>
      <c r="BI162" s="116">
        <f>IF(U162="nulová",N162,0)</f>
        <v>0</v>
      </c>
      <c r="BJ162" s="22" t="s">
        <v>959</v>
      </c>
      <c r="BK162" s="171">
        <f>ROUND(L162*K162,3)</f>
        <v>0</v>
      </c>
      <c r="BL162" s="22" t="s">
        <v>1434</v>
      </c>
      <c r="BM162" s="22" t="s">
        <v>2645</v>
      </c>
    </row>
    <row r="163" spans="2:65" s="1" customFormat="1" ht="25.5" customHeight="1">
      <c r="B163" s="136"/>
      <c r="C163" s="195" t="s">
        <v>1258</v>
      </c>
      <c r="D163" s="195" t="s">
        <v>1187</v>
      </c>
      <c r="E163" s="196" t="s">
        <v>2646</v>
      </c>
      <c r="F163" s="262" t="s">
        <v>2647</v>
      </c>
      <c r="G163" s="262"/>
      <c r="H163" s="262"/>
      <c r="I163" s="262"/>
      <c r="J163" s="197" t="s">
        <v>1182</v>
      </c>
      <c r="K163" s="198">
        <v>12</v>
      </c>
      <c r="L163" s="261">
        <v>0</v>
      </c>
      <c r="M163" s="261"/>
      <c r="N163" s="257">
        <f>ROUND(L163*K163,3)</f>
        <v>0</v>
      </c>
      <c r="O163" s="258"/>
      <c r="P163" s="258"/>
      <c r="Q163" s="258"/>
      <c r="R163" s="138"/>
      <c r="T163" s="168" t="s">
        <v>875</v>
      </c>
      <c r="U163" s="47" t="s">
        <v>914</v>
      </c>
      <c r="V163" s="39"/>
      <c r="W163" s="169">
        <f>V163*K163</f>
        <v>0</v>
      </c>
      <c r="X163" s="169">
        <v>0</v>
      </c>
      <c r="Y163" s="169">
        <f>X163*K163</f>
        <v>0</v>
      </c>
      <c r="Z163" s="169">
        <v>0</v>
      </c>
      <c r="AA163" s="170">
        <f>Z163*K163</f>
        <v>0</v>
      </c>
      <c r="AR163" s="22" t="s">
        <v>2471</v>
      </c>
      <c r="AT163" s="22" t="s">
        <v>1187</v>
      </c>
      <c r="AU163" s="22" t="s">
        <v>959</v>
      </c>
      <c r="AY163" s="22" t="s">
        <v>1081</v>
      </c>
      <c r="BE163" s="116">
        <f>IF(U163="základná",N163,0)</f>
        <v>0</v>
      </c>
      <c r="BF163" s="116">
        <f>IF(U163="znížená",N163,0)</f>
        <v>0</v>
      </c>
      <c r="BG163" s="116">
        <f>IF(U163="zákl. prenesená",N163,0)</f>
        <v>0</v>
      </c>
      <c r="BH163" s="116">
        <f>IF(U163="zníž. prenesená",N163,0)</f>
        <v>0</v>
      </c>
      <c r="BI163" s="116">
        <f>IF(U163="nulová",N163,0)</f>
        <v>0</v>
      </c>
      <c r="BJ163" s="22" t="s">
        <v>959</v>
      </c>
      <c r="BK163" s="171">
        <f>ROUND(L163*K163,3)</f>
        <v>0</v>
      </c>
      <c r="BL163" s="22" t="s">
        <v>1434</v>
      </c>
      <c r="BM163" s="22" t="s">
        <v>2648</v>
      </c>
    </row>
    <row r="164" spans="2:65" s="1" customFormat="1" ht="16.5" customHeight="1">
      <c r="B164" s="136"/>
      <c r="C164" s="195" t="s">
        <v>1263</v>
      </c>
      <c r="D164" s="195" t="s">
        <v>1187</v>
      </c>
      <c r="E164" s="196" t="s">
        <v>2649</v>
      </c>
      <c r="F164" s="262" t="s">
        <v>2650</v>
      </c>
      <c r="G164" s="262"/>
      <c r="H164" s="262"/>
      <c r="I164" s="262"/>
      <c r="J164" s="197" t="s">
        <v>1194</v>
      </c>
      <c r="K164" s="198">
        <v>30</v>
      </c>
      <c r="L164" s="261">
        <v>0</v>
      </c>
      <c r="M164" s="261"/>
      <c r="N164" s="257">
        <f>ROUND(L164*K164,3)</f>
        <v>0</v>
      </c>
      <c r="O164" s="258"/>
      <c r="P164" s="258"/>
      <c r="Q164" s="258"/>
      <c r="R164" s="138"/>
      <c r="T164" s="168" t="s">
        <v>875</v>
      </c>
      <c r="U164" s="47" t="s">
        <v>914</v>
      </c>
      <c r="V164" s="39"/>
      <c r="W164" s="169">
        <f>V164*K164</f>
        <v>0</v>
      </c>
      <c r="X164" s="169">
        <v>0</v>
      </c>
      <c r="Y164" s="169">
        <f>X164*K164</f>
        <v>0</v>
      </c>
      <c r="Z164" s="169">
        <v>0</v>
      </c>
      <c r="AA164" s="170">
        <f>Z164*K164</f>
        <v>0</v>
      </c>
      <c r="AR164" s="22" t="s">
        <v>2471</v>
      </c>
      <c r="AT164" s="22" t="s">
        <v>1187</v>
      </c>
      <c r="AU164" s="22" t="s">
        <v>959</v>
      </c>
      <c r="AY164" s="22" t="s">
        <v>1081</v>
      </c>
      <c r="BE164" s="116">
        <f>IF(U164="základná",N164,0)</f>
        <v>0</v>
      </c>
      <c r="BF164" s="116">
        <f>IF(U164="znížená",N164,0)</f>
        <v>0</v>
      </c>
      <c r="BG164" s="116">
        <f>IF(U164="zákl. prenesená",N164,0)</f>
        <v>0</v>
      </c>
      <c r="BH164" s="116">
        <f>IF(U164="zníž. prenesená",N164,0)</f>
        <v>0</v>
      </c>
      <c r="BI164" s="116">
        <f>IF(U164="nulová",N164,0)</f>
        <v>0</v>
      </c>
      <c r="BJ164" s="22" t="s">
        <v>959</v>
      </c>
      <c r="BK164" s="171">
        <f>ROUND(L164*K164,3)</f>
        <v>0</v>
      </c>
      <c r="BL164" s="22" t="s">
        <v>1434</v>
      </c>
      <c r="BM164" s="22" t="s">
        <v>2651</v>
      </c>
    </row>
    <row r="165" spans="2:65" s="1" customFormat="1" ht="16.5" customHeight="1">
      <c r="B165" s="136"/>
      <c r="C165" s="195" t="s">
        <v>1269</v>
      </c>
      <c r="D165" s="195" t="s">
        <v>1187</v>
      </c>
      <c r="E165" s="196" t="s">
        <v>2652</v>
      </c>
      <c r="F165" s="262" t="s">
        <v>2653</v>
      </c>
      <c r="G165" s="262"/>
      <c r="H165" s="262"/>
      <c r="I165" s="262"/>
      <c r="J165" s="197" t="s">
        <v>1182</v>
      </c>
      <c r="K165" s="198">
        <v>2</v>
      </c>
      <c r="L165" s="261">
        <v>0</v>
      </c>
      <c r="M165" s="261"/>
      <c r="N165" s="257">
        <f>ROUND(L165*K165,3)</f>
        <v>0</v>
      </c>
      <c r="O165" s="258"/>
      <c r="P165" s="258"/>
      <c r="Q165" s="258"/>
      <c r="R165" s="138"/>
      <c r="T165" s="168" t="s">
        <v>875</v>
      </c>
      <c r="U165" s="47" t="s">
        <v>914</v>
      </c>
      <c r="V165" s="39"/>
      <c r="W165" s="169">
        <f>V165*K165</f>
        <v>0</v>
      </c>
      <c r="X165" s="169">
        <v>0</v>
      </c>
      <c r="Y165" s="169">
        <f>X165*K165</f>
        <v>0</v>
      </c>
      <c r="Z165" s="169">
        <v>0</v>
      </c>
      <c r="AA165" s="170">
        <f>Z165*K165</f>
        <v>0</v>
      </c>
      <c r="AR165" s="22" t="s">
        <v>2471</v>
      </c>
      <c r="AT165" s="22" t="s">
        <v>1187</v>
      </c>
      <c r="AU165" s="22" t="s">
        <v>959</v>
      </c>
      <c r="AY165" s="22" t="s">
        <v>1081</v>
      </c>
      <c r="BE165" s="116">
        <f>IF(U165="základná",N165,0)</f>
        <v>0</v>
      </c>
      <c r="BF165" s="116">
        <f>IF(U165="znížená",N165,0)</f>
        <v>0</v>
      </c>
      <c r="BG165" s="116">
        <f>IF(U165="zákl. prenesená",N165,0)</f>
        <v>0</v>
      </c>
      <c r="BH165" s="116">
        <f>IF(U165="zníž. prenesená",N165,0)</f>
        <v>0</v>
      </c>
      <c r="BI165" s="116">
        <f>IF(U165="nulová",N165,0)</f>
        <v>0</v>
      </c>
      <c r="BJ165" s="22" t="s">
        <v>959</v>
      </c>
      <c r="BK165" s="171">
        <f>ROUND(L165*K165,3)</f>
        <v>0</v>
      </c>
      <c r="BL165" s="22" t="s">
        <v>1434</v>
      </c>
      <c r="BM165" s="22" t="s">
        <v>2654</v>
      </c>
    </row>
    <row r="166" spans="2:65" s="10" customFormat="1" ht="29.85" customHeight="1">
      <c r="B166" s="153"/>
      <c r="C166" s="154"/>
      <c r="D166" s="163" t="s">
        <v>2561</v>
      </c>
      <c r="E166" s="163"/>
      <c r="F166" s="163"/>
      <c r="G166" s="163"/>
      <c r="H166" s="163"/>
      <c r="I166" s="163"/>
      <c r="J166" s="163"/>
      <c r="K166" s="163"/>
      <c r="L166" s="163"/>
      <c r="M166" s="163"/>
      <c r="N166" s="273">
        <f>BK166</f>
        <v>0</v>
      </c>
      <c r="O166" s="274"/>
      <c r="P166" s="274"/>
      <c r="Q166" s="274"/>
      <c r="R166" s="156"/>
      <c r="T166" s="157"/>
      <c r="U166" s="154"/>
      <c r="V166" s="154"/>
      <c r="W166" s="158">
        <f>SUM(W167:W180)</f>
        <v>0</v>
      </c>
      <c r="X166" s="154"/>
      <c r="Y166" s="158">
        <f>SUM(Y167:Y180)</f>
        <v>0</v>
      </c>
      <c r="Z166" s="154"/>
      <c r="AA166" s="159">
        <f>SUM(AA167:AA180)</f>
        <v>0</v>
      </c>
      <c r="AR166" s="160" t="s">
        <v>1100</v>
      </c>
      <c r="AT166" s="161" t="s">
        <v>946</v>
      </c>
      <c r="AU166" s="161" t="s">
        <v>954</v>
      </c>
      <c r="AY166" s="160" t="s">
        <v>1081</v>
      </c>
      <c r="BK166" s="162">
        <f>SUM(BK167:BK180)</f>
        <v>0</v>
      </c>
    </row>
    <row r="167" spans="2:65" s="1" customFormat="1" ht="25.5" customHeight="1">
      <c r="B167" s="136"/>
      <c r="C167" s="164" t="s">
        <v>1275</v>
      </c>
      <c r="D167" s="164" t="s">
        <v>1082</v>
      </c>
      <c r="E167" s="165" t="s">
        <v>2655</v>
      </c>
      <c r="F167" s="270" t="s">
        <v>2656</v>
      </c>
      <c r="G167" s="270"/>
      <c r="H167" s="270"/>
      <c r="I167" s="270"/>
      <c r="J167" s="166" t="s">
        <v>1194</v>
      </c>
      <c r="K167" s="167">
        <v>21</v>
      </c>
      <c r="L167" s="265">
        <v>0</v>
      </c>
      <c r="M167" s="265"/>
      <c r="N167" s="258">
        <f t="shared" ref="N167:N180" si="25">ROUND(L167*K167,3)</f>
        <v>0</v>
      </c>
      <c r="O167" s="258"/>
      <c r="P167" s="258"/>
      <c r="Q167" s="258"/>
      <c r="R167" s="138"/>
      <c r="T167" s="168" t="s">
        <v>875</v>
      </c>
      <c r="U167" s="47" t="s">
        <v>914</v>
      </c>
      <c r="V167" s="39"/>
      <c r="W167" s="169">
        <f t="shared" ref="W167:W180" si="26">V167*K167</f>
        <v>0</v>
      </c>
      <c r="X167" s="169">
        <v>0</v>
      </c>
      <c r="Y167" s="169">
        <f t="shared" ref="Y167:Y180" si="27">X167*K167</f>
        <v>0</v>
      </c>
      <c r="Z167" s="169">
        <v>0</v>
      </c>
      <c r="AA167" s="170">
        <f t="shared" ref="AA167:AA180" si="28">Z167*K167</f>
        <v>0</v>
      </c>
      <c r="AR167" s="22" t="s">
        <v>1434</v>
      </c>
      <c r="AT167" s="22" t="s">
        <v>1082</v>
      </c>
      <c r="AU167" s="22" t="s">
        <v>959</v>
      </c>
      <c r="AY167" s="22" t="s">
        <v>1081</v>
      </c>
      <c r="BE167" s="116">
        <f t="shared" ref="BE167:BE180" si="29">IF(U167="základná",N167,0)</f>
        <v>0</v>
      </c>
      <c r="BF167" s="116">
        <f t="shared" ref="BF167:BF180" si="30">IF(U167="znížená",N167,0)</f>
        <v>0</v>
      </c>
      <c r="BG167" s="116">
        <f t="shared" ref="BG167:BG180" si="31">IF(U167="zákl. prenesená",N167,0)</f>
        <v>0</v>
      </c>
      <c r="BH167" s="116">
        <f t="shared" ref="BH167:BH180" si="32">IF(U167="zníž. prenesená",N167,0)</f>
        <v>0</v>
      </c>
      <c r="BI167" s="116">
        <f t="shared" ref="BI167:BI180" si="33">IF(U167="nulová",N167,0)</f>
        <v>0</v>
      </c>
      <c r="BJ167" s="22" t="s">
        <v>959</v>
      </c>
      <c r="BK167" s="171">
        <f t="shared" ref="BK167:BK180" si="34">ROUND(L167*K167,3)</f>
        <v>0</v>
      </c>
      <c r="BL167" s="22" t="s">
        <v>1434</v>
      </c>
      <c r="BM167" s="22" t="s">
        <v>2657</v>
      </c>
    </row>
    <row r="168" spans="2:65" s="1" customFormat="1" ht="16.5" customHeight="1">
      <c r="B168" s="136"/>
      <c r="C168" s="164" t="s">
        <v>1190</v>
      </c>
      <c r="D168" s="164" t="s">
        <v>1082</v>
      </c>
      <c r="E168" s="165" t="s">
        <v>2658</v>
      </c>
      <c r="F168" s="270" t="s">
        <v>2659</v>
      </c>
      <c r="G168" s="270"/>
      <c r="H168" s="270"/>
      <c r="I168" s="270"/>
      <c r="J168" s="166" t="s">
        <v>1194</v>
      </c>
      <c r="K168" s="167">
        <v>1000</v>
      </c>
      <c r="L168" s="265">
        <v>0</v>
      </c>
      <c r="M168" s="265"/>
      <c r="N168" s="258">
        <f t="shared" si="25"/>
        <v>0</v>
      </c>
      <c r="O168" s="258"/>
      <c r="P168" s="258"/>
      <c r="Q168" s="258"/>
      <c r="R168" s="138"/>
      <c r="T168" s="168" t="s">
        <v>875</v>
      </c>
      <c r="U168" s="47" t="s">
        <v>914</v>
      </c>
      <c r="V168" s="39"/>
      <c r="W168" s="169">
        <f t="shared" si="26"/>
        <v>0</v>
      </c>
      <c r="X168" s="169">
        <v>0</v>
      </c>
      <c r="Y168" s="169">
        <f t="shared" si="27"/>
        <v>0</v>
      </c>
      <c r="Z168" s="169">
        <v>0</v>
      </c>
      <c r="AA168" s="170">
        <f t="shared" si="28"/>
        <v>0</v>
      </c>
      <c r="AR168" s="22" t="s">
        <v>1434</v>
      </c>
      <c r="AT168" s="22" t="s">
        <v>1082</v>
      </c>
      <c r="AU168" s="22" t="s">
        <v>959</v>
      </c>
      <c r="AY168" s="22" t="s">
        <v>1081</v>
      </c>
      <c r="BE168" s="116">
        <f t="shared" si="29"/>
        <v>0</v>
      </c>
      <c r="BF168" s="116">
        <f t="shared" si="30"/>
        <v>0</v>
      </c>
      <c r="BG168" s="116">
        <f t="shared" si="31"/>
        <v>0</v>
      </c>
      <c r="BH168" s="116">
        <f t="shared" si="32"/>
        <v>0</v>
      </c>
      <c r="BI168" s="116">
        <f t="shared" si="33"/>
        <v>0</v>
      </c>
      <c r="BJ168" s="22" t="s">
        <v>959</v>
      </c>
      <c r="BK168" s="171">
        <f t="shared" si="34"/>
        <v>0</v>
      </c>
      <c r="BL168" s="22" t="s">
        <v>1434</v>
      </c>
      <c r="BM168" s="22" t="s">
        <v>2660</v>
      </c>
    </row>
    <row r="169" spans="2:65" s="1" customFormat="1" ht="16.5" customHeight="1">
      <c r="B169" s="136"/>
      <c r="C169" s="164" t="s">
        <v>1286</v>
      </c>
      <c r="D169" s="164" t="s">
        <v>1082</v>
      </c>
      <c r="E169" s="165" t="s">
        <v>2661</v>
      </c>
      <c r="F169" s="270" t="s">
        <v>2662</v>
      </c>
      <c r="G169" s="270"/>
      <c r="H169" s="270"/>
      <c r="I169" s="270"/>
      <c r="J169" s="166" t="s">
        <v>1182</v>
      </c>
      <c r="K169" s="167">
        <v>14</v>
      </c>
      <c r="L169" s="265">
        <v>0</v>
      </c>
      <c r="M169" s="265"/>
      <c r="N169" s="258">
        <f t="shared" si="25"/>
        <v>0</v>
      </c>
      <c r="O169" s="258"/>
      <c r="P169" s="258"/>
      <c r="Q169" s="258"/>
      <c r="R169" s="138"/>
      <c r="T169" s="168" t="s">
        <v>875</v>
      </c>
      <c r="U169" s="47" t="s">
        <v>914</v>
      </c>
      <c r="V169" s="39"/>
      <c r="W169" s="169">
        <f t="shared" si="26"/>
        <v>0</v>
      </c>
      <c r="X169" s="169">
        <v>0</v>
      </c>
      <c r="Y169" s="169">
        <f t="shared" si="27"/>
        <v>0</v>
      </c>
      <c r="Z169" s="169">
        <v>0</v>
      </c>
      <c r="AA169" s="170">
        <f t="shared" si="28"/>
        <v>0</v>
      </c>
      <c r="AR169" s="22" t="s">
        <v>1434</v>
      </c>
      <c r="AT169" s="22" t="s">
        <v>1082</v>
      </c>
      <c r="AU169" s="22" t="s">
        <v>959</v>
      </c>
      <c r="AY169" s="22" t="s">
        <v>1081</v>
      </c>
      <c r="BE169" s="116">
        <f t="shared" si="29"/>
        <v>0</v>
      </c>
      <c r="BF169" s="116">
        <f t="shared" si="30"/>
        <v>0</v>
      </c>
      <c r="BG169" s="116">
        <f t="shared" si="31"/>
        <v>0</v>
      </c>
      <c r="BH169" s="116">
        <f t="shared" si="32"/>
        <v>0</v>
      </c>
      <c r="BI169" s="116">
        <f t="shared" si="33"/>
        <v>0</v>
      </c>
      <c r="BJ169" s="22" t="s">
        <v>959</v>
      </c>
      <c r="BK169" s="171">
        <f t="shared" si="34"/>
        <v>0</v>
      </c>
      <c r="BL169" s="22" t="s">
        <v>1434</v>
      </c>
      <c r="BM169" s="22" t="s">
        <v>2663</v>
      </c>
    </row>
    <row r="170" spans="2:65" s="1" customFormat="1" ht="25.5" customHeight="1">
      <c r="B170" s="136"/>
      <c r="C170" s="164" t="s">
        <v>1290</v>
      </c>
      <c r="D170" s="164" t="s">
        <v>1082</v>
      </c>
      <c r="E170" s="165" t="s">
        <v>2664</v>
      </c>
      <c r="F170" s="270" t="s">
        <v>2665</v>
      </c>
      <c r="G170" s="270"/>
      <c r="H170" s="270"/>
      <c r="I170" s="270"/>
      <c r="J170" s="166" t="s">
        <v>1194</v>
      </c>
      <c r="K170" s="167">
        <v>1200</v>
      </c>
      <c r="L170" s="265">
        <v>0</v>
      </c>
      <c r="M170" s="265"/>
      <c r="N170" s="258">
        <f t="shared" si="25"/>
        <v>0</v>
      </c>
      <c r="O170" s="258"/>
      <c r="P170" s="258"/>
      <c r="Q170" s="258"/>
      <c r="R170" s="138"/>
      <c r="T170" s="168" t="s">
        <v>875</v>
      </c>
      <c r="U170" s="47" t="s">
        <v>914</v>
      </c>
      <c r="V170" s="39"/>
      <c r="W170" s="169">
        <f t="shared" si="26"/>
        <v>0</v>
      </c>
      <c r="X170" s="169">
        <v>0</v>
      </c>
      <c r="Y170" s="169">
        <f t="shared" si="27"/>
        <v>0</v>
      </c>
      <c r="Z170" s="169">
        <v>0</v>
      </c>
      <c r="AA170" s="170">
        <f t="shared" si="28"/>
        <v>0</v>
      </c>
      <c r="AR170" s="22" t="s">
        <v>1434</v>
      </c>
      <c r="AT170" s="22" t="s">
        <v>1082</v>
      </c>
      <c r="AU170" s="22" t="s">
        <v>959</v>
      </c>
      <c r="AY170" s="22" t="s">
        <v>1081</v>
      </c>
      <c r="BE170" s="116">
        <f t="shared" si="29"/>
        <v>0</v>
      </c>
      <c r="BF170" s="116">
        <f t="shared" si="30"/>
        <v>0</v>
      </c>
      <c r="BG170" s="116">
        <f t="shared" si="31"/>
        <v>0</v>
      </c>
      <c r="BH170" s="116">
        <f t="shared" si="32"/>
        <v>0</v>
      </c>
      <c r="BI170" s="116">
        <f t="shared" si="33"/>
        <v>0</v>
      </c>
      <c r="BJ170" s="22" t="s">
        <v>959</v>
      </c>
      <c r="BK170" s="171">
        <f t="shared" si="34"/>
        <v>0</v>
      </c>
      <c r="BL170" s="22" t="s">
        <v>1434</v>
      </c>
      <c r="BM170" s="22" t="s">
        <v>2666</v>
      </c>
    </row>
    <row r="171" spans="2:65" s="1" customFormat="1" ht="16.5" customHeight="1">
      <c r="B171" s="136"/>
      <c r="C171" s="164" t="s">
        <v>1294</v>
      </c>
      <c r="D171" s="164" t="s">
        <v>1082</v>
      </c>
      <c r="E171" s="165" t="s">
        <v>2667</v>
      </c>
      <c r="F171" s="270" t="s">
        <v>2668</v>
      </c>
      <c r="G171" s="270"/>
      <c r="H171" s="270"/>
      <c r="I171" s="270"/>
      <c r="J171" s="166" t="s">
        <v>1182</v>
      </c>
      <c r="K171" s="167">
        <v>8</v>
      </c>
      <c r="L171" s="265">
        <v>0</v>
      </c>
      <c r="M171" s="265"/>
      <c r="N171" s="258">
        <f t="shared" si="25"/>
        <v>0</v>
      </c>
      <c r="O171" s="258"/>
      <c r="P171" s="258"/>
      <c r="Q171" s="258"/>
      <c r="R171" s="138"/>
      <c r="T171" s="168" t="s">
        <v>875</v>
      </c>
      <c r="U171" s="47" t="s">
        <v>914</v>
      </c>
      <c r="V171" s="39"/>
      <c r="W171" s="169">
        <f t="shared" si="26"/>
        <v>0</v>
      </c>
      <c r="X171" s="169">
        <v>0</v>
      </c>
      <c r="Y171" s="169">
        <f t="shared" si="27"/>
        <v>0</v>
      </c>
      <c r="Z171" s="169">
        <v>0</v>
      </c>
      <c r="AA171" s="170">
        <f t="shared" si="28"/>
        <v>0</v>
      </c>
      <c r="AR171" s="22" t="s">
        <v>1434</v>
      </c>
      <c r="AT171" s="22" t="s">
        <v>1082</v>
      </c>
      <c r="AU171" s="22" t="s">
        <v>959</v>
      </c>
      <c r="AY171" s="22" t="s">
        <v>1081</v>
      </c>
      <c r="BE171" s="116">
        <f t="shared" si="29"/>
        <v>0</v>
      </c>
      <c r="BF171" s="116">
        <f t="shared" si="30"/>
        <v>0</v>
      </c>
      <c r="BG171" s="116">
        <f t="shared" si="31"/>
        <v>0</v>
      </c>
      <c r="BH171" s="116">
        <f t="shared" si="32"/>
        <v>0</v>
      </c>
      <c r="BI171" s="116">
        <f t="shared" si="33"/>
        <v>0</v>
      </c>
      <c r="BJ171" s="22" t="s">
        <v>959</v>
      </c>
      <c r="BK171" s="171">
        <f t="shared" si="34"/>
        <v>0</v>
      </c>
      <c r="BL171" s="22" t="s">
        <v>1434</v>
      </c>
      <c r="BM171" s="22" t="s">
        <v>2669</v>
      </c>
    </row>
    <row r="172" spans="2:65" s="1" customFormat="1" ht="16.5" customHeight="1">
      <c r="B172" s="136"/>
      <c r="C172" s="164" t="s">
        <v>1298</v>
      </c>
      <c r="D172" s="164" t="s">
        <v>1082</v>
      </c>
      <c r="E172" s="165" t="s">
        <v>2670</v>
      </c>
      <c r="F172" s="270" t="s">
        <v>2671</v>
      </c>
      <c r="G172" s="270"/>
      <c r="H172" s="270"/>
      <c r="I172" s="270"/>
      <c r="J172" s="166" t="s">
        <v>1182</v>
      </c>
      <c r="K172" s="167">
        <v>4</v>
      </c>
      <c r="L172" s="265">
        <v>0</v>
      </c>
      <c r="M172" s="265"/>
      <c r="N172" s="258">
        <f t="shared" si="25"/>
        <v>0</v>
      </c>
      <c r="O172" s="258"/>
      <c r="P172" s="258"/>
      <c r="Q172" s="258"/>
      <c r="R172" s="138"/>
      <c r="T172" s="168" t="s">
        <v>875</v>
      </c>
      <c r="U172" s="47" t="s">
        <v>914</v>
      </c>
      <c r="V172" s="39"/>
      <c r="W172" s="169">
        <f t="shared" si="26"/>
        <v>0</v>
      </c>
      <c r="X172" s="169">
        <v>0</v>
      </c>
      <c r="Y172" s="169">
        <f t="shared" si="27"/>
        <v>0</v>
      </c>
      <c r="Z172" s="169">
        <v>0</v>
      </c>
      <c r="AA172" s="170">
        <f t="shared" si="28"/>
        <v>0</v>
      </c>
      <c r="AR172" s="22" t="s">
        <v>1434</v>
      </c>
      <c r="AT172" s="22" t="s">
        <v>1082</v>
      </c>
      <c r="AU172" s="22" t="s">
        <v>959</v>
      </c>
      <c r="AY172" s="22" t="s">
        <v>1081</v>
      </c>
      <c r="BE172" s="116">
        <f t="shared" si="29"/>
        <v>0</v>
      </c>
      <c r="BF172" s="116">
        <f t="shared" si="30"/>
        <v>0</v>
      </c>
      <c r="BG172" s="116">
        <f t="shared" si="31"/>
        <v>0</v>
      </c>
      <c r="BH172" s="116">
        <f t="shared" si="32"/>
        <v>0</v>
      </c>
      <c r="BI172" s="116">
        <f t="shared" si="33"/>
        <v>0</v>
      </c>
      <c r="BJ172" s="22" t="s">
        <v>959</v>
      </c>
      <c r="BK172" s="171">
        <f t="shared" si="34"/>
        <v>0</v>
      </c>
      <c r="BL172" s="22" t="s">
        <v>1434</v>
      </c>
      <c r="BM172" s="22" t="s">
        <v>2672</v>
      </c>
    </row>
    <row r="173" spans="2:65" s="1" customFormat="1" ht="25.5" customHeight="1">
      <c r="B173" s="136"/>
      <c r="C173" s="164" t="s">
        <v>1302</v>
      </c>
      <c r="D173" s="164" t="s">
        <v>1082</v>
      </c>
      <c r="E173" s="165" t="s">
        <v>2673</v>
      </c>
      <c r="F173" s="270" t="s">
        <v>2674</v>
      </c>
      <c r="G173" s="270"/>
      <c r="H173" s="270"/>
      <c r="I173" s="270"/>
      <c r="J173" s="166" t="s">
        <v>1194</v>
      </c>
      <c r="K173" s="167">
        <v>2</v>
      </c>
      <c r="L173" s="265">
        <v>0</v>
      </c>
      <c r="M173" s="265"/>
      <c r="N173" s="258">
        <f t="shared" si="25"/>
        <v>0</v>
      </c>
      <c r="O173" s="258"/>
      <c r="P173" s="258"/>
      <c r="Q173" s="258"/>
      <c r="R173" s="138"/>
      <c r="T173" s="168" t="s">
        <v>875</v>
      </c>
      <c r="U173" s="47" t="s">
        <v>914</v>
      </c>
      <c r="V173" s="39"/>
      <c r="W173" s="169">
        <f t="shared" si="26"/>
        <v>0</v>
      </c>
      <c r="X173" s="169">
        <v>0</v>
      </c>
      <c r="Y173" s="169">
        <f t="shared" si="27"/>
        <v>0</v>
      </c>
      <c r="Z173" s="169">
        <v>0</v>
      </c>
      <c r="AA173" s="170">
        <f t="shared" si="28"/>
        <v>0</v>
      </c>
      <c r="AR173" s="22" t="s">
        <v>1434</v>
      </c>
      <c r="AT173" s="22" t="s">
        <v>1082</v>
      </c>
      <c r="AU173" s="22" t="s">
        <v>959</v>
      </c>
      <c r="AY173" s="22" t="s">
        <v>1081</v>
      </c>
      <c r="BE173" s="116">
        <f t="shared" si="29"/>
        <v>0</v>
      </c>
      <c r="BF173" s="116">
        <f t="shared" si="30"/>
        <v>0</v>
      </c>
      <c r="BG173" s="116">
        <f t="shared" si="31"/>
        <v>0</v>
      </c>
      <c r="BH173" s="116">
        <f t="shared" si="32"/>
        <v>0</v>
      </c>
      <c r="BI173" s="116">
        <f t="shared" si="33"/>
        <v>0</v>
      </c>
      <c r="BJ173" s="22" t="s">
        <v>959</v>
      </c>
      <c r="BK173" s="171">
        <f t="shared" si="34"/>
        <v>0</v>
      </c>
      <c r="BL173" s="22" t="s">
        <v>1434</v>
      </c>
      <c r="BM173" s="22" t="s">
        <v>2675</v>
      </c>
    </row>
    <row r="174" spans="2:65" s="1" customFormat="1" ht="38.25" customHeight="1">
      <c r="B174" s="136"/>
      <c r="C174" s="164" t="s">
        <v>1306</v>
      </c>
      <c r="D174" s="164" t="s">
        <v>1082</v>
      </c>
      <c r="E174" s="165" t="s">
        <v>2676</v>
      </c>
      <c r="F174" s="270" t="s">
        <v>2677</v>
      </c>
      <c r="G174" s="270"/>
      <c r="H174" s="270"/>
      <c r="I174" s="270"/>
      <c r="J174" s="166" t="s">
        <v>1135</v>
      </c>
      <c r="K174" s="167">
        <v>25</v>
      </c>
      <c r="L174" s="265">
        <v>0</v>
      </c>
      <c r="M174" s="265"/>
      <c r="N174" s="258">
        <f t="shared" si="25"/>
        <v>0</v>
      </c>
      <c r="O174" s="258"/>
      <c r="P174" s="258"/>
      <c r="Q174" s="258"/>
      <c r="R174" s="138"/>
      <c r="T174" s="168" t="s">
        <v>875</v>
      </c>
      <c r="U174" s="47" t="s">
        <v>914</v>
      </c>
      <c r="V174" s="39"/>
      <c r="W174" s="169">
        <f t="shared" si="26"/>
        <v>0</v>
      </c>
      <c r="X174" s="169">
        <v>0</v>
      </c>
      <c r="Y174" s="169">
        <f t="shared" si="27"/>
        <v>0</v>
      </c>
      <c r="Z174" s="169">
        <v>0</v>
      </c>
      <c r="AA174" s="170">
        <f t="shared" si="28"/>
        <v>0</v>
      </c>
      <c r="AR174" s="22" t="s">
        <v>1434</v>
      </c>
      <c r="AT174" s="22" t="s">
        <v>1082</v>
      </c>
      <c r="AU174" s="22" t="s">
        <v>959</v>
      </c>
      <c r="AY174" s="22" t="s">
        <v>1081</v>
      </c>
      <c r="BE174" s="116">
        <f t="shared" si="29"/>
        <v>0</v>
      </c>
      <c r="BF174" s="116">
        <f t="shared" si="30"/>
        <v>0</v>
      </c>
      <c r="BG174" s="116">
        <f t="shared" si="31"/>
        <v>0</v>
      </c>
      <c r="BH174" s="116">
        <f t="shared" si="32"/>
        <v>0</v>
      </c>
      <c r="BI174" s="116">
        <f t="shared" si="33"/>
        <v>0</v>
      </c>
      <c r="BJ174" s="22" t="s">
        <v>959</v>
      </c>
      <c r="BK174" s="171">
        <f t="shared" si="34"/>
        <v>0</v>
      </c>
      <c r="BL174" s="22" t="s">
        <v>1434</v>
      </c>
      <c r="BM174" s="22" t="s">
        <v>2678</v>
      </c>
    </row>
    <row r="175" spans="2:65" s="1" customFormat="1" ht="102" customHeight="1">
      <c r="B175" s="136"/>
      <c r="C175" s="164" t="s">
        <v>1310</v>
      </c>
      <c r="D175" s="164" t="s">
        <v>1082</v>
      </c>
      <c r="E175" s="165" t="s">
        <v>2679</v>
      </c>
      <c r="F175" s="270" t="s">
        <v>2680</v>
      </c>
      <c r="G175" s="270"/>
      <c r="H175" s="270"/>
      <c r="I175" s="270"/>
      <c r="J175" s="166" t="s">
        <v>1194</v>
      </c>
      <c r="K175" s="167">
        <v>50</v>
      </c>
      <c r="L175" s="265">
        <v>0</v>
      </c>
      <c r="M175" s="265"/>
      <c r="N175" s="258">
        <f t="shared" si="25"/>
        <v>0</v>
      </c>
      <c r="O175" s="258"/>
      <c r="P175" s="258"/>
      <c r="Q175" s="258"/>
      <c r="R175" s="138"/>
      <c r="T175" s="168" t="s">
        <v>875</v>
      </c>
      <c r="U175" s="47" t="s">
        <v>914</v>
      </c>
      <c r="V175" s="39"/>
      <c r="W175" s="169">
        <f t="shared" si="26"/>
        <v>0</v>
      </c>
      <c r="X175" s="169">
        <v>0</v>
      </c>
      <c r="Y175" s="169">
        <f t="shared" si="27"/>
        <v>0</v>
      </c>
      <c r="Z175" s="169">
        <v>0</v>
      </c>
      <c r="AA175" s="170">
        <f t="shared" si="28"/>
        <v>0</v>
      </c>
      <c r="AR175" s="22" t="s">
        <v>1434</v>
      </c>
      <c r="AT175" s="22" t="s">
        <v>1082</v>
      </c>
      <c r="AU175" s="22" t="s">
        <v>959</v>
      </c>
      <c r="AY175" s="22" t="s">
        <v>1081</v>
      </c>
      <c r="BE175" s="116">
        <f t="shared" si="29"/>
        <v>0</v>
      </c>
      <c r="BF175" s="116">
        <f t="shared" si="30"/>
        <v>0</v>
      </c>
      <c r="BG175" s="116">
        <f t="shared" si="31"/>
        <v>0</v>
      </c>
      <c r="BH175" s="116">
        <f t="shared" si="32"/>
        <v>0</v>
      </c>
      <c r="BI175" s="116">
        <f t="shared" si="33"/>
        <v>0</v>
      </c>
      <c r="BJ175" s="22" t="s">
        <v>959</v>
      </c>
      <c r="BK175" s="171">
        <f t="shared" si="34"/>
        <v>0</v>
      </c>
      <c r="BL175" s="22" t="s">
        <v>1434</v>
      </c>
      <c r="BM175" s="22" t="s">
        <v>2681</v>
      </c>
    </row>
    <row r="176" spans="2:65" s="1" customFormat="1" ht="89.25" customHeight="1">
      <c r="B176" s="136"/>
      <c r="C176" s="164" t="s">
        <v>1314</v>
      </c>
      <c r="D176" s="164" t="s">
        <v>1082</v>
      </c>
      <c r="E176" s="165" t="s">
        <v>2682</v>
      </c>
      <c r="F176" s="270" t="s">
        <v>2683</v>
      </c>
      <c r="G176" s="270"/>
      <c r="H176" s="270"/>
      <c r="I176" s="270"/>
      <c r="J176" s="166" t="s">
        <v>1194</v>
      </c>
      <c r="K176" s="167">
        <v>1000</v>
      </c>
      <c r="L176" s="265">
        <v>0</v>
      </c>
      <c r="M176" s="265"/>
      <c r="N176" s="258">
        <f t="shared" si="25"/>
        <v>0</v>
      </c>
      <c r="O176" s="258"/>
      <c r="P176" s="258"/>
      <c r="Q176" s="258"/>
      <c r="R176" s="138"/>
      <c r="T176" s="168" t="s">
        <v>875</v>
      </c>
      <c r="U176" s="47" t="s">
        <v>914</v>
      </c>
      <c r="V176" s="39"/>
      <c r="W176" s="169">
        <f t="shared" si="26"/>
        <v>0</v>
      </c>
      <c r="X176" s="169">
        <v>0</v>
      </c>
      <c r="Y176" s="169">
        <f t="shared" si="27"/>
        <v>0</v>
      </c>
      <c r="Z176" s="169">
        <v>0</v>
      </c>
      <c r="AA176" s="170">
        <f t="shared" si="28"/>
        <v>0</v>
      </c>
      <c r="AR176" s="22" t="s">
        <v>1434</v>
      </c>
      <c r="AT176" s="22" t="s">
        <v>1082</v>
      </c>
      <c r="AU176" s="22" t="s">
        <v>959</v>
      </c>
      <c r="AY176" s="22" t="s">
        <v>1081</v>
      </c>
      <c r="BE176" s="116">
        <f t="shared" si="29"/>
        <v>0</v>
      </c>
      <c r="BF176" s="116">
        <f t="shared" si="30"/>
        <v>0</v>
      </c>
      <c r="BG176" s="116">
        <f t="shared" si="31"/>
        <v>0</v>
      </c>
      <c r="BH176" s="116">
        <f t="shared" si="32"/>
        <v>0</v>
      </c>
      <c r="BI176" s="116">
        <f t="shared" si="33"/>
        <v>0</v>
      </c>
      <c r="BJ176" s="22" t="s">
        <v>959</v>
      </c>
      <c r="BK176" s="171">
        <f t="shared" si="34"/>
        <v>0</v>
      </c>
      <c r="BL176" s="22" t="s">
        <v>1434</v>
      </c>
      <c r="BM176" s="22" t="s">
        <v>2684</v>
      </c>
    </row>
    <row r="177" spans="2:65" s="1" customFormat="1" ht="38.25" customHeight="1">
      <c r="B177" s="136"/>
      <c r="C177" s="164" t="s">
        <v>1319</v>
      </c>
      <c r="D177" s="164" t="s">
        <v>1082</v>
      </c>
      <c r="E177" s="165" t="s">
        <v>2685</v>
      </c>
      <c r="F177" s="270" t="s">
        <v>2686</v>
      </c>
      <c r="G177" s="270"/>
      <c r="H177" s="270"/>
      <c r="I177" s="270"/>
      <c r="J177" s="166" t="s">
        <v>1135</v>
      </c>
      <c r="K177" s="167">
        <v>1000</v>
      </c>
      <c r="L177" s="265">
        <v>0</v>
      </c>
      <c r="M177" s="265"/>
      <c r="N177" s="258">
        <f t="shared" si="25"/>
        <v>0</v>
      </c>
      <c r="O177" s="258"/>
      <c r="P177" s="258"/>
      <c r="Q177" s="258"/>
      <c r="R177" s="138"/>
      <c r="T177" s="168" t="s">
        <v>875</v>
      </c>
      <c r="U177" s="47" t="s">
        <v>914</v>
      </c>
      <c r="V177" s="39"/>
      <c r="W177" s="169">
        <f t="shared" si="26"/>
        <v>0</v>
      </c>
      <c r="X177" s="169">
        <v>0</v>
      </c>
      <c r="Y177" s="169">
        <f t="shared" si="27"/>
        <v>0</v>
      </c>
      <c r="Z177" s="169">
        <v>0</v>
      </c>
      <c r="AA177" s="170">
        <f t="shared" si="28"/>
        <v>0</v>
      </c>
      <c r="AR177" s="22" t="s">
        <v>1434</v>
      </c>
      <c r="AT177" s="22" t="s">
        <v>1082</v>
      </c>
      <c r="AU177" s="22" t="s">
        <v>959</v>
      </c>
      <c r="AY177" s="22" t="s">
        <v>1081</v>
      </c>
      <c r="BE177" s="116">
        <f t="shared" si="29"/>
        <v>0</v>
      </c>
      <c r="BF177" s="116">
        <f t="shared" si="30"/>
        <v>0</v>
      </c>
      <c r="BG177" s="116">
        <f t="shared" si="31"/>
        <v>0</v>
      </c>
      <c r="BH177" s="116">
        <f t="shared" si="32"/>
        <v>0</v>
      </c>
      <c r="BI177" s="116">
        <f t="shared" si="33"/>
        <v>0</v>
      </c>
      <c r="BJ177" s="22" t="s">
        <v>959</v>
      </c>
      <c r="BK177" s="171">
        <f t="shared" si="34"/>
        <v>0</v>
      </c>
      <c r="BL177" s="22" t="s">
        <v>1434</v>
      </c>
      <c r="BM177" s="22" t="s">
        <v>2687</v>
      </c>
    </row>
    <row r="178" spans="2:65" s="1" customFormat="1" ht="89.25" customHeight="1">
      <c r="B178" s="136"/>
      <c r="C178" s="164" t="s">
        <v>1323</v>
      </c>
      <c r="D178" s="164" t="s">
        <v>1082</v>
      </c>
      <c r="E178" s="165" t="s">
        <v>2688</v>
      </c>
      <c r="F178" s="270" t="s">
        <v>2689</v>
      </c>
      <c r="G178" s="270"/>
      <c r="H178" s="270"/>
      <c r="I178" s="270"/>
      <c r="J178" s="166" t="s">
        <v>1194</v>
      </c>
      <c r="K178" s="167">
        <v>50</v>
      </c>
      <c r="L178" s="265">
        <v>0</v>
      </c>
      <c r="M178" s="265"/>
      <c r="N178" s="258">
        <f t="shared" si="25"/>
        <v>0</v>
      </c>
      <c r="O178" s="258"/>
      <c r="P178" s="258"/>
      <c r="Q178" s="258"/>
      <c r="R178" s="138"/>
      <c r="T178" s="168" t="s">
        <v>875</v>
      </c>
      <c r="U178" s="47" t="s">
        <v>914</v>
      </c>
      <c r="V178" s="39"/>
      <c r="W178" s="169">
        <f t="shared" si="26"/>
        <v>0</v>
      </c>
      <c r="X178" s="169">
        <v>0</v>
      </c>
      <c r="Y178" s="169">
        <f t="shared" si="27"/>
        <v>0</v>
      </c>
      <c r="Z178" s="169">
        <v>0</v>
      </c>
      <c r="AA178" s="170">
        <f t="shared" si="28"/>
        <v>0</v>
      </c>
      <c r="AR178" s="22" t="s">
        <v>1434</v>
      </c>
      <c r="AT178" s="22" t="s">
        <v>1082</v>
      </c>
      <c r="AU178" s="22" t="s">
        <v>959</v>
      </c>
      <c r="AY178" s="22" t="s">
        <v>1081</v>
      </c>
      <c r="BE178" s="116">
        <f t="shared" si="29"/>
        <v>0</v>
      </c>
      <c r="BF178" s="116">
        <f t="shared" si="30"/>
        <v>0</v>
      </c>
      <c r="BG178" s="116">
        <f t="shared" si="31"/>
        <v>0</v>
      </c>
      <c r="BH178" s="116">
        <f t="shared" si="32"/>
        <v>0</v>
      </c>
      <c r="BI178" s="116">
        <f t="shared" si="33"/>
        <v>0</v>
      </c>
      <c r="BJ178" s="22" t="s">
        <v>959</v>
      </c>
      <c r="BK178" s="171">
        <f t="shared" si="34"/>
        <v>0</v>
      </c>
      <c r="BL178" s="22" t="s">
        <v>1434</v>
      </c>
      <c r="BM178" s="22" t="s">
        <v>2690</v>
      </c>
    </row>
    <row r="179" spans="2:65" s="1" customFormat="1" ht="89.25" customHeight="1">
      <c r="B179" s="136"/>
      <c r="C179" s="164" t="s">
        <v>1327</v>
      </c>
      <c r="D179" s="164" t="s">
        <v>1082</v>
      </c>
      <c r="E179" s="165" t="s">
        <v>2691</v>
      </c>
      <c r="F179" s="270" t="s">
        <v>2692</v>
      </c>
      <c r="G179" s="270"/>
      <c r="H179" s="270"/>
      <c r="I179" s="270"/>
      <c r="J179" s="166" t="s">
        <v>1135</v>
      </c>
      <c r="K179" s="167">
        <v>25</v>
      </c>
      <c r="L179" s="265">
        <v>0</v>
      </c>
      <c r="M179" s="265"/>
      <c r="N179" s="258">
        <f t="shared" si="25"/>
        <v>0</v>
      </c>
      <c r="O179" s="258"/>
      <c r="P179" s="258"/>
      <c r="Q179" s="258"/>
      <c r="R179" s="138"/>
      <c r="T179" s="168" t="s">
        <v>875</v>
      </c>
      <c r="U179" s="47" t="s">
        <v>914</v>
      </c>
      <c r="V179" s="39"/>
      <c r="W179" s="169">
        <f t="shared" si="26"/>
        <v>0</v>
      </c>
      <c r="X179" s="169">
        <v>0</v>
      </c>
      <c r="Y179" s="169">
        <f t="shared" si="27"/>
        <v>0</v>
      </c>
      <c r="Z179" s="169">
        <v>0</v>
      </c>
      <c r="AA179" s="170">
        <f t="shared" si="28"/>
        <v>0</v>
      </c>
      <c r="AR179" s="22" t="s">
        <v>1434</v>
      </c>
      <c r="AT179" s="22" t="s">
        <v>1082</v>
      </c>
      <c r="AU179" s="22" t="s">
        <v>959</v>
      </c>
      <c r="AY179" s="22" t="s">
        <v>1081</v>
      </c>
      <c r="BE179" s="116">
        <f t="shared" si="29"/>
        <v>0</v>
      </c>
      <c r="BF179" s="116">
        <f t="shared" si="30"/>
        <v>0</v>
      </c>
      <c r="BG179" s="116">
        <f t="shared" si="31"/>
        <v>0</v>
      </c>
      <c r="BH179" s="116">
        <f t="shared" si="32"/>
        <v>0</v>
      </c>
      <c r="BI179" s="116">
        <f t="shared" si="33"/>
        <v>0</v>
      </c>
      <c r="BJ179" s="22" t="s">
        <v>959</v>
      </c>
      <c r="BK179" s="171">
        <f t="shared" si="34"/>
        <v>0</v>
      </c>
      <c r="BL179" s="22" t="s">
        <v>1434</v>
      </c>
      <c r="BM179" s="22" t="s">
        <v>2693</v>
      </c>
    </row>
    <row r="180" spans="2:65" s="1" customFormat="1" ht="16.5" customHeight="1">
      <c r="B180" s="136"/>
      <c r="C180" s="164" t="s">
        <v>1339</v>
      </c>
      <c r="D180" s="164" t="s">
        <v>1082</v>
      </c>
      <c r="E180" s="165" t="s">
        <v>2694</v>
      </c>
      <c r="F180" s="270" t="s">
        <v>2695</v>
      </c>
      <c r="G180" s="270"/>
      <c r="H180" s="270"/>
      <c r="I180" s="270"/>
      <c r="J180" s="166" t="s">
        <v>1182</v>
      </c>
      <c r="K180" s="167">
        <v>14</v>
      </c>
      <c r="L180" s="265">
        <v>0</v>
      </c>
      <c r="M180" s="265"/>
      <c r="N180" s="258">
        <f t="shared" si="25"/>
        <v>0</v>
      </c>
      <c r="O180" s="258"/>
      <c r="P180" s="258"/>
      <c r="Q180" s="258"/>
      <c r="R180" s="138"/>
      <c r="T180" s="168" t="s">
        <v>875</v>
      </c>
      <c r="U180" s="47" t="s">
        <v>914</v>
      </c>
      <c r="V180" s="39"/>
      <c r="W180" s="169">
        <f t="shared" si="26"/>
        <v>0</v>
      </c>
      <c r="X180" s="169">
        <v>0</v>
      </c>
      <c r="Y180" s="169">
        <f t="shared" si="27"/>
        <v>0</v>
      </c>
      <c r="Z180" s="169">
        <v>0</v>
      </c>
      <c r="AA180" s="170">
        <f t="shared" si="28"/>
        <v>0</v>
      </c>
      <c r="AR180" s="22" t="s">
        <v>1434</v>
      </c>
      <c r="AT180" s="22" t="s">
        <v>1082</v>
      </c>
      <c r="AU180" s="22" t="s">
        <v>959</v>
      </c>
      <c r="AY180" s="22" t="s">
        <v>1081</v>
      </c>
      <c r="BE180" s="116">
        <f t="shared" si="29"/>
        <v>0</v>
      </c>
      <c r="BF180" s="116">
        <f t="shared" si="30"/>
        <v>0</v>
      </c>
      <c r="BG180" s="116">
        <f t="shared" si="31"/>
        <v>0</v>
      </c>
      <c r="BH180" s="116">
        <f t="shared" si="32"/>
        <v>0</v>
      </c>
      <c r="BI180" s="116">
        <f t="shared" si="33"/>
        <v>0</v>
      </c>
      <c r="BJ180" s="22" t="s">
        <v>959</v>
      </c>
      <c r="BK180" s="171">
        <f t="shared" si="34"/>
        <v>0</v>
      </c>
      <c r="BL180" s="22" t="s">
        <v>1434</v>
      </c>
      <c r="BM180" s="22" t="s">
        <v>2696</v>
      </c>
    </row>
    <row r="181" spans="2:65" s="10" customFormat="1" ht="29.85" customHeight="1">
      <c r="B181" s="153"/>
      <c r="C181" s="154"/>
      <c r="D181" s="163" t="s">
        <v>2560</v>
      </c>
      <c r="E181" s="163"/>
      <c r="F181" s="163"/>
      <c r="G181" s="163"/>
      <c r="H181" s="163"/>
      <c r="I181" s="163"/>
      <c r="J181" s="163"/>
      <c r="K181" s="163"/>
      <c r="L181" s="163"/>
      <c r="M181" s="163"/>
      <c r="N181" s="273">
        <f>BK181</f>
        <v>0</v>
      </c>
      <c r="O181" s="274"/>
      <c r="P181" s="274"/>
      <c r="Q181" s="274"/>
      <c r="R181" s="156"/>
      <c r="T181" s="157"/>
      <c r="U181" s="154"/>
      <c r="V181" s="154"/>
      <c r="W181" s="158">
        <f>SUM(W182:W183)</f>
        <v>0</v>
      </c>
      <c r="X181" s="154"/>
      <c r="Y181" s="158">
        <f>SUM(Y182:Y183)</f>
        <v>0</v>
      </c>
      <c r="Z181" s="154"/>
      <c r="AA181" s="159">
        <f>SUM(AA182:AA183)</f>
        <v>0</v>
      </c>
      <c r="AR181" s="160" t="s">
        <v>1100</v>
      </c>
      <c r="AT181" s="161" t="s">
        <v>946</v>
      </c>
      <c r="AU181" s="161" t="s">
        <v>954</v>
      </c>
      <c r="AY181" s="160" t="s">
        <v>1081</v>
      </c>
      <c r="BK181" s="162">
        <f>SUM(BK182:BK183)</f>
        <v>0</v>
      </c>
    </row>
    <row r="182" spans="2:65" s="1" customFormat="1" ht="38.25" customHeight="1">
      <c r="B182" s="136"/>
      <c r="C182" s="164" t="s">
        <v>1343</v>
      </c>
      <c r="D182" s="164" t="s">
        <v>1082</v>
      </c>
      <c r="E182" s="165" t="s">
        <v>2697</v>
      </c>
      <c r="F182" s="270" t="s">
        <v>2698</v>
      </c>
      <c r="G182" s="270"/>
      <c r="H182" s="270"/>
      <c r="I182" s="270"/>
      <c r="J182" s="166" t="s">
        <v>1194</v>
      </c>
      <c r="K182" s="167">
        <v>9</v>
      </c>
      <c r="L182" s="265">
        <v>0</v>
      </c>
      <c r="M182" s="265"/>
      <c r="N182" s="258">
        <f>ROUND(L182*K182,3)</f>
        <v>0</v>
      </c>
      <c r="O182" s="258"/>
      <c r="P182" s="258"/>
      <c r="Q182" s="258"/>
      <c r="R182" s="138"/>
      <c r="T182" s="168" t="s">
        <v>875</v>
      </c>
      <c r="U182" s="47" t="s">
        <v>914</v>
      </c>
      <c r="V182" s="39"/>
      <c r="W182" s="169">
        <f>V182*K182</f>
        <v>0</v>
      </c>
      <c r="X182" s="169">
        <v>0</v>
      </c>
      <c r="Y182" s="169">
        <f>X182*K182</f>
        <v>0</v>
      </c>
      <c r="Z182" s="169">
        <v>0</v>
      </c>
      <c r="AA182" s="170">
        <f>Z182*K182</f>
        <v>0</v>
      </c>
      <c r="AR182" s="22" t="s">
        <v>1434</v>
      </c>
      <c r="AT182" s="22" t="s">
        <v>1082</v>
      </c>
      <c r="AU182" s="22" t="s">
        <v>959</v>
      </c>
      <c r="AY182" s="22" t="s">
        <v>1081</v>
      </c>
      <c r="BE182" s="116">
        <f>IF(U182="základná",N182,0)</f>
        <v>0</v>
      </c>
      <c r="BF182" s="116">
        <f>IF(U182="znížená",N182,0)</f>
        <v>0</v>
      </c>
      <c r="BG182" s="116">
        <f>IF(U182="zákl. prenesená",N182,0)</f>
        <v>0</v>
      </c>
      <c r="BH182" s="116">
        <f>IF(U182="zníž. prenesená",N182,0)</f>
        <v>0</v>
      </c>
      <c r="BI182" s="116">
        <f>IF(U182="nulová",N182,0)</f>
        <v>0</v>
      </c>
      <c r="BJ182" s="22" t="s">
        <v>959</v>
      </c>
      <c r="BK182" s="171">
        <f>ROUND(L182*K182,3)</f>
        <v>0</v>
      </c>
      <c r="BL182" s="22" t="s">
        <v>1434</v>
      </c>
      <c r="BM182" s="22" t="s">
        <v>2699</v>
      </c>
    </row>
    <row r="183" spans="2:65" s="1" customFormat="1" ht="38.25" customHeight="1">
      <c r="B183" s="136"/>
      <c r="C183" s="164" t="s">
        <v>1348</v>
      </c>
      <c r="D183" s="164" t="s">
        <v>1082</v>
      </c>
      <c r="E183" s="165" t="s">
        <v>2700</v>
      </c>
      <c r="F183" s="270" t="s">
        <v>492</v>
      </c>
      <c r="G183" s="270"/>
      <c r="H183" s="270"/>
      <c r="I183" s="270"/>
      <c r="J183" s="166" t="s">
        <v>1283</v>
      </c>
      <c r="K183" s="167">
        <v>100</v>
      </c>
      <c r="L183" s="265">
        <v>0</v>
      </c>
      <c r="M183" s="265"/>
      <c r="N183" s="258">
        <f>ROUND(L183*K183,3)</f>
        <v>0</v>
      </c>
      <c r="O183" s="258"/>
      <c r="P183" s="258"/>
      <c r="Q183" s="258"/>
      <c r="R183" s="138"/>
      <c r="T183" s="168" t="s">
        <v>875</v>
      </c>
      <c r="U183" s="47" t="s">
        <v>914</v>
      </c>
      <c r="V183" s="39"/>
      <c r="W183" s="169">
        <f>V183*K183</f>
        <v>0</v>
      </c>
      <c r="X183" s="169">
        <v>0</v>
      </c>
      <c r="Y183" s="169">
        <f>X183*K183</f>
        <v>0</v>
      </c>
      <c r="Z183" s="169">
        <v>0</v>
      </c>
      <c r="AA183" s="170">
        <f>Z183*K183</f>
        <v>0</v>
      </c>
      <c r="AR183" s="22" t="s">
        <v>1434</v>
      </c>
      <c r="AT183" s="22" t="s">
        <v>1082</v>
      </c>
      <c r="AU183" s="22" t="s">
        <v>959</v>
      </c>
      <c r="AY183" s="22" t="s">
        <v>1081</v>
      </c>
      <c r="BE183" s="116">
        <f>IF(U183="základná",N183,0)</f>
        <v>0</v>
      </c>
      <c r="BF183" s="116">
        <f>IF(U183="znížená",N183,0)</f>
        <v>0</v>
      </c>
      <c r="BG183" s="116">
        <f>IF(U183="zákl. prenesená",N183,0)</f>
        <v>0</v>
      </c>
      <c r="BH183" s="116">
        <f>IF(U183="zníž. prenesená",N183,0)</f>
        <v>0</v>
      </c>
      <c r="BI183" s="116">
        <f>IF(U183="nulová",N183,0)</f>
        <v>0</v>
      </c>
      <c r="BJ183" s="22" t="s">
        <v>959</v>
      </c>
      <c r="BK183" s="171">
        <f>ROUND(L183*K183,3)</f>
        <v>0</v>
      </c>
      <c r="BL183" s="22" t="s">
        <v>1434</v>
      </c>
      <c r="BM183" s="22" t="s">
        <v>493</v>
      </c>
    </row>
    <row r="184" spans="2:65" s="10" customFormat="1" ht="29.85" customHeight="1">
      <c r="B184" s="153"/>
      <c r="C184" s="154"/>
      <c r="D184" s="163" t="s">
        <v>2562</v>
      </c>
      <c r="E184" s="163"/>
      <c r="F184" s="163"/>
      <c r="G184" s="163"/>
      <c r="H184" s="163"/>
      <c r="I184" s="163"/>
      <c r="J184" s="163"/>
      <c r="K184" s="163"/>
      <c r="L184" s="163"/>
      <c r="M184" s="163"/>
      <c r="N184" s="273">
        <f>BK184</f>
        <v>0</v>
      </c>
      <c r="O184" s="274"/>
      <c r="P184" s="274"/>
      <c r="Q184" s="274"/>
      <c r="R184" s="156"/>
      <c r="T184" s="157"/>
      <c r="U184" s="154"/>
      <c r="V184" s="154"/>
      <c r="W184" s="158">
        <f>SUM(W185:W193)</f>
        <v>0</v>
      </c>
      <c r="X184" s="154"/>
      <c r="Y184" s="158">
        <f>SUM(Y185:Y193)</f>
        <v>0</v>
      </c>
      <c r="Z184" s="154"/>
      <c r="AA184" s="159">
        <f>SUM(AA185:AA193)</f>
        <v>0</v>
      </c>
      <c r="AR184" s="160" t="s">
        <v>1100</v>
      </c>
      <c r="AT184" s="161" t="s">
        <v>946</v>
      </c>
      <c r="AU184" s="161" t="s">
        <v>954</v>
      </c>
      <c r="AY184" s="160" t="s">
        <v>1081</v>
      </c>
      <c r="BK184" s="162">
        <f>SUM(BK185:BK193)</f>
        <v>0</v>
      </c>
    </row>
    <row r="185" spans="2:65" s="1" customFormat="1" ht="25.5" customHeight="1">
      <c r="B185" s="136"/>
      <c r="C185" s="164" t="s">
        <v>1353</v>
      </c>
      <c r="D185" s="164" t="s">
        <v>1082</v>
      </c>
      <c r="E185" s="165" t="s">
        <v>494</v>
      </c>
      <c r="F185" s="270" t="s">
        <v>495</v>
      </c>
      <c r="G185" s="270"/>
      <c r="H185" s="270"/>
      <c r="I185" s="270"/>
      <c r="J185" s="166" t="s">
        <v>1194</v>
      </c>
      <c r="K185" s="167">
        <v>1180</v>
      </c>
      <c r="L185" s="265">
        <v>0</v>
      </c>
      <c r="M185" s="265"/>
      <c r="N185" s="258">
        <f t="shared" ref="N185:N193" si="35">ROUND(L185*K185,3)</f>
        <v>0</v>
      </c>
      <c r="O185" s="258"/>
      <c r="P185" s="258"/>
      <c r="Q185" s="258"/>
      <c r="R185" s="138"/>
      <c r="T185" s="168" t="s">
        <v>875</v>
      </c>
      <c r="U185" s="47" t="s">
        <v>914</v>
      </c>
      <c r="V185" s="39"/>
      <c r="W185" s="169">
        <f t="shared" ref="W185:W193" si="36">V185*K185</f>
        <v>0</v>
      </c>
      <c r="X185" s="169">
        <v>0</v>
      </c>
      <c r="Y185" s="169">
        <f t="shared" ref="Y185:Y193" si="37">X185*K185</f>
        <v>0</v>
      </c>
      <c r="Z185" s="169">
        <v>0</v>
      </c>
      <c r="AA185" s="170">
        <f t="shared" ref="AA185:AA193" si="38">Z185*K185</f>
        <v>0</v>
      </c>
      <c r="AR185" s="22" t="s">
        <v>1434</v>
      </c>
      <c r="AT185" s="22" t="s">
        <v>1082</v>
      </c>
      <c r="AU185" s="22" t="s">
        <v>959</v>
      </c>
      <c r="AY185" s="22" t="s">
        <v>1081</v>
      </c>
      <c r="BE185" s="116">
        <f t="shared" ref="BE185:BE193" si="39">IF(U185="základná",N185,0)</f>
        <v>0</v>
      </c>
      <c r="BF185" s="116">
        <f t="shared" ref="BF185:BF193" si="40">IF(U185="znížená",N185,0)</f>
        <v>0</v>
      </c>
      <c r="BG185" s="116">
        <f t="shared" ref="BG185:BG193" si="41">IF(U185="zákl. prenesená",N185,0)</f>
        <v>0</v>
      </c>
      <c r="BH185" s="116">
        <f t="shared" ref="BH185:BH193" si="42">IF(U185="zníž. prenesená",N185,0)</f>
        <v>0</v>
      </c>
      <c r="BI185" s="116">
        <f t="shared" ref="BI185:BI193" si="43">IF(U185="nulová",N185,0)</f>
        <v>0</v>
      </c>
      <c r="BJ185" s="22" t="s">
        <v>959</v>
      </c>
      <c r="BK185" s="171">
        <f t="shared" ref="BK185:BK193" si="44">ROUND(L185*K185,3)</f>
        <v>0</v>
      </c>
      <c r="BL185" s="22" t="s">
        <v>1434</v>
      </c>
      <c r="BM185" s="22" t="s">
        <v>496</v>
      </c>
    </row>
    <row r="186" spans="2:65" s="1" customFormat="1" ht="25.5" customHeight="1">
      <c r="B186" s="136"/>
      <c r="C186" s="164" t="s">
        <v>1280</v>
      </c>
      <c r="D186" s="164" t="s">
        <v>1082</v>
      </c>
      <c r="E186" s="165" t="s">
        <v>497</v>
      </c>
      <c r="F186" s="270" t="s">
        <v>498</v>
      </c>
      <c r="G186" s="270"/>
      <c r="H186" s="270"/>
      <c r="I186" s="270"/>
      <c r="J186" s="166" t="s">
        <v>1182</v>
      </c>
      <c r="K186" s="167">
        <v>2</v>
      </c>
      <c r="L186" s="265">
        <v>0</v>
      </c>
      <c r="M186" s="265"/>
      <c r="N186" s="258">
        <f t="shared" si="35"/>
        <v>0</v>
      </c>
      <c r="O186" s="258"/>
      <c r="P186" s="258"/>
      <c r="Q186" s="258"/>
      <c r="R186" s="138"/>
      <c r="T186" s="168" t="s">
        <v>875</v>
      </c>
      <c r="U186" s="47" t="s">
        <v>914</v>
      </c>
      <c r="V186" s="39"/>
      <c r="W186" s="169">
        <f t="shared" si="36"/>
        <v>0</v>
      </c>
      <c r="X186" s="169">
        <v>0</v>
      </c>
      <c r="Y186" s="169">
        <f t="shared" si="37"/>
        <v>0</v>
      </c>
      <c r="Z186" s="169">
        <v>0</v>
      </c>
      <c r="AA186" s="170">
        <f t="shared" si="38"/>
        <v>0</v>
      </c>
      <c r="AR186" s="22" t="s">
        <v>1434</v>
      </c>
      <c r="AT186" s="22" t="s">
        <v>1082</v>
      </c>
      <c r="AU186" s="22" t="s">
        <v>959</v>
      </c>
      <c r="AY186" s="22" t="s">
        <v>1081</v>
      </c>
      <c r="BE186" s="116">
        <f t="shared" si="39"/>
        <v>0</v>
      </c>
      <c r="BF186" s="116">
        <f t="shared" si="40"/>
        <v>0</v>
      </c>
      <c r="BG186" s="116">
        <f t="shared" si="41"/>
        <v>0</v>
      </c>
      <c r="BH186" s="116">
        <f t="shared" si="42"/>
        <v>0</v>
      </c>
      <c r="BI186" s="116">
        <f t="shared" si="43"/>
        <v>0</v>
      </c>
      <c r="BJ186" s="22" t="s">
        <v>959</v>
      </c>
      <c r="BK186" s="171">
        <f t="shared" si="44"/>
        <v>0</v>
      </c>
      <c r="BL186" s="22" t="s">
        <v>1434</v>
      </c>
      <c r="BM186" s="22" t="s">
        <v>499</v>
      </c>
    </row>
    <row r="187" spans="2:65" s="1" customFormat="1" ht="25.5" customHeight="1">
      <c r="B187" s="136"/>
      <c r="C187" s="164" t="s">
        <v>1361</v>
      </c>
      <c r="D187" s="164" t="s">
        <v>1082</v>
      </c>
      <c r="E187" s="165" t="s">
        <v>500</v>
      </c>
      <c r="F187" s="270" t="s">
        <v>501</v>
      </c>
      <c r="G187" s="270"/>
      <c r="H187" s="270"/>
      <c r="I187" s="270"/>
      <c r="J187" s="166" t="s">
        <v>1182</v>
      </c>
      <c r="K187" s="167">
        <v>2</v>
      </c>
      <c r="L187" s="265">
        <v>0</v>
      </c>
      <c r="M187" s="265"/>
      <c r="N187" s="258">
        <f t="shared" si="35"/>
        <v>0</v>
      </c>
      <c r="O187" s="258"/>
      <c r="P187" s="258"/>
      <c r="Q187" s="258"/>
      <c r="R187" s="138"/>
      <c r="T187" s="168" t="s">
        <v>875</v>
      </c>
      <c r="U187" s="47" t="s">
        <v>914</v>
      </c>
      <c r="V187" s="39"/>
      <c r="W187" s="169">
        <f t="shared" si="36"/>
        <v>0</v>
      </c>
      <c r="X187" s="169">
        <v>0</v>
      </c>
      <c r="Y187" s="169">
        <f t="shared" si="37"/>
        <v>0</v>
      </c>
      <c r="Z187" s="169">
        <v>0</v>
      </c>
      <c r="AA187" s="170">
        <f t="shared" si="38"/>
        <v>0</v>
      </c>
      <c r="AR187" s="22" t="s">
        <v>1434</v>
      </c>
      <c r="AT187" s="22" t="s">
        <v>1082</v>
      </c>
      <c r="AU187" s="22" t="s">
        <v>959</v>
      </c>
      <c r="AY187" s="22" t="s">
        <v>1081</v>
      </c>
      <c r="BE187" s="116">
        <f t="shared" si="39"/>
        <v>0</v>
      </c>
      <c r="BF187" s="116">
        <f t="shared" si="40"/>
        <v>0</v>
      </c>
      <c r="BG187" s="116">
        <f t="shared" si="41"/>
        <v>0</v>
      </c>
      <c r="BH187" s="116">
        <f t="shared" si="42"/>
        <v>0</v>
      </c>
      <c r="BI187" s="116">
        <f t="shared" si="43"/>
        <v>0</v>
      </c>
      <c r="BJ187" s="22" t="s">
        <v>959</v>
      </c>
      <c r="BK187" s="171">
        <f t="shared" si="44"/>
        <v>0</v>
      </c>
      <c r="BL187" s="22" t="s">
        <v>1434</v>
      </c>
      <c r="BM187" s="22" t="s">
        <v>502</v>
      </c>
    </row>
    <row r="188" spans="2:65" s="1" customFormat="1" ht="16.5" customHeight="1">
      <c r="B188" s="136"/>
      <c r="C188" s="164" t="s">
        <v>1365</v>
      </c>
      <c r="D188" s="164" t="s">
        <v>1082</v>
      </c>
      <c r="E188" s="165" t="s">
        <v>503</v>
      </c>
      <c r="F188" s="270" t="s">
        <v>504</v>
      </c>
      <c r="G188" s="270"/>
      <c r="H188" s="270"/>
      <c r="I188" s="270"/>
      <c r="J188" s="166" t="s">
        <v>1182</v>
      </c>
      <c r="K188" s="167">
        <v>8</v>
      </c>
      <c r="L188" s="265">
        <v>0</v>
      </c>
      <c r="M188" s="265"/>
      <c r="N188" s="258">
        <f t="shared" si="35"/>
        <v>0</v>
      </c>
      <c r="O188" s="258"/>
      <c r="P188" s="258"/>
      <c r="Q188" s="258"/>
      <c r="R188" s="138"/>
      <c r="T188" s="168" t="s">
        <v>875</v>
      </c>
      <c r="U188" s="47" t="s">
        <v>914</v>
      </c>
      <c r="V188" s="39"/>
      <c r="W188" s="169">
        <f t="shared" si="36"/>
        <v>0</v>
      </c>
      <c r="X188" s="169">
        <v>0</v>
      </c>
      <c r="Y188" s="169">
        <f t="shared" si="37"/>
        <v>0</v>
      </c>
      <c r="Z188" s="169">
        <v>0</v>
      </c>
      <c r="AA188" s="170">
        <f t="shared" si="38"/>
        <v>0</v>
      </c>
      <c r="AR188" s="22" t="s">
        <v>1434</v>
      </c>
      <c r="AT188" s="22" t="s">
        <v>1082</v>
      </c>
      <c r="AU188" s="22" t="s">
        <v>959</v>
      </c>
      <c r="AY188" s="22" t="s">
        <v>1081</v>
      </c>
      <c r="BE188" s="116">
        <f t="shared" si="39"/>
        <v>0</v>
      </c>
      <c r="BF188" s="116">
        <f t="shared" si="40"/>
        <v>0</v>
      </c>
      <c r="BG188" s="116">
        <f t="shared" si="41"/>
        <v>0</v>
      </c>
      <c r="BH188" s="116">
        <f t="shared" si="42"/>
        <v>0</v>
      </c>
      <c r="BI188" s="116">
        <f t="shared" si="43"/>
        <v>0</v>
      </c>
      <c r="BJ188" s="22" t="s">
        <v>959</v>
      </c>
      <c r="BK188" s="171">
        <f t="shared" si="44"/>
        <v>0</v>
      </c>
      <c r="BL188" s="22" t="s">
        <v>1434</v>
      </c>
      <c r="BM188" s="22" t="s">
        <v>505</v>
      </c>
    </row>
    <row r="189" spans="2:65" s="1" customFormat="1" ht="25.5" customHeight="1">
      <c r="B189" s="136"/>
      <c r="C189" s="164" t="s">
        <v>1369</v>
      </c>
      <c r="D189" s="164" t="s">
        <v>1082</v>
      </c>
      <c r="E189" s="165" t="s">
        <v>506</v>
      </c>
      <c r="F189" s="270" t="s">
        <v>507</v>
      </c>
      <c r="G189" s="270"/>
      <c r="H189" s="270"/>
      <c r="I189" s="270"/>
      <c r="J189" s="166" t="s">
        <v>508</v>
      </c>
      <c r="K189" s="167">
        <v>12</v>
      </c>
      <c r="L189" s="265">
        <v>0</v>
      </c>
      <c r="M189" s="265"/>
      <c r="N189" s="258">
        <f t="shared" si="35"/>
        <v>0</v>
      </c>
      <c r="O189" s="258"/>
      <c r="P189" s="258"/>
      <c r="Q189" s="258"/>
      <c r="R189" s="138"/>
      <c r="T189" s="168" t="s">
        <v>875</v>
      </c>
      <c r="U189" s="47" t="s">
        <v>914</v>
      </c>
      <c r="V189" s="39"/>
      <c r="W189" s="169">
        <f t="shared" si="36"/>
        <v>0</v>
      </c>
      <c r="X189" s="169">
        <v>0</v>
      </c>
      <c r="Y189" s="169">
        <f t="shared" si="37"/>
        <v>0</v>
      </c>
      <c r="Z189" s="169">
        <v>0</v>
      </c>
      <c r="AA189" s="170">
        <f t="shared" si="38"/>
        <v>0</v>
      </c>
      <c r="AR189" s="22" t="s">
        <v>1434</v>
      </c>
      <c r="AT189" s="22" t="s">
        <v>1082</v>
      </c>
      <c r="AU189" s="22" t="s">
        <v>959</v>
      </c>
      <c r="AY189" s="22" t="s">
        <v>1081</v>
      </c>
      <c r="BE189" s="116">
        <f t="shared" si="39"/>
        <v>0</v>
      </c>
      <c r="BF189" s="116">
        <f t="shared" si="40"/>
        <v>0</v>
      </c>
      <c r="BG189" s="116">
        <f t="shared" si="41"/>
        <v>0</v>
      </c>
      <c r="BH189" s="116">
        <f t="shared" si="42"/>
        <v>0</v>
      </c>
      <c r="BI189" s="116">
        <f t="shared" si="43"/>
        <v>0</v>
      </c>
      <c r="BJ189" s="22" t="s">
        <v>959</v>
      </c>
      <c r="BK189" s="171">
        <f t="shared" si="44"/>
        <v>0</v>
      </c>
      <c r="BL189" s="22" t="s">
        <v>1434</v>
      </c>
      <c r="BM189" s="22" t="s">
        <v>509</v>
      </c>
    </row>
    <row r="190" spans="2:65" s="1" customFormat="1" ht="25.5" customHeight="1">
      <c r="B190" s="136"/>
      <c r="C190" s="164" t="s">
        <v>1373</v>
      </c>
      <c r="D190" s="164" t="s">
        <v>1082</v>
      </c>
      <c r="E190" s="165" t="s">
        <v>510</v>
      </c>
      <c r="F190" s="270" t="s">
        <v>511</v>
      </c>
      <c r="G190" s="270"/>
      <c r="H190" s="270"/>
      <c r="I190" s="270"/>
      <c r="J190" s="166" t="s">
        <v>1182</v>
      </c>
      <c r="K190" s="167">
        <v>3</v>
      </c>
      <c r="L190" s="265">
        <v>0</v>
      </c>
      <c r="M190" s="265"/>
      <c r="N190" s="258">
        <f t="shared" si="35"/>
        <v>0</v>
      </c>
      <c r="O190" s="258"/>
      <c r="P190" s="258"/>
      <c r="Q190" s="258"/>
      <c r="R190" s="138"/>
      <c r="T190" s="168" t="s">
        <v>875</v>
      </c>
      <c r="U190" s="47" t="s">
        <v>914</v>
      </c>
      <c r="V190" s="39"/>
      <c r="W190" s="169">
        <f t="shared" si="36"/>
        <v>0</v>
      </c>
      <c r="X190" s="169">
        <v>0</v>
      </c>
      <c r="Y190" s="169">
        <f t="shared" si="37"/>
        <v>0</v>
      </c>
      <c r="Z190" s="169">
        <v>0</v>
      </c>
      <c r="AA190" s="170">
        <f t="shared" si="38"/>
        <v>0</v>
      </c>
      <c r="AR190" s="22" t="s">
        <v>1434</v>
      </c>
      <c r="AT190" s="22" t="s">
        <v>1082</v>
      </c>
      <c r="AU190" s="22" t="s">
        <v>959</v>
      </c>
      <c r="AY190" s="22" t="s">
        <v>1081</v>
      </c>
      <c r="BE190" s="116">
        <f t="shared" si="39"/>
        <v>0</v>
      </c>
      <c r="BF190" s="116">
        <f t="shared" si="40"/>
        <v>0</v>
      </c>
      <c r="BG190" s="116">
        <f t="shared" si="41"/>
        <v>0</v>
      </c>
      <c r="BH190" s="116">
        <f t="shared" si="42"/>
        <v>0</v>
      </c>
      <c r="BI190" s="116">
        <f t="shared" si="43"/>
        <v>0</v>
      </c>
      <c r="BJ190" s="22" t="s">
        <v>959</v>
      </c>
      <c r="BK190" s="171">
        <f t="shared" si="44"/>
        <v>0</v>
      </c>
      <c r="BL190" s="22" t="s">
        <v>1434</v>
      </c>
      <c r="BM190" s="22" t="s">
        <v>512</v>
      </c>
    </row>
    <row r="191" spans="2:65" s="1" customFormat="1" ht="38.25" customHeight="1">
      <c r="B191" s="136"/>
      <c r="C191" s="164" t="s">
        <v>1377</v>
      </c>
      <c r="D191" s="164" t="s">
        <v>1082</v>
      </c>
      <c r="E191" s="165" t="s">
        <v>513</v>
      </c>
      <c r="F191" s="270" t="s">
        <v>514</v>
      </c>
      <c r="G191" s="270"/>
      <c r="H191" s="270"/>
      <c r="I191" s="270"/>
      <c r="J191" s="166" t="s">
        <v>1182</v>
      </c>
      <c r="K191" s="167">
        <v>6</v>
      </c>
      <c r="L191" s="265">
        <v>0</v>
      </c>
      <c r="M191" s="265"/>
      <c r="N191" s="258">
        <f t="shared" si="35"/>
        <v>0</v>
      </c>
      <c r="O191" s="258"/>
      <c r="P191" s="258"/>
      <c r="Q191" s="258"/>
      <c r="R191" s="138"/>
      <c r="T191" s="168" t="s">
        <v>875</v>
      </c>
      <c r="U191" s="47" t="s">
        <v>914</v>
      </c>
      <c r="V191" s="39"/>
      <c r="W191" s="169">
        <f t="shared" si="36"/>
        <v>0</v>
      </c>
      <c r="X191" s="169">
        <v>0</v>
      </c>
      <c r="Y191" s="169">
        <f t="shared" si="37"/>
        <v>0</v>
      </c>
      <c r="Z191" s="169">
        <v>0</v>
      </c>
      <c r="AA191" s="170">
        <f t="shared" si="38"/>
        <v>0</v>
      </c>
      <c r="AR191" s="22" t="s">
        <v>1434</v>
      </c>
      <c r="AT191" s="22" t="s">
        <v>1082</v>
      </c>
      <c r="AU191" s="22" t="s">
        <v>959</v>
      </c>
      <c r="AY191" s="22" t="s">
        <v>1081</v>
      </c>
      <c r="BE191" s="116">
        <f t="shared" si="39"/>
        <v>0</v>
      </c>
      <c r="BF191" s="116">
        <f t="shared" si="40"/>
        <v>0</v>
      </c>
      <c r="BG191" s="116">
        <f t="shared" si="41"/>
        <v>0</v>
      </c>
      <c r="BH191" s="116">
        <f t="shared" si="42"/>
        <v>0</v>
      </c>
      <c r="BI191" s="116">
        <f t="shared" si="43"/>
        <v>0</v>
      </c>
      <c r="BJ191" s="22" t="s">
        <v>959</v>
      </c>
      <c r="BK191" s="171">
        <f t="shared" si="44"/>
        <v>0</v>
      </c>
      <c r="BL191" s="22" t="s">
        <v>1434</v>
      </c>
      <c r="BM191" s="22" t="s">
        <v>515</v>
      </c>
    </row>
    <row r="192" spans="2:65" s="1" customFormat="1" ht="38.25" customHeight="1">
      <c r="B192" s="136"/>
      <c r="C192" s="164" t="s">
        <v>1381</v>
      </c>
      <c r="D192" s="164" t="s">
        <v>1082</v>
      </c>
      <c r="E192" s="165" t="s">
        <v>516</v>
      </c>
      <c r="F192" s="270" t="s">
        <v>517</v>
      </c>
      <c r="G192" s="270"/>
      <c r="H192" s="270"/>
      <c r="I192" s="270"/>
      <c r="J192" s="166" t="s">
        <v>1182</v>
      </c>
      <c r="K192" s="167">
        <v>6</v>
      </c>
      <c r="L192" s="265">
        <v>0</v>
      </c>
      <c r="M192" s="265"/>
      <c r="N192" s="258">
        <f t="shared" si="35"/>
        <v>0</v>
      </c>
      <c r="O192" s="258"/>
      <c r="P192" s="258"/>
      <c r="Q192" s="258"/>
      <c r="R192" s="138"/>
      <c r="T192" s="168" t="s">
        <v>875</v>
      </c>
      <c r="U192" s="47" t="s">
        <v>914</v>
      </c>
      <c r="V192" s="39"/>
      <c r="W192" s="169">
        <f t="shared" si="36"/>
        <v>0</v>
      </c>
      <c r="X192" s="169">
        <v>0</v>
      </c>
      <c r="Y192" s="169">
        <f t="shared" si="37"/>
        <v>0</v>
      </c>
      <c r="Z192" s="169">
        <v>0</v>
      </c>
      <c r="AA192" s="170">
        <f t="shared" si="38"/>
        <v>0</v>
      </c>
      <c r="AR192" s="22" t="s">
        <v>1434</v>
      </c>
      <c r="AT192" s="22" t="s">
        <v>1082</v>
      </c>
      <c r="AU192" s="22" t="s">
        <v>959</v>
      </c>
      <c r="AY192" s="22" t="s">
        <v>1081</v>
      </c>
      <c r="BE192" s="116">
        <f t="shared" si="39"/>
        <v>0</v>
      </c>
      <c r="BF192" s="116">
        <f t="shared" si="40"/>
        <v>0</v>
      </c>
      <c r="BG192" s="116">
        <f t="shared" si="41"/>
        <v>0</v>
      </c>
      <c r="BH192" s="116">
        <f t="shared" si="42"/>
        <v>0</v>
      </c>
      <c r="BI192" s="116">
        <f t="shared" si="43"/>
        <v>0</v>
      </c>
      <c r="BJ192" s="22" t="s">
        <v>959</v>
      </c>
      <c r="BK192" s="171">
        <f t="shared" si="44"/>
        <v>0</v>
      </c>
      <c r="BL192" s="22" t="s">
        <v>1434</v>
      </c>
      <c r="BM192" s="22" t="s">
        <v>518</v>
      </c>
    </row>
    <row r="193" spans="2:65" s="1" customFormat="1" ht="25.5" customHeight="1">
      <c r="B193" s="136"/>
      <c r="C193" s="164" t="s">
        <v>1385</v>
      </c>
      <c r="D193" s="164" t="s">
        <v>1082</v>
      </c>
      <c r="E193" s="165" t="s">
        <v>519</v>
      </c>
      <c r="F193" s="270" t="s">
        <v>520</v>
      </c>
      <c r="G193" s="270"/>
      <c r="H193" s="270"/>
      <c r="I193" s="270"/>
      <c r="J193" s="166" t="s">
        <v>1182</v>
      </c>
      <c r="K193" s="167">
        <v>5</v>
      </c>
      <c r="L193" s="265">
        <v>0</v>
      </c>
      <c r="M193" s="265"/>
      <c r="N193" s="258">
        <f t="shared" si="35"/>
        <v>0</v>
      </c>
      <c r="O193" s="258"/>
      <c r="P193" s="258"/>
      <c r="Q193" s="258"/>
      <c r="R193" s="138"/>
      <c r="T193" s="168" t="s">
        <v>875</v>
      </c>
      <c r="U193" s="47" t="s">
        <v>914</v>
      </c>
      <c r="V193" s="39"/>
      <c r="W193" s="169">
        <f t="shared" si="36"/>
        <v>0</v>
      </c>
      <c r="X193" s="169">
        <v>0</v>
      </c>
      <c r="Y193" s="169">
        <f t="shared" si="37"/>
        <v>0</v>
      </c>
      <c r="Z193" s="169">
        <v>0</v>
      </c>
      <c r="AA193" s="170">
        <f t="shared" si="38"/>
        <v>0</v>
      </c>
      <c r="AR193" s="22" t="s">
        <v>1434</v>
      </c>
      <c r="AT193" s="22" t="s">
        <v>1082</v>
      </c>
      <c r="AU193" s="22" t="s">
        <v>959</v>
      </c>
      <c r="AY193" s="22" t="s">
        <v>1081</v>
      </c>
      <c r="BE193" s="116">
        <f t="shared" si="39"/>
        <v>0</v>
      </c>
      <c r="BF193" s="116">
        <f t="shared" si="40"/>
        <v>0</v>
      </c>
      <c r="BG193" s="116">
        <f t="shared" si="41"/>
        <v>0</v>
      </c>
      <c r="BH193" s="116">
        <f t="shared" si="42"/>
        <v>0</v>
      </c>
      <c r="BI193" s="116">
        <f t="shared" si="43"/>
        <v>0</v>
      </c>
      <c r="BJ193" s="22" t="s">
        <v>959</v>
      </c>
      <c r="BK193" s="171">
        <f t="shared" si="44"/>
        <v>0</v>
      </c>
      <c r="BL193" s="22" t="s">
        <v>1434</v>
      </c>
      <c r="BM193" s="22" t="s">
        <v>521</v>
      </c>
    </row>
    <row r="194" spans="2:65" s="10" customFormat="1" ht="29.85" customHeight="1">
      <c r="B194" s="153"/>
      <c r="C194" s="154"/>
      <c r="D194" s="163" t="s">
        <v>2563</v>
      </c>
      <c r="E194" s="163"/>
      <c r="F194" s="163"/>
      <c r="G194" s="163"/>
      <c r="H194" s="163"/>
      <c r="I194" s="163"/>
      <c r="J194" s="163"/>
      <c r="K194" s="163"/>
      <c r="L194" s="163"/>
      <c r="M194" s="163"/>
      <c r="N194" s="273">
        <f>BK194</f>
        <v>0</v>
      </c>
      <c r="O194" s="274"/>
      <c r="P194" s="274"/>
      <c r="Q194" s="274"/>
      <c r="R194" s="156"/>
      <c r="T194" s="157"/>
      <c r="U194" s="154"/>
      <c r="V194" s="154"/>
      <c r="W194" s="158">
        <f>SUM(W195:W197)</f>
        <v>0</v>
      </c>
      <c r="X194" s="154"/>
      <c r="Y194" s="158">
        <f>SUM(Y195:Y197)</f>
        <v>0</v>
      </c>
      <c r="Z194" s="154"/>
      <c r="AA194" s="159">
        <f>SUM(AA195:AA197)</f>
        <v>0</v>
      </c>
      <c r="AR194" s="160" t="s">
        <v>1100</v>
      </c>
      <c r="AT194" s="161" t="s">
        <v>946</v>
      </c>
      <c r="AU194" s="161" t="s">
        <v>954</v>
      </c>
      <c r="AY194" s="160" t="s">
        <v>1081</v>
      </c>
      <c r="BK194" s="162">
        <f>SUM(BK195:BK197)</f>
        <v>0</v>
      </c>
    </row>
    <row r="195" spans="2:65" s="1" customFormat="1" ht="63.75" customHeight="1">
      <c r="B195" s="136"/>
      <c r="C195" s="164" t="s">
        <v>1389</v>
      </c>
      <c r="D195" s="164" t="s">
        <v>1082</v>
      </c>
      <c r="E195" s="165" t="s">
        <v>522</v>
      </c>
      <c r="F195" s="270" t="s">
        <v>523</v>
      </c>
      <c r="G195" s="270"/>
      <c r="H195" s="270"/>
      <c r="I195" s="270"/>
      <c r="J195" s="166" t="s">
        <v>1194</v>
      </c>
      <c r="K195" s="167">
        <v>150</v>
      </c>
      <c r="L195" s="265">
        <v>0</v>
      </c>
      <c r="M195" s="265"/>
      <c r="N195" s="258">
        <f>ROUND(L195*K195,3)</f>
        <v>0</v>
      </c>
      <c r="O195" s="258"/>
      <c r="P195" s="258"/>
      <c r="Q195" s="258"/>
      <c r="R195" s="138"/>
      <c r="T195" s="168" t="s">
        <v>875</v>
      </c>
      <c r="U195" s="47" t="s">
        <v>914</v>
      </c>
      <c r="V195" s="39"/>
      <c r="W195" s="169">
        <f>V195*K195</f>
        <v>0</v>
      </c>
      <c r="X195" s="169">
        <v>0</v>
      </c>
      <c r="Y195" s="169">
        <f>X195*K195</f>
        <v>0</v>
      </c>
      <c r="Z195" s="169">
        <v>0</v>
      </c>
      <c r="AA195" s="170">
        <f>Z195*K195</f>
        <v>0</v>
      </c>
      <c r="AR195" s="22" t="s">
        <v>1434</v>
      </c>
      <c r="AT195" s="22" t="s">
        <v>1082</v>
      </c>
      <c r="AU195" s="22" t="s">
        <v>959</v>
      </c>
      <c r="AY195" s="22" t="s">
        <v>1081</v>
      </c>
      <c r="BE195" s="116">
        <f>IF(U195="základná",N195,0)</f>
        <v>0</v>
      </c>
      <c r="BF195" s="116">
        <f>IF(U195="znížená",N195,0)</f>
        <v>0</v>
      </c>
      <c r="BG195" s="116">
        <f>IF(U195="zákl. prenesená",N195,0)</f>
        <v>0</v>
      </c>
      <c r="BH195" s="116">
        <f>IF(U195="zníž. prenesená",N195,0)</f>
        <v>0</v>
      </c>
      <c r="BI195" s="116">
        <f>IF(U195="nulová",N195,0)</f>
        <v>0</v>
      </c>
      <c r="BJ195" s="22" t="s">
        <v>959</v>
      </c>
      <c r="BK195" s="171">
        <f>ROUND(L195*K195,3)</f>
        <v>0</v>
      </c>
      <c r="BL195" s="22" t="s">
        <v>1434</v>
      </c>
      <c r="BM195" s="22" t="s">
        <v>524</v>
      </c>
    </row>
    <row r="196" spans="2:65" s="1" customFormat="1" ht="38.25" customHeight="1">
      <c r="B196" s="136"/>
      <c r="C196" s="164" t="s">
        <v>1394</v>
      </c>
      <c r="D196" s="164" t="s">
        <v>1082</v>
      </c>
      <c r="E196" s="165" t="s">
        <v>525</v>
      </c>
      <c r="F196" s="270" t="s">
        <v>526</v>
      </c>
      <c r="G196" s="270"/>
      <c r="H196" s="270"/>
      <c r="I196" s="270"/>
      <c r="J196" s="166" t="s">
        <v>1182</v>
      </c>
      <c r="K196" s="167">
        <v>100</v>
      </c>
      <c r="L196" s="265">
        <v>0</v>
      </c>
      <c r="M196" s="265"/>
      <c r="N196" s="258">
        <f>ROUND(L196*K196,3)</f>
        <v>0</v>
      </c>
      <c r="O196" s="258"/>
      <c r="P196" s="258"/>
      <c r="Q196" s="258"/>
      <c r="R196" s="138"/>
      <c r="T196" s="168" t="s">
        <v>875</v>
      </c>
      <c r="U196" s="47" t="s">
        <v>914</v>
      </c>
      <c r="V196" s="39"/>
      <c r="W196" s="169">
        <f>V196*K196</f>
        <v>0</v>
      </c>
      <c r="X196" s="169">
        <v>0</v>
      </c>
      <c r="Y196" s="169">
        <f>X196*K196</f>
        <v>0</v>
      </c>
      <c r="Z196" s="169">
        <v>0</v>
      </c>
      <c r="AA196" s="170">
        <f>Z196*K196</f>
        <v>0</v>
      </c>
      <c r="AR196" s="22" t="s">
        <v>1434</v>
      </c>
      <c r="AT196" s="22" t="s">
        <v>1082</v>
      </c>
      <c r="AU196" s="22" t="s">
        <v>959</v>
      </c>
      <c r="AY196" s="22" t="s">
        <v>1081</v>
      </c>
      <c r="BE196" s="116">
        <f>IF(U196="základná",N196,0)</f>
        <v>0</v>
      </c>
      <c r="BF196" s="116">
        <f>IF(U196="znížená",N196,0)</f>
        <v>0</v>
      </c>
      <c r="BG196" s="116">
        <f>IF(U196="zákl. prenesená",N196,0)</f>
        <v>0</v>
      </c>
      <c r="BH196" s="116">
        <f>IF(U196="zníž. prenesená",N196,0)</f>
        <v>0</v>
      </c>
      <c r="BI196" s="116">
        <f>IF(U196="nulová",N196,0)</f>
        <v>0</v>
      </c>
      <c r="BJ196" s="22" t="s">
        <v>959</v>
      </c>
      <c r="BK196" s="171">
        <f>ROUND(L196*K196,3)</f>
        <v>0</v>
      </c>
      <c r="BL196" s="22" t="s">
        <v>1434</v>
      </c>
      <c r="BM196" s="22" t="s">
        <v>527</v>
      </c>
    </row>
    <row r="197" spans="2:65" s="1" customFormat="1" ht="89.25" customHeight="1">
      <c r="B197" s="136"/>
      <c r="C197" s="164" t="s">
        <v>1399</v>
      </c>
      <c r="D197" s="164" t="s">
        <v>1082</v>
      </c>
      <c r="E197" s="165" t="s">
        <v>528</v>
      </c>
      <c r="F197" s="270" t="s">
        <v>529</v>
      </c>
      <c r="G197" s="270"/>
      <c r="H197" s="270"/>
      <c r="I197" s="270"/>
      <c r="J197" s="166" t="s">
        <v>1194</v>
      </c>
      <c r="K197" s="167">
        <v>120</v>
      </c>
      <c r="L197" s="265">
        <v>0</v>
      </c>
      <c r="M197" s="265"/>
      <c r="N197" s="258">
        <f>ROUND(L197*K197,3)</f>
        <v>0</v>
      </c>
      <c r="O197" s="258"/>
      <c r="P197" s="258"/>
      <c r="Q197" s="258"/>
      <c r="R197" s="138"/>
      <c r="T197" s="168" t="s">
        <v>875</v>
      </c>
      <c r="U197" s="47" t="s">
        <v>914</v>
      </c>
      <c r="V197" s="39"/>
      <c r="W197" s="169">
        <f>V197*K197</f>
        <v>0</v>
      </c>
      <c r="X197" s="169">
        <v>0</v>
      </c>
      <c r="Y197" s="169">
        <f>X197*K197</f>
        <v>0</v>
      </c>
      <c r="Z197" s="169">
        <v>0</v>
      </c>
      <c r="AA197" s="170">
        <f>Z197*K197</f>
        <v>0</v>
      </c>
      <c r="AR197" s="22" t="s">
        <v>1434</v>
      </c>
      <c r="AT197" s="22" t="s">
        <v>1082</v>
      </c>
      <c r="AU197" s="22" t="s">
        <v>959</v>
      </c>
      <c r="AY197" s="22" t="s">
        <v>1081</v>
      </c>
      <c r="BE197" s="116">
        <f>IF(U197="základná",N197,0)</f>
        <v>0</v>
      </c>
      <c r="BF197" s="116">
        <f>IF(U197="znížená",N197,0)</f>
        <v>0</v>
      </c>
      <c r="BG197" s="116">
        <f>IF(U197="zákl. prenesená",N197,0)</f>
        <v>0</v>
      </c>
      <c r="BH197" s="116">
        <f>IF(U197="zníž. prenesená",N197,0)</f>
        <v>0</v>
      </c>
      <c r="BI197" s="116">
        <f>IF(U197="nulová",N197,0)</f>
        <v>0</v>
      </c>
      <c r="BJ197" s="22" t="s">
        <v>959</v>
      </c>
      <c r="BK197" s="171">
        <f>ROUND(L197*K197,3)</f>
        <v>0</v>
      </c>
      <c r="BL197" s="22" t="s">
        <v>1434</v>
      </c>
      <c r="BM197" s="22" t="s">
        <v>530</v>
      </c>
    </row>
    <row r="198" spans="2:65" s="10" customFormat="1" ht="29.85" customHeight="1">
      <c r="B198" s="153"/>
      <c r="C198" s="154"/>
      <c r="D198" s="163" t="s">
        <v>2564</v>
      </c>
      <c r="E198" s="163"/>
      <c r="F198" s="163"/>
      <c r="G198" s="163"/>
      <c r="H198" s="163"/>
      <c r="I198" s="163"/>
      <c r="J198" s="163"/>
      <c r="K198" s="163"/>
      <c r="L198" s="163"/>
      <c r="M198" s="163"/>
      <c r="N198" s="273">
        <f>BK198</f>
        <v>0</v>
      </c>
      <c r="O198" s="274"/>
      <c r="P198" s="274"/>
      <c r="Q198" s="274"/>
      <c r="R198" s="156"/>
      <c r="T198" s="157"/>
      <c r="U198" s="154"/>
      <c r="V198" s="154"/>
      <c r="W198" s="158">
        <f>SUM(W199:W201)</f>
        <v>0</v>
      </c>
      <c r="X198" s="154"/>
      <c r="Y198" s="158">
        <f>SUM(Y199:Y201)</f>
        <v>0</v>
      </c>
      <c r="Z198" s="154"/>
      <c r="AA198" s="159">
        <f>SUM(AA199:AA201)</f>
        <v>0</v>
      </c>
      <c r="AR198" s="160" t="s">
        <v>1100</v>
      </c>
      <c r="AT198" s="161" t="s">
        <v>946</v>
      </c>
      <c r="AU198" s="161" t="s">
        <v>954</v>
      </c>
      <c r="AY198" s="160" t="s">
        <v>1081</v>
      </c>
      <c r="BK198" s="162">
        <f>SUM(BK199:BK201)</f>
        <v>0</v>
      </c>
    </row>
    <row r="199" spans="2:65" s="1" customFormat="1" ht="16.5" customHeight="1">
      <c r="B199" s="136"/>
      <c r="C199" s="164" t="s">
        <v>1403</v>
      </c>
      <c r="D199" s="164" t="s">
        <v>1082</v>
      </c>
      <c r="E199" s="165" t="s">
        <v>531</v>
      </c>
      <c r="F199" s="270" t="s">
        <v>532</v>
      </c>
      <c r="G199" s="270"/>
      <c r="H199" s="270"/>
      <c r="I199" s="270"/>
      <c r="J199" s="166" t="s">
        <v>508</v>
      </c>
      <c r="K199" s="167">
        <v>12</v>
      </c>
      <c r="L199" s="265">
        <v>0</v>
      </c>
      <c r="M199" s="265"/>
      <c r="N199" s="258">
        <f>ROUND(L199*K199,3)</f>
        <v>0</v>
      </c>
      <c r="O199" s="258"/>
      <c r="P199" s="258"/>
      <c r="Q199" s="258"/>
      <c r="R199" s="138"/>
      <c r="T199" s="168" t="s">
        <v>875</v>
      </c>
      <c r="U199" s="47" t="s">
        <v>914</v>
      </c>
      <c r="V199" s="39"/>
      <c r="W199" s="169">
        <f>V199*K199</f>
        <v>0</v>
      </c>
      <c r="X199" s="169">
        <v>0</v>
      </c>
      <c r="Y199" s="169">
        <f>X199*K199</f>
        <v>0</v>
      </c>
      <c r="Z199" s="169">
        <v>0</v>
      </c>
      <c r="AA199" s="170">
        <f>Z199*K199</f>
        <v>0</v>
      </c>
      <c r="AR199" s="22" t="s">
        <v>1434</v>
      </c>
      <c r="AT199" s="22" t="s">
        <v>1082</v>
      </c>
      <c r="AU199" s="22" t="s">
        <v>959</v>
      </c>
      <c r="AY199" s="22" t="s">
        <v>1081</v>
      </c>
      <c r="BE199" s="116">
        <f>IF(U199="základná",N199,0)</f>
        <v>0</v>
      </c>
      <c r="BF199" s="116">
        <f>IF(U199="znížená",N199,0)</f>
        <v>0</v>
      </c>
      <c r="BG199" s="116">
        <f>IF(U199="zákl. prenesená",N199,0)</f>
        <v>0</v>
      </c>
      <c r="BH199" s="116">
        <f>IF(U199="zníž. prenesená",N199,0)</f>
        <v>0</v>
      </c>
      <c r="BI199" s="116">
        <f>IF(U199="nulová",N199,0)</f>
        <v>0</v>
      </c>
      <c r="BJ199" s="22" t="s">
        <v>959</v>
      </c>
      <c r="BK199" s="171">
        <f>ROUND(L199*K199,3)</f>
        <v>0</v>
      </c>
      <c r="BL199" s="22" t="s">
        <v>1434</v>
      </c>
      <c r="BM199" s="22" t="s">
        <v>533</v>
      </c>
    </row>
    <row r="200" spans="2:65" s="1" customFormat="1" ht="38.25" customHeight="1">
      <c r="B200" s="136"/>
      <c r="C200" s="164" t="s">
        <v>1412</v>
      </c>
      <c r="D200" s="164" t="s">
        <v>1082</v>
      </c>
      <c r="E200" s="165" t="s">
        <v>534</v>
      </c>
      <c r="F200" s="270" t="s">
        <v>535</v>
      </c>
      <c r="G200" s="270"/>
      <c r="H200" s="270"/>
      <c r="I200" s="270"/>
      <c r="J200" s="166" t="s">
        <v>508</v>
      </c>
      <c r="K200" s="167">
        <v>24</v>
      </c>
      <c r="L200" s="265">
        <v>0</v>
      </c>
      <c r="M200" s="265"/>
      <c r="N200" s="258">
        <f>ROUND(L200*K200,3)</f>
        <v>0</v>
      </c>
      <c r="O200" s="258"/>
      <c r="P200" s="258"/>
      <c r="Q200" s="258"/>
      <c r="R200" s="138"/>
      <c r="T200" s="168" t="s">
        <v>875</v>
      </c>
      <c r="U200" s="47" t="s">
        <v>914</v>
      </c>
      <c r="V200" s="39"/>
      <c r="W200" s="169">
        <f>V200*K200</f>
        <v>0</v>
      </c>
      <c r="X200" s="169">
        <v>0</v>
      </c>
      <c r="Y200" s="169">
        <f>X200*K200</f>
        <v>0</v>
      </c>
      <c r="Z200" s="169">
        <v>0</v>
      </c>
      <c r="AA200" s="170">
        <f>Z200*K200</f>
        <v>0</v>
      </c>
      <c r="AR200" s="22" t="s">
        <v>1434</v>
      </c>
      <c r="AT200" s="22" t="s">
        <v>1082</v>
      </c>
      <c r="AU200" s="22" t="s">
        <v>959</v>
      </c>
      <c r="AY200" s="22" t="s">
        <v>1081</v>
      </c>
      <c r="BE200" s="116">
        <f>IF(U200="základná",N200,0)</f>
        <v>0</v>
      </c>
      <c r="BF200" s="116">
        <f>IF(U200="znížená",N200,0)</f>
        <v>0</v>
      </c>
      <c r="BG200" s="116">
        <f>IF(U200="zákl. prenesená",N200,0)</f>
        <v>0</v>
      </c>
      <c r="BH200" s="116">
        <f>IF(U200="zníž. prenesená",N200,0)</f>
        <v>0</v>
      </c>
      <c r="BI200" s="116">
        <f>IF(U200="nulová",N200,0)</f>
        <v>0</v>
      </c>
      <c r="BJ200" s="22" t="s">
        <v>959</v>
      </c>
      <c r="BK200" s="171">
        <f>ROUND(L200*K200,3)</f>
        <v>0</v>
      </c>
      <c r="BL200" s="22" t="s">
        <v>1434</v>
      </c>
      <c r="BM200" s="22" t="s">
        <v>536</v>
      </c>
    </row>
    <row r="201" spans="2:65" s="1" customFormat="1" ht="25.5" customHeight="1">
      <c r="B201" s="136"/>
      <c r="C201" s="164" t="s">
        <v>1416</v>
      </c>
      <c r="D201" s="164" t="s">
        <v>1082</v>
      </c>
      <c r="E201" s="165" t="s">
        <v>537</v>
      </c>
      <c r="F201" s="270" t="s">
        <v>538</v>
      </c>
      <c r="G201" s="270"/>
      <c r="H201" s="270"/>
      <c r="I201" s="270"/>
      <c r="J201" s="166" t="s">
        <v>129</v>
      </c>
      <c r="K201" s="167">
        <v>1</v>
      </c>
      <c r="L201" s="265">
        <v>0</v>
      </c>
      <c r="M201" s="265"/>
      <c r="N201" s="258">
        <f>ROUND(L201*K201,3)</f>
        <v>0</v>
      </c>
      <c r="O201" s="258"/>
      <c r="P201" s="258"/>
      <c r="Q201" s="258"/>
      <c r="R201" s="138"/>
      <c r="T201" s="168" t="s">
        <v>875</v>
      </c>
      <c r="U201" s="47" t="s">
        <v>914</v>
      </c>
      <c r="V201" s="39"/>
      <c r="W201" s="169">
        <f>V201*K201</f>
        <v>0</v>
      </c>
      <c r="X201" s="169">
        <v>0</v>
      </c>
      <c r="Y201" s="169">
        <f>X201*K201</f>
        <v>0</v>
      </c>
      <c r="Z201" s="169">
        <v>0</v>
      </c>
      <c r="AA201" s="170">
        <f>Z201*K201</f>
        <v>0</v>
      </c>
      <c r="AR201" s="22" t="s">
        <v>1434</v>
      </c>
      <c r="AT201" s="22" t="s">
        <v>1082</v>
      </c>
      <c r="AU201" s="22" t="s">
        <v>959</v>
      </c>
      <c r="AY201" s="22" t="s">
        <v>1081</v>
      </c>
      <c r="BE201" s="116">
        <f>IF(U201="základná",N201,0)</f>
        <v>0</v>
      </c>
      <c r="BF201" s="116">
        <f>IF(U201="znížená",N201,0)</f>
        <v>0</v>
      </c>
      <c r="BG201" s="116">
        <f>IF(U201="zákl. prenesená",N201,0)</f>
        <v>0</v>
      </c>
      <c r="BH201" s="116">
        <f>IF(U201="zníž. prenesená",N201,0)</f>
        <v>0</v>
      </c>
      <c r="BI201" s="116">
        <f>IF(U201="nulová",N201,0)</f>
        <v>0</v>
      </c>
      <c r="BJ201" s="22" t="s">
        <v>959</v>
      </c>
      <c r="BK201" s="171">
        <f>ROUND(L201*K201,3)</f>
        <v>0</v>
      </c>
      <c r="BL201" s="22" t="s">
        <v>1434</v>
      </c>
      <c r="BM201" s="22" t="s">
        <v>539</v>
      </c>
    </row>
    <row r="202" spans="2:65" s="10" customFormat="1" ht="29.85" customHeight="1">
      <c r="B202" s="153"/>
      <c r="C202" s="154"/>
      <c r="D202" s="163" t="s">
        <v>2565</v>
      </c>
      <c r="E202" s="163"/>
      <c r="F202" s="163"/>
      <c r="G202" s="163"/>
      <c r="H202" s="163"/>
      <c r="I202" s="163"/>
      <c r="J202" s="163"/>
      <c r="K202" s="163"/>
      <c r="L202" s="163"/>
      <c r="M202" s="163"/>
      <c r="N202" s="273">
        <f>BK202</f>
        <v>0</v>
      </c>
      <c r="O202" s="274"/>
      <c r="P202" s="274"/>
      <c r="Q202" s="274"/>
      <c r="R202" s="156"/>
      <c r="T202" s="157"/>
      <c r="U202" s="154"/>
      <c r="V202" s="154"/>
      <c r="W202" s="158">
        <f>W203</f>
        <v>0</v>
      </c>
      <c r="X202" s="154"/>
      <c r="Y202" s="158">
        <f>Y203</f>
        <v>0</v>
      </c>
      <c r="Z202" s="154"/>
      <c r="AA202" s="159">
        <f>AA203</f>
        <v>0</v>
      </c>
      <c r="AR202" s="160" t="s">
        <v>1100</v>
      </c>
      <c r="AT202" s="161" t="s">
        <v>946</v>
      </c>
      <c r="AU202" s="161" t="s">
        <v>954</v>
      </c>
      <c r="AY202" s="160" t="s">
        <v>1081</v>
      </c>
      <c r="BK202" s="162">
        <f>BK203</f>
        <v>0</v>
      </c>
    </row>
    <row r="203" spans="2:65" s="1" customFormat="1" ht="25.5" customHeight="1">
      <c r="B203" s="136"/>
      <c r="C203" s="164" t="s">
        <v>1424</v>
      </c>
      <c r="D203" s="164" t="s">
        <v>1082</v>
      </c>
      <c r="E203" s="165" t="s">
        <v>540</v>
      </c>
      <c r="F203" s="270" t="s">
        <v>541</v>
      </c>
      <c r="G203" s="270"/>
      <c r="H203" s="270"/>
      <c r="I203" s="270"/>
      <c r="J203" s="166" t="s">
        <v>129</v>
      </c>
      <c r="K203" s="167">
        <v>1</v>
      </c>
      <c r="L203" s="265">
        <v>0</v>
      </c>
      <c r="M203" s="265"/>
      <c r="N203" s="258">
        <f>ROUND(L203*K203,3)</f>
        <v>0</v>
      </c>
      <c r="O203" s="258"/>
      <c r="P203" s="258"/>
      <c r="Q203" s="258"/>
      <c r="R203" s="138"/>
      <c r="T203" s="168" t="s">
        <v>875</v>
      </c>
      <c r="U203" s="47" t="s">
        <v>914</v>
      </c>
      <c r="V203" s="39"/>
      <c r="W203" s="169">
        <f>V203*K203</f>
        <v>0</v>
      </c>
      <c r="X203" s="169">
        <v>0</v>
      </c>
      <c r="Y203" s="169">
        <f>X203*K203</f>
        <v>0</v>
      </c>
      <c r="Z203" s="169">
        <v>0</v>
      </c>
      <c r="AA203" s="170">
        <f>Z203*K203</f>
        <v>0</v>
      </c>
      <c r="AR203" s="22" t="s">
        <v>1434</v>
      </c>
      <c r="AT203" s="22" t="s">
        <v>1082</v>
      </c>
      <c r="AU203" s="22" t="s">
        <v>959</v>
      </c>
      <c r="AY203" s="22" t="s">
        <v>1081</v>
      </c>
      <c r="BE203" s="116">
        <f>IF(U203="základná",N203,0)</f>
        <v>0</v>
      </c>
      <c r="BF203" s="116">
        <f>IF(U203="znížená",N203,0)</f>
        <v>0</v>
      </c>
      <c r="BG203" s="116">
        <f>IF(U203="zákl. prenesená",N203,0)</f>
        <v>0</v>
      </c>
      <c r="BH203" s="116">
        <f>IF(U203="zníž. prenesená",N203,0)</f>
        <v>0</v>
      </c>
      <c r="BI203" s="116">
        <f>IF(U203="nulová",N203,0)</f>
        <v>0</v>
      </c>
      <c r="BJ203" s="22" t="s">
        <v>959</v>
      </c>
      <c r="BK203" s="171">
        <f>ROUND(L203*K203,3)</f>
        <v>0</v>
      </c>
      <c r="BL203" s="22" t="s">
        <v>1434</v>
      </c>
      <c r="BM203" s="22" t="s">
        <v>542</v>
      </c>
    </row>
    <row r="204" spans="2:65" s="1" customFormat="1" ht="49.9" customHeight="1">
      <c r="B204" s="38"/>
      <c r="C204" s="39"/>
      <c r="D204" s="155"/>
      <c r="E204" s="39"/>
      <c r="F204" s="39"/>
      <c r="G204" s="39"/>
      <c r="H204" s="39"/>
      <c r="I204" s="39"/>
      <c r="J204" s="39"/>
      <c r="K204" s="39"/>
      <c r="L204" s="39"/>
      <c r="M204" s="39"/>
      <c r="N204" s="277"/>
      <c r="O204" s="278"/>
      <c r="P204" s="278"/>
      <c r="Q204" s="278"/>
      <c r="R204" s="40"/>
      <c r="T204" s="200"/>
      <c r="U204" s="59"/>
      <c r="V204" s="59"/>
      <c r="W204" s="59"/>
      <c r="X204" s="59"/>
      <c r="Y204" s="59"/>
      <c r="Z204" s="59"/>
      <c r="AA204" s="61"/>
      <c r="AT204" s="22" t="s">
        <v>946</v>
      </c>
      <c r="AU204" s="22" t="s">
        <v>947</v>
      </c>
      <c r="AY204" s="22" t="s">
        <v>85</v>
      </c>
      <c r="BK204" s="171">
        <v>0</v>
      </c>
    </row>
    <row r="205" spans="2:65" s="1" customFormat="1" ht="6.95" customHeight="1">
      <c r="B205" s="62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4"/>
    </row>
  </sheetData>
  <mergeCells count="276">
    <mergeCell ref="F199:I199"/>
    <mergeCell ref="F200:I200"/>
    <mergeCell ref="L201:M201"/>
    <mergeCell ref="L203:M203"/>
    <mergeCell ref="N204:Q204"/>
    <mergeCell ref="F191:I191"/>
    <mergeCell ref="F190:I190"/>
    <mergeCell ref="F192:I192"/>
    <mergeCell ref="F193:I193"/>
    <mergeCell ref="F195:I195"/>
    <mergeCell ref="F196:I196"/>
    <mergeCell ref="F197:I197"/>
    <mergeCell ref="N203:Q203"/>
    <mergeCell ref="N198:Q198"/>
    <mergeCell ref="N202:Q202"/>
    <mergeCell ref="N185:Q185"/>
    <mergeCell ref="N186:Q186"/>
    <mergeCell ref="F201:I201"/>
    <mergeCell ref="F203:I203"/>
    <mergeCell ref="L191:M191"/>
    <mergeCell ref="L190:M190"/>
    <mergeCell ref="L192:M192"/>
    <mergeCell ref="F178:I178"/>
    <mergeCell ref="F179:I179"/>
    <mergeCell ref="F180:I180"/>
    <mergeCell ref="F173:I173"/>
    <mergeCell ref="F174:I174"/>
    <mergeCell ref="F175:I175"/>
    <mergeCell ref="F176:I176"/>
    <mergeCell ref="F187:I187"/>
    <mergeCell ref="F188:I188"/>
    <mergeCell ref="F189:I189"/>
    <mergeCell ref="L173:M173"/>
    <mergeCell ref="L174:M174"/>
    <mergeCell ref="F182:I182"/>
    <mergeCell ref="F183:I183"/>
    <mergeCell ref="F185:I185"/>
    <mergeCell ref="F186:I186"/>
    <mergeCell ref="F177:I177"/>
    <mergeCell ref="L200:M200"/>
    <mergeCell ref="L179:M179"/>
    <mergeCell ref="L180:M180"/>
    <mergeCell ref="L182:M182"/>
    <mergeCell ref="L183:M183"/>
    <mergeCell ref="L189:M189"/>
    <mergeCell ref="L186:M186"/>
    <mergeCell ref="L187:M187"/>
    <mergeCell ref="L188:M188"/>
    <mergeCell ref="L185:M185"/>
    <mergeCell ref="N201:Q201"/>
    <mergeCell ref="N199:Q199"/>
    <mergeCell ref="N200:Q200"/>
    <mergeCell ref="N197:Q197"/>
    <mergeCell ref="N184:Q184"/>
    <mergeCell ref="N194:Q194"/>
    <mergeCell ref="L197:M197"/>
    <mergeCell ref="L199:M199"/>
    <mergeCell ref="N192:Q192"/>
    <mergeCell ref="N193:Q193"/>
    <mergeCell ref="N195:Q195"/>
    <mergeCell ref="N196:Q196"/>
    <mergeCell ref="L193:M193"/>
    <mergeCell ref="L195:M195"/>
    <mergeCell ref="L196:M196"/>
    <mergeCell ref="N173:Q173"/>
    <mergeCell ref="N174:Q174"/>
    <mergeCell ref="N190:Q190"/>
    <mergeCell ref="N191:Q191"/>
    <mergeCell ref="N182:Q182"/>
    <mergeCell ref="N189:Q189"/>
    <mergeCell ref="N175:Q175"/>
    <mergeCell ref="N181:Q181"/>
    <mergeCell ref="N180:Q180"/>
    <mergeCell ref="S2:AC2"/>
    <mergeCell ref="M27:P27"/>
    <mergeCell ref="M28:P28"/>
    <mergeCell ref="M30:P30"/>
    <mergeCell ref="F7:P7"/>
    <mergeCell ref="O9:P9"/>
    <mergeCell ref="O11:P11"/>
    <mergeCell ref="O12:P12"/>
    <mergeCell ref="N168:Q168"/>
    <mergeCell ref="E24:L24"/>
    <mergeCell ref="H32:J32"/>
    <mergeCell ref="N183:Q183"/>
    <mergeCell ref="N188:Q188"/>
    <mergeCell ref="L38:P38"/>
    <mergeCell ref="C76:Q76"/>
    <mergeCell ref="F79:P79"/>
    <mergeCell ref="N165:Q165"/>
    <mergeCell ref="N178:Q178"/>
    <mergeCell ref="N187:Q187"/>
    <mergeCell ref="L175:M175"/>
    <mergeCell ref="L176:M176"/>
    <mergeCell ref="L177:M177"/>
    <mergeCell ref="L178:M178"/>
    <mergeCell ref="N176:Q176"/>
    <mergeCell ref="N177:Q177"/>
    <mergeCell ref="N179:Q179"/>
    <mergeCell ref="N171:Q171"/>
    <mergeCell ref="N172:Q172"/>
    <mergeCell ref="N90:Q90"/>
    <mergeCell ref="H35:J35"/>
    <mergeCell ref="M35:P35"/>
    <mergeCell ref="H36:J36"/>
    <mergeCell ref="M36:P36"/>
    <mergeCell ref="M84:Q84"/>
    <mergeCell ref="N166:Q166"/>
    <mergeCell ref="N167:Q167"/>
    <mergeCell ref="M32:P32"/>
    <mergeCell ref="F78:P78"/>
    <mergeCell ref="M81:P81"/>
    <mergeCell ref="M83:Q83"/>
    <mergeCell ref="N169:Q169"/>
    <mergeCell ref="N170:Q170"/>
    <mergeCell ref="H33:J33"/>
    <mergeCell ref="M33:P33"/>
    <mergeCell ref="H34:J34"/>
    <mergeCell ref="M34:P34"/>
    <mergeCell ref="N94:Q94"/>
    <mergeCell ref="N95:Q95"/>
    <mergeCell ref="N97:Q97"/>
    <mergeCell ref="C86:G86"/>
    <mergeCell ref="N86:Q86"/>
    <mergeCell ref="N88:Q88"/>
    <mergeCell ref="N89:Q89"/>
    <mergeCell ref="N100:Q100"/>
    <mergeCell ref="N101:Q101"/>
    <mergeCell ref="N103:Q103"/>
    <mergeCell ref="N104:Q104"/>
    <mergeCell ref="N105:Q105"/>
    <mergeCell ref="N96:Q96"/>
    <mergeCell ref="N98:Q98"/>
    <mergeCell ref="N99:Q99"/>
    <mergeCell ref="D108:H108"/>
    <mergeCell ref="N128:Q128"/>
    <mergeCell ref="F127:I127"/>
    <mergeCell ref="L127:M127"/>
    <mergeCell ref="N106:Q106"/>
    <mergeCell ref="N107:Q107"/>
    <mergeCell ref="N108:Q108"/>
    <mergeCell ref="N109:Q109"/>
    <mergeCell ref="C117:Q117"/>
    <mergeCell ref="F119:P119"/>
    <mergeCell ref="F131:I131"/>
    <mergeCell ref="F132:I132"/>
    <mergeCell ref="L131:M131"/>
    <mergeCell ref="N131:Q131"/>
    <mergeCell ref="N127:Q127"/>
    <mergeCell ref="H1:K1"/>
    <mergeCell ref="C2:Q2"/>
    <mergeCell ref="C4:Q4"/>
    <mergeCell ref="F6:P6"/>
    <mergeCell ref="L132:M132"/>
    <mergeCell ref="N132:Q132"/>
    <mergeCell ref="F120:P120"/>
    <mergeCell ref="M122:P122"/>
    <mergeCell ref="M124:Q124"/>
    <mergeCell ref="M125:Q125"/>
    <mergeCell ref="E15:L15"/>
    <mergeCell ref="O15:P15"/>
    <mergeCell ref="O17:P17"/>
    <mergeCell ref="O18:P18"/>
    <mergeCell ref="O20:P20"/>
    <mergeCell ref="O21:P21"/>
    <mergeCell ref="N91:Q91"/>
    <mergeCell ref="N92:Q92"/>
    <mergeCell ref="N93:Q93"/>
    <mergeCell ref="N139:Q139"/>
    <mergeCell ref="N140:Q140"/>
    <mergeCell ref="O14:P14"/>
    <mergeCell ref="N129:Q129"/>
    <mergeCell ref="N130:Q130"/>
    <mergeCell ref="N133:Q133"/>
    <mergeCell ref="L111:Q111"/>
    <mergeCell ref="F135:I135"/>
    <mergeCell ref="L135:M135"/>
    <mergeCell ref="N135:Q135"/>
    <mergeCell ref="F137:I137"/>
    <mergeCell ref="D104:H104"/>
    <mergeCell ref="D105:H105"/>
    <mergeCell ref="D106:H106"/>
    <mergeCell ref="D107:H107"/>
    <mergeCell ref="F133:I133"/>
    <mergeCell ref="L133:M133"/>
    <mergeCell ref="F145:I145"/>
    <mergeCell ref="F146:I146"/>
    <mergeCell ref="F138:I138"/>
    <mergeCell ref="L137:M137"/>
    <mergeCell ref="N137:Q137"/>
    <mergeCell ref="L138:M138"/>
    <mergeCell ref="N138:Q138"/>
    <mergeCell ref="N141:Q141"/>
    <mergeCell ref="N142:Q142"/>
    <mergeCell ref="N143:Q143"/>
    <mergeCell ref="N144:Q144"/>
    <mergeCell ref="F139:I139"/>
    <mergeCell ref="F142:I142"/>
    <mergeCell ref="F141:I141"/>
    <mergeCell ref="F140:I140"/>
    <mergeCell ref="F143:I143"/>
    <mergeCell ref="F144:I144"/>
    <mergeCell ref="N145:Q145"/>
    <mergeCell ref="N146:Q146"/>
    <mergeCell ref="L150:M150"/>
    <mergeCell ref="L151:M151"/>
    <mergeCell ref="N147:Q147"/>
    <mergeCell ref="N148:Q148"/>
    <mergeCell ref="N150:Q150"/>
    <mergeCell ref="N149:Q149"/>
    <mergeCell ref="L152:M152"/>
    <mergeCell ref="L153:M153"/>
    <mergeCell ref="L145:M145"/>
    <mergeCell ref="L146:M146"/>
    <mergeCell ref="L148:M148"/>
    <mergeCell ref="L149:M149"/>
    <mergeCell ref="L139:M139"/>
    <mergeCell ref="L144:M144"/>
    <mergeCell ref="L140:M140"/>
    <mergeCell ref="L141:M141"/>
    <mergeCell ref="L142:M142"/>
    <mergeCell ref="L143:M143"/>
    <mergeCell ref="N159:Q159"/>
    <mergeCell ref="N160:Q160"/>
    <mergeCell ref="F162:I162"/>
    <mergeCell ref="F163:I163"/>
    <mergeCell ref="N161:Q161"/>
    <mergeCell ref="F159:I159"/>
    <mergeCell ref="F160:I160"/>
    <mergeCell ref="F164:I164"/>
    <mergeCell ref="F148:I148"/>
    <mergeCell ref="F149:I149"/>
    <mergeCell ref="F150:I150"/>
    <mergeCell ref="F151:I151"/>
    <mergeCell ref="F152:I152"/>
    <mergeCell ref="F153:I153"/>
    <mergeCell ref="F154:I154"/>
    <mergeCell ref="F157:I157"/>
    <mergeCell ref="F158:I158"/>
    <mergeCell ref="L154:M154"/>
    <mergeCell ref="F169:I169"/>
    <mergeCell ref="F170:I170"/>
    <mergeCell ref="F171:I171"/>
    <mergeCell ref="L164:M164"/>
    <mergeCell ref="F167:I167"/>
    <mergeCell ref="F168:I168"/>
    <mergeCell ref="L165:M165"/>
    <mergeCell ref="L167:M167"/>
    <mergeCell ref="F156:I156"/>
    <mergeCell ref="F172:I172"/>
    <mergeCell ref="L172:M172"/>
    <mergeCell ref="N164:Q164"/>
    <mergeCell ref="N162:Q162"/>
    <mergeCell ref="N163:Q163"/>
    <mergeCell ref="L168:M168"/>
    <mergeCell ref="L169:M169"/>
    <mergeCell ref="L170:M170"/>
    <mergeCell ref="L171:M171"/>
    <mergeCell ref="L163:M163"/>
    <mergeCell ref="N134:Q134"/>
    <mergeCell ref="N136:Q136"/>
    <mergeCell ref="N151:Q151"/>
    <mergeCell ref="F165:I165"/>
    <mergeCell ref="L156:M156"/>
    <mergeCell ref="L157:M157"/>
    <mergeCell ref="L158:M158"/>
    <mergeCell ref="L159:M159"/>
    <mergeCell ref="L160:M160"/>
    <mergeCell ref="L162:M162"/>
    <mergeCell ref="N157:Q157"/>
    <mergeCell ref="N158:Q158"/>
    <mergeCell ref="N152:Q152"/>
    <mergeCell ref="N153:Q153"/>
    <mergeCell ref="N154:Q154"/>
    <mergeCell ref="N156:Q156"/>
    <mergeCell ref="N155:Q155"/>
  </mergeCells>
  <phoneticPr fontId="0" type="noConversion"/>
  <hyperlinks>
    <hyperlink ref="F1:G1" location="C2" display="1) Krycí list rozpočtu"/>
    <hyperlink ref="H1:K1" location="C86" display="2) Rekapitulácia rozpočtu"/>
    <hyperlink ref="L1" location="C127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Rekapitulácia stavby</vt:lpstr>
      <vt:lpstr>E.1.1.1 - E.1.1.1 Archite...</vt:lpstr>
      <vt:lpstr>E.1.1.2 - E1.1.2 Zdravotn...</vt:lpstr>
      <vt:lpstr>E.1.2.1 - E.1.2.1 Archite...</vt:lpstr>
      <vt:lpstr>E.1.2.2 - E1.2.2 Zdravotn...</vt:lpstr>
      <vt:lpstr>E.1.3.1 - E.1.3.1 Archite...</vt:lpstr>
      <vt:lpstr>E.1.3.2 - E1.3.2 Zdravotn...</vt:lpstr>
      <vt:lpstr>E2.1 - E2.1 Vonkajší rozv...</vt:lpstr>
      <vt:lpstr>E2.2 - E2.2 Optická trasa</vt:lpstr>
      <vt:lpstr>G1.1 - G1.1 Strojné zaria...</vt:lpstr>
      <vt:lpstr>G1.2 - G1.2 MaR, elektroi...</vt:lpstr>
      <vt:lpstr>G1.3 - G1.3 Vnútorný rozv...</vt:lpstr>
      <vt:lpstr>G2.1 - G2.1 Strojné zaria...</vt:lpstr>
      <vt:lpstr>G2.2 - G2.2 MaR, elektroi...</vt:lpstr>
      <vt:lpstr>G2.3 - G2.3 Vnútorný rozv...</vt:lpstr>
      <vt:lpstr>G3.1 - G3.1 Strojné zaria...</vt:lpstr>
      <vt:lpstr>G3.2 - G3.2 MaR, elektroi...</vt:lpstr>
      <vt:lpstr>G3.3 - G3.3 Vnútorný rozv...</vt:lpstr>
      <vt:lpstr>'E.1.1.1 - E.1.1.1 Archite...'!Print_Area</vt:lpstr>
      <vt:lpstr>'E.1.1.2 - E1.1.2 Zdravotn...'!Print_Area</vt:lpstr>
      <vt:lpstr>'E.1.2.1 - E.1.2.1 Archite...'!Print_Area</vt:lpstr>
      <vt:lpstr>'E.1.2.2 - E1.2.2 Zdravotn...'!Print_Area</vt:lpstr>
      <vt:lpstr>'E.1.3.1 - E.1.3.1 Archite...'!Print_Area</vt:lpstr>
      <vt:lpstr>'E.1.3.2 - E1.3.2 Zdravotn...'!Print_Area</vt:lpstr>
      <vt:lpstr>'E2.1 - E2.1 Vonkajší rozv...'!Print_Area</vt:lpstr>
      <vt:lpstr>'E2.2 - E2.2 Optická trasa'!Print_Area</vt:lpstr>
      <vt:lpstr>'G1.1 - G1.1 Strojné zaria...'!Print_Area</vt:lpstr>
      <vt:lpstr>'G1.2 - G1.2 MaR, elektroi...'!Print_Area</vt:lpstr>
      <vt:lpstr>'G1.3 - G1.3 Vnútorný rozv...'!Print_Area</vt:lpstr>
      <vt:lpstr>'G2.1 - G2.1 Strojné zaria...'!Print_Area</vt:lpstr>
      <vt:lpstr>'G2.2 - G2.2 MaR, elektroi...'!Print_Area</vt:lpstr>
      <vt:lpstr>'G2.3 - G2.3 Vnútorný rozv...'!Print_Area</vt:lpstr>
      <vt:lpstr>'G3.1 - G3.1 Strojné zaria...'!Print_Area</vt:lpstr>
      <vt:lpstr>'G3.2 - G3.2 MaR, elektroi...'!Print_Area</vt:lpstr>
      <vt:lpstr>'G3.3 - G3.3 Vnútorný rozv...'!Print_Area</vt:lpstr>
      <vt:lpstr>'Rekapitulácia stavby'!Print_Area</vt:lpstr>
      <vt:lpstr>'E.1.1.1 - E.1.1.1 Archite...'!Print_Titles</vt:lpstr>
      <vt:lpstr>'E.1.1.2 - E1.1.2 Zdravotn...'!Print_Titles</vt:lpstr>
      <vt:lpstr>'E.1.2.1 - E.1.2.1 Archite...'!Print_Titles</vt:lpstr>
      <vt:lpstr>'E.1.2.2 - E1.2.2 Zdravotn...'!Print_Titles</vt:lpstr>
      <vt:lpstr>'E.1.3.1 - E.1.3.1 Archite...'!Print_Titles</vt:lpstr>
      <vt:lpstr>'E.1.3.2 - E1.3.2 Zdravotn...'!Print_Titles</vt:lpstr>
      <vt:lpstr>'E2.1 - E2.1 Vonkajší rozv...'!Print_Titles</vt:lpstr>
      <vt:lpstr>'E2.2 - E2.2 Optická trasa'!Print_Titles</vt:lpstr>
      <vt:lpstr>'G1.1 - G1.1 Strojné zaria...'!Print_Titles</vt:lpstr>
      <vt:lpstr>'G1.2 - G1.2 MaR, elektroi...'!Print_Titles</vt:lpstr>
      <vt:lpstr>'G1.3 - G1.3 Vnútorný rozv...'!Print_Titles</vt:lpstr>
      <vt:lpstr>'G2.1 - G2.1 Strojné zaria...'!Print_Titles</vt:lpstr>
      <vt:lpstr>'G2.2 - G2.2 MaR, elektroi...'!Print_Titles</vt:lpstr>
      <vt:lpstr>'G2.3 - G2.3 Vnútorný rozv...'!Print_Titles</vt:lpstr>
      <vt:lpstr>'G3.1 - G3.1 Strojné zaria...'!Print_Titles</vt:lpstr>
      <vt:lpstr>'G3.2 - G3.2 MaR, elektroi...'!Print_Titles</vt:lpstr>
      <vt:lpstr>'G3.3 - G3.3 Vnútorný rozv...'!Print_Titles</vt:lpstr>
      <vt:lpstr>'Rekapitulácia stavby'!Print_Titles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Vidernan</dc:creator>
  <cp:lastModifiedBy>jvidernan</cp:lastModifiedBy>
  <dcterms:created xsi:type="dcterms:W3CDTF">2018-10-09T13:20:33Z</dcterms:created>
  <dcterms:modified xsi:type="dcterms:W3CDTF">2018-10-09T13:39:33Z</dcterms:modified>
</cp:coreProperties>
</file>